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ETAL Working\CSJ -CSPL METAL Working\5 Franchisee Metal 27-07 to 31-07\"/>
    </mc:Choice>
  </mc:AlternateContent>
  <bookViews>
    <workbookView xWindow="0" yWindow="0" windowWidth="23040" windowHeight="9264"/>
  </bookViews>
  <sheets>
    <sheet name="FINAL" sheetId="4" r:id="rId1"/>
    <sheet name="Fran CSJ Docs" sheetId="1" r:id="rId2"/>
    <sheet name="Gold-Fran" sheetId="6" r:id="rId3"/>
    <sheet name="Silver-Fran" sheetId="5" r:id="rId4"/>
    <sheet name="Fran Bank Payment" sheetId="7" r:id="rId5"/>
    <sheet name="MASTER" sheetId="2" r:id="rId6"/>
    <sheet name="issue" sheetId="9" r:id="rId7"/>
  </sheets>
  <externalReferences>
    <externalReference r:id="rId8"/>
    <externalReference r:id="rId9"/>
    <externalReference r:id="rId10"/>
  </externalReferences>
  <definedNames>
    <definedName name="_xlnm._FilterDatabase" localSheetId="0" hidden="1">FINAL!$A$5:$L$300</definedName>
    <definedName name="_xlnm._FilterDatabase" localSheetId="1" hidden="1">'Fran CSJ Docs'!$A$5:$R$5391</definedName>
    <definedName name="_xlnm._FilterDatabase" localSheetId="2" hidden="1">'Gold-Fran'!$A$9:$R$245</definedName>
    <definedName name="_xlnm._FilterDatabase" localSheetId="3" hidden="1">'Silver-Fran'!$A$9:$S$483</definedName>
    <definedName name="JR_PAGE_ANCHOR_0_1" localSheetId="2">[1]TransactionDetailsOfFranchisee!$A$1</definedName>
    <definedName name="JR_PAGE_ANCHOR_0_1">[2]TransactionDetailsOfFranchisee!$A$1</definedName>
    <definedName name="JR_PAGE_ANCHOR_1_1" localSheetId="2">'Gold-Fran'!$A$1</definedName>
    <definedName name="JR_PAGE_ANCHOR_1_1">'Silver-Fran'!$A$1</definedName>
    <definedName name="JR_PAGE_ANCHOR_2_1" localSheetId="2">[1]FranchiseePendingOrder!$A$1</definedName>
    <definedName name="JR_PAGE_ANCHOR_2_1">[2]FranchiseePendingOrder!$A$1</definedName>
  </definedNames>
  <calcPr calcId="152511"/>
  <pivotCaches>
    <pivotCache cacheId="2" r:id="rId11"/>
  </pivotCaches>
</workbook>
</file>

<file path=xl/calcChain.xml><?xml version="1.0" encoding="utf-8"?>
<calcChain xmlns="http://schemas.openxmlformats.org/spreadsheetml/2006/main">
  <c r="Q11" i="5" l="1"/>
  <c r="Q188" i="6"/>
  <c r="R188" i="6" s="1"/>
  <c r="P188" i="6"/>
  <c r="Q187" i="6"/>
  <c r="R187" i="6" s="1"/>
  <c r="P187" i="6"/>
  <c r="Q186" i="6"/>
  <c r="R186" i="6" s="1"/>
  <c r="P186" i="6"/>
  <c r="Q185" i="6"/>
  <c r="R185" i="6" s="1"/>
  <c r="P185" i="6"/>
  <c r="Q184" i="6"/>
  <c r="R184" i="6" s="1"/>
  <c r="P184" i="6"/>
  <c r="Q183" i="6"/>
  <c r="R183" i="6" s="1"/>
  <c r="P183" i="6"/>
  <c r="Q182" i="6"/>
  <c r="R182" i="6" s="1"/>
  <c r="P182" i="6"/>
  <c r="Q181" i="6"/>
  <c r="R181" i="6" s="1"/>
  <c r="P181" i="6"/>
  <c r="Q180" i="6"/>
  <c r="R180" i="6" s="1"/>
  <c r="P180" i="6"/>
  <c r="Q179" i="6"/>
  <c r="R179" i="6" s="1"/>
  <c r="P179" i="6"/>
  <c r="Q178" i="6"/>
  <c r="R178" i="6" s="1"/>
  <c r="P178" i="6"/>
  <c r="Q177" i="6"/>
  <c r="R177" i="6" s="1"/>
  <c r="P177" i="6"/>
  <c r="Q176" i="6"/>
  <c r="R176" i="6" s="1"/>
  <c r="P176" i="6"/>
  <c r="Q175" i="6"/>
  <c r="R175" i="6" s="1"/>
  <c r="P175" i="6"/>
  <c r="Q174" i="6"/>
  <c r="R174" i="6" s="1"/>
  <c r="P174" i="6"/>
  <c r="Q173" i="6"/>
  <c r="R173" i="6" s="1"/>
  <c r="P173" i="6"/>
  <c r="Q172" i="6"/>
  <c r="R172" i="6" s="1"/>
  <c r="P172" i="6"/>
  <c r="Q171" i="6"/>
  <c r="R171" i="6" s="1"/>
  <c r="P171" i="6"/>
  <c r="Q170" i="6"/>
  <c r="R170" i="6" s="1"/>
  <c r="P170" i="6"/>
  <c r="Q169" i="6"/>
  <c r="R169" i="6" s="1"/>
  <c r="P169" i="6"/>
  <c r="Q168" i="6"/>
  <c r="R168" i="6" s="1"/>
  <c r="P168" i="6"/>
  <c r="Q167" i="6"/>
  <c r="R167" i="6" s="1"/>
  <c r="P167" i="6"/>
  <c r="Q166" i="6"/>
  <c r="R166" i="6" s="1"/>
  <c r="P166" i="6"/>
  <c r="Q165" i="6"/>
  <c r="R165" i="6" s="1"/>
  <c r="P165" i="6"/>
  <c r="Q164" i="6"/>
  <c r="R164" i="6" s="1"/>
  <c r="P164" i="6"/>
  <c r="Q163" i="6"/>
  <c r="R163" i="6" s="1"/>
  <c r="P163" i="6"/>
  <c r="Q162" i="6"/>
  <c r="R162" i="6" s="1"/>
  <c r="P162" i="6"/>
  <c r="Q161" i="6"/>
  <c r="R161" i="6" s="1"/>
  <c r="P161" i="6"/>
  <c r="Q160" i="6"/>
  <c r="R160" i="6" s="1"/>
  <c r="P160" i="6"/>
  <c r="Q159" i="6"/>
  <c r="R159" i="6" s="1"/>
  <c r="P159" i="6"/>
  <c r="Q158" i="6"/>
  <c r="R158" i="6" s="1"/>
  <c r="P158" i="6"/>
  <c r="Q157" i="6"/>
  <c r="R157" i="6" s="1"/>
  <c r="P157" i="6"/>
  <c r="Q156" i="6"/>
  <c r="R156" i="6" s="1"/>
  <c r="P156" i="6"/>
  <c r="Q155" i="6"/>
  <c r="R155" i="6" s="1"/>
  <c r="P155" i="6"/>
  <c r="Q154" i="6"/>
  <c r="R154" i="6" s="1"/>
  <c r="P154" i="6"/>
  <c r="Q153" i="6"/>
  <c r="R153" i="6" s="1"/>
  <c r="P153" i="6"/>
  <c r="Q152" i="6"/>
  <c r="R152" i="6" s="1"/>
  <c r="P152" i="6"/>
  <c r="Q151" i="6"/>
  <c r="R151" i="6" s="1"/>
  <c r="P151" i="6"/>
  <c r="Q150" i="6"/>
  <c r="R150" i="6" s="1"/>
  <c r="P150" i="6"/>
  <c r="Q149" i="6"/>
  <c r="R149" i="6" s="1"/>
  <c r="P149" i="6"/>
  <c r="Q148" i="6"/>
  <c r="R148" i="6" s="1"/>
  <c r="P148" i="6"/>
  <c r="Q147" i="6"/>
  <c r="R147" i="6" s="1"/>
  <c r="P147" i="6"/>
  <c r="Q146" i="6"/>
  <c r="R146" i="6" s="1"/>
  <c r="P146" i="6"/>
  <c r="Q145" i="6"/>
  <c r="R145" i="6" s="1"/>
  <c r="P145" i="6"/>
  <c r="Q144" i="6"/>
  <c r="R144" i="6" s="1"/>
  <c r="P144" i="6"/>
  <c r="Q143" i="6"/>
  <c r="R143" i="6" s="1"/>
  <c r="P143" i="6"/>
  <c r="Q142" i="6"/>
  <c r="R142" i="6" s="1"/>
  <c r="P142" i="6"/>
  <c r="Q141" i="6"/>
  <c r="R141" i="6" s="1"/>
  <c r="P141" i="6"/>
  <c r="Q140" i="6"/>
  <c r="R140" i="6" s="1"/>
  <c r="P140" i="6"/>
  <c r="Q139" i="6"/>
  <c r="R139" i="6" s="1"/>
  <c r="P139" i="6"/>
  <c r="Q138" i="6"/>
  <c r="R138" i="6" s="1"/>
  <c r="P138" i="6"/>
  <c r="Q137" i="6"/>
  <c r="R137" i="6" s="1"/>
  <c r="P137" i="6"/>
  <c r="Q136" i="6"/>
  <c r="R136" i="6" s="1"/>
  <c r="P136" i="6"/>
  <c r="Q135" i="6"/>
  <c r="R135" i="6" s="1"/>
  <c r="P135" i="6"/>
  <c r="Q134" i="6"/>
  <c r="R134" i="6" s="1"/>
  <c r="P134" i="6"/>
  <c r="Q133" i="6"/>
  <c r="R133" i="6" s="1"/>
  <c r="P133" i="6"/>
  <c r="Q132" i="6"/>
  <c r="R132" i="6" s="1"/>
  <c r="P132" i="6"/>
  <c r="Q131" i="6"/>
  <c r="R131" i="6" s="1"/>
  <c r="P131" i="6"/>
  <c r="Q130" i="6"/>
  <c r="R130" i="6" s="1"/>
  <c r="P130" i="6"/>
  <c r="Q129" i="6"/>
  <c r="R129" i="6" s="1"/>
  <c r="P129" i="6"/>
  <c r="Q128" i="6"/>
  <c r="R128" i="6" s="1"/>
  <c r="P128" i="6"/>
  <c r="Q127" i="6"/>
  <c r="R127" i="6" s="1"/>
  <c r="P127" i="6"/>
  <c r="Q126" i="6"/>
  <c r="R126" i="6" s="1"/>
  <c r="P126" i="6"/>
  <c r="Q125" i="6"/>
  <c r="R125" i="6" s="1"/>
  <c r="P125" i="6"/>
  <c r="Q124" i="6"/>
  <c r="R124" i="6" s="1"/>
  <c r="P124" i="6"/>
  <c r="Q123" i="6"/>
  <c r="R123" i="6" s="1"/>
  <c r="P123" i="6"/>
  <c r="Q122" i="6"/>
  <c r="R122" i="6" s="1"/>
  <c r="P122" i="6"/>
  <c r="Q121" i="6"/>
  <c r="R121" i="6" s="1"/>
  <c r="P121" i="6"/>
  <c r="Q120" i="6"/>
  <c r="R120" i="6" s="1"/>
  <c r="P120" i="6"/>
  <c r="Q119" i="6"/>
  <c r="R119" i="6" s="1"/>
  <c r="P119" i="6"/>
  <c r="Q118" i="6"/>
  <c r="R118" i="6" s="1"/>
  <c r="P118" i="6"/>
  <c r="Q117" i="6"/>
  <c r="R117" i="6" s="1"/>
  <c r="P117" i="6"/>
  <c r="Q116" i="6"/>
  <c r="R116" i="6" s="1"/>
  <c r="P116" i="6"/>
  <c r="Q115" i="6"/>
  <c r="R115" i="6" s="1"/>
  <c r="P115" i="6"/>
  <c r="Q114" i="6"/>
  <c r="R114" i="6" s="1"/>
  <c r="P114" i="6"/>
  <c r="Q113" i="6"/>
  <c r="R113" i="6" s="1"/>
  <c r="P113" i="6"/>
  <c r="Q112" i="6"/>
  <c r="R112" i="6" s="1"/>
  <c r="P112" i="6"/>
  <c r="Q111" i="6"/>
  <c r="R111" i="6" s="1"/>
  <c r="P111" i="6"/>
  <c r="Q110" i="6"/>
  <c r="R110" i="6" s="1"/>
  <c r="P110" i="6"/>
  <c r="Q109" i="6"/>
  <c r="R109" i="6" s="1"/>
  <c r="P109" i="6"/>
  <c r="Q108" i="6"/>
  <c r="R108" i="6" s="1"/>
  <c r="P108" i="6"/>
  <c r="Q107" i="6"/>
  <c r="R107" i="6" s="1"/>
  <c r="P107" i="6"/>
  <c r="Q106" i="6"/>
  <c r="R106" i="6" s="1"/>
  <c r="P106" i="6"/>
  <c r="Q105" i="6"/>
  <c r="R105" i="6" s="1"/>
  <c r="P105" i="6"/>
  <c r="Q104" i="6"/>
  <c r="R104" i="6" s="1"/>
  <c r="P104" i="6"/>
  <c r="Q103" i="6"/>
  <c r="R103" i="6" s="1"/>
  <c r="P103" i="6"/>
  <c r="Q102" i="6"/>
  <c r="R102" i="6" s="1"/>
  <c r="P102" i="6"/>
  <c r="Q101" i="6"/>
  <c r="R101" i="6" s="1"/>
  <c r="P101" i="6"/>
  <c r="Q100" i="6"/>
  <c r="R100" i="6" s="1"/>
  <c r="P100" i="6"/>
  <c r="Q99" i="6"/>
  <c r="R99" i="6" s="1"/>
  <c r="P99" i="6"/>
  <c r="Q98" i="6"/>
  <c r="R98" i="6" s="1"/>
  <c r="P98" i="6"/>
  <c r="Q97" i="6"/>
  <c r="R97" i="6" s="1"/>
  <c r="P97" i="6"/>
  <c r="Q96" i="6"/>
  <c r="R96" i="6" s="1"/>
  <c r="P96" i="6"/>
  <c r="Q95" i="6"/>
  <c r="R95" i="6" s="1"/>
  <c r="P95" i="6"/>
  <c r="Q94" i="6"/>
  <c r="R94" i="6" s="1"/>
  <c r="P94" i="6"/>
  <c r="Q93" i="6"/>
  <c r="R93" i="6" s="1"/>
  <c r="P93" i="6"/>
  <c r="Q92" i="6"/>
  <c r="R92" i="6" s="1"/>
  <c r="P92" i="6"/>
  <c r="Q91" i="6"/>
  <c r="R91" i="6" s="1"/>
  <c r="P91" i="6"/>
  <c r="Q90" i="6"/>
  <c r="R90" i="6" s="1"/>
  <c r="P90" i="6"/>
  <c r="Q89" i="6"/>
  <c r="R89" i="6" s="1"/>
  <c r="P89" i="6"/>
  <c r="Q88" i="6"/>
  <c r="R88" i="6" s="1"/>
  <c r="P88" i="6"/>
  <c r="Q87" i="6"/>
  <c r="R87" i="6" s="1"/>
  <c r="P87" i="6"/>
  <c r="Q86" i="6"/>
  <c r="R86" i="6" s="1"/>
  <c r="P86" i="6"/>
  <c r="Q85" i="6"/>
  <c r="R85" i="6" s="1"/>
  <c r="P85" i="6"/>
  <c r="Q84" i="6"/>
  <c r="R84" i="6" s="1"/>
  <c r="P84" i="6"/>
  <c r="Q83" i="6"/>
  <c r="R83" i="6" s="1"/>
  <c r="P83" i="6"/>
  <c r="Q82" i="6"/>
  <c r="R82" i="6" s="1"/>
  <c r="P82" i="6"/>
  <c r="Q81" i="6"/>
  <c r="R81" i="6" s="1"/>
  <c r="P81" i="6"/>
  <c r="Q80" i="6"/>
  <c r="R80" i="6" s="1"/>
  <c r="P80" i="6"/>
  <c r="Q79" i="6"/>
  <c r="R79" i="6" s="1"/>
  <c r="P79" i="6"/>
  <c r="Q78" i="6"/>
  <c r="R78" i="6" s="1"/>
  <c r="P78" i="6"/>
  <c r="Q77" i="6"/>
  <c r="R77" i="6" s="1"/>
  <c r="P77" i="6"/>
  <c r="Q76" i="6"/>
  <c r="R76" i="6" s="1"/>
  <c r="P76" i="6"/>
  <c r="Q75" i="6"/>
  <c r="R75" i="6" s="1"/>
  <c r="P75" i="6"/>
  <c r="Q74" i="6"/>
  <c r="R74" i="6" s="1"/>
  <c r="P74" i="6"/>
  <c r="Q73" i="6"/>
  <c r="R73" i="6" s="1"/>
  <c r="P73" i="6"/>
  <c r="Q72" i="6"/>
  <c r="R72" i="6" s="1"/>
  <c r="P72" i="6"/>
  <c r="Q71" i="6"/>
  <c r="R71" i="6" s="1"/>
  <c r="P71" i="6"/>
  <c r="Q70" i="6"/>
  <c r="R70" i="6" s="1"/>
  <c r="P70" i="6"/>
  <c r="Q69" i="6"/>
  <c r="R69" i="6" s="1"/>
  <c r="P69" i="6"/>
  <c r="Q68" i="6"/>
  <c r="R68" i="6" s="1"/>
  <c r="P68" i="6"/>
  <c r="Q67" i="6"/>
  <c r="R67" i="6" s="1"/>
  <c r="P67" i="6"/>
  <c r="Q66" i="6"/>
  <c r="R66" i="6" s="1"/>
  <c r="P66" i="6"/>
  <c r="Q65" i="6"/>
  <c r="R65" i="6" s="1"/>
  <c r="P65" i="6"/>
  <c r="Q64" i="6"/>
  <c r="R64" i="6" s="1"/>
  <c r="P64" i="6"/>
  <c r="Q63" i="6"/>
  <c r="R63" i="6" s="1"/>
  <c r="P63" i="6"/>
  <c r="Q62" i="6"/>
  <c r="R62" i="6" s="1"/>
  <c r="P62" i="6"/>
  <c r="Q61" i="6"/>
  <c r="R61" i="6" s="1"/>
  <c r="P61" i="6"/>
  <c r="Q60" i="6"/>
  <c r="R60" i="6" s="1"/>
  <c r="P60" i="6"/>
  <c r="Q59" i="6"/>
  <c r="R59" i="6" s="1"/>
  <c r="P59" i="6"/>
  <c r="Q58" i="6"/>
  <c r="R58" i="6" s="1"/>
  <c r="P58" i="6"/>
  <c r="Q57" i="6"/>
  <c r="R57" i="6" s="1"/>
  <c r="P57" i="6"/>
  <c r="Q56" i="6"/>
  <c r="R56" i="6" s="1"/>
  <c r="P56" i="6"/>
  <c r="Q55" i="6"/>
  <c r="R55" i="6" s="1"/>
  <c r="P55" i="6"/>
  <c r="Q54" i="6"/>
  <c r="R54" i="6" s="1"/>
  <c r="P54" i="6"/>
  <c r="Q53" i="6"/>
  <c r="R53" i="6" s="1"/>
  <c r="P53" i="6"/>
  <c r="Q52" i="6"/>
  <c r="R52" i="6" s="1"/>
  <c r="P52" i="6"/>
  <c r="Q51" i="6"/>
  <c r="R51" i="6" s="1"/>
  <c r="P51" i="6"/>
  <c r="Q50" i="6"/>
  <c r="R50" i="6" s="1"/>
  <c r="P50" i="6"/>
  <c r="Q49" i="6"/>
  <c r="R49" i="6" s="1"/>
  <c r="P49" i="6"/>
  <c r="Q48" i="6"/>
  <c r="R48" i="6" s="1"/>
  <c r="P48" i="6"/>
  <c r="Q47" i="6"/>
  <c r="R47" i="6" s="1"/>
  <c r="P47" i="6"/>
  <c r="Q46" i="6"/>
  <c r="R46" i="6" s="1"/>
  <c r="P46" i="6"/>
  <c r="Q45" i="6"/>
  <c r="R45" i="6" s="1"/>
  <c r="P45" i="6"/>
  <c r="Q44" i="6"/>
  <c r="R44" i="6" s="1"/>
  <c r="P44" i="6"/>
  <c r="Q43" i="6"/>
  <c r="R43" i="6" s="1"/>
  <c r="P43" i="6"/>
  <c r="Q42" i="6"/>
  <c r="R42" i="6" s="1"/>
  <c r="P42" i="6"/>
  <c r="Q41" i="6"/>
  <c r="R41" i="6" s="1"/>
  <c r="P41" i="6"/>
  <c r="Q40" i="6"/>
  <c r="R40" i="6" s="1"/>
  <c r="P40" i="6"/>
  <c r="Q39" i="6"/>
  <c r="R39" i="6" s="1"/>
  <c r="P39" i="6"/>
  <c r="Q38" i="6"/>
  <c r="R38" i="6" s="1"/>
  <c r="P38" i="6"/>
  <c r="Q37" i="6"/>
  <c r="R37" i="6" s="1"/>
  <c r="P37" i="6"/>
  <c r="Q36" i="6"/>
  <c r="R36" i="6" s="1"/>
  <c r="P36" i="6"/>
  <c r="Q35" i="6"/>
  <c r="R35" i="6" s="1"/>
  <c r="P35" i="6"/>
  <c r="Q34" i="6"/>
  <c r="R34" i="6" s="1"/>
  <c r="P34" i="6"/>
  <c r="Q33" i="6"/>
  <c r="R33" i="6" s="1"/>
  <c r="P33" i="6"/>
  <c r="Q32" i="6"/>
  <c r="R32" i="6" s="1"/>
  <c r="P32" i="6"/>
  <c r="Q31" i="6"/>
  <c r="R31" i="6" s="1"/>
  <c r="P31" i="6"/>
  <c r="Q30" i="6"/>
  <c r="R30" i="6" s="1"/>
  <c r="P30" i="6"/>
  <c r="Q29" i="6"/>
  <c r="R29" i="6" s="1"/>
  <c r="P29" i="6"/>
  <c r="Q28" i="6"/>
  <c r="R28" i="6" s="1"/>
  <c r="P28" i="6"/>
  <c r="Q27" i="6"/>
  <c r="R27" i="6" s="1"/>
  <c r="P27" i="6"/>
  <c r="Q26" i="6"/>
  <c r="R26" i="6" s="1"/>
  <c r="P26" i="6"/>
  <c r="Q25" i="6"/>
  <c r="R25" i="6" s="1"/>
  <c r="P25" i="6"/>
  <c r="Q24" i="6"/>
  <c r="R24" i="6" s="1"/>
  <c r="P24" i="6"/>
  <c r="Q23" i="6"/>
  <c r="R23" i="6" s="1"/>
  <c r="P23" i="6"/>
  <c r="Q22" i="6"/>
  <c r="R22" i="6" s="1"/>
  <c r="P22" i="6"/>
  <c r="Q21" i="6"/>
  <c r="R21" i="6" s="1"/>
  <c r="P21" i="6"/>
  <c r="Q20" i="6"/>
  <c r="R20" i="6" s="1"/>
  <c r="P20" i="6"/>
  <c r="Q19" i="6"/>
  <c r="R19" i="6" s="1"/>
  <c r="P19" i="6"/>
  <c r="Q18" i="6"/>
  <c r="R18" i="6" s="1"/>
  <c r="P18" i="6"/>
  <c r="Q17" i="6"/>
  <c r="R17" i="6" s="1"/>
  <c r="P17" i="6"/>
  <c r="Q16" i="6"/>
  <c r="R16" i="6" s="1"/>
  <c r="P16" i="6"/>
  <c r="Q15" i="6"/>
  <c r="R15" i="6" s="1"/>
  <c r="P15" i="6"/>
  <c r="Q14" i="6"/>
  <c r="R14" i="6" s="1"/>
  <c r="P14" i="6"/>
  <c r="Q13" i="6"/>
  <c r="R13" i="6" s="1"/>
  <c r="P13" i="6"/>
  <c r="Q12" i="6"/>
  <c r="R12" i="6" s="1"/>
  <c r="P12" i="6"/>
  <c r="Q11" i="6"/>
  <c r="R11" i="6" s="1"/>
  <c r="P11" i="6"/>
  <c r="T126" i="5" l="1"/>
  <c r="Q126" i="5"/>
  <c r="R126" i="5" s="1"/>
  <c r="P126" i="5"/>
  <c r="S126" i="5" s="1"/>
  <c r="T125" i="5"/>
  <c r="Q125" i="5"/>
  <c r="R125" i="5" s="1"/>
  <c r="P125" i="5"/>
  <c r="S125" i="5" s="1"/>
  <c r="T124" i="5"/>
  <c r="Q124" i="5"/>
  <c r="R124" i="5" s="1"/>
  <c r="P124" i="5"/>
  <c r="S124" i="5" s="1"/>
  <c r="T123" i="5"/>
  <c r="Q123" i="5"/>
  <c r="R123" i="5" s="1"/>
  <c r="P123" i="5"/>
  <c r="S123" i="5" s="1"/>
  <c r="T122" i="5"/>
  <c r="Q122" i="5"/>
  <c r="R122" i="5" s="1"/>
  <c r="P122" i="5"/>
  <c r="S122" i="5" s="1"/>
  <c r="T121" i="5"/>
  <c r="Q121" i="5"/>
  <c r="R121" i="5" s="1"/>
  <c r="P121" i="5"/>
  <c r="S121" i="5" s="1"/>
  <c r="T120" i="5"/>
  <c r="Q120" i="5"/>
  <c r="R120" i="5" s="1"/>
  <c r="P120" i="5"/>
  <c r="S120" i="5" s="1"/>
  <c r="T119" i="5"/>
  <c r="Q119" i="5"/>
  <c r="R119" i="5" s="1"/>
  <c r="P119" i="5"/>
  <c r="S119" i="5" s="1"/>
  <c r="T118" i="5"/>
  <c r="Q118" i="5"/>
  <c r="R118" i="5" s="1"/>
  <c r="P118" i="5"/>
  <c r="S118" i="5" s="1"/>
  <c r="T117" i="5"/>
  <c r="Q117" i="5"/>
  <c r="R117" i="5" s="1"/>
  <c r="P117" i="5"/>
  <c r="S117" i="5" s="1"/>
  <c r="T116" i="5"/>
  <c r="Q116" i="5"/>
  <c r="R116" i="5" s="1"/>
  <c r="P116" i="5"/>
  <c r="S116" i="5" s="1"/>
  <c r="T115" i="5"/>
  <c r="Q115" i="5"/>
  <c r="R115" i="5" s="1"/>
  <c r="P115" i="5"/>
  <c r="S115" i="5" s="1"/>
  <c r="T114" i="5"/>
  <c r="Q114" i="5"/>
  <c r="R114" i="5" s="1"/>
  <c r="P114" i="5"/>
  <c r="S114" i="5" s="1"/>
  <c r="T113" i="5"/>
  <c r="Q113" i="5"/>
  <c r="R113" i="5" s="1"/>
  <c r="P113" i="5"/>
  <c r="S113" i="5" s="1"/>
  <c r="T112" i="5"/>
  <c r="Q112" i="5"/>
  <c r="R112" i="5" s="1"/>
  <c r="P112" i="5"/>
  <c r="S112" i="5" s="1"/>
  <c r="T111" i="5"/>
  <c r="Q111" i="5"/>
  <c r="R111" i="5" s="1"/>
  <c r="P111" i="5"/>
  <c r="S111" i="5" s="1"/>
  <c r="T110" i="5"/>
  <c r="Q110" i="5"/>
  <c r="R110" i="5" s="1"/>
  <c r="P110" i="5"/>
  <c r="S110" i="5" s="1"/>
  <c r="T109" i="5"/>
  <c r="Q109" i="5"/>
  <c r="R109" i="5" s="1"/>
  <c r="P109" i="5"/>
  <c r="S109" i="5" s="1"/>
  <c r="T108" i="5"/>
  <c r="Q108" i="5"/>
  <c r="R108" i="5" s="1"/>
  <c r="P108" i="5"/>
  <c r="S108" i="5" s="1"/>
  <c r="T107" i="5"/>
  <c r="Q107" i="5"/>
  <c r="R107" i="5" s="1"/>
  <c r="P107" i="5"/>
  <c r="S107" i="5" s="1"/>
  <c r="T106" i="5"/>
  <c r="Q106" i="5"/>
  <c r="R106" i="5" s="1"/>
  <c r="P106" i="5"/>
  <c r="S106" i="5" s="1"/>
  <c r="T105" i="5"/>
  <c r="Q105" i="5"/>
  <c r="R105" i="5" s="1"/>
  <c r="P105" i="5"/>
  <c r="S105" i="5" s="1"/>
  <c r="T104" i="5"/>
  <c r="Q104" i="5"/>
  <c r="R104" i="5" s="1"/>
  <c r="P104" i="5"/>
  <c r="S104" i="5" s="1"/>
  <c r="T103" i="5"/>
  <c r="Q103" i="5"/>
  <c r="R103" i="5" s="1"/>
  <c r="P103" i="5"/>
  <c r="S103" i="5" s="1"/>
  <c r="T102" i="5"/>
  <c r="Q102" i="5"/>
  <c r="R102" i="5" s="1"/>
  <c r="P102" i="5"/>
  <c r="S102" i="5" s="1"/>
  <c r="T101" i="5"/>
  <c r="Q101" i="5"/>
  <c r="R101" i="5" s="1"/>
  <c r="P101" i="5"/>
  <c r="S101" i="5" s="1"/>
  <c r="T100" i="5"/>
  <c r="Q100" i="5"/>
  <c r="R100" i="5" s="1"/>
  <c r="P100" i="5"/>
  <c r="S100" i="5" s="1"/>
  <c r="T99" i="5"/>
  <c r="Q99" i="5"/>
  <c r="R99" i="5" s="1"/>
  <c r="P99" i="5"/>
  <c r="S99" i="5" s="1"/>
  <c r="T98" i="5"/>
  <c r="Q98" i="5"/>
  <c r="R98" i="5" s="1"/>
  <c r="P98" i="5"/>
  <c r="S98" i="5" s="1"/>
  <c r="T97" i="5"/>
  <c r="Q97" i="5"/>
  <c r="R97" i="5" s="1"/>
  <c r="P97" i="5"/>
  <c r="S97" i="5" s="1"/>
  <c r="T96" i="5"/>
  <c r="Q96" i="5"/>
  <c r="R96" i="5" s="1"/>
  <c r="P96" i="5"/>
  <c r="S96" i="5" s="1"/>
  <c r="T95" i="5"/>
  <c r="Q95" i="5"/>
  <c r="R95" i="5" s="1"/>
  <c r="P95" i="5"/>
  <c r="S95" i="5" s="1"/>
  <c r="T94" i="5"/>
  <c r="Q94" i="5"/>
  <c r="R94" i="5" s="1"/>
  <c r="P94" i="5"/>
  <c r="S94" i="5" s="1"/>
  <c r="T93" i="5"/>
  <c r="Q93" i="5"/>
  <c r="R93" i="5" s="1"/>
  <c r="P93" i="5"/>
  <c r="S93" i="5" s="1"/>
  <c r="T92" i="5"/>
  <c r="Q92" i="5"/>
  <c r="R92" i="5" s="1"/>
  <c r="P92" i="5"/>
  <c r="S92" i="5" s="1"/>
  <c r="T91" i="5"/>
  <c r="Q91" i="5"/>
  <c r="R91" i="5" s="1"/>
  <c r="P91" i="5"/>
  <c r="S91" i="5" s="1"/>
  <c r="T90" i="5"/>
  <c r="Q90" i="5"/>
  <c r="R90" i="5" s="1"/>
  <c r="P90" i="5"/>
  <c r="S90" i="5" s="1"/>
  <c r="T89" i="5"/>
  <c r="Q89" i="5"/>
  <c r="R89" i="5" s="1"/>
  <c r="P89" i="5"/>
  <c r="S89" i="5" s="1"/>
  <c r="T88" i="5"/>
  <c r="Q88" i="5"/>
  <c r="R88" i="5" s="1"/>
  <c r="P88" i="5"/>
  <c r="S88" i="5" s="1"/>
  <c r="T87" i="5"/>
  <c r="Q87" i="5"/>
  <c r="R87" i="5" s="1"/>
  <c r="P87" i="5"/>
  <c r="S87" i="5" s="1"/>
  <c r="T86" i="5"/>
  <c r="Q86" i="5"/>
  <c r="R86" i="5" s="1"/>
  <c r="P86" i="5"/>
  <c r="S86" i="5" s="1"/>
  <c r="T85" i="5"/>
  <c r="Q85" i="5"/>
  <c r="R85" i="5" s="1"/>
  <c r="P85" i="5"/>
  <c r="S85" i="5" s="1"/>
  <c r="T84" i="5"/>
  <c r="Q84" i="5"/>
  <c r="R84" i="5" s="1"/>
  <c r="P84" i="5"/>
  <c r="S84" i="5" s="1"/>
  <c r="T83" i="5"/>
  <c r="Q83" i="5"/>
  <c r="R83" i="5" s="1"/>
  <c r="P83" i="5"/>
  <c r="S83" i="5" s="1"/>
  <c r="T82" i="5"/>
  <c r="Q82" i="5"/>
  <c r="R82" i="5" s="1"/>
  <c r="P82" i="5"/>
  <c r="S82" i="5" s="1"/>
  <c r="T81" i="5"/>
  <c r="Q81" i="5"/>
  <c r="R81" i="5" s="1"/>
  <c r="P81" i="5"/>
  <c r="S81" i="5" s="1"/>
  <c r="T80" i="5"/>
  <c r="Q80" i="5"/>
  <c r="R80" i="5" s="1"/>
  <c r="P80" i="5"/>
  <c r="S80" i="5" s="1"/>
  <c r="T79" i="5"/>
  <c r="Q79" i="5"/>
  <c r="R79" i="5" s="1"/>
  <c r="P79" i="5"/>
  <c r="S79" i="5" s="1"/>
  <c r="T78" i="5"/>
  <c r="Q78" i="5"/>
  <c r="R78" i="5" s="1"/>
  <c r="P78" i="5"/>
  <c r="S78" i="5" s="1"/>
  <c r="T77" i="5"/>
  <c r="Q77" i="5"/>
  <c r="R77" i="5" s="1"/>
  <c r="P77" i="5"/>
  <c r="S77" i="5" s="1"/>
  <c r="T76" i="5"/>
  <c r="Q76" i="5"/>
  <c r="R76" i="5" s="1"/>
  <c r="P76" i="5"/>
  <c r="S76" i="5" s="1"/>
  <c r="T75" i="5"/>
  <c r="Q75" i="5"/>
  <c r="R75" i="5" s="1"/>
  <c r="P75" i="5"/>
  <c r="S75" i="5" s="1"/>
  <c r="T74" i="5"/>
  <c r="Q74" i="5"/>
  <c r="R74" i="5" s="1"/>
  <c r="P74" i="5"/>
  <c r="S74" i="5" s="1"/>
  <c r="T73" i="5"/>
  <c r="Q73" i="5"/>
  <c r="R73" i="5" s="1"/>
  <c r="P73" i="5"/>
  <c r="S73" i="5" s="1"/>
  <c r="T72" i="5"/>
  <c r="Q72" i="5"/>
  <c r="R72" i="5" s="1"/>
  <c r="P72" i="5"/>
  <c r="S72" i="5" s="1"/>
  <c r="T71" i="5"/>
  <c r="Q71" i="5"/>
  <c r="R71" i="5" s="1"/>
  <c r="P71" i="5"/>
  <c r="S71" i="5" s="1"/>
  <c r="T70" i="5"/>
  <c r="Q70" i="5"/>
  <c r="R70" i="5" s="1"/>
  <c r="P70" i="5"/>
  <c r="S70" i="5" s="1"/>
  <c r="T69" i="5"/>
  <c r="Q69" i="5"/>
  <c r="R69" i="5" s="1"/>
  <c r="P69" i="5"/>
  <c r="S69" i="5" s="1"/>
  <c r="T68" i="5"/>
  <c r="Q68" i="5"/>
  <c r="R68" i="5" s="1"/>
  <c r="P68" i="5"/>
  <c r="S68" i="5" s="1"/>
  <c r="T67" i="5"/>
  <c r="Q67" i="5"/>
  <c r="R67" i="5" s="1"/>
  <c r="P67" i="5"/>
  <c r="S67" i="5" s="1"/>
  <c r="T66" i="5"/>
  <c r="Q66" i="5"/>
  <c r="R66" i="5" s="1"/>
  <c r="P66" i="5"/>
  <c r="S66" i="5" s="1"/>
  <c r="T65" i="5"/>
  <c r="Q65" i="5"/>
  <c r="R65" i="5" s="1"/>
  <c r="P65" i="5"/>
  <c r="S65" i="5" s="1"/>
  <c r="T64" i="5"/>
  <c r="Q64" i="5"/>
  <c r="R64" i="5" s="1"/>
  <c r="P64" i="5"/>
  <c r="S64" i="5" s="1"/>
  <c r="T63" i="5"/>
  <c r="Q63" i="5"/>
  <c r="R63" i="5" s="1"/>
  <c r="P63" i="5"/>
  <c r="S63" i="5" s="1"/>
  <c r="T62" i="5"/>
  <c r="Q62" i="5"/>
  <c r="R62" i="5" s="1"/>
  <c r="P62" i="5"/>
  <c r="S62" i="5" s="1"/>
  <c r="T61" i="5"/>
  <c r="Q61" i="5"/>
  <c r="R61" i="5" s="1"/>
  <c r="P61" i="5"/>
  <c r="S61" i="5" s="1"/>
  <c r="T60" i="5"/>
  <c r="S60" i="5"/>
  <c r="Q60" i="5"/>
  <c r="R60" i="5" s="1"/>
  <c r="P60" i="5"/>
  <c r="T59" i="5"/>
  <c r="S59" i="5"/>
  <c r="Q59" i="5"/>
  <c r="R59" i="5" s="1"/>
  <c r="P59" i="5"/>
  <c r="T58" i="5"/>
  <c r="Q58" i="5"/>
  <c r="R58" i="5" s="1"/>
  <c r="P58" i="5"/>
  <c r="S58" i="5" s="1"/>
  <c r="T57" i="5"/>
  <c r="Q57" i="5"/>
  <c r="R57" i="5" s="1"/>
  <c r="P57" i="5"/>
  <c r="S57" i="5" s="1"/>
  <c r="T56" i="5"/>
  <c r="Q56" i="5"/>
  <c r="R56" i="5" s="1"/>
  <c r="P56" i="5"/>
  <c r="S56" i="5" s="1"/>
  <c r="T55" i="5"/>
  <c r="Q55" i="5"/>
  <c r="R55" i="5" s="1"/>
  <c r="P55" i="5"/>
  <c r="S55" i="5" s="1"/>
  <c r="T54" i="5"/>
  <c r="Q54" i="5"/>
  <c r="R54" i="5" s="1"/>
  <c r="P54" i="5"/>
  <c r="S54" i="5" s="1"/>
  <c r="T53" i="5"/>
  <c r="Q53" i="5"/>
  <c r="R53" i="5" s="1"/>
  <c r="P53" i="5"/>
  <c r="S53" i="5" s="1"/>
  <c r="T52" i="5"/>
  <c r="Q52" i="5"/>
  <c r="R52" i="5" s="1"/>
  <c r="P52" i="5"/>
  <c r="S52" i="5" s="1"/>
  <c r="T51" i="5"/>
  <c r="Q51" i="5"/>
  <c r="R51" i="5" s="1"/>
  <c r="P51" i="5"/>
  <c r="S51" i="5" s="1"/>
  <c r="T50" i="5"/>
  <c r="Q50" i="5"/>
  <c r="R50" i="5" s="1"/>
  <c r="P50" i="5"/>
  <c r="S50" i="5" s="1"/>
  <c r="T49" i="5"/>
  <c r="Q49" i="5"/>
  <c r="R49" i="5" s="1"/>
  <c r="P49" i="5"/>
  <c r="S49" i="5" s="1"/>
  <c r="T48" i="5"/>
  <c r="Q48" i="5"/>
  <c r="R48" i="5" s="1"/>
  <c r="P48" i="5"/>
  <c r="S48" i="5" s="1"/>
  <c r="T47" i="5"/>
  <c r="Q47" i="5"/>
  <c r="R47" i="5" s="1"/>
  <c r="P47" i="5"/>
  <c r="S47" i="5" s="1"/>
  <c r="T46" i="5"/>
  <c r="Q46" i="5"/>
  <c r="R46" i="5" s="1"/>
  <c r="P46" i="5"/>
  <c r="S46" i="5" s="1"/>
  <c r="T45" i="5"/>
  <c r="Q45" i="5"/>
  <c r="R45" i="5" s="1"/>
  <c r="P45" i="5"/>
  <c r="S45" i="5" s="1"/>
  <c r="T44" i="5"/>
  <c r="Q44" i="5"/>
  <c r="R44" i="5" s="1"/>
  <c r="P44" i="5"/>
  <c r="S44" i="5" s="1"/>
  <c r="T43" i="5"/>
  <c r="Q43" i="5"/>
  <c r="R43" i="5" s="1"/>
  <c r="P43" i="5"/>
  <c r="S43" i="5" s="1"/>
  <c r="T42" i="5"/>
  <c r="Q42" i="5"/>
  <c r="R42" i="5" s="1"/>
  <c r="P42" i="5"/>
  <c r="S42" i="5" s="1"/>
  <c r="T41" i="5"/>
  <c r="Q41" i="5"/>
  <c r="R41" i="5" s="1"/>
  <c r="P41" i="5"/>
  <c r="S41" i="5" s="1"/>
  <c r="T40" i="5"/>
  <c r="Q40" i="5"/>
  <c r="R40" i="5" s="1"/>
  <c r="P40" i="5"/>
  <c r="S40" i="5" s="1"/>
  <c r="T39" i="5"/>
  <c r="Q39" i="5"/>
  <c r="R39" i="5" s="1"/>
  <c r="P39" i="5"/>
  <c r="S39" i="5" s="1"/>
  <c r="T38" i="5"/>
  <c r="Q38" i="5"/>
  <c r="R38" i="5" s="1"/>
  <c r="P38" i="5"/>
  <c r="S38" i="5" s="1"/>
  <c r="T37" i="5"/>
  <c r="Q37" i="5"/>
  <c r="R37" i="5" s="1"/>
  <c r="P37" i="5"/>
  <c r="S37" i="5" s="1"/>
  <c r="T36" i="5"/>
  <c r="Q36" i="5"/>
  <c r="R36" i="5" s="1"/>
  <c r="P36" i="5"/>
  <c r="S36" i="5" s="1"/>
  <c r="T35" i="5"/>
  <c r="Q35" i="5"/>
  <c r="R35" i="5" s="1"/>
  <c r="P35" i="5"/>
  <c r="S35" i="5" s="1"/>
  <c r="T34" i="5"/>
  <c r="Q34" i="5"/>
  <c r="R34" i="5" s="1"/>
  <c r="P34" i="5"/>
  <c r="S34" i="5" s="1"/>
  <c r="T33" i="5"/>
  <c r="Q33" i="5"/>
  <c r="R33" i="5" s="1"/>
  <c r="P33" i="5"/>
  <c r="S33" i="5" s="1"/>
  <c r="T32" i="5"/>
  <c r="Q32" i="5"/>
  <c r="R32" i="5" s="1"/>
  <c r="P32" i="5"/>
  <c r="S32" i="5" s="1"/>
  <c r="T31" i="5"/>
  <c r="Q31" i="5"/>
  <c r="R31" i="5" s="1"/>
  <c r="P31" i="5"/>
  <c r="S31" i="5" s="1"/>
  <c r="T30" i="5"/>
  <c r="Q30" i="5"/>
  <c r="R30" i="5" s="1"/>
  <c r="P30" i="5"/>
  <c r="S30" i="5" s="1"/>
  <c r="T29" i="5"/>
  <c r="Q29" i="5"/>
  <c r="R29" i="5" s="1"/>
  <c r="P29" i="5"/>
  <c r="S29" i="5" s="1"/>
  <c r="T28" i="5"/>
  <c r="Q28" i="5"/>
  <c r="R28" i="5" s="1"/>
  <c r="P28" i="5"/>
  <c r="S28" i="5" s="1"/>
  <c r="T27" i="5"/>
  <c r="Q27" i="5"/>
  <c r="R27" i="5" s="1"/>
  <c r="P27" i="5"/>
  <c r="S27" i="5" s="1"/>
  <c r="T26" i="5"/>
  <c r="Q26" i="5"/>
  <c r="R26" i="5" s="1"/>
  <c r="P26" i="5"/>
  <c r="S26" i="5" s="1"/>
  <c r="T25" i="5"/>
  <c r="Q25" i="5"/>
  <c r="R25" i="5" s="1"/>
  <c r="P25" i="5"/>
  <c r="S25" i="5" s="1"/>
  <c r="T24" i="5"/>
  <c r="Q24" i="5"/>
  <c r="R24" i="5" s="1"/>
  <c r="P24" i="5"/>
  <c r="S24" i="5" s="1"/>
  <c r="T23" i="5"/>
  <c r="Q23" i="5"/>
  <c r="R23" i="5" s="1"/>
  <c r="P23" i="5"/>
  <c r="S23" i="5" s="1"/>
  <c r="T22" i="5"/>
  <c r="Q22" i="5"/>
  <c r="R22" i="5" s="1"/>
  <c r="P22" i="5"/>
  <c r="S22" i="5" s="1"/>
  <c r="T21" i="5"/>
  <c r="Q21" i="5"/>
  <c r="R21" i="5" s="1"/>
  <c r="P21" i="5"/>
  <c r="S21" i="5" s="1"/>
  <c r="T20" i="5"/>
  <c r="Q20" i="5"/>
  <c r="R20" i="5" s="1"/>
  <c r="P20" i="5"/>
  <c r="S20" i="5" s="1"/>
  <c r="T19" i="5"/>
  <c r="Q19" i="5"/>
  <c r="R19" i="5" s="1"/>
  <c r="P19" i="5"/>
  <c r="S19" i="5" s="1"/>
  <c r="T18" i="5"/>
  <c r="Q18" i="5"/>
  <c r="R18" i="5" s="1"/>
  <c r="P18" i="5"/>
  <c r="S18" i="5" s="1"/>
  <c r="T17" i="5"/>
  <c r="Q17" i="5"/>
  <c r="R17" i="5" s="1"/>
  <c r="P17" i="5"/>
  <c r="S17" i="5" s="1"/>
  <c r="T16" i="5"/>
  <c r="Q16" i="5"/>
  <c r="R16" i="5" s="1"/>
  <c r="P16" i="5"/>
  <c r="S16" i="5" s="1"/>
  <c r="T15" i="5"/>
  <c r="Q15" i="5"/>
  <c r="R15" i="5" s="1"/>
  <c r="P15" i="5"/>
  <c r="S15" i="5" s="1"/>
  <c r="T14" i="5"/>
  <c r="Q14" i="5"/>
  <c r="R14" i="5" s="1"/>
  <c r="P14" i="5"/>
  <c r="S14" i="5" s="1"/>
  <c r="T13" i="5"/>
  <c r="Q13" i="5"/>
  <c r="R13" i="5" s="1"/>
  <c r="P13" i="5"/>
  <c r="S13" i="5" s="1"/>
  <c r="T12" i="5"/>
  <c r="Q12" i="5"/>
  <c r="R12" i="5" s="1"/>
  <c r="P12" i="5"/>
  <c r="S12" i="5" s="1"/>
  <c r="T11" i="5"/>
  <c r="R11" i="5"/>
  <c r="P11" i="5"/>
  <c r="S11" i="5" s="1"/>
  <c r="I300" i="4" l="1"/>
  <c r="K300" i="4" s="1"/>
  <c r="H300" i="4"/>
  <c r="J300" i="4" s="1"/>
  <c r="I299" i="4"/>
  <c r="K299" i="4" s="1"/>
  <c r="H299" i="4"/>
  <c r="J299" i="4" s="1"/>
  <c r="I298" i="4"/>
  <c r="K298" i="4" s="1"/>
  <c r="H298" i="4"/>
  <c r="J298" i="4" s="1"/>
  <c r="I297" i="4"/>
  <c r="K297" i="4" s="1"/>
  <c r="H297" i="4"/>
  <c r="J297" i="4" s="1"/>
  <c r="I296" i="4"/>
  <c r="K296" i="4" s="1"/>
  <c r="H296" i="4"/>
  <c r="J296" i="4" s="1"/>
  <c r="I295" i="4"/>
  <c r="K295" i="4" s="1"/>
  <c r="H295" i="4"/>
  <c r="J295" i="4" s="1"/>
  <c r="I294" i="4"/>
  <c r="K294" i="4" s="1"/>
  <c r="H294" i="4"/>
  <c r="J294" i="4" s="1"/>
  <c r="I293" i="4"/>
  <c r="K293" i="4" s="1"/>
  <c r="H293" i="4"/>
  <c r="J293" i="4" s="1"/>
  <c r="I292" i="4"/>
  <c r="K292" i="4" s="1"/>
  <c r="H292" i="4"/>
  <c r="J292" i="4" s="1"/>
  <c r="I291" i="4"/>
  <c r="K291" i="4" s="1"/>
  <c r="H291" i="4"/>
  <c r="J291" i="4" s="1"/>
  <c r="I290" i="4"/>
  <c r="K290" i="4" s="1"/>
  <c r="H290" i="4"/>
  <c r="J290" i="4" s="1"/>
  <c r="I289" i="4"/>
  <c r="K289" i="4" s="1"/>
  <c r="H289" i="4"/>
  <c r="J289" i="4" s="1"/>
  <c r="I288" i="4"/>
  <c r="K288" i="4" s="1"/>
  <c r="H288" i="4"/>
  <c r="J288" i="4" s="1"/>
  <c r="I287" i="4"/>
  <c r="K287" i="4" s="1"/>
  <c r="H287" i="4"/>
  <c r="J287" i="4" s="1"/>
  <c r="I286" i="4"/>
  <c r="K286" i="4" s="1"/>
  <c r="H286" i="4"/>
  <c r="J286" i="4" s="1"/>
  <c r="I285" i="4"/>
  <c r="K285" i="4" s="1"/>
  <c r="H285" i="4"/>
  <c r="J285" i="4" s="1"/>
  <c r="I284" i="4"/>
  <c r="K284" i="4" s="1"/>
  <c r="H284" i="4"/>
  <c r="J284" i="4" s="1"/>
  <c r="I283" i="4"/>
  <c r="K283" i="4" s="1"/>
  <c r="H283" i="4"/>
  <c r="J283" i="4" s="1"/>
  <c r="I282" i="4"/>
  <c r="K282" i="4" s="1"/>
  <c r="H282" i="4"/>
  <c r="J282" i="4" s="1"/>
  <c r="I281" i="4"/>
  <c r="K281" i="4" s="1"/>
  <c r="H281" i="4"/>
  <c r="J281" i="4" s="1"/>
  <c r="I280" i="4"/>
  <c r="K280" i="4" s="1"/>
  <c r="H280" i="4"/>
  <c r="J280" i="4" s="1"/>
  <c r="I279" i="4"/>
  <c r="K279" i="4" s="1"/>
  <c r="H279" i="4"/>
  <c r="J279" i="4" s="1"/>
  <c r="I278" i="4"/>
  <c r="K278" i="4" s="1"/>
  <c r="H278" i="4"/>
  <c r="J278" i="4" s="1"/>
  <c r="I277" i="4"/>
  <c r="K277" i="4" s="1"/>
  <c r="H277" i="4"/>
  <c r="J277" i="4" s="1"/>
  <c r="I276" i="4"/>
  <c r="K276" i="4" s="1"/>
  <c r="H276" i="4"/>
  <c r="J276" i="4" s="1"/>
  <c r="I275" i="4"/>
  <c r="K275" i="4" s="1"/>
  <c r="H275" i="4"/>
  <c r="J275" i="4" s="1"/>
  <c r="I274" i="4"/>
  <c r="K274" i="4" s="1"/>
  <c r="H274" i="4"/>
  <c r="J274" i="4" s="1"/>
  <c r="I273" i="4"/>
  <c r="K273" i="4" s="1"/>
  <c r="H273" i="4"/>
  <c r="J273" i="4" s="1"/>
  <c r="I272" i="4"/>
  <c r="K272" i="4" s="1"/>
  <c r="H272" i="4"/>
  <c r="J272" i="4" s="1"/>
  <c r="I271" i="4"/>
  <c r="K271" i="4" s="1"/>
  <c r="H271" i="4"/>
  <c r="J271" i="4" s="1"/>
  <c r="I270" i="4"/>
  <c r="K270" i="4" s="1"/>
  <c r="H270" i="4"/>
  <c r="J270" i="4" s="1"/>
  <c r="I269" i="4"/>
  <c r="K269" i="4" s="1"/>
  <c r="H269" i="4"/>
  <c r="J269" i="4" s="1"/>
  <c r="I268" i="4"/>
  <c r="K268" i="4" s="1"/>
  <c r="H268" i="4"/>
  <c r="J268" i="4" s="1"/>
  <c r="I267" i="4"/>
  <c r="K267" i="4" s="1"/>
  <c r="H267" i="4"/>
  <c r="J267" i="4" s="1"/>
  <c r="I266" i="4"/>
  <c r="K266" i="4" s="1"/>
  <c r="H266" i="4"/>
  <c r="J266" i="4" s="1"/>
  <c r="I265" i="4"/>
  <c r="K265" i="4" s="1"/>
  <c r="H265" i="4"/>
  <c r="J265" i="4" s="1"/>
  <c r="I264" i="4"/>
  <c r="K264" i="4" s="1"/>
  <c r="H264" i="4"/>
  <c r="J264" i="4" s="1"/>
  <c r="I263" i="4"/>
  <c r="K263" i="4" s="1"/>
  <c r="H263" i="4"/>
  <c r="J263" i="4" s="1"/>
  <c r="I262" i="4"/>
  <c r="K262" i="4" s="1"/>
  <c r="H262" i="4"/>
  <c r="J262" i="4" s="1"/>
  <c r="I261" i="4"/>
  <c r="K261" i="4" s="1"/>
  <c r="H261" i="4"/>
  <c r="J261" i="4" s="1"/>
  <c r="I260" i="4"/>
  <c r="K260" i="4" s="1"/>
  <c r="H260" i="4"/>
  <c r="J260" i="4" s="1"/>
  <c r="I259" i="4"/>
  <c r="K259" i="4" s="1"/>
  <c r="H259" i="4"/>
  <c r="J259" i="4" s="1"/>
  <c r="I11" i="4"/>
  <c r="M3541" i="1"/>
  <c r="L3541" i="1"/>
  <c r="M3540" i="1"/>
  <c r="L3540" i="1"/>
  <c r="M3539" i="1"/>
  <c r="L3539" i="1"/>
  <c r="M3538" i="1"/>
  <c r="R3538" i="1" s="1"/>
  <c r="L3538" i="1"/>
  <c r="M3537" i="1"/>
  <c r="N3537" i="1" s="1"/>
  <c r="L3537" i="1"/>
  <c r="M3536" i="1"/>
  <c r="L3536" i="1"/>
  <c r="M3535" i="1"/>
  <c r="O3535" i="1" s="1"/>
  <c r="L3535" i="1"/>
  <c r="M3534" i="1"/>
  <c r="R3534" i="1" s="1"/>
  <c r="L3534" i="1"/>
  <c r="M3533" i="1"/>
  <c r="R3533" i="1" s="1"/>
  <c r="L3533" i="1"/>
  <c r="M3532" i="1"/>
  <c r="L3532" i="1"/>
  <c r="M3531" i="1"/>
  <c r="O3531" i="1" s="1"/>
  <c r="L3531" i="1"/>
  <c r="M3530" i="1"/>
  <c r="R3530" i="1" s="1"/>
  <c r="L3530" i="1"/>
  <c r="M3529" i="1"/>
  <c r="R3529" i="1" s="1"/>
  <c r="L3529" i="1"/>
  <c r="M3528" i="1"/>
  <c r="L3528" i="1"/>
  <c r="M3527" i="1"/>
  <c r="N3527" i="1" s="1"/>
  <c r="L3527" i="1"/>
  <c r="M3526" i="1"/>
  <c r="L3526" i="1"/>
  <c r="M3525" i="1"/>
  <c r="L3525" i="1"/>
  <c r="M3524" i="1"/>
  <c r="L3524" i="1"/>
  <c r="M3523" i="1"/>
  <c r="R3523" i="1" s="1"/>
  <c r="L3523" i="1"/>
  <c r="M3522" i="1"/>
  <c r="R3522" i="1" s="1"/>
  <c r="L3522" i="1"/>
  <c r="M3521" i="1"/>
  <c r="R3521" i="1" s="1"/>
  <c r="L3521" i="1"/>
  <c r="M3520" i="1"/>
  <c r="L3520" i="1"/>
  <c r="M3519" i="1"/>
  <c r="N3519" i="1" s="1"/>
  <c r="L3519" i="1"/>
  <c r="M3518" i="1"/>
  <c r="L3518" i="1"/>
  <c r="M3517" i="1"/>
  <c r="L3517" i="1"/>
  <c r="M3516" i="1"/>
  <c r="L3516" i="1"/>
  <c r="M3515" i="1"/>
  <c r="L3515" i="1"/>
  <c r="M3514" i="1"/>
  <c r="R3514" i="1" s="1"/>
  <c r="L3514" i="1"/>
  <c r="M3513" i="1"/>
  <c r="N3513" i="1" s="1"/>
  <c r="L3513" i="1"/>
  <c r="M3512" i="1"/>
  <c r="L3512" i="1"/>
  <c r="M3511" i="1"/>
  <c r="L3511" i="1"/>
  <c r="M3510" i="1"/>
  <c r="L3510" i="1"/>
  <c r="M3509" i="1"/>
  <c r="L3509" i="1"/>
  <c r="M3508" i="1"/>
  <c r="L3508" i="1"/>
  <c r="M3507" i="1"/>
  <c r="O3507" i="1" s="1"/>
  <c r="L3507" i="1"/>
  <c r="M3506" i="1"/>
  <c r="R3506" i="1" s="1"/>
  <c r="L3506" i="1"/>
  <c r="M3505" i="1"/>
  <c r="L3505" i="1"/>
  <c r="M3504" i="1"/>
  <c r="L3504" i="1"/>
  <c r="M3503" i="1"/>
  <c r="O3503" i="1" s="1"/>
  <c r="L3503" i="1"/>
  <c r="M3502" i="1"/>
  <c r="R3502" i="1" s="1"/>
  <c r="L3502" i="1"/>
  <c r="M3501" i="1"/>
  <c r="L3501" i="1"/>
  <c r="M3500" i="1"/>
  <c r="L3500" i="1"/>
  <c r="M3499" i="1"/>
  <c r="L3499" i="1"/>
  <c r="M3498" i="1"/>
  <c r="R3498" i="1" s="1"/>
  <c r="L3498" i="1"/>
  <c r="M3497" i="1"/>
  <c r="N3497" i="1" s="1"/>
  <c r="L3497" i="1"/>
  <c r="M3496" i="1"/>
  <c r="L3496" i="1"/>
  <c r="M3495" i="1"/>
  <c r="L3495" i="1"/>
  <c r="M3494" i="1"/>
  <c r="L3494" i="1"/>
  <c r="M3493" i="1"/>
  <c r="L3493" i="1"/>
  <c r="M3492" i="1"/>
  <c r="L3492" i="1"/>
  <c r="M3491" i="1"/>
  <c r="O3491" i="1" s="1"/>
  <c r="L3491" i="1"/>
  <c r="M3490" i="1"/>
  <c r="R3490" i="1" s="1"/>
  <c r="L3490" i="1"/>
  <c r="M3489" i="1"/>
  <c r="N3489" i="1" s="1"/>
  <c r="L3489" i="1"/>
  <c r="M3488" i="1"/>
  <c r="L3488" i="1"/>
  <c r="M3487" i="1"/>
  <c r="L3487" i="1"/>
  <c r="M3486" i="1"/>
  <c r="L3486" i="1"/>
  <c r="M3485" i="1"/>
  <c r="L3485" i="1"/>
  <c r="M3484" i="1"/>
  <c r="L3484" i="1"/>
  <c r="M3483" i="1"/>
  <c r="O3483" i="1" s="1"/>
  <c r="L3483" i="1"/>
  <c r="M3482" i="1"/>
  <c r="R3482" i="1" s="1"/>
  <c r="L3482" i="1"/>
  <c r="M3481" i="1"/>
  <c r="L3481" i="1"/>
  <c r="M3480" i="1"/>
  <c r="L3480" i="1"/>
  <c r="M3479" i="1"/>
  <c r="O3479" i="1" s="1"/>
  <c r="L3479" i="1"/>
  <c r="M3478" i="1"/>
  <c r="R3478" i="1" s="1"/>
  <c r="L3478" i="1"/>
  <c r="M3477" i="1"/>
  <c r="L3477" i="1"/>
  <c r="M3476" i="1"/>
  <c r="L3476" i="1"/>
  <c r="M3475" i="1"/>
  <c r="L3475" i="1"/>
  <c r="M3474" i="1"/>
  <c r="R3474" i="1" s="1"/>
  <c r="L3474" i="1"/>
  <c r="M3473" i="1"/>
  <c r="N3473" i="1" s="1"/>
  <c r="L3473" i="1"/>
  <c r="M3472" i="1"/>
  <c r="L3472" i="1"/>
  <c r="M3471" i="1"/>
  <c r="L3471" i="1"/>
  <c r="M3470" i="1"/>
  <c r="L3470" i="1"/>
  <c r="M3469" i="1"/>
  <c r="L3469" i="1"/>
  <c r="M3468" i="1"/>
  <c r="L3468" i="1"/>
  <c r="M3467" i="1"/>
  <c r="O3467" i="1" s="1"/>
  <c r="L3467" i="1"/>
  <c r="M3466" i="1"/>
  <c r="R3466" i="1" s="1"/>
  <c r="L3466" i="1"/>
  <c r="M3465" i="1"/>
  <c r="N3465" i="1" s="1"/>
  <c r="L3465" i="1"/>
  <c r="M3464" i="1"/>
  <c r="L3464" i="1"/>
  <c r="M3463" i="1"/>
  <c r="L3463" i="1"/>
  <c r="M3462" i="1"/>
  <c r="L3462" i="1"/>
  <c r="M3461" i="1"/>
  <c r="L3461" i="1"/>
  <c r="M3460" i="1"/>
  <c r="L3460" i="1"/>
  <c r="M3459" i="1"/>
  <c r="L3459" i="1"/>
  <c r="M3458" i="1"/>
  <c r="R3458" i="1" s="1"/>
  <c r="L3458" i="1"/>
  <c r="M3457" i="1"/>
  <c r="O3457" i="1" s="1"/>
  <c r="L3457" i="1"/>
  <c r="M3456" i="1"/>
  <c r="L3456" i="1"/>
  <c r="M3455" i="1"/>
  <c r="L3455" i="1"/>
  <c r="M3454" i="1"/>
  <c r="R3454" i="1" s="1"/>
  <c r="L3454" i="1"/>
  <c r="M3453" i="1"/>
  <c r="L3453" i="1"/>
  <c r="M3452" i="1"/>
  <c r="L3452" i="1"/>
  <c r="M3451" i="1"/>
  <c r="O3451" i="1" s="1"/>
  <c r="L3451" i="1"/>
  <c r="M3450" i="1"/>
  <c r="R3450" i="1" s="1"/>
  <c r="L3450" i="1"/>
  <c r="M3449" i="1"/>
  <c r="L3449" i="1"/>
  <c r="M3448" i="1"/>
  <c r="L3448" i="1"/>
  <c r="M3447" i="1"/>
  <c r="L3447" i="1"/>
  <c r="M3446" i="1"/>
  <c r="R3446" i="1" s="1"/>
  <c r="L3446" i="1"/>
  <c r="M3445" i="1"/>
  <c r="L3445" i="1"/>
  <c r="M3444" i="1"/>
  <c r="L3444" i="1"/>
  <c r="M3443" i="1"/>
  <c r="O3443" i="1" s="1"/>
  <c r="L3443" i="1"/>
  <c r="M3442" i="1"/>
  <c r="R3442" i="1" s="1"/>
  <c r="L3442" i="1"/>
  <c r="M3441" i="1"/>
  <c r="R3441" i="1" s="1"/>
  <c r="L3441" i="1"/>
  <c r="M3440" i="1"/>
  <c r="L3440" i="1"/>
  <c r="M3439" i="1"/>
  <c r="O3439" i="1" s="1"/>
  <c r="L3439" i="1"/>
  <c r="M3438" i="1"/>
  <c r="R3438" i="1" s="1"/>
  <c r="L3438" i="1"/>
  <c r="M3437" i="1"/>
  <c r="L3437" i="1"/>
  <c r="M3436" i="1"/>
  <c r="L3436" i="1"/>
  <c r="M3435" i="1"/>
  <c r="O3435" i="1" s="1"/>
  <c r="L3435" i="1"/>
  <c r="M3434" i="1"/>
  <c r="L3434" i="1"/>
  <c r="M3433" i="1"/>
  <c r="R3433" i="1" s="1"/>
  <c r="L3433" i="1"/>
  <c r="M3432" i="1"/>
  <c r="L3432" i="1"/>
  <c r="M3431" i="1"/>
  <c r="L3431" i="1"/>
  <c r="M3430" i="1"/>
  <c r="L3430" i="1"/>
  <c r="M3429" i="1"/>
  <c r="L3429" i="1"/>
  <c r="M3428" i="1"/>
  <c r="L3428" i="1"/>
  <c r="M3427" i="1"/>
  <c r="R3427" i="1" s="1"/>
  <c r="L3427" i="1"/>
  <c r="M3426" i="1"/>
  <c r="L3426" i="1"/>
  <c r="M3425" i="1"/>
  <c r="L3425" i="1"/>
  <c r="M3424" i="1"/>
  <c r="L3424" i="1"/>
  <c r="M3423" i="1"/>
  <c r="O3423" i="1" s="1"/>
  <c r="L3423" i="1"/>
  <c r="M3422" i="1"/>
  <c r="R3422" i="1" s="1"/>
  <c r="L3422" i="1"/>
  <c r="M3421" i="1"/>
  <c r="L3421" i="1"/>
  <c r="M3420" i="1"/>
  <c r="L3420" i="1"/>
  <c r="M3419" i="1"/>
  <c r="L3419" i="1"/>
  <c r="M3418" i="1"/>
  <c r="L3418" i="1"/>
  <c r="M3417" i="1"/>
  <c r="R3417" i="1" s="1"/>
  <c r="L3417" i="1"/>
  <c r="M3416" i="1"/>
  <c r="L3416" i="1"/>
  <c r="M3415" i="1"/>
  <c r="L3415" i="1"/>
  <c r="M3414" i="1"/>
  <c r="L3414" i="1"/>
  <c r="M3413" i="1"/>
  <c r="L3413" i="1"/>
  <c r="M3412" i="1"/>
  <c r="L3412" i="1"/>
  <c r="M3411" i="1"/>
  <c r="R3411" i="1" s="1"/>
  <c r="L3411" i="1"/>
  <c r="M3410" i="1"/>
  <c r="L3410" i="1"/>
  <c r="M3409" i="1"/>
  <c r="L3409" i="1"/>
  <c r="M3408" i="1"/>
  <c r="L3408" i="1"/>
  <c r="M3407" i="1"/>
  <c r="O3407" i="1" s="1"/>
  <c r="L3407" i="1"/>
  <c r="M3406" i="1"/>
  <c r="R3406" i="1" s="1"/>
  <c r="L3406" i="1"/>
  <c r="M3405" i="1"/>
  <c r="L3405" i="1"/>
  <c r="M3404" i="1"/>
  <c r="L3404" i="1"/>
  <c r="M3403" i="1"/>
  <c r="L3403" i="1"/>
  <c r="M3402" i="1"/>
  <c r="R3402" i="1" s="1"/>
  <c r="L3402" i="1"/>
  <c r="M3401" i="1"/>
  <c r="N3401" i="1" s="1"/>
  <c r="L3401" i="1"/>
  <c r="M3400" i="1"/>
  <c r="L3400" i="1"/>
  <c r="M3399" i="1"/>
  <c r="L3399" i="1"/>
  <c r="M3398" i="1"/>
  <c r="L3398" i="1"/>
  <c r="M3397" i="1"/>
  <c r="L3397" i="1"/>
  <c r="M3396" i="1"/>
  <c r="L3396" i="1"/>
  <c r="M3395" i="1"/>
  <c r="O3395" i="1" s="1"/>
  <c r="L3395" i="1"/>
  <c r="M3394" i="1"/>
  <c r="L3394" i="1"/>
  <c r="M3393" i="1"/>
  <c r="L3393" i="1"/>
  <c r="M3392" i="1"/>
  <c r="L3392" i="1"/>
  <c r="M3391" i="1"/>
  <c r="L3391" i="1"/>
  <c r="M3390" i="1"/>
  <c r="R3390" i="1" s="1"/>
  <c r="L3390" i="1"/>
  <c r="M3389" i="1"/>
  <c r="L3389" i="1"/>
  <c r="M3388" i="1"/>
  <c r="L3388" i="1"/>
  <c r="M3387" i="1"/>
  <c r="O3387" i="1" s="1"/>
  <c r="L3387" i="1"/>
  <c r="M3386" i="1"/>
  <c r="L3386" i="1"/>
  <c r="M3385" i="1"/>
  <c r="L3385" i="1"/>
  <c r="M3384" i="1"/>
  <c r="L3384" i="1"/>
  <c r="M3383" i="1"/>
  <c r="L3383" i="1"/>
  <c r="M3382" i="1"/>
  <c r="R3382" i="1" s="1"/>
  <c r="L3382" i="1"/>
  <c r="M3381" i="1"/>
  <c r="L3381" i="1"/>
  <c r="M3380" i="1"/>
  <c r="L3380" i="1"/>
  <c r="M3379" i="1"/>
  <c r="O3379" i="1" s="1"/>
  <c r="L3379" i="1"/>
  <c r="M3378" i="1"/>
  <c r="L3378" i="1"/>
  <c r="M3377" i="1"/>
  <c r="L3377" i="1"/>
  <c r="M3376" i="1"/>
  <c r="L3376" i="1"/>
  <c r="M3375" i="1"/>
  <c r="L3375" i="1"/>
  <c r="M3374" i="1"/>
  <c r="R3374" i="1" s="1"/>
  <c r="L3374" i="1"/>
  <c r="M3373" i="1"/>
  <c r="L3373" i="1"/>
  <c r="M3372" i="1"/>
  <c r="L3372" i="1"/>
  <c r="M3371" i="1"/>
  <c r="O3371" i="1" s="1"/>
  <c r="L3371" i="1"/>
  <c r="M3370" i="1"/>
  <c r="L3370" i="1"/>
  <c r="M3369" i="1"/>
  <c r="L3369" i="1"/>
  <c r="M3368" i="1"/>
  <c r="L3368" i="1"/>
  <c r="M3367" i="1"/>
  <c r="L3367" i="1"/>
  <c r="M3366" i="1"/>
  <c r="R3366" i="1" s="1"/>
  <c r="L3366" i="1"/>
  <c r="M3365" i="1"/>
  <c r="L3365" i="1"/>
  <c r="M3364" i="1"/>
  <c r="L3364" i="1"/>
  <c r="M3363" i="1"/>
  <c r="O3363" i="1" s="1"/>
  <c r="L3363" i="1"/>
  <c r="M3362" i="1"/>
  <c r="L3362" i="1"/>
  <c r="M3361" i="1"/>
  <c r="L3361" i="1"/>
  <c r="M3360" i="1"/>
  <c r="L3360" i="1"/>
  <c r="M3359" i="1"/>
  <c r="L3359" i="1"/>
  <c r="M3358" i="1"/>
  <c r="R3358" i="1" s="1"/>
  <c r="L3358" i="1"/>
  <c r="M3357" i="1"/>
  <c r="L3357" i="1"/>
  <c r="M3356" i="1"/>
  <c r="L3356" i="1"/>
  <c r="M3355" i="1"/>
  <c r="O3355" i="1" s="1"/>
  <c r="L3355" i="1"/>
  <c r="M3354" i="1"/>
  <c r="L3354" i="1"/>
  <c r="M3353" i="1"/>
  <c r="L3353" i="1"/>
  <c r="M3352" i="1"/>
  <c r="L3352" i="1"/>
  <c r="M3351" i="1"/>
  <c r="L3351" i="1"/>
  <c r="M3350" i="1"/>
  <c r="R3350" i="1" s="1"/>
  <c r="L3350" i="1"/>
  <c r="M3349" i="1"/>
  <c r="L3349" i="1"/>
  <c r="M3348" i="1"/>
  <c r="L3348" i="1"/>
  <c r="M3347" i="1"/>
  <c r="O3347" i="1" s="1"/>
  <c r="L3347" i="1"/>
  <c r="M3346" i="1"/>
  <c r="L3346" i="1"/>
  <c r="M3345" i="1"/>
  <c r="L3345" i="1"/>
  <c r="M3344" i="1"/>
  <c r="L3344" i="1"/>
  <c r="M3343" i="1"/>
  <c r="L3343" i="1"/>
  <c r="M3342" i="1"/>
  <c r="R3342" i="1" s="1"/>
  <c r="L3342" i="1"/>
  <c r="M3341" i="1"/>
  <c r="R3341" i="1" s="1"/>
  <c r="L3341" i="1"/>
  <c r="M3340" i="1"/>
  <c r="L3340" i="1"/>
  <c r="M3339" i="1"/>
  <c r="O3339" i="1" s="1"/>
  <c r="L3339" i="1"/>
  <c r="M3338" i="1"/>
  <c r="L3338" i="1"/>
  <c r="M3337" i="1"/>
  <c r="L3337" i="1"/>
  <c r="M3336" i="1"/>
  <c r="L3336" i="1"/>
  <c r="M3335" i="1"/>
  <c r="L3335" i="1"/>
  <c r="M3334" i="1"/>
  <c r="R3334" i="1" s="1"/>
  <c r="L3334" i="1"/>
  <c r="M3333" i="1"/>
  <c r="R3333" i="1" s="1"/>
  <c r="L3333" i="1"/>
  <c r="M3332" i="1"/>
  <c r="L3332" i="1"/>
  <c r="M3331" i="1"/>
  <c r="L3331" i="1"/>
  <c r="M3330" i="1"/>
  <c r="R3330" i="1" s="1"/>
  <c r="L3330" i="1"/>
  <c r="M3329" i="1"/>
  <c r="N3329" i="1" s="1"/>
  <c r="L3329" i="1"/>
  <c r="M3328" i="1"/>
  <c r="L3328" i="1"/>
  <c r="M3327" i="1"/>
  <c r="L3327" i="1"/>
  <c r="M3326" i="1"/>
  <c r="L3326" i="1"/>
  <c r="M3325" i="1"/>
  <c r="N3325" i="1" s="1"/>
  <c r="L3325" i="1"/>
  <c r="M3324" i="1"/>
  <c r="L3324" i="1"/>
  <c r="M3323" i="1"/>
  <c r="L3323" i="1"/>
  <c r="M3322" i="1"/>
  <c r="R3322" i="1" s="1"/>
  <c r="L3322" i="1"/>
  <c r="M3321" i="1"/>
  <c r="N3321" i="1" s="1"/>
  <c r="L3321" i="1"/>
  <c r="M3320" i="1"/>
  <c r="L3320" i="1"/>
  <c r="M3319" i="1"/>
  <c r="L3319" i="1"/>
  <c r="M3318" i="1"/>
  <c r="L3318" i="1"/>
  <c r="M3317" i="1"/>
  <c r="R3317" i="1" s="1"/>
  <c r="L3317" i="1"/>
  <c r="M3316" i="1"/>
  <c r="L3316" i="1"/>
  <c r="M3315" i="1"/>
  <c r="L3315" i="1"/>
  <c r="M3314" i="1"/>
  <c r="R3314" i="1" s="1"/>
  <c r="L3314" i="1"/>
  <c r="M3313" i="1"/>
  <c r="N3313" i="1" s="1"/>
  <c r="L3313" i="1"/>
  <c r="M3312" i="1"/>
  <c r="L3312" i="1"/>
  <c r="M3311" i="1"/>
  <c r="L3311" i="1"/>
  <c r="M3310" i="1"/>
  <c r="L3310" i="1"/>
  <c r="M3309" i="1"/>
  <c r="N3309" i="1" s="1"/>
  <c r="L3309" i="1"/>
  <c r="M3308" i="1"/>
  <c r="L3308" i="1"/>
  <c r="M3307" i="1"/>
  <c r="L3307" i="1"/>
  <c r="M3306" i="1"/>
  <c r="R3306" i="1" s="1"/>
  <c r="L3306" i="1"/>
  <c r="M3305" i="1"/>
  <c r="N3305" i="1" s="1"/>
  <c r="L3305" i="1"/>
  <c r="M3304" i="1"/>
  <c r="L3304" i="1"/>
  <c r="M3303" i="1"/>
  <c r="L3303" i="1"/>
  <c r="M3302" i="1"/>
  <c r="L3302" i="1"/>
  <c r="M3301" i="1"/>
  <c r="R3301" i="1" s="1"/>
  <c r="L3301" i="1"/>
  <c r="M3300" i="1"/>
  <c r="L3300" i="1"/>
  <c r="M3299" i="1"/>
  <c r="L3299" i="1"/>
  <c r="M3298" i="1"/>
  <c r="R3298" i="1" s="1"/>
  <c r="L3298" i="1"/>
  <c r="M3297" i="1"/>
  <c r="R3297" i="1" s="1"/>
  <c r="L3297" i="1"/>
  <c r="M3296" i="1"/>
  <c r="L3296" i="1"/>
  <c r="M3295" i="1"/>
  <c r="L3295" i="1"/>
  <c r="M3294" i="1"/>
  <c r="L3294" i="1"/>
  <c r="M3293" i="1"/>
  <c r="N3293" i="1" s="1"/>
  <c r="L3293" i="1"/>
  <c r="M3292" i="1"/>
  <c r="L3292" i="1"/>
  <c r="M3291" i="1"/>
  <c r="L3291" i="1"/>
  <c r="M3290" i="1"/>
  <c r="R3290" i="1" s="1"/>
  <c r="L3290" i="1"/>
  <c r="M3289" i="1"/>
  <c r="R3289" i="1" s="1"/>
  <c r="L3289" i="1"/>
  <c r="M3288" i="1"/>
  <c r="L3288" i="1"/>
  <c r="M3287" i="1"/>
  <c r="L3287" i="1"/>
  <c r="M3286" i="1"/>
  <c r="L3286" i="1"/>
  <c r="M3285" i="1"/>
  <c r="R3285" i="1" s="1"/>
  <c r="L3285" i="1"/>
  <c r="M3284" i="1"/>
  <c r="L3284" i="1"/>
  <c r="M3283" i="1"/>
  <c r="L3283" i="1"/>
  <c r="M3282" i="1"/>
  <c r="R3282" i="1" s="1"/>
  <c r="L3282" i="1"/>
  <c r="M3281" i="1"/>
  <c r="N3281" i="1" s="1"/>
  <c r="L3281" i="1"/>
  <c r="M3280" i="1"/>
  <c r="L3280" i="1"/>
  <c r="M3279" i="1"/>
  <c r="L3279" i="1"/>
  <c r="M3278" i="1"/>
  <c r="L3278" i="1"/>
  <c r="M3277" i="1"/>
  <c r="R3277" i="1" s="1"/>
  <c r="L3277" i="1"/>
  <c r="M3276" i="1"/>
  <c r="L3276" i="1"/>
  <c r="M3275" i="1"/>
  <c r="L3275" i="1"/>
  <c r="M3274" i="1"/>
  <c r="R3274" i="1" s="1"/>
  <c r="L3274" i="1"/>
  <c r="M3273" i="1"/>
  <c r="R3273" i="1" s="1"/>
  <c r="L3273" i="1"/>
  <c r="M3272" i="1"/>
  <c r="L3272" i="1"/>
  <c r="M3271" i="1"/>
  <c r="L3271" i="1"/>
  <c r="M3270" i="1"/>
  <c r="L3270" i="1"/>
  <c r="M3269" i="1"/>
  <c r="R3269" i="1" s="1"/>
  <c r="L3269" i="1"/>
  <c r="M3268" i="1"/>
  <c r="L3268" i="1"/>
  <c r="M3267" i="1"/>
  <c r="L3267" i="1"/>
  <c r="M3266" i="1"/>
  <c r="R3266" i="1" s="1"/>
  <c r="L3266" i="1"/>
  <c r="M3265" i="1"/>
  <c r="R3265" i="1" s="1"/>
  <c r="L3265" i="1"/>
  <c r="M3264" i="1"/>
  <c r="L3264" i="1"/>
  <c r="M3263" i="1"/>
  <c r="L3263" i="1"/>
  <c r="M3262" i="1"/>
  <c r="L3262" i="1"/>
  <c r="M3261" i="1"/>
  <c r="R3261" i="1" s="1"/>
  <c r="L3261" i="1"/>
  <c r="M3260" i="1"/>
  <c r="L3260" i="1"/>
  <c r="M3259" i="1"/>
  <c r="L3259" i="1"/>
  <c r="M3258" i="1"/>
  <c r="R3258" i="1" s="1"/>
  <c r="L3258" i="1"/>
  <c r="M3257" i="1"/>
  <c r="N3257" i="1" s="1"/>
  <c r="L3257" i="1"/>
  <c r="M3256" i="1"/>
  <c r="L3256" i="1"/>
  <c r="M3255" i="1"/>
  <c r="L3255" i="1"/>
  <c r="M3254" i="1"/>
  <c r="L3254" i="1"/>
  <c r="M3253" i="1"/>
  <c r="R3253" i="1" s="1"/>
  <c r="L3253" i="1"/>
  <c r="M3252" i="1"/>
  <c r="L3252" i="1"/>
  <c r="M3251" i="1"/>
  <c r="N3251" i="1" s="1"/>
  <c r="L3251" i="1"/>
  <c r="M3250" i="1"/>
  <c r="L3250" i="1"/>
  <c r="M3249" i="1"/>
  <c r="L3249" i="1"/>
  <c r="M3248" i="1"/>
  <c r="L3248" i="1"/>
  <c r="M3247" i="1"/>
  <c r="R3247" i="1" s="1"/>
  <c r="L3247" i="1"/>
  <c r="M3246" i="1"/>
  <c r="R3246" i="1" s="1"/>
  <c r="L3246" i="1"/>
  <c r="M3245" i="1"/>
  <c r="R3245" i="1" s="1"/>
  <c r="L3245" i="1"/>
  <c r="M3244" i="1"/>
  <c r="L3244" i="1"/>
  <c r="M3243" i="1"/>
  <c r="L3243" i="1"/>
  <c r="M3242" i="1"/>
  <c r="L3242" i="1"/>
  <c r="M3241" i="1"/>
  <c r="N3241" i="1" s="1"/>
  <c r="L3241" i="1"/>
  <c r="M3240" i="1"/>
  <c r="L3240" i="1"/>
  <c r="M3239" i="1"/>
  <c r="R3239" i="1" s="1"/>
  <c r="L3239" i="1"/>
  <c r="M3238" i="1"/>
  <c r="L3238" i="1"/>
  <c r="M3237" i="1"/>
  <c r="R3237" i="1" s="1"/>
  <c r="L3237" i="1"/>
  <c r="M3236" i="1"/>
  <c r="L3236" i="1"/>
  <c r="M3235" i="1"/>
  <c r="L3235" i="1"/>
  <c r="M3234" i="1"/>
  <c r="L3234" i="1"/>
  <c r="M3233" i="1"/>
  <c r="N3233" i="1" s="1"/>
  <c r="L3233" i="1"/>
  <c r="M3232" i="1"/>
  <c r="L3232" i="1"/>
  <c r="M3231" i="1"/>
  <c r="R3231" i="1" s="1"/>
  <c r="L3231" i="1"/>
  <c r="M3230" i="1"/>
  <c r="R3230" i="1" s="1"/>
  <c r="L3230" i="1"/>
  <c r="M3229" i="1"/>
  <c r="R3229" i="1" s="1"/>
  <c r="L3229" i="1"/>
  <c r="M3228" i="1"/>
  <c r="L3228" i="1"/>
  <c r="M3227" i="1"/>
  <c r="N3227" i="1" s="1"/>
  <c r="L3227" i="1"/>
  <c r="M3226" i="1"/>
  <c r="L3226" i="1"/>
  <c r="M3225" i="1"/>
  <c r="N3225" i="1" s="1"/>
  <c r="L3225" i="1"/>
  <c r="M3224" i="1"/>
  <c r="L3224" i="1"/>
  <c r="M3223" i="1"/>
  <c r="O3223" i="1" s="1"/>
  <c r="L3223" i="1"/>
  <c r="M3222" i="1"/>
  <c r="R3222" i="1" s="1"/>
  <c r="L3222" i="1"/>
  <c r="M3221" i="1"/>
  <c r="L3221" i="1"/>
  <c r="M3220" i="1"/>
  <c r="L3220" i="1"/>
  <c r="M3219" i="1"/>
  <c r="O3219" i="1" s="1"/>
  <c r="L3219" i="1"/>
  <c r="M3218" i="1"/>
  <c r="R3218" i="1" s="1"/>
  <c r="L3218" i="1"/>
  <c r="M3217" i="1"/>
  <c r="R3217" i="1" s="1"/>
  <c r="L3217" i="1"/>
  <c r="M3216" i="1"/>
  <c r="L3216" i="1"/>
  <c r="M3215" i="1"/>
  <c r="O3215" i="1" s="1"/>
  <c r="L3215" i="1"/>
  <c r="M3214" i="1"/>
  <c r="R3214" i="1" s="1"/>
  <c r="L3214" i="1"/>
  <c r="M3213" i="1"/>
  <c r="L3213" i="1"/>
  <c r="M3212" i="1"/>
  <c r="L3212" i="1"/>
  <c r="M3211" i="1"/>
  <c r="N3211" i="1" s="1"/>
  <c r="L3211" i="1"/>
  <c r="M3210" i="1"/>
  <c r="L3210" i="1"/>
  <c r="M3209" i="1"/>
  <c r="L3209" i="1"/>
  <c r="M3208" i="1"/>
  <c r="L3208" i="1"/>
  <c r="M3207" i="1"/>
  <c r="R3207" i="1" s="1"/>
  <c r="L3207" i="1"/>
  <c r="M3206" i="1"/>
  <c r="R3206" i="1" s="1"/>
  <c r="L3206" i="1"/>
  <c r="M3205" i="1"/>
  <c r="R3205" i="1" s="1"/>
  <c r="L3205" i="1"/>
  <c r="M3204" i="1"/>
  <c r="L3204" i="1"/>
  <c r="M3203" i="1"/>
  <c r="O3203" i="1" s="1"/>
  <c r="L3203" i="1"/>
  <c r="M3202" i="1"/>
  <c r="R3202" i="1" s="1"/>
  <c r="L3202" i="1"/>
  <c r="M3201" i="1"/>
  <c r="L3201" i="1"/>
  <c r="M3200" i="1"/>
  <c r="L3200" i="1"/>
  <c r="M3199" i="1"/>
  <c r="O3199" i="1" s="1"/>
  <c r="L3199" i="1"/>
  <c r="M3198" i="1"/>
  <c r="R3198" i="1" s="1"/>
  <c r="L3198" i="1"/>
  <c r="M3197" i="1"/>
  <c r="N3197" i="1" s="1"/>
  <c r="L3197" i="1"/>
  <c r="M3196" i="1"/>
  <c r="L3196" i="1"/>
  <c r="M3195" i="1"/>
  <c r="N3195" i="1" s="1"/>
  <c r="L3195" i="1"/>
  <c r="M3194" i="1"/>
  <c r="R3194" i="1" s="1"/>
  <c r="L3194" i="1"/>
  <c r="M3193" i="1"/>
  <c r="N3193" i="1" s="1"/>
  <c r="L3193" i="1"/>
  <c r="M3192" i="1"/>
  <c r="L3192" i="1"/>
  <c r="M3191" i="1"/>
  <c r="L3191" i="1"/>
  <c r="M3190" i="1"/>
  <c r="R3190" i="1" s="1"/>
  <c r="L3190" i="1"/>
  <c r="M3189" i="1"/>
  <c r="R3189" i="1" s="1"/>
  <c r="L3189" i="1"/>
  <c r="M3188" i="1"/>
  <c r="L3188" i="1"/>
  <c r="M3187" i="1"/>
  <c r="R3187" i="1" s="1"/>
  <c r="L3187" i="1"/>
  <c r="M3186" i="1"/>
  <c r="R3186" i="1" s="1"/>
  <c r="L3186" i="1"/>
  <c r="M3185" i="1"/>
  <c r="R3185" i="1" s="1"/>
  <c r="L3185" i="1"/>
  <c r="M3184" i="1"/>
  <c r="L3184" i="1"/>
  <c r="M3183" i="1"/>
  <c r="O3183" i="1" s="1"/>
  <c r="L3183" i="1"/>
  <c r="M3182" i="1"/>
  <c r="R3182" i="1" s="1"/>
  <c r="L3182" i="1"/>
  <c r="M3181" i="1"/>
  <c r="N3181" i="1" s="1"/>
  <c r="L3181" i="1"/>
  <c r="M3180" i="1"/>
  <c r="L3180" i="1"/>
  <c r="M3179" i="1"/>
  <c r="N3179" i="1" s="1"/>
  <c r="L3179" i="1"/>
  <c r="M3178" i="1"/>
  <c r="R3178" i="1" s="1"/>
  <c r="L3178" i="1"/>
  <c r="M3177" i="1"/>
  <c r="R3177" i="1" s="1"/>
  <c r="L3177" i="1"/>
  <c r="M3176" i="1"/>
  <c r="L3176" i="1"/>
  <c r="M3175" i="1"/>
  <c r="R3175" i="1" s="1"/>
  <c r="L3175" i="1"/>
  <c r="M3174" i="1"/>
  <c r="R3174" i="1" s="1"/>
  <c r="L3174" i="1"/>
  <c r="M3173" i="1"/>
  <c r="R3173" i="1" s="1"/>
  <c r="L3173" i="1"/>
  <c r="M3172" i="1"/>
  <c r="L3172" i="1"/>
  <c r="M3171" i="1"/>
  <c r="O3171" i="1" s="1"/>
  <c r="L3171" i="1"/>
  <c r="M3170" i="1"/>
  <c r="R3170" i="1" s="1"/>
  <c r="L3170" i="1"/>
  <c r="M3169" i="1"/>
  <c r="R3169" i="1" s="1"/>
  <c r="L3169" i="1"/>
  <c r="M3168" i="1"/>
  <c r="L3168" i="1"/>
  <c r="M3167" i="1"/>
  <c r="O3167" i="1" s="1"/>
  <c r="L3167" i="1"/>
  <c r="M3166" i="1"/>
  <c r="R3166" i="1" s="1"/>
  <c r="L3166" i="1"/>
  <c r="M3165" i="1"/>
  <c r="N3165" i="1" s="1"/>
  <c r="L3165" i="1"/>
  <c r="M3164" i="1"/>
  <c r="L3164" i="1"/>
  <c r="M3163" i="1"/>
  <c r="N3163" i="1" s="1"/>
  <c r="L3163" i="1"/>
  <c r="M3162" i="1"/>
  <c r="R3162" i="1" s="1"/>
  <c r="L3162" i="1"/>
  <c r="M3161" i="1"/>
  <c r="R3161" i="1" s="1"/>
  <c r="L3161" i="1"/>
  <c r="M3160" i="1"/>
  <c r="L3160" i="1"/>
  <c r="M3159" i="1"/>
  <c r="R3159" i="1" s="1"/>
  <c r="L3159" i="1"/>
  <c r="M3158" i="1"/>
  <c r="R3158" i="1" s="1"/>
  <c r="L3158" i="1"/>
  <c r="M3157" i="1"/>
  <c r="R3157" i="1" s="1"/>
  <c r="L3157" i="1"/>
  <c r="M3156" i="1"/>
  <c r="L3156" i="1"/>
  <c r="M3155" i="1"/>
  <c r="O3155" i="1" s="1"/>
  <c r="L3155" i="1"/>
  <c r="M3154" i="1"/>
  <c r="R3154" i="1" s="1"/>
  <c r="L3154" i="1"/>
  <c r="M3153" i="1"/>
  <c r="R3153" i="1" s="1"/>
  <c r="L3153" i="1"/>
  <c r="M3152" i="1"/>
  <c r="L3152" i="1"/>
  <c r="M3151" i="1"/>
  <c r="O3151" i="1" s="1"/>
  <c r="L3151" i="1"/>
  <c r="M3150" i="1"/>
  <c r="R3150" i="1" s="1"/>
  <c r="L3150" i="1"/>
  <c r="M3149" i="1"/>
  <c r="N3149" i="1" s="1"/>
  <c r="L3149" i="1"/>
  <c r="M3148" i="1"/>
  <c r="L3148" i="1"/>
  <c r="M3147" i="1"/>
  <c r="N3147" i="1" s="1"/>
  <c r="L3147" i="1"/>
  <c r="M3146" i="1"/>
  <c r="R3146" i="1" s="1"/>
  <c r="L3146" i="1"/>
  <c r="M3145" i="1"/>
  <c r="N3145" i="1" s="1"/>
  <c r="L3145" i="1"/>
  <c r="M3144" i="1"/>
  <c r="L3144" i="1"/>
  <c r="M3143" i="1"/>
  <c r="R3143" i="1" s="1"/>
  <c r="L3143" i="1"/>
  <c r="M3142" i="1"/>
  <c r="R3142" i="1" s="1"/>
  <c r="L3142" i="1"/>
  <c r="M3141" i="1"/>
  <c r="R3141" i="1" s="1"/>
  <c r="L3141" i="1"/>
  <c r="M3140" i="1"/>
  <c r="L3140" i="1"/>
  <c r="M3139" i="1"/>
  <c r="R3139" i="1" s="1"/>
  <c r="L3139" i="1"/>
  <c r="M3138" i="1"/>
  <c r="R3138" i="1" s="1"/>
  <c r="L3138" i="1"/>
  <c r="M3137" i="1"/>
  <c r="R3137" i="1" s="1"/>
  <c r="L3137" i="1"/>
  <c r="M3136" i="1"/>
  <c r="L3136" i="1"/>
  <c r="M3135" i="1"/>
  <c r="O3135" i="1" s="1"/>
  <c r="L3135" i="1"/>
  <c r="M3134" i="1"/>
  <c r="R3134" i="1" s="1"/>
  <c r="L3134" i="1"/>
  <c r="M3133" i="1"/>
  <c r="N3133" i="1" s="1"/>
  <c r="L3133" i="1"/>
  <c r="M3132" i="1"/>
  <c r="L3132" i="1"/>
  <c r="M3131" i="1"/>
  <c r="N3131" i="1" s="1"/>
  <c r="L3131" i="1"/>
  <c r="M3130" i="1"/>
  <c r="R3130" i="1" s="1"/>
  <c r="L3130" i="1"/>
  <c r="M3129" i="1"/>
  <c r="R3129" i="1" s="1"/>
  <c r="L3129" i="1"/>
  <c r="M3128" i="1"/>
  <c r="L3128" i="1"/>
  <c r="M3127" i="1"/>
  <c r="R3127" i="1" s="1"/>
  <c r="L3127" i="1"/>
  <c r="M3126" i="1"/>
  <c r="R3126" i="1" s="1"/>
  <c r="L3126" i="1"/>
  <c r="M3125" i="1"/>
  <c r="R3125" i="1" s="1"/>
  <c r="L3125" i="1"/>
  <c r="M3124" i="1"/>
  <c r="L3124" i="1"/>
  <c r="M3123" i="1"/>
  <c r="R3123" i="1" s="1"/>
  <c r="L3123" i="1"/>
  <c r="M3122" i="1"/>
  <c r="R3122" i="1" s="1"/>
  <c r="L3122" i="1"/>
  <c r="M3121" i="1"/>
  <c r="R3121" i="1" s="1"/>
  <c r="L3121" i="1"/>
  <c r="M3120" i="1"/>
  <c r="O3120" i="1" s="1"/>
  <c r="L3120" i="1"/>
  <c r="M3119" i="1"/>
  <c r="O3119" i="1" s="1"/>
  <c r="L3119" i="1"/>
  <c r="M3118" i="1"/>
  <c r="L3118" i="1"/>
  <c r="M3117" i="1"/>
  <c r="R3117" i="1" s="1"/>
  <c r="L3117" i="1"/>
  <c r="M3116" i="1"/>
  <c r="O3116" i="1" s="1"/>
  <c r="L3116" i="1"/>
  <c r="M3115" i="1"/>
  <c r="N3115" i="1" s="1"/>
  <c r="L3115" i="1"/>
  <c r="M3114" i="1"/>
  <c r="L3114" i="1"/>
  <c r="M3113" i="1"/>
  <c r="R3113" i="1" s="1"/>
  <c r="L3113" i="1"/>
  <c r="M3112" i="1"/>
  <c r="L3112" i="1"/>
  <c r="M3111" i="1"/>
  <c r="O3111" i="1" s="1"/>
  <c r="L3111" i="1"/>
  <c r="M3110" i="1"/>
  <c r="O3110" i="1" s="1"/>
  <c r="L3110" i="1"/>
  <c r="M3109" i="1"/>
  <c r="R3109" i="1" s="1"/>
  <c r="L3109" i="1"/>
  <c r="M3108" i="1"/>
  <c r="L3108" i="1"/>
  <c r="M3107" i="1"/>
  <c r="N3107" i="1" s="1"/>
  <c r="L3107" i="1"/>
  <c r="M3106" i="1"/>
  <c r="N3106" i="1" s="1"/>
  <c r="L3106" i="1"/>
  <c r="M3105" i="1"/>
  <c r="O3105" i="1" s="1"/>
  <c r="L3105" i="1"/>
  <c r="M3104" i="1"/>
  <c r="O3104" i="1" s="1"/>
  <c r="L3104" i="1"/>
  <c r="M3103" i="1"/>
  <c r="O3103" i="1" s="1"/>
  <c r="L3103" i="1"/>
  <c r="M3102" i="1"/>
  <c r="O3102" i="1" s="1"/>
  <c r="L3102" i="1"/>
  <c r="M3101" i="1"/>
  <c r="O3101" i="1" s="1"/>
  <c r="L3101" i="1"/>
  <c r="M3100" i="1"/>
  <c r="O3100" i="1" s="1"/>
  <c r="L3100" i="1"/>
  <c r="M3099" i="1"/>
  <c r="R3099" i="1" s="1"/>
  <c r="L3099" i="1"/>
  <c r="M3098" i="1"/>
  <c r="R3098" i="1" s="1"/>
  <c r="L3098" i="1"/>
  <c r="M3097" i="1"/>
  <c r="O3097" i="1" s="1"/>
  <c r="L3097" i="1"/>
  <c r="M3096" i="1"/>
  <c r="O3096" i="1" s="1"/>
  <c r="L3096" i="1"/>
  <c r="M3095" i="1"/>
  <c r="O3095" i="1" s="1"/>
  <c r="L3095" i="1"/>
  <c r="M3094" i="1"/>
  <c r="R3094" i="1" s="1"/>
  <c r="L3094" i="1"/>
  <c r="M3093" i="1"/>
  <c r="O3093" i="1" s="1"/>
  <c r="L3093" i="1"/>
  <c r="M3092" i="1"/>
  <c r="L3092" i="1"/>
  <c r="M3091" i="1"/>
  <c r="R3091" i="1" s="1"/>
  <c r="L3091" i="1"/>
  <c r="M3090" i="1"/>
  <c r="R3090" i="1" s="1"/>
  <c r="L3090" i="1"/>
  <c r="M3089" i="1"/>
  <c r="O3089" i="1" s="1"/>
  <c r="L3089" i="1"/>
  <c r="M3088" i="1"/>
  <c r="O3088" i="1" s="1"/>
  <c r="L3088" i="1"/>
  <c r="M3087" i="1"/>
  <c r="R3087" i="1" s="1"/>
  <c r="L3087" i="1"/>
  <c r="M3086" i="1"/>
  <c r="O3086" i="1" s="1"/>
  <c r="L3086" i="1"/>
  <c r="M3085" i="1"/>
  <c r="O3085" i="1" s="1"/>
  <c r="L3085" i="1"/>
  <c r="M3084" i="1"/>
  <c r="O3084" i="1" s="1"/>
  <c r="L3084" i="1"/>
  <c r="M3083" i="1"/>
  <c r="N3083" i="1" s="1"/>
  <c r="L3083" i="1"/>
  <c r="M3082" i="1"/>
  <c r="R3082" i="1" s="1"/>
  <c r="L3082" i="1"/>
  <c r="M3081" i="1"/>
  <c r="O3081" i="1" s="1"/>
  <c r="L3081" i="1"/>
  <c r="M3080" i="1"/>
  <c r="O3080" i="1" s="1"/>
  <c r="L3080" i="1"/>
  <c r="M3079" i="1"/>
  <c r="R3079" i="1" s="1"/>
  <c r="L3079" i="1"/>
  <c r="M3078" i="1"/>
  <c r="R3078" i="1" s="1"/>
  <c r="L3078" i="1"/>
  <c r="M3077" i="1"/>
  <c r="O3077" i="1" s="1"/>
  <c r="L3077" i="1"/>
  <c r="M3076" i="1"/>
  <c r="L3076" i="1"/>
  <c r="M3075" i="1"/>
  <c r="N3075" i="1" s="1"/>
  <c r="L3075" i="1"/>
  <c r="M3074" i="1"/>
  <c r="R3074" i="1" s="1"/>
  <c r="L3074" i="1"/>
  <c r="M3073" i="1"/>
  <c r="O3073" i="1" s="1"/>
  <c r="L3073" i="1"/>
  <c r="M3072" i="1"/>
  <c r="O3072" i="1" s="1"/>
  <c r="L3072" i="1"/>
  <c r="M3071" i="1"/>
  <c r="O3071" i="1" s="1"/>
  <c r="L3071" i="1"/>
  <c r="M3070" i="1"/>
  <c r="O3070" i="1" s="1"/>
  <c r="L3070" i="1"/>
  <c r="M3069" i="1"/>
  <c r="O3069" i="1" s="1"/>
  <c r="L3069" i="1"/>
  <c r="M3068" i="1"/>
  <c r="L3068" i="1"/>
  <c r="M3067" i="1"/>
  <c r="O3067" i="1" s="1"/>
  <c r="L3067" i="1"/>
  <c r="M3066" i="1"/>
  <c r="N3066" i="1" s="1"/>
  <c r="L3066" i="1"/>
  <c r="M3065" i="1"/>
  <c r="O3065" i="1" s="1"/>
  <c r="L3065" i="1"/>
  <c r="M3064" i="1"/>
  <c r="O3064" i="1" s="1"/>
  <c r="L3064" i="1"/>
  <c r="M3063" i="1"/>
  <c r="R3063" i="1" s="1"/>
  <c r="L3063" i="1"/>
  <c r="M3062" i="1"/>
  <c r="R3062" i="1" s="1"/>
  <c r="L3062" i="1"/>
  <c r="M3061" i="1"/>
  <c r="O3061" i="1" s="1"/>
  <c r="L3061" i="1"/>
  <c r="M3060" i="1"/>
  <c r="R3060" i="1" s="1"/>
  <c r="L3060" i="1"/>
  <c r="M3059" i="1"/>
  <c r="O3059" i="1" s="1"/>
  <c r="L3059" i="1"/>
  <c r="M3058" i="1"/>
  <c r="R3058" i="1" s="1"/>
  <c r="L3058" i="1"/>
  <c r="M3057" i="1"/>
  <c r="L3057" i="1"/>
  <c r="M3056" i="1"/>
  <c r="L3056" i="1"/>
  <c r="M3055" i="1"/>
  <c r="O3055" i="1" s="1"/>
  <c r="L3055" i="1"/>
  <c r="M3054" i="1"/>
  <c r="L3054" i="1"/>
  <c r="M3053" i="1"/>
  <c r="O3053" i="1" s="1"/>
  <c r="L3053" i="1"/>
  <c r="M3052" i="1"/>
  <c r="R3052" i="1" s="1"/>
  <c r="L3052" i="1"/>
  <c r="M3051" i="1"/>
  <c r="O3051" i="1" s="1"/>
  <c r="L3051" i="1"/>
  <c r="M3050" i="1"/>
  <c r="R3050" i="1" s="1"/>
  <c r="L3050" i="1"/>
  <c r="M3049" i="1"/>
  <c r="O3049" i="1" s="1"/>
  <c r="L3049" i="1"/>
  <c r="M3048" i="1"/>
  <c r="L3048" i="1"/>
  <c r="M3047" i="1"/>
  <c r="O3047" i="1" s="1"/>
  <c r="L3047" i="1"/>
  <c r="M3046" i="1"/>
  <c r="L3046" i="1"/>
  <c r="M3045" i="1"/>
  <c r="O3045" i="1" s="1"/>
  <c r="L3045" i="1"/>
  <c r="M3044" i="1"/>
  <c r="R3044" i="1" s="1"/>
  <c r="L3044" i="1"/>
  <c r="M3043" i="1"/>
  <c r="O3043" i="1" s="1"/>
  <c r="L3043" i="1"/>
  <c r="M3042" i="1"/>
  <c r="N3042" i="1" s="1"/>
  <c r="L3042" i="1"/>
  <c r="M3041" i="1"/>
  <c r="O3041" i="1" s="1"/>
  <c r="L3041" i="1"/>
  <c r="M3040" i="1"/>
  <c r="O3040" i="1" s="1"/>
  <c r="L3040" i="1"/>
  <c r="M3039" i="1"/>
  <c r="O3039" i="1" s="1"/>
  <c r="L3039" i="1"/>
  <c r="M3038" i="1"/>
  <c r="R3038" i="1" s="1"/>
  <c r="L3038" i="1"/>
  <c r="M3037" i="1"/>
  <c r="L3037" i="1"/>
  <c r="M3036" i="1"/>
  <c r="R3036" i="1" s="1"/>
  <c r="L3036" i="1"/>
  <c r="M3035" i="1"/>
  <c r="O3035" i="1" s="1"/>
  <c r="L3035" i="1"/>
  <c r="M3034" i="1"/>
  <c r="L3034" i="1"/>
  <c r="M3033" i="1"/>
  <c r="O3033" i="1" s="1"/>
  <c r="L3033" i="1"/>
  <c r="M3032" i="1"/>
  <c r="L3032" i="1"/>
  <c r="M3031" i="1"/>
  <c r="O3031" i="1" s="1"/>
  <c r="L3031" i="1"/>
  <c r="M3030" i="1"/>
  <c r="R3030" i="1" s="1"/>
  <c r="L3030" i="1"/>
  <c r="M3029" i="1"/>
  <c r="L3029" i="1"/>
  <c r="M3028" i="1"/>
  <c r="R3028" i="1" s="1"/>
  <c r="L3028" i="1"/>
  <c r="M3027" i="1"/>
  <c r="O3027" i="1" s="1"/>
  <c r="L3027" i="1"/>
  <c r="M3026" i="1"/>
  <c r="L3026" i="1"/>
  <c r="M3025" i="1"/>
  <c r="O3025" i="1" s="1"/>
  <c r="L3025" i="1"/>
  <c r="M3024" i="1"/>
  <c r="L3024" i="1"/>
  <c r="M3023" i="1"/>
  <c r="O3023" i="1" s="1"/>
  <c r="L3023" i="1"/>
  <c r="M3022" i="1"/>
  <c r="R3022" i="1" s="1"/>
  <c r="L3022" i="1"/>
  <c r="N3441" i="1" l="1"/>
  <c r="R3119" i="1"/>
  <c r="R3309" i="1"/>
  <c r="N3269" i="1"/>
  <c r="O3202" i="1"/>
  <c r="N3297" i="1"/>
  <c r="R3489" i="1"/>
  <c r="R3145" i="1"/>
  <c r="N3185" i="1"/>
  <c r="N3277" i="1"/>
  <c r="N3039" i="1"/>
  <c r="P3039" i="1" s="1"/>
  <c r="Q3039" i="1" s="1"/>
  <c r="O3159" i="1"/>
  <c r="O3178" i="1"/>
  <c r="O3230" i="1"/>
  <c r="O3257" i="1"/>
  <c r="P3257" i="1" s="1"/>
  <c r="Q3257" i="1" s="1"/>
  <c r="R3281" i="1"/>
  <c r="N3341" i="1"/>
  <c r="R3473" i="1"/>
  <c r="R3325" i="1"/>
  <c r="R3067" i="1"/>
  <c r="N3177" i="1"/>
  <c r="N3229" i="1"/>
  <c r="N3265" i="1"/>
  <c r="N3063" i="1"/>
  <c r="N3087" i="1"/>
  <c r="O3131" i="1"/>
  <c r="P3131" i="1" s="1"/>
  <c r="Q3131" i="1" s="1"/>
  <c r="N3169" i="1"/>
  <c r="R3181" i="1"/>
  <c r="N3217" i="1"/>
  <c r="N3237" i="1"/>
  <c r="R3257" i="1"/>
  <c r="N3289" i="1"/>
  <c r="N3301" i="1"/>
  <c r="N3317" i="1"/>
  <c r="N3333" i="1"/>
  <c r="O3342" i="1"/>
  <c r="R3443" i="1"/>
  <c r="N3483" i="1"/>
  <c r="P3483" i="1" s="1"/>
  <c r="Q3483" i="1" s="1"/>
  <c r="O3366" i="1"/>
  <c r="O3530" i="1"/>
  <c r="O3063" i="1"/>
  <c r="O3087" i="1"/>
  <c r="O3289" i="1"/>
  <c r="N3095" i="1"/>
  <c r="P3095" i="1" s="1"/>
  <c r="Q3095" i="1" s="1"/>
  <c r="N3159" i="1"/>
  <c r="R3197" i="1"/>
  <c r="O3265" i="1"/>
  <c r="P3265" i="1" s="1"/>
  <c r="Q3265" i="1" s="1"/>
  <c r="O3281" i="1"/>
  <c r="P3281" i="1" s="1"/>
  <c r="Q3281" i="1" s="1"/>
  <c r="R3293" i="1"/>
  <c r="O3374" i="1"/>
  <c r="R3467" i="1"/>
  <c r="R3507" i="1"/>
  <c r="N3273" i="1"/>
  <c r="N3285" i="1"/>
  <c r="O3297" i="1"/>
  <c r="O3305" i="1"/>
  <c r="P3305" i="1" s="1"/>
  <c r="Q3305" i="1" s="1"/>
  <c r="O3313" i="1"/>
  <c r="P3313" i="1" s="1"/>
  <c r="Q3313" i="1" s="1"/>
  <c r="O3321" i="1"/>
  <c r="P3321" i="1" s="1"/>
  <c r="Q3321" i="1" s="1"/>
  <c r="O3329" i="1"/>
  <c r="P3329" i="1" s="1"/>
  <c r="Q3329" i="1" s="1"/>
  <c r="O3350" i="1"/>
  <c r="O3382" i="1"/>
  <c r="R3401" i="1"/>
  <c r="R3439" i="1"/>
  <c r="O3442" i="1"/>
  <c r="N3451" i="1"/>
  <c r="O3454" i="1"/>
  <c r="N3479" i="1"/>
  <c r="P3479" i="1" s="1"/>
  <c r="Q3479" i="1" s="1"/>
  <c r="O3482" i="1"/>
  <c r="R3483" i="1"/>
  <c r="R3491" i="1"/>
  <c r="O3498" i="1"/>
  <c r="N3503" i="1"/>
  <c r="P3503" i="1" s="1"/>
  <c r="Q3503" i="1" s="1"/>
  <c r="R3513" i="1"/>
  <c r="N3535" i="1"/>
  <c r="P3535" i="1" s="1"/>
  <c r="Q3535" i="1" s="1"/>
  <c r="N3127" i="1"/>
  <c r="R3149" i="1"/>
  <c r="O3154" i="1"/>
  <c r="O3194" i="1"/>
  <c r="R3223" i="1"/>
  <c r="N3253" i="1"/>
  <c r="R3031" i="1"/>
  <c r="N3051" i="1"/>
  <c r="P3051" i="1" s="1"/>
  <c r="Q3051" i="1" s="1"/>
  <c r="O3115" i="1"/>
  <c r="P3115" i="1" s="1"/>
  <c r="Q3115" i="1" s="1"/>
  <c r="O3122" i="1"/>
  <c r="O3127" i="1"/>
  <c r="N3151" i="1"/>
  <c r="P3151" i="1" s="1"/>
  <c r="Q3151" i="1" s="1"/>
  <c r="O3163" i="1"/>
  <c r="P3163" i="1" s="1"/>
  <c r="Q3163" i="1" s="1"/>
  <c r="R3193" i="1"/>
  <c r="N3207" i="1"/>
  <c r="O3231" i="1"/>
  <c r="O3247" i="1"/>
  <c r="N3261" i="1"/>
  <c r="O3273" i="1"/>
  <c r="P3273" i="1" s="1"/>
  <c r="Q3273" i="1" s="1"/>
  <c r="R3305" i="1"/>
  <c r="R3313" i="1"/>
  <c r="R3321" i="1"/>
  <c r="R3329" i="1"/>
  <c r="O3358" i="1"/>
  <c r="O3390" i="1"/>
  <c r="R3451" i="1"/>
  <c r="N3467" i="1"/>
  <c r="P3467" i="1" s="1"/>
  <c r="Q3467" i="1" s="1"/>
  <c r="R3479" i="1"/>
  <c r="O3489" i="1"/>
  <c r="P3489" i="1" s="1"/>
  <c r="Q3489" i="1" s="1"/>
  <c r="O3490" i="1"/>
  <c r="R3497" i="1"/>
  <c r="O3502" i="1"/>
  <c r="R3503" i="1"/>
  <c r="N3521" i="1"/>
  <c r="O3522" i="1"/>
  <c r="O3534" i="1"/>
  <c r="R3043" i="1"/>
  <c r="R3103" i="1"/>
  <c r="R3051" i="1"/>
  <c r="O3207" i="1"/>
  <c r="N3507" i="1"/>
  <c r="P3507" i="1" s="1"/>
  <c r="Q3507" i="1" s="1"/>
  <c r="R3537" i="1"/>
  <c r="O3299" i="1"/>
  <c r="R3299" i="1"/>
  <c r="N3299" i="1"/>
  <c r="O3323" i="1"/>
  <c r="R3323" i="1"/>
  <c r="N3323" i="1"/>
  <c r="R3354" i="1"/>
  <c r="O3354" i="1"/>
  <c r="N3027" i="1"/>
  <c r="P3027" i="1" s="1"/>
  <c r="Q3027" i="1" s="1"/>
  <c r="R3039" i="1"/>
  <c r="N3047" i="1"/>
  <c r="P3047" i="1" s="1"/>
  <c r="Q3047" i="1" s="1"/>
  <c r="O3048" i="1"/>
  <c r="N3059" i="1"/>
  <c r="P3059" i="1" s="1"/>
  <c r="Q3059" i="1" s="1"/>
  <c r="N3062" i="1"/>
  <c r="N3071" i="1"/>
  <c r="P3071" i="1" s="1"/>
  <c r="Q3071" i="1" s="1"/>
  <c r="N3094" i="1"/>
  <c r="O3107" i="1"/>
  <c r="N3117" i="1"/>
  <c r="N3121" i="1"/>
  <c r="N3129" i="1"/>
  <c r="O3130" i="1"/>
  <c r="R3133" i="1"/>
  <c r="N3143" i="1"/>
  <c r="N3153" i="1"/>
  <c r="N3161" i="1"/>
  <c r="O3162" i="1"/>
  <c r="R3165" i="1"/>
  <c r="N3175" i="1"/>
  <c r="N3199" i="1"/>
  <c r="P3199" i="1" s="1"/>
  <c r="Q3199" i="1" s="1"/>
  <c r="R3201" i="1"/>
  <c r="N3201" i="1"/>
  <c r="O3211" i="1"/>
  <c r="P3211" i="1" s="1"/>
  <c r="Q3211" i="1" s="1"/>
  <c r="N3213" i="1"/>
  <c r="R3213" i="1"/>
  <c r="R3238" i="1"/>
  <c r="O3238" i="1"/>
  <c r="O3246" i="1"/>
  <c r="N3249" i="1"/>
  <c r="R3249" i="1"/>
  <c r="O3263" i="1"/>
  <c r="N3263" i="1"/>
  <c r="O3275" i="1"/>
  <c r="R3275" i="1"/>
  <c r="N3275" i="1"/>
  <c r="O3295" i="1"/>
  <c r="N3295" i="1"/>
  <c r="O3335" i="1"/>
  <c r="R3335" i="1"/>
  <c r="R3347" i="1"/>
  <c r="R3363" i="1"/>
  <c r="R3379" i="1"/>
  <c r="R3395" i="1"/>
  <c r="O3399" i="1"/>
  <c r="N3399" i="1"/>
  <c r="N3415" i="1"/>
  <c r="N3431" i="1"/>
  <c r="O3450" i="1"/>
  <c r="R3462" i="1"/>
  <c r="O3462" i="1"/>
  <c r="N3501" i="1"/>
  <c r="R3501" i="1"/>
  <c r="N3533" i="1"/>
  <c r="R3191" i="1"/>
  <c r="O3191" i="1"/>
  <c r="N3191" i="1"/>
  <c r="O3267" i="1"/>
  <c r="R3267" i="1"/>
  <c r="N3267" i="1"/>
  <c r="O3287" i="1"/>
  <c r="N3287" i="1"/>
  <c r="O3315" i="1"/>
  <c r="R3315" i="1"/>
  <c r="N3315" i="1"/>
  <c r="O3331" i="1"/>
  <c r="R3331" i="1"/>
  <c r="N3331" i="1"/>
  <c r="R3386" i="1"/>
  <c r="O3386" i="1"/>
  <c r="R3409" i="1"/>
  <c r="N3409" i="1"/>
  <c r="R3425" i="1"/>
  <c r="N3425" i="1"/>
  <c r="N3477" i="1"/>
  <c r="R3477" i="1"/>
  <c r="R3505" i="1"/>
  <c r="N3505" i="1"/>
  <c r="O3519" i="1"/>
  <c r="P3519" i="1" s="1"/>
  <c r="Q3519" i="1" s="1"/>
  <c r="N3023" i="1"/>
  <c r="P3023" i="1" s="1"/>
  <c r="Q3023" i="1" s="1"/>
  <c r="O3024" i="1"/>
  <c r="R3027" i="1"/>
  <c r="N3035" i="1"/>
  <c r="P3035" i="1" s="1"/>
  <c r="Q3035" i="1" s="1"/>
  <c r="R3047" i="1"/>
  <c r="N3055" i="1"/>
  <c r="P3055" i="1" s="1"/>
  <c r="Q3055" i="1" s="1"/>
  <c r="O3056" i="1"/>
  <c r="R3059" i="1"/>
  <c r="R3071" i="1"/>
  <c r="N3078" i="1"/>
  <c r="N3079" i="1"/>
  <c r="O3083" i="1"/>
  <c r="P3083" i="1" s="1"/>
  <c r="Q3083" i="1" s="1"/>
  <c r="N3109" i="1"/>
  <c r="N3135" i="1"/>
  <c r="P3135" i="1" s="1"/>
  <c r="Q3135" i="1" s="1"/>
  <c r="O3138" i="1"/>
  <c r="O3143" i="1"/>
  <c r="O3147" i="1"/>
  <c r="P3147" i="1" s="1"/>
  <c r="Q3147" i="1" s="1"/>
  <c r="N3167" i="1"/>
  <c r="P3167" i="1" s="1"/>
  <c r="Q3167" i="1" s="1"/>
  <c r="O3170" i="1"/>
  <c r="O3175" i="1"/>
  <c r="O3179" i="1"/>
  <c r="P3179" i="1" s="1"/>
  <c r="Q3179" i="1" s="1"/>
  <c r="R3210" i="1"/>
  <c r="O3210" i="1"/>
  <c r="R3221" i="1"/>
  <c r="N3221" i="1"/>
  <c r="R3233" i="1"/>
  <c r="N3235" i="1"/>
  <c r="N3245" i="1"/>
  <c r="O3271" i="1"/>
  <c r="N3271" i="1"/>
  <c r="O3283" i="1"/>
  <c r="R3283" i="1"/>
  <c r="N3283" i="1"/>
  <c r="O3303" i="1"/>
  <c r="N3303" i="1"/>
  <c r="O3311" i="1"/>
  <c r="N3311" i="1"/>
  <c r="O3319" i="1"/>
  <c r="N3319" i="1"/>
  <c r="O3327" i="1"/>
  <c r="N3327" i="1"/>
  <c r="R3346" i="1"/>
  <c r="O3346" i="1"/>
  <c r="R3362" i="1"/>
  <c r="O3362" i="1"/>
  <c r="R3378" i="1"/>
  <c r="O3378" i="1"/>
  <c r="R3394" i="1"/>
  <c r="O3394" i="1"/>
  <c r="N3405" i="1"/>
  <c r="R3405" i="1"/>
  <c r="R3410" i="1"/>
  <c r="O3410" i="1"/>
  <c r="O3419" i="1"/>
  <c r="N3421" i="1"/>
  <c r="R3421" i="1"/>
  <c r="R3426" i="1"/>
  <c r="O3426" i="1"/>
  <c r="N3437" i="1"/>
  <c r="R3437" i="1"/>
  <c r="O3449" i="1"/>
  <c r="O3487" i="1"/>
  <c r="N3487" i="1"/>
  <c r="R3518" i="1"/>
  <c r="O3518" i="1"/>
  <c r="N3529" i="1"/>
  <c r="R3209" i="1"/>
  <c r="N3209" i="1"/>
  <c r="O3243" i="1"/>
  <c r="N3243" i="1"/>
  <c r="O3255" i="1"/>
  <c r="N3255" i="1"/>
  <c r="O3307" i="1"/>
  <c r="R3307" i="1"/>
  <c r="N3307" i="1"/>
  <c r="R3370" i="1"/>
  <c r="O3370" i="1"/>
  <c r="R3517" i="1"/>
  <c r="N3517" i="1"/>
  <c r="R3023" i="1"/>
  <c r="N3031" i="1"/>
  <c r="P3031" i="1" s="1"/>
  <c r="Q3031" i="1" s="1"/>
  <c r="O3032" i="1"/>
  <c r="R3035" i="1"/>
  <c r="N3043" i="1"/>
  <c r="P3043" i="1" s="1"/>
  <c r="Q3043" i="1" s="1"/>
  <c r="R3055" i="1"/>
  <c r="N3067" i="1"/>
  <c r="P3067" i="1" s="1"/>
  <c r="Q3067" i="1" s="1"/>
  <c r="O3075" i="1"/>
  <c r="P3075" i="1" s="1"/>
  <c r="Q3075" i="1" s="1"/>
  <c r="O3078" i="1"/>
  <c r="O3079" i="1"/>
  <c r="O3082" i="1"/>
  <c r="N3103" i="1"/>
  <c r="P3103" i="1" s="1"/>
  <c r="Q3103" i="1" s="1"/>
  <c r="N3119" i="1"/>
  <c r="P3119" i="1" s="1"/>
  <c r="Q3119" i="1" s="1"/>
  <c r="N3137" i="1"/>
  <c r="O3146" i="1"/>
  <c r="R3227" i="1"/>
  <c r="O3227" i="1"/>
  <c r="P3227" i="1" s="1"/>
  <c r="Q3227" i="1" s="1"/>
  <c r="O3259" i="1"/>
  <c r="R3259" i="1"/>
  <c r="N3259" i="1"/>
  <c r="O3279" i="1"/>
  <c r="N3279" i="1"/>
  <c r="O3291" i="1"/>
  <c r="R3291" i="1"/>
  <c r="N3291" i="1"/>
  <c r="R3355" i="1"/>
  <c r="R3371" i="1"/>
  <c r="R3387" i="1"/>
  <c r="R3418" i="1"/>
  <c r="O3418" i="1"/>
  <c r="R3434" i="1"/>
  <c r="O3434" i="1"/>
  <c r="O3459" i="1"/>
  <c r="R3459" i="1"/>
  <c r="N3459" i="1"/>
  <c r="O3465" i="1"/>
  <c r="P3465" i="1" s="1"/>
  <c r="Q3465" i="1" s="1"/>
  <c r="O3466" i="1"/>
  <c r="O3471" i="1"/>
  <c r="N3471" i="1"/>
  <c r="O3478" i="1"/>
  <c r="R3481" i="1"/>
  <c r="N3481" i="1"/>
  <c r="N3493" i="1"/>
  <c r="O3495" i="1"/>
  <c r="N3495" i="1"/>
  <c r="O3506" i="1"/>
  <c r="O3511" i="1"/>
  <c r="N3511" i="1"/>
  <c r="N3183" i="1"/>
  <c r="P3183" i="1" s="1"/>
  <c r="Q3183" i="1" s="1"/>
  <c r="O3186" i="1"/>
  <c r="O3195" i="1"/>
  <c r="P3195" i="1" s="1"/>
  <c r="Q3195" i="1" s="1"/>
  <c r="N3215" i="1"/>
  <c r="P3215" i="1" s="1"/>
  <c r="Q3215" i="1" s="1"/>
  <c r="O3218" i="1"/>
  <c r="N3223" i="1"/>
  <c r="P3223" i="1" s="1"/>
  <c r="Q3223" i="1" s="1"/>
  <c r="O3334" i="1"/>
  <c r="N3339" i="1"/>
  <c r="P3339" i="1" s="1"/>
  <c r="Q3339" i="1" s="1"/>
  <c r="O3345" i="1"/>
  <c r="O3353" i="1"/>
  <c r="O3361" i="1"/>
  <c r="O3369" i="1"/>
  <c r="O3377" i="1"/>
  <c r="O3385" i="1"/>
  <c r="O3393" i="1"/>
  <c r="O3402" i="1"/>
  <c r="N3407" i="1"/>
  <c r="P3407" i="1" s="1"/>
  <c r="Q3407" i="1" s="1"/>
  <c r="N3417" i="1"/>
  <c r="N3423" i="1"/>
  <c r="P3423" i="1" s="1"/>
  <c r="Q3423" i="1" s="1"/>
  <c r="N3433" i="1"/>
  <c r="N3439" i="1"/>
  <c r="P3439" i="1" s="1"/>
  <c r="Q3439" i="1" s="1"/>
  <c r="N3443" i="1"/>
  <c r="P3443" i="1" s="1"/>
  <c r="Q3443" i="1" s="1"/>
  <c r="O3446" i="1"/>
  <c r="N3457" i="1"/>
  <c r="P3457" i="1" s="1"/>
  <c r="Q3457" i="1" s="1"/>
  <c r="O3458" i="1"/>
  <c r="O3474" i="1"/>
  <c r="N3491" i="1"/>
  <c r="P3491" i="1" s="1"/>
  <c r="Q3491" i="1" s="1"/>
  <c r="O3514" i="1"/>
  <c r="N3531" i="1"/>
  <c r="P3531" i="1" s="1"/>
  <c r="Q3531" i="1" s="1"/>
  <c r="O3538" i="1"/>
  <c r="R3155" i="1"/>
  <c r="R3171" i="1"/>
  <c r="R3203" i="1"/>
  <c r="R3270" i="1"/>
  <c r="O3270" i="1"/>
  <c r="R3294" i="1"/>
  <c r="O3294" i="1"/>
  <c r="R3310" i="1"/>
  <c r="O3310" i="1"/>
  <c r="R3398" i="1"/>
  <c r="O3398" i="1"/>
  <c r="R3494" i="1"/>
  <c r="O3494" i="1"/>
  <c r="R3525" i="1"/>
  <c r="N3525" i="1"/>
  <c r="R3024" i="1"/>
  <c r="N3028" i="1"/>
  <c r="R3032" i="1"/>
  <c r="N3036" i="1"/>
  <c r="R3040" i="1"/>
  <c r="N3044" i="1"/>
  <c r="R3048" i="1"/>
  <c r="N3052" i="1"/>
  <c r="R3056" i="1"/>
  <c r="N3060" i="1"/>
  <c r="O3062" i="1"/>
  <c r="N3069" i="1"/>
  <c r="P3069" i="1" s="1"/>
  <c r="Q3069" i="1" s="1"/>
  <c r="N3073" i="1"/>
  <c r="P3073" i="1" s="1"/>
  <c r="Q3073" i="1" s="1"/>
  <c r="R3075" i="1"/>
  <c r="R3083" i="1"/>
  <c r="N3091" i="1"/>
  <c r="R3095" i="1"/>
  <c r="N3098" i="1"/>
  <c r="N3099" i="1"/>
  <c r="N3101" i="1"/>
  <c r="P3101" i="1" s="1"/>
  <c r="Q3101" i="1" s="1"/>
  <c r="N3105" i="1"/>
  <c r="P3105" i="1" s="1"/>
  <c r="Q3105" i="1" s="1"/>
  <c r="R3107" i="1"/>
  <c r="N3111" i="1"/>
  <c r="P3111" i="1" s="1"/>
  <c r="Q3111" i="1" s="1"/>
  <c r="N3113" i="1"/>
  <c r="N3123" i="1"/>
  <c r="N3125" i="1"/>
  <c r="O3126" i="1"/>
  <c r="R3135" i="1"/>
  <c r="N3139" i="1"/>
  <c r="N3141" i="1"/>
  <c r="O3142" i="1"/>
  <c r="R3151" i="1"/>
  <c r="N3155" i="1"/>
  <c r="P3155" i="1" s="1"/>
  <c r="Q3155" i="1" s="1"/>
  <c r="N3157" i="1"/>
  <c r="O3158" i="1"/>
  <c r="R3167" i="1"/>
  <c r="N3171" i="1"/>
  <c r="P3171" i="1" s="1"/>
  <c r="Q3171" i="1" s="1"/>
  <c r="N3173" i="1"/>
  <c r="O3174" i="1"/>
  <c r="R3183" i="1"/>
  <c r="N3187" i="1"/>
  <c r="N3189" i="1"/>
  <c r="O3190" i="1"/>
  <c r="R3199" i="1"/>
  <c r="N3203" i="1"/>
  <c r="P3203" i="1" s="1"/>
  <c r="Q3203" i="1" s="1"/>
  <c r="N3205" i="1"/>
  <c r="O3206" i="1"/>
  <c r="R3215" i="1"/>
  <c r="N3219" i="1"/>
  <c r="P3219" i="1" s="1"/>
  <c r="Q3219" i="1" s="1"/>
  <c r="R3225" i="1"/>
  <c r="R3241" i="1"/>
  <c r="R3338" i="1"/>
  <c r="O3338" i="1"/>
  <c r="O3411" i="1"/>
  <c r="N3411" i="1"/>
  <c r="O3427" i="1"/>
  <c r="N3427" i="1"/>
  <c r="R3445" i="1"/>
  <c r="O3445" i="1"/>
  <c r="N3445" i="1"/>
  <c r="O3463" i="1"/>
  <c r="R3463" i="1"/>
  <c r="N3463" i="1"/>
  <c r="P3107" i="1"/>
  <c r="Q3107" i="1" s="1"/>
  <c r="R3111" i="1"/>
  <c r="R3234" i="1"/>
  <c r="O3234" i="1"/>
  <c r="R3254" i="1"/>
  <c r="O3254" i="1"/>
  <c r="R3262" i="1"/>
  <c r="O3262" i="1"/>
  <c r="R3286" i="1"/>
  <c r="O3286" i="1"/>
  <c r="R3318" i="1"/>
  <c r="O3318" i="1"/>
  <c r="R3414" i="1"/>
  <c r="O3414" i="1"/>
  <c r="R3430" i="1"/>
  <c r="O3430" i="1"/>
  <c r="R3461" i="1"/>
  <c r="O3461" i="1"/>
  <c r="N3461" i="1"/>
  <c r="R3486" i="1"/>
  <c r="O3486" i="1"/>
  <c r="R3510" i="1"/>
  <c r="O3510" i="1"/>
  <c r="O3044" i="1"/>
  <c r="O3052" i="1"/>
  <c r="O3060" i="1"/>
  <c r="O3091" i="1"/>
  <c r="O3098" i="1"/>
  <c r="O3099" i="1"/>
  <c r="R3115" i="1"/>
  <c r="O3123" i="1"/>
  <c r="R3131" i="1"/>
  <c r="O3139" i="1"/>
  <c r="R3147" i="1"/>
  <c r="R3163" i="1"/>
  <c r="R3179" i="1"/>
  <c r="O3187" i="1"/>
  <c r="R3195" i="1"/>
  <c r="R3211" i="1"/>
  <c r="N3239" i="1"/>
  <c r="R3349" i="1"/>
  <c r="O3349" i="1"/>
  <c r="N3349" i="1"/>
  <c r="R3357" i="1"/>
  <c r="O3357" i="1"/>
  <c r="N3357" i="1"/>
  <c r="R3365" i="1"/>
  <c r="O3365" i="1"/>
  <c r="N3365" i="1"/>
  <c r="R3373" i="1"/>
  <c r="O3373" i="1"/>
  <c r="N3373" i="1"/>
  <c r="R3381" i="1"/>
  <c r="O3381" i="1"/>
  <c r="N3381" i="1"/>
  <c r="R3389" i="1"/>
  <c r="O3389" i="1"/>
  <c r="N3389" i="1"/>
  <c r="R3397" i="1"/>
  <c r="N3397" i="1"/>
  <c r="O3403" i="1"/>
  <c r="R3403" i="1"/>
  <c r="N3403" i="1"/>
  <c r="R3413" i="1"/>
  <c r="N3413" i="1"/>
  <c r="R3429" i="1"/>
  <c r="N3429" i="1"/>
  <c r="O3447" i="1"/>
  <c r="R3447" i="1"/>
  <c r="N3447" i="1"/>
  <c r="R3453" i="1"/>
  <c r="O3453" i="1"/>
  <c r="N3453" i="1"/>
  <c r="R3469" i="1"/>
  <c r="N3469" i="1"/>
  <c r="O3475" i="1"/>
  <c r="R3475" i="1"/>
  <c r="N3475" i="1"/>
  <c r="R3485" i="1"/>
  <c r="N3485" i="1"/>
  <c r="O3499" i="1"/>
  <c r="R3499" i="1"/>
  <c r="N3499" i="1"/>
  <c r="R3509" i="1"/>
  <c r="N3509" i="1"/>
  <c r="O3515" i="1"/>
  <c r="R3515" i="1"/>
  <c r="N3515" i="1"/>
  <c r="R3526" i="1"/>
  <c r="O3526" i="1"/>
  <c r="O3539" i="1"/>
  <c r="N3539" i="1"/>
  <c r="R3250" i="1"/>
  <c r="O3250" i="1"/>
  <c r="R3278" i="1"/>
  <c r="O3278" i="1"/>
  <c r="R3302" i="1"/>
  <c r="O3302" i="1"/>
  <c r="R3326" i="1"/>
  <c r="O3326" i="1"/>
  <c r="R3470" i="1"/>
  <c r="O3470" i="1"/>
  <c r="O3028" i="1"/>
  <c r="O3036" i="1"/>
  <c r="N3024" i="1"/>
  <c r="N3032" i="1"/>
  <c r="N3040" i="1"/>
  <c r="P3040" i="1" s="1"/>
  <c r="Q3040" i="1" s="1"/>
  <c r="N3048" i="1"/>
  <c r="N3056" i="1"/>
  <c r="O3066" i="1"/>
  <c r="P3066" i="1" s="1"/>
  <c r="Q3066" i="1" s="1"/>
  <c r="N3082" i="1"/>
  <c r="N3085" i="1"/>
  <c r="P3085" i="1" s="1"/>
  <c r="Q3085" i="1" s="1"/>
  <c r="N3089" i="1"/>
  <c r="P3089" i="1" s="1"/>
  <c r="Q3089" i="1" s="1"/>
  <c r="O3094" i="1"/>
  <c r="O3134" i="1"/>
  <c r="O3150" i="1"/>
  <c r="O3166" i="1"/>
  <c r="O3182" i="1"/>
  <c r="O3198" i="1"/>
  <c r="O3214" i="1"/>
  <c r="R3219" i="1"/>
  <c r="O3222" i="1"/>
  <c r="R3226" i="1"/>
  <c r="O3226" i="1"/>
  <c r="N3231" i="1"/>
  <c r="O3239" i="1"/>
  <c r="R3242" i="1"/>
  <c r="O3242" i="1"/>
  <c r="N3247" i="1"/>
  <c r="R3337" i="1"/>
  <c r="N3337" i="1"/>
  <c r="O3343" i="1"/>
  <c r="R3343" i="1"/>
  <c r="N3343" i="1"/>
  <c r="O3351" i="1"/>
  <c r="R3351" i="1"/>
  <c r="N3351" i="1"/>
  <c r="O3359" i="1"/>
  <c r="R3359" i="1"/>
  <c r="N3359" i="1"/>
  <c r="O3367" i="1"/>
  <c r="R3367" i="1"/>
  <c r="N3367" i="1"/>
  <c r="O3375" i="1"/>
  <c r="R3375" i="1"/>
  <c r="N3375" i="1"/>
  <c r="O3383" i="1"/>
  <c r="R3383" i="1"/>
  <c r="N3383" i="1"/>
  <c r="O3391" i="1"/>
  <c r="R3391" i="1"/>
  <c r="N3391" i="1"/>
  <c r="O3455" i="1"/>
  <c r="R3455" i="1"/>
  <c r="N3455" i="1"/>
  <c r="O3523" i="1"/>
  <c r="N3523" i="1"/>
  <c r="R3539" i="1"/>
  <c r="R3541" i="1"/>
  <c r="N3541" i="1"/>
  <c r="O3235" i="1"/>
  <c r="R3243" i="1"/>
  <c r="O3251" i="1"/>
  <c r="P3251" i="1" s="1"/>
  <c r="Q3251" i="1" s="1"/>
  <c r="O3253" i="1"/>
  <c r="R3255" i="1"/>
  <c r="O3261" i="1"/>
  <c r="R3263" i="1"/>
  <c r="O3269" i="1"/>
  <c r="R3271" i="1"/>
  <c r="O3277" i="1"/>
  <c r="P3277" i="1" s="1"/>
  <c r="Q3277" i="1" s="1"/>
  <c r="R3279" i="1"/>
  <c r="O3285" i="1"/>
  <c r="R3287" i="1"/>
  <c r="O3293" i="1"/>
  <c r="P3293" i="1" s="1"/>
  <c r="Q3293" i="1" s="1"/>
  <c r="R3295" i="1"/>
  <c r="O3301" i="1"/>
  <c r="R3303" i="1"/>
  <c r="O3309" i="1"/>
  <c r="P3309" i="1" s="1"/>
  <c r="Q3309" i="1" s="1"/>
  <c r="R3311" i="1"/>
  <c r="O3317" i="1"/>
  <c r="R3319" i="1"/>
  <c r="O3325" i="1"/>
  <c r="P3325" i="1" s="1"/>
  <c r="Q3325" i="1" s="1"/>
  <c r="R3327" i="1"/>
  <c r="R3339" i="1"/>
  <c r="R3345" i="1"/>
  <c r="R3353" i="1"/>
  <c r="R3361" i="1"/>
  <c r="R3369" i="1"/>
  <c r="R3377" i="1"/>
  <c r="R3385" i="1"/>
  <c r="R3393" i="1"/>
  <c r="R3399" i="1"/>
  <c r="R3407" i="1"/>
  <c r="O3415" i="1"/>
  <c r="R3423" i="1"/>
  <c r="O3431" i="1"/>
  <c r="R3449" i="1"/>
  <c r="R3457" i="1"/>
  <c r="R3465" i="1"/>
  <c r="R3471" i="1"/>
  <c r="R3487" i="1"/>
  <c r="O3493" i="1"/>
  <c r="R3495" i="1"/>
  <c r="R3511" i="1"/>
  <c r="R3519" i="1"/>
  <c r="O3527" i="1"/>
  <c r="P3527" i="1" s="1"/>
  <c r="Q3527" i="1" s="1"/>
  <c r="R3535" i="1"/>
  <c r="R3419" i="1"/>
  <c r="R3435" i="1"/>
  <c r="P3451" i="1"/>
  <c r="Q3451" i="1" s="1"/>
  <c r="R3493" i="1"/>
  <c r="R3531" i="1"/>
  <c r="R3235" i="1"/>
  <c r="R3251" i="1"/>
  <c r="O3258" i="1"/>
  <c r="O3266" i="1"/>
  <c r="O3274" i="1"/>
  <c r="O3282" i="1"/>
  <c r="O3290" i="1"/>
  <c r="O3298" i="1"/>
  <c r="O3306" i="1"/>
  <c r="O3314" i="1"/>
  <c r="O3322" i="1"/>
  <c r="O3330" i="1"/>
  <c r="N3335" i="1"/>
  <c r="N3345" i="1"/>
  <c r="N3347" i="1"/>
  <c r="P3347" i="1" s="1"/>
  <c r="Q3347" i="1" s="1"/>
  <c r="N3353" i="1"/>
  <c r="N3355" i="1"/>
  <c r="P3355" i="1" s="1"/>
  <c r="Q3355" i="1" s="1"/>
  <c r="N3361" i="1"/>
  <c r="N3363" i="1"/>
  <c r="P3363" i="1" s="1"/>
  <c r="Q3363" i="1" s="1"/>
  <c r="N3369" i="1"/>
  <c r="N3371" i="1"/>
  <c r="P3371" i="1" s="1"/>
  <c r="Q3371" i="1" s="1"/>
  <c r="N3377" i="1"/>
  <c r="N3379" i="1"/>
  <c r="P3379" i="1" s="1"/>
  <c r="Q3379" i="1" s="1"/>
  <c r="N3385" i="1"/>
  <c r="N3387" i="1"/>
  <c r="P3387" i="1" s="1"/>
  <c r="Q3387" i="1" s="1"/>
  <c r="N3393" i="1"/>
  <c r="N3395" i="1"/>
  <c r="P3395" i="1" s="1"/>
  <c r="Q3395" i="1" s="1"/>
  <c r="O3406" i="1"/>
  <c r="R3415" i="1"/>
  <c r="N3419" i="1"/>
  <c r="O3422" i="1"/>
  <c r="R3431" i="1"/>
  <c r="N3435" i="1"/>
  <c r="P3435" i="1" s="1"/>
  <c r="Q3435" i="1" s="1"/>
  <c r="O3438" i="1"/>
  <c r="N3449" i="1"/>
  <c r="R3527" i="1"/>
  <c r="R3076" i="1"/>
  <c r="N3076" i="1"/>
  <c r="N3022" i="1"/>
  <c r="N3026" i="1"/>
  <c r="R3026" i="1"/>
  <c r="R3042" i="1"/>
  <c r="N3046" i="1"/>
  <c r="R3046" i="1"/>
  <c r="N3054" i="1"/>
  <c r="R3054" i="1"/>
  <c r="R3061" i="1"/>
  <c r="R3070" i="1"/>
  <c r="N3074" i="1"/>
  <c r="R3086" i="1"/>
  <c r="N3090" i="1"/>
  <c r="O3092" i="1"/>
  <c r="R3093" i="1"/>
  <c r="N3097" i="1"/>
  <c r="P3097" i="1" s="1"/>
  <c r="Q3097" i="1" s="1"/>
  <c r="R3102" i="1"/>
  <c r="O3112" i="1"/>
  <c r="O3118" i="1"/>
  <c r="O3022" i="1"/>
  <c r="N3025" i="1"/>
  <c r="P3025" i="1" s="1"/>
  <c r="Q3025" i="1" s="1"/>
  <c r="R3025" i="1"/>
  <c r="O3026" i="1"/>
  <c r="N3029" i="1"/>
  <c r="R3029" i="1"/>
  <c r="O3030" i="1"/>
  <c r="N3033" i="1"/>
  <c r="P3033" i="1" s="1"/>
  <c r="Q3033" i="1" s="1"/>
  <c r="R3033" i="1"/>
  <c r="O3034" i="1"/>
  <c r="N3037" i="1"/>
  <c r="R3037" i="1"/>
  <c r="O3038" i="1"/>
  <c r="N3041" i="1"/>
  <c r="P3041" i="1" s="1"/>
  <c r="Q3041" i="1" s="1"/>
  <c r="R3041" i="1"/>
  <c r="O3042" i="1"/>
  <c r="P3042" i="1" s="1"/>
  <c r="Q3042" i="1" s="1"/>
  <c r="N3045" i="1"/>
  <c r="P3045" i="1" s="1"/>
  <c r="Q3045" i="1" s="1"/>
  <c r="R3045" i="1"/>
  <c r="O3046" i="1"/>
  <c r="N3049" i="1"/>
  <c r="P3049" i="1" s="1"/>
  <c r="Q3049" i="1" s="1"/>
  <c r="R3049" i="1"/>
  <c r="O3050" i="1"/>
  <c r="N3053" i="1"/>
  <c r="P3053" i="1" s="1"/>
  <c r="Q3053" i="1" s="1"/>
  <c r="R3053" i="1"/>
  <c r="O3054" i="1"/>
  <c r="N3057" i="1"/>
  <c r="R3057" i="1"/>
  <c r="O3058" i="1"/>
  <c r="N3061" i="1"/>
  <c r="P3061" i="1" s="1"/>
  <c r="Q3061" i="1" s="1"/>
  <c r="R3066" i="1"/>
  <c r="R3068" i="1"/>
  <c r="N3068" i="1"/>
  <c r="N3070" i="1"/>
  <c r="P3070" i="1" s="1"/>
  <c r="Q3070" i="1" s="1"/>
  <c r="R3073" i="1"/>
  <c r="O3074" i="1"/>
  <c r="N3077" i="1"/>
  <c r="P3077" i="1" s="1"/>
  <c r="Q3077" i="1" s="1"/>
  <c r="R3084" i="1"/>
  <c r="N3084" i="1"/>
  <c r="P3084" i="1" s="1"/>
  <c r="Q3084" i="1" s="1"/>
  <c r="N3086" i="1"/>
  <c r="P3086" i="1" s="1"/>
  <c r="Q3086" i="1" s="1"/>
  <c r="R3089" i="1"/>
  <c r="O3090" i="1"/>
  <c r="N3093" i="1"/>
  <c r="P3093" i="1" s="1"/>
  <c r="Q3093" i="1" s="1"/>
  <c r="R3100" i="1"/>
  <c r="N3100" i="1"/>
  <c r="P3100" i="1" s="1"/>
  <c r="Q3100" i="1" s="1"/>
  <c r="N3102" i="1"/>
  <c r="P3102" i="1" s="1"/>
  <c r="Q3102" i="1" s="1"/>
  <c r="R3105" i="1"/>
  <c r="O3106" i="1"/>
  <c r="P3106" i="1" s="1"/>
  <c r="Q3106" i="1" s="1"/>
  <c r="R3110" i="1"/>
  <c r="N3110" i="1"/>
  <c r="P3110" i="1" s="1"/>
  <c r="Q3110" i="1" s="1"/>
  <c r="O3114" i="1"/>
  <c r="R3120" i="1"/>
  <c r="N3120" i="1"/>
  <c r="P3120" i="1" s="1"/>
  <c r="Q3120" i="1" s="1"/>
  <c r="R3081" i="1"/>
  <c r="N3034" i="1"/>
  <c r="R3034" i="1"/>
  <c r="N3065" i="1"/>
  <c r="P3065" i="1" s="1"/>
  <c r="Q3065" i="1" s="1"/>
  <c r="R3072" i="1"/>
  <c r="N3072" i="1"/>
  <c r="P3072" i="1" s="1"/>
  <c r="Q3072" i="1" s="1"/>
  <c r="O3076" i="1"/>
  <c r="R3077" i="1"/>
  <c r="N3081" i="1"/>
  <c r="P3081" i="1" s="1"/>
  <c r="Q3081" i="1" s="1"/>
  <c r="R3104" i="1"/>
  <c r="N3104" i="1"/>
  <c r="P3104" i="1" s="1"/>
  <c r="Q3104" i="1" s="1"/>
  <c r="O3029" i="1"/>
  <c r="O3037" i="1"/>
  <c r="O3057" i="1"/>
  <c r="R3064" i="1"/>
  <c r="N3064" i="1"/>
  <c r="P3064" i="1" s="1"/>
  <c r="Q3064" i="1" s="1"/>
  <c r="O3068" i="1"/>
  <c r="R3069" i="1"/>
  <c r="R3080" i="1"/>
  <c r="N3080" i="1"/>
  <c r="P3080" i="1" s="1"/>
  <c r="Q3080" i="1" s="1"/>
  <c r="R3085" i="1"/>
  <c r="R3096" i="1"/>
  <c r="N3096" i="1"/>
  <c r="P3096" i="1" s="1"/>
  <c r="Q3096" i="1" s="1"/>
  <c r="R3101" i="1"/>
  <c r="R3116" i="1"/>
  <c r="N3116" i="1"/>
  <c r="P3116" i="1" s="1"/>
  <c r="Q3116" i="1" s="1"/>
  <c r="R3092" i="1"/>
  <c r="N3092" i="1"/>
  <c r="R3097" i="1"/>
  <c r="R3106" i="1"/>
  <c r="R3108" i="1"/>
  <c r="N3108" i="1"/>
  <c r="R3112" i="1"/>
  <c r="N3112" i="1"/>
  <c r="R3118" i="1"/>
  <c r="N3118" i="1"/>
  <c r="O3124" i="1"/>
  <c r="R3124" i="1"/>
  <c r="N3124" i="1"/>
  <c r="O3128" i="1"/>
  <c r="R3128" i="1"/>
  <c r="N3128" i="1"/>
  <c r="O3132" i="1"/>
  <c r="R3132" i="1"/>
  <c r="N3132" i="1"/>
  <c r="O3136" i="1"/>
  <c r="R3136" i="1"/>
  <c r="N3136" i="1"/>
  <c r="O3140" i="1"/>
  <c r="R3140" i="1"/>
  <c r="N3140" i="1"/>
  <c r="O3144" i="1"/>
  <c r="R3144" i="1"/>
  <c r="N3144" i="1"/>
  <c r="O3148" i="1"/>
  <c r="R3148" i="1"/>
  <c r="N3148" i="1"/>
  <c r="O3152" i="1"/>
  <c r="R3152" i="1"/>
  <c r="N3152" i="1"/>
  <c r="O3156" i="1"/>
  <c r="R3156" i="1"/>
  <c r="N3156" i="1"/>
  <c r="O3160" i="1"/>
  <c r="R3160" i="1"/>
  <c r="N3160" i="1"/>
  <c r="O3164" i="1"/>
  <c r="R3164" i="1"/>
  <c r="N3164" i="1"/>
  <c r="O3168" i="1"/>
  <c r="R3168" i="1"/>
  <c r="N3168" i="1"/>
  <c r="O3172" i="1"/>
  <c r="R3172" i="1"/>
  <c r="N3172" i="1"/>
  <c r="O3176" i="1"/>
  <c r="R3176" i="1"/>
  <c r="N3176" i="1"/>
  <c r="O3180" i="1"/>
  <c r="R3180" i="1"/>
  <c r="N3180" i="1"/>
  <c r="O3184" i="1"/>
  <c r="R3184" i="1"/>
  <c r="N3184" i="1"/>
  <c r="O3188" i="1"/>
  <c r="R3188" i="1"/>
  <c r="N3188" i="1"/>
  <c r="O3192" i="1"/>
  <c r="R3192" i="1"/>
  <c r="N3192" i="1"/>
  <c r="O3196" i="1"/>
  <c r="R3196" i="1"/>
  <c r="N3196" i="1"/>
  <c r="O3200" i="1"/>
  <c r="R3200" i="1"/>
  <c r="N3200" i="1"/>
  <c r="O3204" i="1"/>
  <c r="R3204" i="1"/>
  <c r="N3204" i="1"/>
  <c r="O3208" i="1"/>
  <c r="R3208" i="1"/>
  <c r="N3208" i="1"/>
  <c r="O3212" i="1"/>
  <c r="R3212" i="1"/>
  <c r="N3212" i="1"/>
  <c r="O3216" i="1"/>
  <c r="R3216" i="1"/>
  <c r="N3216" i="1"/>
  <c r="O3220" i="1"/>
  <c r="R3220" i="1"/>
  <c r="N3220" i="1"/>
  <c r="O3224" i="1"/>
  <c r="R3224" i="1"/>
  <c r="N3224" i="1"/>
  <c r="O3228" i="1"/>
  <c r="R3228" i="1"/>
  <c r="N3228" i="1"/>
  <c r="R3065" i="1"/>
  <c r="N3030" i="1"/>
  <c r="N3038" i="1"/>
  <c r="N3050" i="1"/>
  <c r="N3058" i="1"/>
  <c r="R3088" i="1"/>
  <c r="N3088" i="1"/>
  <c r="P3088" i="1" s="1"/>
  <c r="Q3088" i="1" s="1"/>
  <c r="O3108" i="1"/>
  <c r="R3114" i="1"/>
  <c r="N3114" i="1"/>
  <c r="O3109" i="1"/>
  <c r="O3113" i="1"/>
  <c r="O3117" i="1"/>
  <c r="O3121" i="1"/>
  <c r="O3125" i="1"/>
  <c r="O3129" i="1"/>
  <c r="O3133" i="1"/>
  <c r="P3133" i="1" s="1"/>
  <c r="Q3133" i="1" s="1"/>
  <c r="O3137" i="1"/>
  <c r="O3141" i="1"/>
  <c r="O3145" i="1"/>
  <c r="P3145" i="1" s="1"/>
  <c r="Q3145" i="1" s="1"/>
  <c r="O3149" i="1"/>
  <c r="P3149" i="1" s="1"/>
  <c r="Q3149" i="1" s="1"/>
  <c r="O3153" i="1"/>
  <c r="O3157" i="1"/>
  <c r="O3161" i="1"/>
  <c r="O3165" i="1"/>
  <c r="P3165" i="1" s="1"/>
  <c r="Q3165" i="1" s="1"/>
  <c r="O3169" i="1"/>
  <c r="O3173" i="1"/>
  <c r="O3177" i="1"/>
  <c r="O3181" i="1"/>
  <c r="P3181" i="1" s="1"/>
  <c r="Q3181" i="1" s="1"/>
  <c r="O3185" i="1"/>
  <c r="P3185" i="1" s="1"/>
  <c r="Q3185" i="1" s="1"/>
  <c r="O3189" i="1"/>
  <c r="O3193" i="1"/>
  <c r="P3193" i="1" s="1"/>
  <c r="Q3193" i="1" s="1"/>
  <c r="O3197" i="1"/>
  <c r="P3197" i="1" s="1"/>
  <c r="Q3197" i="1" s="1"/>
  <c r="O3201" i="1"/>
  <c r="O3205" i="1"/>
  <c r="O3209" i="1"/>
  <c r="O3213" i="1"/>
  <c r="O3217" i="1"/>
  <c r="P3217" i="1" s="1"/>
  <c r="Q3217" i="1" s="1"/>
  <c r="O3221" i="1"/>
  <c r="O3225" i="1"/>
  <c r="P3225" i="1" s="1"/>
  <c r="Q3225" i="1" s="1"/>
  <c r="O3229" i="1"/>
  <c r="N3232" i="1"/>
  <c r="R3232" i="1"/>
  <c r="O3233" i="1"/>
  <c r="P3233" i="1" s="1"/>
  <c r="Q3233" i="1" s="1"/>
  <c r="N3236" i="1"/>
  <c r="R3236" i="1"/>
  <c r="O3237" i="1"/>
  <c r="N3240" i="1"/>
  <c r="R3240" i="1"/>
  <c r="O3241" i="1"/>
  <c r="P3241" i="1" s="1"/>
  <c r="Q3241" i="1" s="1"/>
  <c r="N3244" i="1"/>
  <c r="R3244" i="1"/>
  <c r="O3245" i="1"/>
  <c r="N3248" i="1"/>
  <c r="R3248" i="1"/>
  <c r="O3249" i="1"/>
  <c r="N3252" i="1"/>
  <c r="R3252" i="1"/>
  <c r="N3256" i="1"/>
  <c r="R3256" i="1"/>
  <c r="N3260" i="1"/>
  <c r="R3260" i="1"/>
  <c r="N3264" i="1"/>
  <c r="R3264" i="1"/>
  <c r="N3268" i="1"/>
  <c r="R3268" i="1"/>
  <c r="N3272" i="1"/>
  <c r="R3272" i="1"/>
  <c r="N3276" i="1"/>
  <c r="R3276" i="1"/>
  <c r="N3280" i="1"/>
  <c r="R3280" i="1"/>
  <c r="N3284" i="1"/>
  <c r="R3284" i="1"/>
  <c r="N3288" i="1"/>
  <c r="R3288" i="1"/>
  <c r="N3292" i="1"/>
  <c r="R3292" i="1"/>
  <c r="N3296" i="1"/>
  <c r="R3296" i="1"/>
  <c r="N3300" i="1"/>
  <c r="R3300" i="1"/>
  <c r="N3304" i="1"/>
  <c r="R3304" i="1"/>
  <c r="N3308" i="1"/>
  <c r="R3308" i="1"/>
  <c r="N3312" i="1"/>
  <c r="R3312" i="1"/>
  <c r="N3316" i="1"/>
  <c r="R3316" i="1"/>
  <c r="N3320" i="1"/>
  <c r="R3320" i="1"/>
  <c r="N3324" i="1"/>
  <c r="R3324" i="1"/>
  <c r="N3328" i="1"/>
  <c r="R3328" i="1"/>
  <c r="N3332" i="1"/>
  <c r="R3332" i="1"/>
  <c r="O3333" i="1"/>
  <c r="N3336" i="1"/>
  <c r="R3336" i="1"/>
  <c r="O3337" i="1"/>
  <c r="N3340" i="1"/>
  <c r="R3340" i="1"/>
  <c r="O3341" i="1"/>
  <c r="N3344" i="1"/>
  <c r="R3344" i="1"/>
  <c r="N3348" i="1"/>
  <c r="R3348" i="1"/>
  <c r="N3352" i="1"/>
  <c r="R3352" i="1"/>
  <c r="N3356" i="1"/>
  <c r="R3356" i="1"/>
  <c r="N3360" i="1"/>
  <c r="R3360" i="1"/>
  <c r="N3364" i="1"/>
  <c r="R3364" i="1"/>
  <c r="N3368" i="1"/>
  <c r="R3368" i="1"/>
  <c r="N3372" i="1"/>
  <c r="R3372" i="1"/>
  <c r="N3376" i="1"/>
  <c r="R3376" i="1"/>
  <c r="N3380" i="1"/>
  <c r="R3380" i="1"/>
  <c r="N3384" i="1"/>
  <c r="R3384" i="1"/>
  <c r="N3388" i="1"/>
  <c r="R3388" i="1"/>
  <c r="N3392" i="1"/>
  <c r="R3392" i="1"/>
  <c r="N3396" i="1"/>
  <c r="R3396" i="1"/>
  <c r="O3397" i="1"/>
  <c r="N3400" i="1"/>
  <c r="R3400" i="1"/>
  <c r="O3401" i="1"/>
  <c r="P3401" i="1" s="1"/>
  <c r="Q3401" i="1" s="1"/>
  <c r="N3404" i="1"/>
  <c r="R3404" i="1"/>
  <c r="O3405" i="1"/>
  <c r="N3408" i="1"/>
  <c r="R3408" i="1"/>
  <c r="O3409" i="1"/>
  <c r="N3412" i="1"/>
  <c r="R3412" i="1"/>
  <c r="O3413" i="1"/>
  <c r="N3416" i="1"/>
  <c r="R3416" i="1"/>
  <c r="O3417" i="1"/>
  <c r="N3420" i="1"/>
  <c r="R3420" i="1"/>
  <c r="O3421" i="1"/>
  <c r="N3424" i="1"/>
  <c r="R3424" i="1"/>
  <c r="O3425" i="1"/>
  <c r="N3428" i="1"/>
  <c r="R3428" i="1"/>
  <c r="O3429" i="1"/>
  <c r="N3432" i="1"/>
  <c r="R3432" i="1"/>
  <c r="O3433" i="1"/>
  <c r="N3436" i="1"/>
  <c r="R3436" i="1"/>
  <c r="O3437" i="1"/>
  <c r="N3440" i="1"/>
  <c r="R3440" i="1"/>
  <c r="O3441" i="1"/>
  <c r="N3444" i="1"/>
  <c r="R3444" i="1"/>
  <c r="N3448" i="1"/>
  <c r="R3448" i="1"/>
  <c r="N3452" i="1"/>
  <c r="R3452" i="1"/>
  <c r="N3456" i="1"/>
  <c r="R3456" i="1"/>
  <c r="N3460" i="1"/>
  <c r="R3460" i="1"/>
  <c r="N3464" i="1"/>
  <c r="R3464" i="1"/>
  <c r="N3468" i="1"/>
  <c r="R3468" i="1"/>
  <c r="O3469" i="1"/>
  <c r="N3472" i="1"/>
  <c r="R3472" i="1"/>
  <c r="O3473" i="1"/>
  <c r="P3473" i="1" s="1"/>
  <c r="Q3473" i="1" s="1"/>
  <c r="N3476" i="1"/>
  <c r="R3476" i="1"/>
  <c r="O3477" i="1"/>
  <c r="N3480" i="1"/>
  <c r="R3480" i="1"/>
  <c r="O3481" i="1"/>
  <c r="N3484" i="1"/>
  <c r="R3484" i="1"/>
  <c r="O3485" i="1"/>
  <c r="P3485" i="1" s="1"/>
  <c r="Q3485" i="1" s="1"/>
  <c r="N3488" i="1"/>
  <c r="R3488" i="1"/>
  <c r="N3492" i="1"/>
  <c r="R3492" i="1"/>
  <c r="N3496" i="1"/>
  <c r="R3496" i="1"/>
  <c r="O3497" i="1"/>
  <c r="P3497" i="1" s="1"/>
  <c r="Q3497" i="1" s="1"/>
  <c r="N3500" i="1"/>
  <c r="R3500" i="1"/>
  <c r="O3501" i="1"/>
  <c r="N3504" i="1"/>
  <c r="R3504" i="1"/>
  <c r="O3505" i="1"/>
  <c r="N3508" i="1"/>
  <c r="R3508" i="1"/>
  <c r="O3509" i="1"/>
  <c r="N3512" i="1"/>
  <c r="R3512" i="1"/>
  <c r="O3513" i="1"/>
  <c r="P3513" i="1" s="1"/>
  <c r="Q3513" i="1" s="1"/>
  <c r="N3516" i="1"/>
  <c r="R3516" i="1"/>
  <c r="O3517" i="1"/>
  <c r="N3520" i="1"/>
  <c r="R3520" i="1"/>
  <c r="O3521" i="1"/>
  <c r="N3524" i="1"/>
  <c r="R3524" i="1"/>
  <c r="O3525" i="1"/>
  <c r="N3528" i="1"/>
  <c r="R3528" i="1"/>
  <c r="O3529" i="1"/>
  <c r="N3532" i="1"/>
  <c r="R3532" i="1"/>
  <c r="O3533" i="1"/>
  <c r="N3536" i="1"/>
  <c r="R3536" i="1"/>
  <c r="O3537" i="1"/>
  <c r="P3537" i="1" s="1"/>
  <c r="Q3537" i="1" s="1"/>
  <c r="N3540" i="1"/>
  <c r="R3540" i="1"/>
  <c r="O3541" i="1"/>
  <c r="O3232" i="1"/>
  <c r="O3236" i="1"/>
  <c r="O3240" i="1"/>
  <c r="O3244" i="1"/>
  <c r="O3248" i="1"/>
  <c r="O3252" i="1"/>
  <c r="O3256" i="1"/>
  <c r="O3260" i="1"/>
  <c r="O3264" i="1"/>
  <c r="O3268" i="1"/>
  <c r="O3272" i="1"/>
  <c r="O3276" i="1"/>
  <c r="O3280" i="1"/>
  <c r="O3284" i="1"/>
  <c r="O3288" i="1"/>
  <c r="O3292" i="1"/>
  <c r="O3296" i="1"/>
  <c r="O3300" i="1"/>
  <c r="O3304" i="1"/>
  <c r="O3308" i="1"/>
  <c r="O3312" i="1"/>
  <c r="O3316" i="1"/>
  <c r="O3320" i="1"/>
  <c r="O3324" i="1"/>
  <c r="O3328" i="1"/>
  <c r="O3332" i="1"/>
  <c r="O3336" i="1"/>
  <c r="O3340" i="1"/>
  <c r="O3344" i="1"/>
  <c r="O3348" i="1"/>
  <c r="O3352" i="1"/>
  <c r="O3356" i="1"/>
  <c r="O3360" i="1"/>
  <c r="O3364" i="1"/>
  <c r="O3368" i="1"/>
  <c r="O3372" i="1"/>
  <c r="O3376" i="1"/>
  <c r="O3380" i="1"/>
  <c r="O3384" i="1"/>
  <c r="O3388" i="1"/>
  <c r="O3392" i="1"/>
  <c r="O3396" i="1"/>
  <c r="O3400" i="1"/>
  <c r="O3404" i="1"/>
  <c r="O3408" i="1"/>
  <c r="O3412" i="1"/>
  <c r="O3416" i="1"/>
  <c r="O3420" i="1"/>
  <c r="O3424" i="1"/>
  <c r="O3428" i="1"/>
  <c r="O3432" i="1"/>
  <c r="O3436" i="1"/>
  <c r="O3440" i="1"/>
  <c r="O3444" i="1"/>
  <c r="O3448" i="1"/>
  <c r="O3452" i="1"/>
  <c r="O3456" i="1"/>
  <c r="O3460" i="1"/>
  <c r="O3464" i="1"/>
  <c r="O3468" i="1"/>
  <c r="O3472" i="1"/>
  <c r="O3476" i="1"/>
  <c r="O3480" i="1"/>
  <c r="O3484" i="1"/>
  <c r="O3488" i="1"/>
  <c r="O3492" i="1"/>
  <c r="O3496" i="1"/>
  <c r="O3500" i="1"/>
  <c r="O3504" i="1"/>
  <c r="O3508" i="1"/>
  <c r="O3512" i="1"/>
  <c r="O3516" i="1"/>
  <c r="O3520" i="1"/>
  <c r="O3524" i="1"/>
  <c r="O3528" i="1"/>
  <c r="O3532" i="1"/>
  <c r="O3536" i="1"/>
  <c r="O3540" i="1"/>
  <c r="N3122" i="1"/>
  <c r="N3126" i="1"/>
  <c r="N3130" i="1"/>
  <c r="N3134" i="1"/>
  <c r="N3138" i="1"/>
  <c r="N3142" i="1"/>
  <c r="N3146" i="1"/>
  <c r="N3150" i="1"/>
  <c r="N3154" i="1"/>
  <c r="N3158" i="1"/>
  <c r="N3162" i="1"/>
  <c r="N3166" i="1"/>
  <c r="N3170" i="1"/>
  <c r="N3174" i="1"/>
  <c r="N3178" i="1"/>
  <c r="N3182" i="1"/>
  <c r="N3186" i="1"/>
  <c r="N3190" i="1"/>
  <c r="N3194" i="1"/>
  <c r="N3198" i="1"/>
  <c r="N3202" i="1"/>
  <c r="N3206" i="1"/>
  <c r="N3210" i="1"/>
  <c r="N3214" i="1"/>
  <c r="N3218" i="1"/>
  <c r="N3222" i="1"/>
  <c r="N3226" i="1"/>
  <c r="N3230" i="1"/>
  <c r="N3234" i="1"/>
  <c r="N3238" i="1"/>
  <c r="N3242" i="1"/>
  <c r="N3246" i="1"/>
  <c r="N3250" i="1"/>
  <c r="N3254" i="1"/>
  <c r="N3258" i="1"/>
  <c r="N3262" i="1"/>
  <c r="N3266" i="1"/>
  <c r="N3270" i="1"/>
  <c r="N3274" i="1"/>
  <c r="N3278" i="1"/>
  <c r="N3282" i="1"/>
  <c r="N3286" i="1"/>
  <c r="N3290" i="1"/>
  <c r="N3294" i="1"/>
  <c r="N3298" i="1"/>
  <c r="N3302" i="1"/>
  <c r="N3306" i="1"/>
  <c r="N3310" i="1"/>
  <c r="N3314" i="1"/>
  <c r="N3318" i="1"/>
  <c r="N3322" i="1"/>
  <c r="N3326" i="1"/>
  <c r="N3330" i="1"/>
  <c r="N3334" i="1"/>
  <c r="P3334" i="1" s="1"/>
  <c r="Q3334" i="1" s="1"/>
  <c r="N3338" i="1"/>
  <c r="N3342" i="1"/>
  <c r="N3346" i="1"/>
  <c r="N3350" i="1"/>
  <c r="N3354" i="1"/>
  <c r="N3358" i="1"/>
  <c r="N3362" i="1"/>
  <c r="N3366" i="1"/>
  <c r="N3370" i="1"/>
  <c r="N3374" i="1"/>
  <c r="N3378" i="1"/>
  <c r="N3382" i="1"/>
  <c r="P3382" i="1" s="1"/>
  <c r="Q3382" i="1" s="1"/>
  <c r="N3386" i="1"/>
  <c r="N3390" i="1"/>
  <c r="N3394" i="1"/>
  <c r="N3398" i="1"/>
  <c r="N3402" i="1"/>
  <c r="N3406" i="1"/>
  <c r="N3410" i="1"/>
  <c r="N3414" i="1"/>
  <c r="N3418" i="1"/>
  <c r="N3422" i="1"/>
  <c r="N3426" i="1"/>
  <c r="N3430" i="1"/>
  <c r="N3434" i="1"/>
  <c r="N3438" i="1"/>
  <c r="N3442" i="1"/>
  <c r="N3446" i="1"/>
  <c r="P3446" i="1" s="1"/>
  <c r="Q3446" i="1" s="1"/>
  <c r="N3450" i="1"/>
  <c r="N3454" i="1"/>
  <c r="N3458" i="1"/>
  <c r="N3462" i="1"/>
  <c r="N3466" i="1"/>
  <c r="N3470" i="1"/>
  <c r="N3474" i="1"/>
  <c r="N3478" i="1"/>
  <c r="N3482" i="1"/>
  <c r="N3486" i="1"/>
  <c r="N3490" i="1"/>
  <c r="N3494" i="1"/>
  <c r="N3498" i="1"/>
  <c r="N3502" i="1"/>
  <c r="N3506" i="1"/>
  <c r="N3510" i="1"/>
  <c r="N3514" i="1"/>
  <c r="N3518" i="1"/>
  <c r="N3522" i="1"/>
  <c r="N3526" i="1"/>
  <c r="N3530" i="1"/>
  <c r="N3534" i="1"/>
  <c r="N3538" i="1"/>
  <c r="H31" i="4"/>
  <c r="H7" i="4"/>
  <c r="P3178" i="1" l="1"/>
  <c r="Q3178" i="1" s="1"/>
  <c r="P3441" i="1"/>
  <c r="Q3441" i="1" s="1"/>
  <c r="P3202" i="1"/>
  <c r="Q3202" i="1" s="1"/>
  <c r="P3341" i="1"/>
  <c r="Q3341" i="1" s="1"/>
  <c r="P3177" i="1"/>
  <c r="Q3177" i="1" s="1"/>
  <c r="P3419" i="1"/>
  <c r="Q3419" i="1" s="1"/>
  <c r="P3301" i="1"/>
  <c r="Q3301" i="1" s="1"/>
  <c r="P3166" i="1"/>
  <c r="Q3166" i="1" s="1"/>
  <c r="P3237" i="1"/>
  <c r="Q3237" i="1" s="1"/>
  <c r="P3449" i="1"/>
  <c r="Q3449" i="1" s="1"/>
  <c r="P3518" i="1"/>
  <c r="Q3518" i="1" s="1"/>
  <c r="P3521" i="1"/>
  <c r="Q3521" i="1" s="1"/>
  <c r="P3409" i="1"/>
  <c r="Q3409" i="1" s="1"/>
  <c r="P3221" i="1"/>
  <c r="Q3221" i="1" s="1"/>
  <c r="P3109" i="1"/>
  <c r="Q3109" i="1" s="1"/>
  <c r="P3253" i="1"/>
  <c r="Q3253" i="1" s="1"/>
  <c r="P3048" i="1"/>
  <c r="Q3048" i="1" s="1"/>
  <c r="P3279" i="1"/>
  <c r="Q3279" i="1" s="1"/>
  <c r="P3414" i="1"/>
  <c r="Q3414" i="1" s="1"/>
  <c r="P3286" i="1"/>
  <c r="Q3286" i="1" s="1"/>
  <c r="P3254" i="1"/>
  <c r="Q3254" i="1" s="1"/>
  <c r="P3137" i="1"/>
  <c r="Q3137" i="1" s="1"/>
  <c r="P3302" i="1"/>
  <c r="Q3302" i="1" s="1"/>
  <c r="P3490" i="1"/>
  <c r="Q3490" i="1" s="1"/>
  <c r="P3410" i="1"/>
  <c r="Q3410" i="1" s="1"/>
  <c r="P3394" i="1"/>
  <c r="Q3394" i="1" s="1"/>
  <c r="P3362" i="1"/>
  <c r="Q3362" i="1" s="1"/>
  <c r="P3250" i="1"/>
  <c r="Q3250" i="1" s="1"/>
  <c r="P3122" i="1"/>
  <c r="Q3122" i="1" s="1"/>
  <c r="P3261" i="1"/>
  <c r="Q3261" i="1" s="1"/>
  <c r="P3271" i="1"/>
  <c r="Q3271" i="1" s="1"/>
  <c r="P3283" i="1"/>
  <c r="Q3283" i="1" s="1"/>
  <c r="P3331" i="1"/>
  <c r="Q3331" i="1" s="1"/>
  <c r="P3267" i="1"/>
  <c r="Q3267" i="1" s="1"/>
  <c r="P3406" i="1"/>
  <c r="Q3406" i="1" s="1"/>
  <c r="P3326" i="1"/>
  <c r="Q3326" i="1" s="1"/>
  <c r="P3278" i="1"/>
  <c r="Q3278" i="1" s="1"/>
  <c r="P3405" i="1"/>
  <c r="Q3405" i="1" s="1"/>
  <c r="P3495" i="1"/>
  <c r="Q3495" i="1" s="1"/>
  <c r="P3255" i="1"/>
  <c r="Q3255" i="1" s="1"/>
  <c r="P3159" i="1"/>
  <c r="Q3159" i="1" s="1"/>
  <c r="P3282" i="1"/>
  <c r="Q3282" i="1" s="1"/>
  <c r="P3442" i="1"/>
  <c r="Q3442" i="1" s="1"/>
  <c r="P3209" i="1"/>
  <c r="Q3209" i="1" s="1"/>
  <c r="P3266" i="1"/>
  <c r="Q3266" i="1" s="1"/>
  <c r="P3413" i="1"/>
  <c r="Q3413" i="1" s="1"/>
  <c r="P3337" i="1"/>
  <c r="Q3337" i="1" s="1"/>
  <c r="P3422" i="1"/>
  <c r="Q3422" i="1" s="1"/>
  <c r="P3390" i="1"/>
  <c r="Q3390" i="1" s="1"/>
  <c r="P3342" i="1"/>
  <c r="Q3342" i="1" s="1"/>
  <c r="P3433" i="1"/>
  <c r="Q3433" i="1" s="1"/>
  <c r="P3205" i="1"/>
  <c r="Q3205" i="1" s="1"/>
  <c r="P3189" i="1"/>
  <c r="Q3189" i="1" s="1"/>
  <c r="P3173" i="1"/>
  <c r="Q3173" i="1" s="1"/>
  <c r="P3157" i="1"/>
  <c r="Q3157" i="1" s="1"/>
  <c r="P3141" i="1"/>
  <c r="Q3141" i="1" s="1"/>
  <c r="P3125" i="1"/>
  <c r="Q3125" i="1" s="1"/>
  <c r="P3415" i="1"/>
  <c r="Q3415" i="1" s="1"/>
  <c r="P3389" i="1"/>
  <c r="Q3389" i="1" s="1"/>
  <c r="P3357" i="1"/>
  <c r="Q3357" i="1" s="1"/>
  <c r="P3530" i="1"/>
  <c r="Q3530" i="1" s="1"/>
  <c r="P3482" i="1"/>
  <c r="Q3482" i="1" s="1"/>
  <c r="P3201" i="1"/>
  <c r="Q3201" i="1" s="1"/>
  <c r="P3121" i="1"/>
  <c r="Q3121" i="1" s="1"/>
  <c r="P3299" i="1"/>
  <c r="Q3299" i="1" s="1"/>
  <c r="P3514" i="1"/>
  <c r="Q3514" i="1" s="1"/>
  <c r="P3402" i="1"/>
  <c r="Q3402" i="1" s="1"/>
  <c r="P3350" i="1"/>
  <c r="Q3350" i="1" s="1"/>
  <c r="P3369" i="1"/>
  <c r="Q3369" i="1" s="1"/>
  <c r="P3335" i="1"/>
  <c r="Q3335" i="1" s="1"/>
  <c r="P3269" i="1"/>
  <c r="Q3269" i="1" s="1"/>
  <c r="P3247" i="1"/>
  <c r="Q3247" i="1" s="1"/>
  <c r="P3307" i="1"/>
  <c r="Q3307" i="1" s="1"/>
  <c r="P3082" i="1"/>
  <c r="Q3082" i="1" s="1"/>
  <c r="P3487" i="1"/>
  <c r="Q3487" i="1" s="1"/>
  <c r="P3319" i="1"/>
  <c r="Q3319" i="1" s="1"/>
  <c r="P3303" i="1"/>
  <c r="Q3303" i="1" s="1"/>
  <c r="P3287" i="1"/>
  <c r="Q3287" i="1" s="1"/>
  <c r="P3399" i="1"/>
  <c r="Q3399" i="1" s="1"/>
  <c r="P3295" i="1"/>
  <c r="Q3295" i="1" s="1"/>
  <c r="P3207" i="1"/>
  <c r="Q3207" i="1" s="1"/>
  <c r="P3297" i="1"/>
  <c r="Q3297" i="1" s="1"/>
  <c r="P3289" i="1"/>
  <c r="Q3289" i="1" s="1"/>
  <c r="P3038" i="1"/>
  <c r="Q3038" i="1" s="1"/>
  <c r="P3437" i="1"/>
  <c r="Q3437" i="1" s="1"/>
  <c r="P3421" i="1"/>
  <c r="Q3421" i="1" s="1"/>
  <c r="P3453" i="1"/>
  <c r="Q3453" i="1" s="1"/>
  <c r="P3365" i="1"/>
  <c r="Q3365" i="1" s="1"/>
  <c r="P3361" i="1"/>
  <c r="Q3361" i="1" s="1"/>
  <c r="P3534" i="1"/>
  <c r="Q3534" i="1" s="1"/>
  <c r="P3502" i="1"/>
  <c r="Q3502" i="1" s="1"/>
  <c r="P3470" i="1"/>
  <c r="Q3470" i="1" s="1"/>
  <c r="P3374" i="1"/>
  <c r="Q3374" i="1" s="1"/>
  <c r="P3358" i="1"/>
  <c r="Q3358" i="1" s="1"/>
  <c r="P3294" i="1"/>
  <c r="Q3294" i="1" s="1"/>
  <c r="P3262" i="1"/>
  <c r="Q3262" i="1" s="1"/>
  <c r="P3246" i="1"/>
  <c r="Q3246" i="1" s="1"/>
  <c r="P3230" i="1"/>
  <c r="Q3230" i="1" s="1"/>
  <c r="P3214" i="1"/>
  <c r="Q3214" i="1" s="1"/>
  <c r="P3198" i="1"/>
  <c r="Q3198" i="1" s="1"/>
  <c r="P3150" i="1"/>
  <c r="Q3150" i="1" s="1"/>
  <c r="P3134" i="1"/>
  <c r="Q3134" i="1" s="1"/>
  <c r="P3533" i="1"/>
  <c r="Q3533" i="1" s="1"/>
  <c r="P3229" i="1"/>
  <c r="Q3229" i="1" s="1"/>
  <c r="P3036" i="1"/>
  <c r="Q3036" i="1" s="1"/>
  <c r="P3259" i="1"/>
  <c r="Q3259" i="1" s="1"/>
  <c r="P3298" i="1"/>
  <c r="Q3298" i="1" s="1"/>
  <c r="P3393" i="1"/>
  <c r="Q3393" i="1" s="1"/>
  <c r="P3486" i="1"/>
  <c r="Q3486" i="1" s="1"/>
  <c r="P3454" i="1"/>
  <c r="Q3454" i="1" s="1"/>
  <c r="P3466" i="1"/>
  <c r="Q3466" i="1" s="1"/>
  <c r="P3450" i="1"/>
  <c r="Q3450" i="1" s="1"/>
  <c r="P3418" i="1"/>
  <c r="Q3418" i="1" s="1"/>
  <c r="P3370" i="1"/>
  <c r="Q3370" i="1" s="1"/>
  <c r="P3322" i="1"/>
  <c r="Q3322" i="1" s="1"/>
  <c r="P3242" i="1"/>
  <c r="Q3242" i="1" s="1"/>
  <c r="P3226" i="1"/>
  <c r="Q3226" i="1" s="1"/>
  <c r="P3130" i="1"/>
  <c r="Q3130" i="1" s="1"/>
  <c r="P3385" i="1"/>
  <c r="Q3385" i="1" s="1"/>
  <c r="P3353" i="1"/>
  <c r="Q3353" i="1" s="1"/>
  <c r="P3317" i="1"/>
  <c r="Q3317" i="1" s="1"/>
  <c r="P3235" i="1"/>
  <c r="Q3235" i="1" s="1"/>
  <c r="P3455" i="1"/>
  <c r="Q3455" i="1" s="1"/>
  <c r="P3231" i="1"/>
  <c r="Q3231" i="1" s="1"/>
  <c r="P3056" i="1"/>
  <c r="Q3056" i="1" s="1"/>
  <c r="P3459" i="1"/>
  <c r="Q3459" i="1" s="1"/>
  <c r="P3291" i="1"/>
  <c r="Q3291" i="1" s="1"/>
  <c r="P3327" i="1"/>
  <c r="Q3327" i="1" s="1"/>
  <c r="P3311" i="1"/>
  <c r="Q3311" i="1" s="1"/>
  <c r="P3063" i="1"/>
  <c r="Q3063" i="1" s="1"/>
  <c r="P3478" i="1"/>
  <c r="Q3478" i="1" s="1"/>
  <c r="P3430" i="1"/>
  <c r="Q3430" i="1" s="1"/>
  <c r="P3174" i="1"/>
  <c r="Q3174" i="1" s="1"/>
  <c r="P3126" i="1"/>
  <c r="Q3126" i="1" s="1"/>
  <c r="P3525" i="1"/>
  <c r="Q3525" i="1" s="1"/>
  <c r="P3429" i="1"/>
  <c r="Q3429" i="1" s="1"/>
  <c r="P3333" i="1"/>
  <c r="Q3333" i="1" s="1"/>
  <c r="P3213" i="1"/>
  <c r="Q3213" i="1" s="1"/>
  <c r="P3117" i="1"/>
  <c r="Q3117" i="1" s="1"/>
  <c r="P3285" i="1"/>
  <c r="Q3285" i="1" s="1"/>
  <c r="P3403" i="1"/>
  <c r="Q3403" i="1" s="1"/>
  <c r="P3098" i="1"/>
  <c r="Q3098" i="1" s="1"/>
  <c r="P3275" i="1"/>
  <c r="Q3275" i="1" s="1"/>
  <c r="P3263" i="1"/>
  <c r="Q3263" i="1" s="1"/>
  <c r="P3087" i="1"/>
  <c r="Q3087" i="1" s="1"/>
  <c r="P3434" i="1"/>
  <c r="Q3434" i="1" s="1"/>
  <c r="P3386" i="1"/>
  <c r="Q3386" i="1" s="1"/>
  <c r="P3258" i="1"/>
  <c r="Q3258" i="1" s="1"/>
  <c r="P3210" i="1"/>
  <c r="Q3210" i="1" s="1"/>
  <c r="P3194" i="1"/>
  <c r="Q3194" i="1" s="1"/>
  <c r="P3505" i="1"/>
  <c r="Q3505" i="1" s="1"/>
  <c r="P3425" i="1"/>
  <c r="Q3425" i="1" s="1"/>
  <c r="P3169" i="1"/>
  <c r="Q3169" i="1" s="1"/>
  <c r="P3030" i="1"/>
  <c r="Q3030" i="1" s="1"/>
  <c r="P3091" i="1"/>
  <c r="Q3091" i="1" s="1"/>
  <c r="P3062" i="1"/>
  <c r="Q3062" i="1" s="1"/>
  <c r="P3511" i="1"/>
  <c r="Q3511" i="1" s="1"/>
  <c r="P3398" i="1"/>
  <c r="Q3398" i="1" s="1"/>
  <c r="P3366" i="1"/>
  <c r="Q3366" i="1" s="1"/>
  <c r="P3318" i="1"/>
  <c r="Q3318" i="1" s="1"/>
  <c r="P3206" i="1"/>
  <c r="Q3206" i="1" s="1"/>
  <c r="P3190" i="1"/>
  <c r="Q3190" i="1" s="1"/>
  <c r="P3158" i="1"/>
  <c r="Q3158" i="1" s="1"/>
  <c r="P3142" i="1"/>
  <c r="Q3142" i="1" s="1"/>
  <c r="P3538" i="1"/>
  <c r="Q3538" i="1" s="1"/>
  <c r="P3522" i="1"/>
  <c r="Q3522" i="1" s="1"/>
  <c r="P3474" i="1"/>
  <c r="Q3474" i="1" s="1"/>
  <c r="P3426" i="1"/>
  <c r="Q3426" i="1" s="1"/>
  <c r="P3378" i="1"/>
  <c r="Q3378" i="1" s="1"/>
  <c r="P3346" i="1"/>
  <c r="Q3346" i="1" s="1"/>
  <c r="P3330" i="1"/>
  <c r="Q3330" i="1" s="1"/>
  <c r="P3314" i="1"/>
  <c r="Q3314" i="1" s="1"/>
  <c r="P3234" i="1"/>
  <c r="Q3234" i="1" s="1"/>
  <c r="P3186" i="1"/>
  <c r="Q3186" i="1" s="1"/>
  <c r="P3170" i="1"/>
  <c r="Q3170" i="1" s="1"/>
  <c r="P3154" i="1"/>
  <c r="Q3154" i="1" s="1"/>
  <c r="P3138" i="1"/>
  <c r="Q3138" i="1" s="1"/>
  <c r="P3529" i="1"/>
  <c r="Q3529" i="1" s="1"/>
  <c r="P3417" i="1"/>
  <c r="Q3417" i="1" s="1"/>
  <c r="P3249" i="1"/>
  <c r="Q3249" i="1" s="1"/>
  <c r="P3161" i="1"/>
  <c r="Q3161" i="1" s="1"/>
  <c r="P3113" i="1"/>
  <c r="Q3113" i="1" s="1"/>
  <c r="P3032" i="1"/>
  <c r="Q3032" i="1" s="1"/>
  <c r="P3373" i="1"/>
  <c r="Q3373" i="1" s="1"/>
  <c r="P3052" i="1"/>
  <c r="Q3052" i="1" s="1"/>
  <c r="P3445" i="1"/>
  <c r="Q3445" i="1" s="1"/>
  <c r="P3427" i="1"/>
  <c r="Q3427" i="1" s="1"/>
  <c r="P3315" i="1"/>
  <c r="Q3315" i="1" s="1"/>
  <c r="P3127" i="1"/>
  <c r="Q3127" i="1" s="1"/>
  <c r="P3153" i="1"/>
  <c r="Q3153" i="1" s="1"/>
  <c r="P3118" i="1"/>
  <c r="Q3118" i="1" s="1"/>
  <c r="P3044" i="1"/>
  <c r="Q3044" i="1" s="1"/>
  <c r="P3471" i="1"/>
  <c r="Q3471" i="1" s="1"/>
  <c r="P3143" i="1"/>
  <c r="Q3143" i="1" s="1"/>
  <c r="P3438" i="1"/>
  <c r="Q3438" i="1" s="1"/>
  <c r="P3498" i="1"/>
  <c r="Q3498" i="1" s="1"/>
  <c r="P3290" i="1"/>
  <c r="Q3290" i="1" s="1"/>
  <c r="P3375" i="1"/>
  <c r="Q3375" i="1" s="1"/>
  <c r="P3343" i="1"/>
  <c r="Q3343" i="1" s="1"/>
  <c r="P3475" i="1"/>
  <c r="Q3475" i="1" s="1"/>
  <c r="P3323" i="1"/>
  <c r="Q3323" i="1" s="1"/>
  <c r="P3354" i="1"/>
  <c r="Q3354" i="1" s="1"/>
  <c r="P3306" i="1"/>
  <c r="Q3306" i="1" s="1"/>
  <c r="P3274" i="1"/>
  <c r="Q3274" i="1" s="1"/>
  <c r="P3526" i="1"/>
  <c r="Q3526" i="1" s="1"/>
  <c r="P3510" i="1"/>
  <c r="Q3510" i="1" s="1"/>
  <c r="P3494" i="1"/>
  <c r="Q3494" i="1" s="1"/>
  <c r="P3462" i="1"/>
  <c r="Q3462" i="1" s="1"/>
  <c r="P3270" i="1"/>
  <c r="Q3270" i="1" s="1"/>
  <c r="P3222" i="1"/>
  <c r="Q3222" i="1" s="1"/>
  <c r="P3112" i="1"/>
  <c r="Q3112" i="1" s="1"/>
  <c r="P3493" i="1"/>
  <c r="Q3493" i="1" s="1"/>
  <c r="P3431" i="1"/>
  <c r="Q3431" i="1" s="1"/>
  <c r="P3028" i="1"/>
  <c r="Q3028" i="1" s="1"/>
  <c r="P3381" i="1"/>
  <c r="Q3381" i="1" s="1"/>
  <c r="P3349" i="1"/>
  <c r="Q3349" i="1" s="1"/>
  <c r="P3162" i="1"/>
  <c r="Q3162" i="1" s="1"/>
  <c r="P3146" i="1"/>
  <c r="Q3146" i="1" s="1"/>
  <c r="P3517" i="1"/>
  <c r="Q3517" i="1" s="1"/>
  <c r="P3509" i="1"/>
  <c r="Q3509" i="1" s="1"/>
  <c r="P3501" i="1"/>
  <c r="Q3501" i="1" s="1"/>
  <c r="P3224" i="1"/>
  <c r="Q3224" i="1" s="1"/>
  <c r="P3208" i="1"/>
  <c r="Q3208" i="1" s="1"/>
  <c r="P3192" i="1"/>
  <c r="Q3192" i="1" s="1"/>
  <c r="P3176" i="1"/>
  <c r="Q3176" i="1" s="1"/>
  <c r="P3094" i="1"/>
  <c r="Q3094" i="1" s="1"/>
  <c r="P3243" i="1"/>
  <c r="Q3243" i="1" s="1"/>
  <c r="P3175" i="1"/>
  <c r="Q3175" i="1" s="1"/>
  <c r="P3238" i="1"/>
  <c r="Q3238" i="1" s="1"/>
  <c r="P3245" i="1"/>
  <c r="Q3245" i="1" s="1"/>
  <c r="P3114" i="1"/>
  <c r="Q3114" i="1" s="1"/>
  <c r="P3228" i="1"/>
  <c r="Q3228" i="1" s="1"/>
  <c r="P3212" i="1"/>
  <c r="Q3212" i="1" s="1"/>
  <c r="P3196" i="1"/>
  <c r="Q3196" i="1" s="1"/>
  <c r="P3180" i="1"/>
  <c r="Q3180" i="1" s="1"/>
  <c r="P3377" i="1"/>
  <c r="Q3377" i="1" s="1"/>
  <c r="P3345" i="1"/>
  <c r="Q3345" i="1" s="1"/>
  <c r="P3383" i="1"/>
  <c r="Q3383" i="1" s="1"/>
  <c r="P3351" i="1"/>
  <c r="Q3351" i="1" s="1"/>
  <c r="P3024" i="1"/>
  <c r="Q3024" i="1" s="1"/>
  <c r="P3447" i="1"/>
  <c r="Q3447" i="1" s="1"/>
  <c r="P3060" i="1"/>
  <c r="Q3060" i="1" s="1"/>
  <c r="P3079" i="1"/>
  <c r="Q3079" i="1" s="1"/>
  <c r="P3506" i="1"/>
  <c r="Q3506" i="1" s="1"/>
  <c r="P3458" i="1"/>
  <c r="Q3458" i="1" s="1"/>
  <c r="P3218" i="1"/>
  <c r="Q3218" i="1" s="1"/>
  <c r="P3541" i="1"/>
  <c r="Q3541" i="1" s="1"/>
  <c r="P3481" i="1"/>
  <c r="Q3481" i="1" s="1"/>
  <c r="P3477" i="1"/>
  <c r="Q3477" i="1" s="1"/>
  <c r="P3129" i="1"/>
  <c r="Q3129" i="1" s="1"/>
  <c r="P3523" i="1"/>
  <c r="Q3523" i="1" s="1"/>
  <c r="P3515" i="1"/>
  <c r="Q3515" i="1" s="1"/>
  <c r="P3099" i="1"/>
  <c r="Q3099" i="1" s="1"/>
  <c r="P3078" i="1"/>
  <c r="Q3078" i="1" s="1"/>
  <c r="P3191" i="1"/>
  <c r="Q3191" i="1" s="1"/>
  <c r="P3469" i="1"/>
  <c r="Q3469" i="1" s="1"/>
  <c r="P3058" i="1"/>
  <c r="Q3058" i="1" s="1"/>
  <c r="P3216" i="1"/>
  <c r="Q3216" i="1" s="1"/>
  <c r="P3200" i="1"/>
  <c r="Q3200" i="1" s="1"/>
  <c r="P3184" i="1"/>
  <c r="Q3184" i="1" s="1"/>
  <c r="P3168" i="1"/>
  <c r="Q3168" i="1" s="1"/>
  <c r="P3539" i="1"/>
  <c r="Q3539" i="1" s="1"/>
  <c r="P3499" i="1"/>
  <c r="Q3499" i="1" s="1"/>
  <c r="P3461" i="1"/>
  <c r="Q3461" i="1" s="1"/>
  <c r="P3463" i="1"/>
  <c r="Q3463" i="1" s="1"/>
  <c r="P3411" i="1"/>
  <c r="Q3411" i="1" s="1"/>
  <c r="P3310" i="1"/>
  <c r="Q3310" i="1" s="1"/>
  <c r="P3182" i="1"/>
  <c r="Q3182" i="1" s="1"/>
  <c r="P3050" i="1"/>
  <c r="Q3050" i="1" s="1"/>
  <c r="P3220" i="1"/>
  <c r="Q3220" i="1" s="1"/>
  <c r="P3204" i="1"/>
  <c r="Q3204" i="1" s="1"/>
  <c r="P3188" i="1"/>
  <c r="Q3188" i="1" s="1"/>
  <c r="P3172" i="1"/>
  <c r="Q3172" i="1" s="1"/>
  <c r="P3034" i="1"/>
  <c r="Q3034" i="1" s="1"/>
  <c r="P3391" i="1"/>
  <c r="Q3391" i="1" s="1"/>
  <c r="P3359" i="1"/>
  <c r="Q3359" i="1" s="1"/>
  <c r="P3239" i="1"/>
  <c r="Q3239" i="1" s="1"/>
  <c r="P3187" i="1"/>
  <c r="Q3187" i="1" s="1"/>
  <c r="P3139" i="1"/>
  <c r="Q3139" i="1" s="1"/>
  <c r="P3123" i="1"/>
  <c r="Q3123" i="1" s="1"/>
  <c r="P3338" i="1"/>
  <c r="Q3338" i="1" s="1"/>
  <c r="P3397" i="1"/>
  <c r="Q3397" i="1" s="1"/>
  <c r="P3092" i="1"/>
  <c r="Q3092" i="1" s="1"/>
  <c r="P3367" i="1"/>
  <c r="Q3367" i="1" s="1"/>
  <c r="P3532" i="1"/>
  <c r="Q3532" i="1" s="1"/>
  <c r="P3516" i="1"/>
  <c r="Q3516" i="1" s="1"/>
  <c r="P3512" i="1"/>
  <c r="Q3512" i="1" s="1"/>
  <c r="P3508" i="1"/>
  <c r="Q3508" i="1" s="1"/>
  <c r="P3504" i="1"/>
  <c r="Q3504" i="1" s="1"/>
  <c r="P3500" i="1"/>
  <c r="Q3500" i="1" s="1"/>
  <c r="P3496" i="1"/>
  <c r="Q3496" i="1" s="1"/>
  <c r="P3460" i="1"/>
  <c r="Q3460" i="1" s="1"/>
  <c r="P3444" i="1"/>
  <c r="Q3444" i="1" s="1"/>
  <c r="P3440" i="1"/>
  <c r="Q3440" i="1" s="1"/>
  <c r="P3436" i="1"/>
  <c r="Q3436" i="1" s="1"/>
  <c r="P3420" i="1"/>
  <c r="Q3420" i="1" s="1"/>
  <c r="P3404" i="1"/>
  <c r="Q3404" i="1" s="1"/>
  <c r="P3400" i="1"/>
  <c r="Q3400" i="1" s="1"/>
  <c r="P3396" i="1"/>
  <c r="Q3396" i="1" s="1"/>
  <c r="P3380" i="1"/>
  <c r="Q3380" i="1" s="1"/>
  <c r="P3364" i="1"/>
  <c r="Q3364" i="1" s="1"/>
  <c r="P3348" i="1"/>
  <c r="Q3348" i="1" s="1"/>
  <c r="P3320" i="1"/>
  <c r="Q3320" i="1" s="1"/>
  <c r="P3304" i="1"/>
  <c r="Q3304" i="1" s="1"/>
  <c r="P3288" i="1"/>
  <c r="Q3288" i="1" s="1"/>
  <c r="P3272" i="1"/>
  <c r="Q3272" i="1" s="1"/>
  <c r="P3256" i="1"/>
  <c r="Q3256" i="1" s="1"/>
  <c r="P3240" i="1"/>
  <c r="Q3240" i="1" s="1"/>
  <c r="P3108" i="1"/>
  <c r="Q3108" i="1" s="1"/>
  <c r="P3057" i="1"/>
  <c r="Q3057" i="1" s="1"/>
  <c r="P3074" i="1"/>
  <c r="Q3074" i="1" s="1"/>
  <c r="P3054" i="1"/>
  <c r="Q3054" i="1" s="1"/>
  <c r="P3046" i="1"/>
  <c r="Q3046" i="1" s="1"/>
  <c r="P3076" i="1"/>
  <c r="Q3076" i="1" s="1"/>
  <c r="P3536" i="1"/>
  <c r="Q3536" i="1" s="1"/>
  <c r="P3520" i="1"/>
  <c r="Q3520" i="1" s="1"/>
  <c r="P3464" i="1"/>
  <c r="Q3464" i="1" s="1"/>
  <c r="P3448" i="1"/>
  <c r="Q3448" i="1" s="1"/>
  <c r="P3424" i="1"/>
  <c r="Q3424" i="1" s="1"/>
  <c r="P3408" i="1"/>
  <c r="Q3408" i="1" s="1"/>
  <c r="P3384" i="1"/>
  <c r="Q3384" i="1" s="1"/>
  <c r="P3368" i="1"/>
  <c r="Q3368" i="1" s="1"/>
  <c r="P3352" i="1"/>
  <c r="Q3352" i="1" s="1"/>
  <c r="P3324" i="1"/>
  <c r="Q3324" i="1" s="1"/>
  <c r="P3308" i="1"/>
  <c r="Q3308" i="1" s="1"/>
  <c r="P3292" i="1"/>
  <c r="Q3292" i="1" s="1"/>
  <c r="P3276" i="1"/>
  <c r="Q3276" i="1" s="1"/>
  <c r="P3260" i="1"/>
  <c r="Q3260" i="1" s="1"/>
  <c r="P3244" i="1"/>
  <c r="Q3244" i="1" s="1"/>
  <c r="P3068" i="1"/>
  <c r="Q3068" i="1" s="1"/>
  <c r="P3029" i="1"/>
  <c r="Q3029" i="1" s="1"/>
  <c r="P3090" i="1"/>
  <c r="Q3090" i="1" s="1"/>
  <c r="P3026" i="1"/>
  <c r="Q3026" i="1" s="1"/>
  <c r="P3540" i="1"/>
  <c r="Q3540" i="1" s="1"/>
  <c r="P3524" i="1"/>
  <c r="Q3524" i="1" s="1"/>
  <c r="P3488" i="1"/>
  <c r="Q3488" i="1" s="1"/>
  <c r="P3484" i="1"/>
  <c r="Q3484" i="1" s="1"/>
  <c r="P3480" i="1"/>
  <c r="Q3480" i="1" s="1"/>
  <c r="P3476" i="1"/>
  <c r="Q3476" i="1" s="1"/>
  <c r="P3472" i="1"/>
  <c r="Q3472" i="1" s="1"/>
  <c r="P3468" i="1"/>
  <c r="Q3468" i="1" s="1"/>
  <c r="P3452" i="1"/>
  <c r="Q3452" i="1" s="1"/>
  <c r="P3428" i="1"/>
  <c r="Q3428" i="1" s="1"/>
  <c r="P3412" i="1"/>
  <c r="Q3412" i="1" s="1"/>
  <c r="P3388" i="1"/>
  <c r="Q3388" i="1" s="1"/>
  <c r="P3372" i="1"/>
  <c r="Q3372" i="1" s="1"/>
  <c r="P3356" i="1"/>
  <c r="Q3356" i="1" s="1"/>
  <c r="P3328" i="1"/>
  <c r="Q3328" i="1" s="1"/>
  <c r="P3312" i="1"/>
  <c r="Q3312" i="1" s="1"/>
  <c r="P3296" i="1"/>
  <c r="Q3296" i="1" s="1"/>
  <c r="P3280" i="1"/>
  <c r="Q3280" i="1" s="1"/>
  <c r="P3264" i="1"/>
  <c r="Q3264" i="1" s="1"/>
  <c r="P3248" i="1"/>
  <c r="Q3248" i="1" s="1"/>
  <c r="P3232" i="1"/>
  <c r="Q3232" i="1" s="1"/>
  <c r="P3528" i="1"/>
  <c r="Q3528" i="1" s="1"/>
  <c r="P3492" i="1"/>
  <c r="Q3492" i="1" s="1"/>
  <c r="P3456" i="1"/>
  <c r="Q3456" i="1" s="1"/>
  <c r="P3432" i="1"/>
  <c r="Q3432" i="1" s="1"/>
  <c r="P3416" i="1"/>
  <c r="Q3416" i="1" s="1"/>
  <c r="P3392" i="1"/>
  <c r="Q3392" i="1" s="1"/>
  <c r="P3376" i="1"/>
  <c r="Q3376" i="1" s="1"/>
  <c r="P3360" i="1"/>
  <c r="Q3360" i="1" s="1"/>
  <c r="P3344" i="1"/>
  <c r="Q3344" i="1" s="1"/>
  <c r="P3340" i="1"/>
  <c r="Q3340" i="1" s="1"/>
  <c r="P3336" i="1"/>
  <c r="Q3336" i="1" s="1"/>
  <c r="P3332" i="1"/>
  <c r="Q3332" i="1" s="1"/>
  <c r="P3316" i="1"/>
  <c r="Q3316" i="1" s="1"/>
  <c r="P3300" i="1"/>
  <c r="Q3300" i="1" s="1"/>
  <c r="P3284" i="1"/>
  <c r="Q3284" i="1" s="1"/>
  <c r="P3268" i="1"/>
  <c r="Q3268" i="1" s="1"/>
  <c r="P3252" i="1"/>
  <c r="Q3252" i="1" s="1"/>
  <c r="P3236" i="1"/>
  <c r="Q3236" i="1" s="1"/>
  <c r="P3164" i="1"/>
  <c r="Q3164" i="1" s="1"/>
  <c r="P3160" i="1"/>
  <c r="Q3160" i="1" s="1"/>
  <c r="P3156" i="1"/>
  <c r="Q3156" i="1" s="1"/>
  <c r="P3152" i="1"/>
  <c r="Q3152" i="1" s="1"/>
  <c r="P3148" i="1"/>
  <c r="Q3148" i="1" s="1"/>
  <c r="P3144" i="1"/>
  <c r="Q3144" i="1" s="1"/>
  <c r="P3140" i="1"/>
  <c r="Q3140" i="1" s="1"/>
  <c r="P3136" i="1"/>
  <c r="Q3136" i="1" s="1"/>
  <c r="P3132" i="1"/>
  <c r="Q3132" i="1" s="1"/>
  <c r="P3128" i="1"/>
  <c r="Q3128" i="1" s="1"/>
  <c r="P3124" i="1"/>
  <c r="Q3124" i="1" s="1"/>
  <c r="P3037" i="1"/>
  <c r="Q3037" i="1" s="1"/>
  <c r="P3022" i="1"/>
  <c r="Q3022" i="1" s="1"/>
  <c r="I258" i="4"/>
  <c r="K258" i="4" s="1"/>
  <c r="H258" i="4"/>
  <c r="J258" i="4" s="1"/>
  <c r="I257" i="4"/>
  <c r="K257" i="4" s="1"/>
  <c r="H257" i="4"/>
  <c r="J257" i="4" s="1"/>
  <c r="I256" i="4"/>
  <c r="K256" i="4" s="1"/>
  <c r="H256" i="4"/>
  <c r="J256" i="4" s="1"/>
  <c r="I255" i="4"/>
  <c r="K255" i="4" s="1"/>
  <c r="H255" i="4"/>
  <c r="J255" i="4" s="1"/>
  <c r="I254" i="4"/>
  <c r="K254" i="4" s="1"/>
  <c r="H254" i="4"/>
  <c r="J254" i="4" s="1"/>
  <c r="I253" i="4"/>
  <c r="K253" i="4" s="1"/>
  <c r="H253" i="4"/>
  <c r="J253" i="4" s="1"/>
  <c r="I252" i="4"/>
  <c r="K252" i="4" s="1"/>
  <c r="H252" i="4"/>
  <c r="J252" i="4" s="1"/>
  <c r="I251" i="4"/>
  <c r="K251" i="4" s="1"/>
  <c r="H251" i="4"/>
  <c r="J251" i="4" s="1"/>
  <c r="I250" i="4"/>
  <c r="K250" i="4" s="1"/>
  <c r="H250" i="4"/>
  <c r="J250" i="4" s="1"/>
  <c r="I249" i="4"/>
  <c r="K249" i="4" s="1"/>
  <c r="H249" i="4"/>
  <c r="J249" i="4" s="1"/>
  <c r="I248" i="4"/>
  <c r="K248" i="4" s="1"/>
  <c r="H248" i="4"/>
  <c r="J248" i="4" s="1"/>
  <c r="I247" i="4"/>
  <c r="K247" i="4" s="1"/>
  <c r="H247" i="4"/>
  <c r="J247" i="4" s="1"/>
  <c r="I246" i="4"/>
  <c r="K246" i="4" s="1"/>
  <c r="H246" i="4"/>
  <c r="J246" i="4" s="1"/>
  <c r="I245" i="4"/>
  <c r="K245" i="4" s="1"/>
  <c r="H245" i="4"/>
  <c r="J245" i="4" s="1"/>
  <c r="I244" i="4"/>
  <c r="K244" i="4" s="1"/>
  <c r="H244" i="4"/>
  <c r="J244" i="4" s="1"/>
  <c r="I243" i="4"/>
  <c r="K243" i="4" s="1"/>
  <c r="H243" i="4"/>
  <c r="J243" i="4" s="1"/>
  <c r="I242" i="4"/>
  <c r="K242" i="4" s="1"/>
  <c r="H242" i="4"/>
  <c r="J242" i="4" s="1"/>
  <c r="I241" i="4"/>
  <c r="K241" i="4" s="1"/>
  <c r="H241" i="4"/>
  <c r="J241" i="4" s="1"/>
  <c r="I240" i="4"/>
  <c r="K240" i="4" s="1"/>
  <c r="H240" i="4"/>
  <c r="J240" i="4" s="1"/>
  <c r="I239" i="4"/>
  <c r="K239" i="4" s="1"/>
  <c r="H239" i="4"/>
  <c r="J239" i="4" s="1"/>
  <c r="I238" i="4"/>
  <c r="K238" i="4" s="1"/>
  <c r="H238" i="4"/>
  <c r="J238" i="4" s="1"/>
  <c r="I237" i="4"/>
  <c r="K237" i="4" s="1"/>
  <c r="H237" i="4"/>
  <c r="J237" i="4" s="1"/>
  <c r="I236" i="4"/>
  <c r="K236" i="4" s="1"/>
  <c r="H236" i="4"/>
  <c r="J236" i="4" s="1"/>
  <c r="I235" i="4"/>
  <c r="K235" i="4" s="1"/>
  <c r="H235" i="4"/>
  <c r="J235" i="4" s="1"/>
  <c r="I234" i="4"/>
  <c r="K234" i="4" s="1"/>
  <c r="H234" i="4"/>
  <c r="J234" i="4" s="1"/>
  <c r="I233" i="4"/>
  <c r="K233" i="4" s="1"/>
  <c r="H233" i="4"/>
  <c r="J233" i="4" s="1"/>
  <c r="I232" i="4"/>
  <c r="K232" i="4" s="1"/>
  <c r="H232" i="4"/>
  <c r="J232" i="4" s="1"/>
  <c r="I231" i="4"/>
  <c r="K231" i="4" s="1"/>
  <c r="H231" i="4"/>
  <c r="J231" i="4" s="1"/>
  <c r="I230" i="4"/>
  <c r="K230" i="4" s="1"/>
  <c r="H230" i="4"/>
  <c r="J230" i="4" s="1"/>
  <c r="I229" i="4"/>
  <c r="K229" i="4" s="1"/>
  <c r="H229" i="4"/>
  <c r="J229" i="4" s="1"/>
  <c r="I228" i="4"/>
  <c r="K228" i="4" s="1"/>
  <c r="H228" i="4"/>
  <c r="J228" i="4" s="1"/>
  <c r="I227" i="4"/>
  <c r="K227" i="4" s="1"/>
  <c r="H227" i="4"/>
  <c r="J227" i="4" s="1"/>
  <c r="I226" i="4"/>
  <c r="K226" i="4" s="1"/>
  <c r="H226" i="4"/>
  <c r="J226" i="4" s="1"/>
  <c r="I225" i="4"/>
  <c r="K225" i="4" s="1"/>
  <c r="H225" i="4"/>
  <c r="J225" i="4" s="1"/>
  <c r="I224" i="4"/>
  <c r="K224" i="4" s="1"/>
  <c r="H224" i="4"/>
  <c r="J224" i="4" s="1"/>
  <c r="I223" i="4"/>
  <c r="K223" i="4" s="1"/>
  <c r="H223" i="4"/>
  <c r="J223" i="4" s="1"/>
  <c r="I222" i="4"/>
  <c r="K222" i="4" s="1"/>
  <c r="H222" i="4"/>
  <c r="J222" i="4" s="1"/>
  <c r="I221" i="4"/>
  <c r="K221" i="4" s="1"/>
  <c r="H221" i="4"/>
  <c r="J221" i="4" s="1"/>
  <c r="I220" i="4"/>
  <c r="K220" i="4" s="1"/>
  <c r="H220" i="4"/>
  <c r="J220" i="4" s="1"/>
  <c r="I219" i="4"/>
  <c r="K219" i="4" s="1"/>
  <c r="H219" i="4"/>
  <c r="J219" i="4" s="1"/>
  <c r="I218" i="4"/>
  <c r="K218" i="4" s="1"/>
  <c r="H218" i="4"/>
  <c r="J218" i="4" s="1"/>
  <c r="I217" i="4"/>
  <c r="K217" i="4" s="1"/>
  <c r="H217" i="4"/>
  <c r="J217" i="4" s="1"/>
  <c r="I216" i="4"/>
  <c r="K216" i="4" s="1"/>
  <c r="H216" i="4"/>
  <c r="J216" i="4" s="1"/>
  <c r="I215" i="4"/>
  <c r="K215" i="4" s="1"/>
  <c r="H215" i="4"/>
  <c r="J215" i="4" s="1"/>
  <c r="I214" i="4"/>
  <c r="K214" i="4" s="1"/>
  <c r="H214" i="4"/>
  <c r="J214" i="4" s="1"/>
  <c r="I213" i="4"/>
  <c r="K213" i="4" s="1"/>
  <c r="H213" i="4"/>
  <c r="J213" i="4" s="1"/>
  <c r="I212" i="4"/>
  <c r="K212" i="4" s="1"/>
  <c r="H212" i="4"/>
  <c r="J212" i="4" s="1"/>
  <c r="I211" i="4"/>
  <c r="K211" i="4" s="1"/>
  <c r="H211" i="4"/>
  <c r="J211" i="4" s="1"/>
  <c r="I210" i="4"/>
  <c r="K210" i="4" s="1"/>
  <c r="H210" i="4"/>
  <c r="J210" i="4" s="1"/>
  <c r="I209" i="4"/>
  <c r="K209" i="4" s="1"/>
  <c r="H209" i="4"/>
  <c r="J209" i="4" s="1"/>
  <c r="I208" i="4"/>
  <c r="K208" i="4" s="1"/>
  <c r="H208" i="4"/>
  <c r="J208" i="4" s="1"/>
  <c r="I207" i="4"/>
  <c r="K207" i="4" s="1"/>
  <c r="H207" i="4"/>
  <c r="J207" i="4" s="1"/>
  <c r="I206" i="4"/>
  <c r="K206" i="4" s="1"/>
  <c r="H206" i="4"/>
  <c r="J206" i="4" s="1"/>
  <c r="I205" i="4"/>
  <c r="K205" i="4" s="1"/>
  <c r="H205" i="4"/>
  <c r="J205" i="4" s="1"/>
  <c r="I204" i="4"/>
  <c r="K204" i="4" s="1"/>
  <c r="H204" i="4"/>
  <c r="J204" i="4" s="1"/>
  <c r="I203" i="4"/>
  <c r="K203" i="4" s="1"/>
  <c r="H203" i="4"/>
  <c r="J203" i="4" s="1"/>
  <c r="I202" i="4"/>
  <c r="K202" i="4" s="1"/>
  <c r="H202" i="4"/>
  <c r="J202" i="4" s="1"/>
  <c r="I201" i="4"/>
  <c r="K201" i="4" s="1"/>
  <c r="H201" i="4"/>
  <c r="J201" i="4" s="1"/>
  <c r="I200" i="4"/>
  <c r="K200" i="4" s="1"/>
  <c r="H200" i="4"/>
  <c r="J200" i="4" s="1"/>
  <c r="I199" i="4"/>
  <c r="K199" i="4" s="1"/>
  <c r="H199" i="4"/>
  <c r="J199" i="4" s="1"/>
  <c r="I198" i="4"/>
  <c r="K198" i="4" s="1"/>
  <c r="H198" i="4"/>
  <c r="J198" i="4" s="1"/>
  <c r="I197" i="4"/>
  <c r="K197" i="4" s="1"/>
  <c r="H197" i="4"/>
  <c r="J197" i="4" s="1"/>
  <c r="I196" i="4"/>
  <c r="K196" i="4" s="1"/>
  <c r="H196" i="4"/>
  <c r="J196" i="4" s="1"/>
  <c r="I195" i="4"/>
  <c r="K195" i="4" s="1"/>
  <c r="H195" i="4"/>
  <c r="J195" i="4" s="1"/>
  <c r="I194" i="4"/>
  <c r="K194" i="4" s="1"/>
  <c r="H194" i="4"/>
  <c r="J194" i="4" s="1"/>
  <c r="I193" i="4"/>
  <c r="K193" i="4" s="1"/>
  <c r="H193" i="4"/>
  <c r="J193" i="4" s="1"/>
  <c r="I192" i="4"/>
  <c r="K192" i="4" s="1"/>
  <c r="H192" i="4"/>
  <c r="J192" i="4" s="1"/>
  <c r="I191" i="4"/>
  <c r="K191" i="4" s="1"/>
  <c r="H191" i="4"/>
  <c r="J191" i="4" s="1"/>
  <c r="I190" i="4"/>
  <c r="K190" i="4" s="1"/>
  <c r="H190" i="4"/>
  <c r="J190" i="4" s="1"/>
  <c r="I189" i="4"/>
  <c r="K189" i="4" s="1"/>
  <c r="H189" i="4"/>
  <c r="J189" i="4" s="1"/>
  <c r="I188" i="4"/>
  <c r="K188" i="4" s="1"/>
  <c r="H188" i="4"/>
  <c r="J188" i="4" s="1"/>
  <c r="I187" i="4"/>
  <c r="K187" i="4" s="1"/>
  <c r="H187" i="4"/>
  <c r="J187" i="4" s="1"/>
  <c r="I186" i="4"/>
  <c r="K186" i="4" s="1"/>
  <c r="H186" i="4"/>
  <c r="J186" i="4" s="1"/>
  <c r="I185" i="4"/>
  <c r="K185" i="4" s="1"/>
  <c r="H185" i="4"/>
  <c r="J185" i="4" s="1"/>
  <c r="I184" i="4"/>
  <c r="K184" i="4" s="1"/>
  <c r="H184" i="4"/>
  <c r="J184" i="4" s="1"/>
  <c r="I183" i="4"/>
  <c r="K183" i="4" s="1"/>
  <c r="H183" i="4"/>
  <c r="J183" i="4" s="1"/>
  <c r="I182" i="4"/>
  <c r="K182" i="4" s="1"/>
  <c r="H182" i="4"/>
  <c r="J182" i="4" s="1"/>
  <c r="I181" i="4"/>
  <c r="K181" i="4" s="1"/>
  <c r="H181" i="4"/>
  <c r="J181" i="4" s="1"/>
  <c r="I180" i="4"/>
  <c r="K180" i="4" s="1"/>
  <c r="H180" i="4"/>
  <c r="J180" i="4" s="1"/>
  <c r="I179" i="4"/>
  <c r="K179" i="4" s="1"/>
  <c r="H179" i="4"/>
  <c r="J179" i="4" s="1"/>
  <c r="I178" i="4"/>
  <c r="K178" i="4" s="1"/>
  <c r="H178" i="4"/>
  <c r="J178" i="4" s="1"/>
  <c r="I177" i="4"/>
  <c r="K177" i="4" s="1"/>
  <c r="H177" i="4"/>
  <c r="J177" i="4" s="1"/>
  <c r="I176" i="4"/>
  <c r="K176" i="4" s="1"/>
  <c r="H176" i="4"/>
  <c r="J176" i="4" s="1"/>
  <c r="I175" i="4"/>
  <c r="K175" i="4" s="1"/>
  <c r="H175" i="4"/>
  <c r="J175" i="4" s="1"/>
  <c r="I174" i="4"/>
  <c r="K174" i="4" s="1"/>
  <c r="H174" i="4"/>
  <c r="J174" i="4" s="1"/>
  <c r="I173" i="4"/>
  <c r="K173" i="4" s="1"/>
  <c r="H173" i="4"/>
  <c r="J173" i="4" s="1"/>
  <c r="I172" i="4"/>
  <c r="K172" i="4" s="1"/>
  <c r="H172" i="4"/>
  <c r="J172" i="4" s="1"/>
  <c r="I171" i="4"/>
  <c r="K171" i="4" s="1"/>
  <c r="H171" i="4"/>
  <c r="J171" i="4" s="1"/>
  <c r="I170" i="4"/>
  <c r="K170" i="4" s="1"/>
  <c r="H170" i="4"/>
  <c r="J170" i="4" s="1"/>
  <c r="I169" i="4"/>
  <c r="K169" i="4" s="1"/>
  <c r="H169" i="4"/>
  <c r="J169" i="4" s="1"/>
  <c r="I168" i="4"/>
  <c r="K168" i="4" s="1"/>
  <c r="H168" i="4"/>
  <c r="J168" i="4" s="1"/>
  <c r="I167" i="4"/>
  <c r="K167" i="4" s="1"/>
  <c r="H167" i="4"/>
  <c r="J167" i="4" s="1"/>
  <c r="I166" i="4"/>
  <c r="K166" i="4" s="1"/>
  <c r="H166" i="4"/>
  <c r="J166" i="4" s="1"/>
  <c r="I165" i="4"/>
  <c r="K165" i="4" s="1"/>
  <c r="H165" i="4"/>
  <c r="J165" i="4" s="1"/>
  <c r="I164" i="4"/>
  <c r="K164" i="4" s="1"/>
  <c r="H164" i="4"/>
  <c r="J164" i="4" s="1"/>
  <c r="I163" i="4"/>
  <c r="K163" i="4" s="1"/>
  <c r="H163" i="4"/>
  <c r="J163" i="4" s="1"/>
  <c r="I162" i="4"/>
  <c r="K162" i="4" s="1"/>
  <c r="H162" i="4"/>
  <c r="J162" i="4" s="1"/>
  <c r="I161" i="4"/>
  <c r="K161" i="4" s="1"/>
  <c r="H161" i="4"/>
  <c r="J161" i="4" s="1"/>
  <c r="I160" i="4"/>
  <c r="K160" i="4" s="1"/>
  <c r="H160" i="4"/>
  <c r="J160" i="4" s="1"/>
  <c r="I159" i="4"/>
  <c r="K159" i="4" s="1"/>
  <c r="H159" i="4"/>
  <c r="J159" i="4" s="1"/>
  <c r="I158" i="4"/>
  <c r="K158" i="4" s="1"/>
  <c r="H158" i="4"/>
  <c r="J158" i="4" s="1"/>
  <c r="I157" i="4"/>
  <c r="K157" i="4" s="1"/>
  <c r="H157" i="4"/>
  <c r="J157" i="4" s="1"/>
  <c r="I156" i="4"/>
  <c r="K156" i="4" s="1"/>
  <c r="H156" i="4"/>
  <c r="J156" i="4" s="1"/>
  <c r="I155" i="4"/>
  <c r="K155" i="4" s="1"/>
  <c r="H155" i="4"/>
  <c r="J155" i="4" s="1"/>
  <c r="I154" i="4"/>
  <c r="K154" i="4" s="1"/>
  <c r="H154" i="4"/>
  <c r="J154" i="4" s="1"/>
  <c r="I153" i="4"/>
  <c r="K153" i="4" s="1"/>
  <c r="H153" i="4"/>
  <c r="J153" i="4" s="1"/>
  <c r="I152" i="4"/>
  <c r="K152" i="4" s="1"/>
  <c r="H152" i="4"/>
  <c r="J152" i="4" s="1"/>
  <c r="I151" i="4"/>
  <c r="K151" i="4" s="1"/>
  <c r="H151" i="4"/>
  <c r="J151" i="4" s="1"/>
  <c r="I150" i="4"/>
  <c r="K150" i="4" s="1"/>
  <c r="H150" i="4"/>
  <c r="J150" i="4" s="1"/>
  <c r="I149" i="4"/>
  <c r="K149" i="4" s="1"/>
  <c r="H149" i="4"/>
  <c r="J149" i="4" s="1"/>
  <c r="I148" i="4"/>
  <c r="K148" i="4" s="1"/>
  <c r="H148" i="4"/>
  <c r="J148" i="4" s="1"/>
  <c r="I147" i="4"/>
  <c r="K147" i="4" s="1"/>
  <c r="H147" i="4"/>
  <c r="J147" i="4" s="1"/>
  <c r="I146" i="4"/>
  <c r="K146" i="4" s="1"/>
  <c r="H146" i="4"/>
  <c r="J146" i="4" s="1"/>
  <c r="I145" i="4"/>
  <c r="K145" i="4" s="1"/>
  <c r="H145" i="4"/>
  <c r="J145" i="4" s="1"/>
  <c r="I144" i="4"/>
  <c r="K144" i="4" s="1"/>
  <c r="H144" i="4"/>
  <c r="J144" i="4" s="1"/>
  <c r="I143" i="4"/>
  <c r="K143" i="4" s="1"/>
  <c r="H143" i="4"/>
  <c r="J143" i="4" s="1"/>
  <c r="I142" i="4"/>
  <c r="K142" i="4" s="1"/>
  <c r="H142" i="4"/>
  <c r="J142" i="4" s="1"/>
  <c r="I141" i="4"/>
  <c r="K141" i="4" s="1"/>
  <c r="H141" i="4"/>
  <c r="J141" i="4" s="1"/>
  <c r="I140" i="4"/>
  <c r="K140" i="4" s="1"/>
  <c r="H140" i="4"/>
  <c r="J140" i="4" s="1"/>
  <c r="I139" i="4"/>
  <c r="K139" i="4" s="1"/>
  <c r="H139" i="4"/>
  <c r="J139" i="4" s="1"/>
  <c r="I138" i="4"/>
  <c r="K138" i="4" s="1"/>
  <c r="H138" i="4"/>
  <c r="J138" i="4" s="1"/>
  <c r="I137" i="4"/>
  <c r="K137" i="4" s="1"/>
  <c r="H137" i="4"/>
  <c r="J137" i="4" s="1"/>
  <c r="I136" i="4"/>
  <c r="K136" i="4" s="1"/>
  <c r="H136" i="4"/>
  <c r="J136" i="4" s="1"/>
  <c r="I135" i="4"/>
  <c r="K135" i="4" s="1"/>
  <c r="H135" i="4"/>
  <c r="J135" i="4" s="1"/>
  <c r="I134" i="4"/>
  <c r="K134" i="4" s="1"/>
  <c r="H134" i="4"/>
  <c r="J134" i="4" s="1"/>
  <c r="I133" i="4"/>
  <c r="K133" i="4" s="1"/>
  <c r="H133" i="4"/>
  <c r="J133" i="4" s="1"/>
  <c r="I132" i="4"/>
  <c r="K132" i="4" s="1"/>
  <c r="H132" i="4"/>
  <c r="J132" i="4" s="1"/>
  <c r="I131" i="4"/>
  <c r="K131" i="4" s="1"/>
  <c r="H131" i="4"/>
  <c r="J131" i="4" s="1"/>
  <c r="I130" i="4"/>
  <c r="K130" i="4" s="1"/>
  <c r="H130" i="4"/>
  <c r="J130" i="4" s="1"/>
  <c r="I129" i="4"/>
  <c r="K129" i="4" s="1"/>
  <c r="H129" i="4"/>
  <c r="J129" i="4" s="1"/>
  <c r="I128" i="4"/>
  <c r="K128" i="4" s="1"/>
  <c r="H128" i="4"/>
  <c r="J128" i="4" s="1"/>
  <c r="I127" i="4"/>
  <c r="K127" i="4" s="1"/>
  <c r="H127" i="4"/>
  <c r="J127" i="4" s="1"/>
  <c r="I126" i="4"/>
  <c r="K126" i="4" s="1"/>
  <c r="H126" i="4"/>
  <c r="J126" i="4" s="1"/>
  <c r="I125" i="4"/>
  <c r="K125" i="4" s="1"/>
  <c r="H125" i="4"/>
  <c r="J125" i="4" s="1"/>
  <c r="I124" i="4"/>
  <c r="K124" i="4" s="1"/>
  <c r="H124" i="4"/>
  <c r="J124" i="4" s="1"/>
  <c r="I123" i="4"/>
  <c r="K123" i="4" s="1"/>
  <c r="H123" i="4"/>
  <c r="J123" i="4" s="1"/>
  <c r="I122" i="4"/>
  <c r="K122" i="4" s="1"/>
  <c r="H122" i="4"/>
  <c r="J122" i="4" s="1"/>
  <c r="I121" i="4"/>
  <c r="K121" i="4" s="1"/>
  <c r="H121" i="4"/>
  <c r="J121" i="4" s="1"/>
  <c r="I120" i="4"/>
  <c r="K120" i="4" s="1"/>
  <c r="H120" i="4"/>
  <c r="J120" i="4" s="1"/>
  <c r="I119" i="4"/>
  <c r="K119" i="4" s="1"/>
  <c r="H119" i="4"/>
  <c r="J119" i="4" s="1"/>
  <c r="I118" i="4"/>
  <c r="K118" i="4" s="1"/>
  <c r="H118" i="4"/>
  <c r="J118" i="4" s="1"/>
  <c r="I117" i="4"/>
  <c r="K117" i="4" s="1"/>
  <c r="H117" i="4"/>
  <c r="J117" i="4" s="1"/>
  <c r="I116" i="4"/>
  <c r="K116" i="4" s="1"/>
  <c r="H116" i="4"/>
  <c r="J116" i="4" s="1"/>
  <c r="I115" i="4"/>
  <c r="K115" i="4" s="1"/>
  <c r="H115" i="4"/>
  <c r="J115" i="4" s="1"/>
  <c r="I114" i="4"/>
  <c r="K114" i="4" s="1"/>
  <c r="H114" i="4"/>
  <c r="J114" i="4" s="1"/>
  <c r="I113" i="4"/>
  <c r="K113" i="4" s="1"/>
  <c r="H113" i="4"/>
  <c r="J113" i="4" s="1"/>
  <c r="I112" i="4"/>
  <c r="K112" i="4" s="1"/>
  <c r="H112" i="4"/>
  <c r="J112" i="4" s="1"/>
  <c r="I111" i="4"/>
  <c r="K111" i="4" s="1"/>
  <c r="H111" i="4"/>
  <c r="J111" i="4" s="1"/>
  <c r="I110" i="4"/>
  <c r="K110" i="4" s="1"/>
  <c r="H110" i="4"/>
  <c r="J110" i="4" s="1"/>
  <c r="I109" i="4"/>
  <c r="K109" i="4" s="1"/>
  <c r="H109" i="4"/>
  <c r="J109" i="4" s="1"/>
  <c r="I108" i="4"/>
  <c r="K108" i="4" s="1"/>
  <c r="H108" i="4"/>
  <c r="J108" i="4" s="1"/>
  <c r="I107" i="4"/>
  <c r="K107" i="4" s="1"/>
  <c r="H107" i="4"/>
  <c r="J107" i="4" s="1"/>
  <c r="I106" i="4"/>
  <c r="K106" i="4" s="1"/>
  <c r="H106" i="4"/>
  <c r="J106" i="4" s="1"/>
  <c r="I105" i="4"/>
  <c r="K105" i="4" s="1"/>
  <c r="H105" i="4"/>
  <c r="J105" i="4" s="1"/>
  <c r="I104" i="4"/>
  <c r="K104" i="4" s="1"/>
  <c r="H104" i="4"/>
  <c r="J104" i="4" s="1"/>
  <c r="I103" i="4"/>
  <c r="K103" i="4" s="1"/>
  <c r="H103" i="4"/>
  <c r="J103" i="4" s="1"/>
  <c r="I102" i="4"/>
  <c r="K102" i="4" s="1"/>
  <c r="H102" i="4"/>
  <c r="J102" i="4" s="1"/>
  <c r="I101" i="4"/>
  <c r="K101" i="4" s="1"/>
  <c r="H101" i="4"/>
  <c r="J101" i="4" s="1"/>
  <c r="I100" i="4"/>
  <c r="K100" i="4" s="1"/>
  <c r="H100" i="4"/>
  <c r="J100" i="4" s="1"/>
  <c r="I99" i="4"/>
  <c r="K99" i="4" s="1"/>
  <c r="H99" i="4"/>
  <c r="J99" i="4" s="1"/>
  <c r="I98" i="4"/>
  <c r="K98" i="4" s="1"/>
  <c r="H98" i="4"/>
  <c r="J98" i="4" s="1"/>
  <c r="I97" i="4"/>
  <c r="K97" i="4" s="1"/>
  <c r="H97" i="4"/>
  <c r="J97" i="4" s="1"/>
  <c r="I96" i="4"/>
  <c r="K96" i="4" s="1"/>
  <c r="H96" i="4"/>
  <c r="J96" i="4" s="1"/>
  <c r="I95" i="4"/>
  <c r="K95" i="4" s="1"/>
  <c r="H95" i="4"/>
  <c r="J95" i="4" s="1"/>
  <c r="I94" i="4"/>
  <c r="K94" i="4" s="1"/>
  <c r="H94" i="4"/>
  <c r="J94" i="4" s="1"/>
  <c r="I93" i="4"/>
  <c r="K93" i="4" s="1"/>
  <c r="H93" i="4"/>
  <c r="J93" i="4" s="1"/>
  <c r="I92" i="4"/>
  <c r="K92" i="4" s="1"/>
  <c r="H92" i="4"/>
  <c r="J92" i="4" s="1"/>
  <c r="I91" i="4"/>
  <c r="K91" i="4" s="1"/>
  <c r="H91" i="4"/>
  <c r="J91" i="4" s="1"/>
  <c r="I90" i="4"/>
  <c r="K90" i="4" s="1"/>
  <c r="H90" i="4"/>
  <c r="J90" i="4" s="1"/>
  <c r="I89" i="4"/>
  <c r="K89" i="4" s="1"/>
  <c r="H89" i="4"/>
  <c r="J89" i="4" s="1"/>
  <c r="I88" i="4"/>
  <c r="K88" i="4" s="1"/>
  <c r="H88" i="4"/>
  <c r="J88" i="4" s="1"/>
  <c r="I87" i="4"/>
  <c r="K87" i="4" s="1"/>
  <c r="H87" i="4"/>
  <c r="J87" i="4" s="1"/>
  <c r="I86" i="4"/>
  <c r="K86" i="4" s="1"/>
  <c r="H86" i="4"/>
  <c r="J86" i="4" s="1"/>
  <c r="I85" i="4"/>
  <c r="K85" i="4" s="1"/>
  <c r="H85" i="4"/>
  <c r="J85" i="4" s="1"/>
  <c r="I84" i="4"/>
  <c r="K84" i="4" s="1"/>
  <c r="H84" i="4"/>
  <c r="J84" i="4" s="1"/>
  <c r="I83" i="4"/>
  <c r="K83" i="4" s="1"/>
  <c r="H83" i="4"/>
  <c r="J83" i="4" s="1"/>
  <c r="I82" i="4"/>
  <c r="K82" i="4" s="1"/>
  <c r="H82" i="4"/>
  <c r="J82" i="4" s="1"/>
  <c r="I81" i="4"/>
  <c r="K81" i="4" s="1"/>
  <c r="H81" i="4"/>
  <c r="J81" i="4" s="1"/>
  <c r="I80" i="4"/>
  <c r="K80" i="4" s="1"/>
  <c r="H80" i="4"/>
  <c r="J80" i="4" s="1"/>
  <c r="I79" i="4"/>
  <c r="K79" i="4" s="1"/>
  <c r="H79" i="4"/>
  <c r="J79" i="4" s="1"/>
  <c r="I78" i="4"/>
  <c r="K78" i="4" s="1"/>
  <c r="H78" i="4"/>
  <c r="J78" i="4" s="1"/>
  <c r="I77" i="4"/>
  <c r="K77" i="4" s="1"/>
  <c r="H77" i="4"/>
  <c r="J77" i="4" s="1"/>
  <c r="I76" i="4"/>
  <c r="K76" i="4" s="1"/>
  <c r="H76" i="4"/>
  <c r="J76" i="4" s="1"/>
  <c r="I75" i="4"/>
  <c r="K75" i="4" s="1"/>
  <c r="H75" i="4"/>
  <c r="J75" i="4" s="1"/>
  <c r="I74" i="4"/>
  <c r="K74" i="4" s="1"/>
  <c r="H74" i="4"/>
  <c r="J74" i="4" s="1"/>
  <c r="I73" i="4"/>
  <c r="K73" i="4" s="1"/>
  <c r="H73" i="4"/>
  <c r="J73" i="4" s="1"/>
  <c r="I72" i="4"/>
  <c r="K72" i="4" s="1"/>
  <c r="H72" i="4"/>
  <c r="J72" i="4" s="1"/>
  <c r="I71" i="4"/>
  <c r="K71" i="4" s="1"/>
  <c r="H71" i="4"/>
  <c r="J71" i="4" s="1"/>
  <c r="I70" i="4"/>
  <c r="K70" i="4" s="1"/>
  <c r="H70" i="4"/>
  <c r="J70" i="4" s="1"/>
  <c r="I69" i="4"/>
  <c r="K69" i="4" s="1"/>
  <c r="H69" i="4"/>
  <c r="J69" i="4" s="1"/>
  <c r="I68" i="4"/>
  <c r="K68" i="4" s="1"/>
  <c r="H68" i="4"/>
  <c r="J68" i="4" s="1"/>
  <c r="I67" i="4"/>
  <c r="K67" i="4" s="1"/>
  <c r="H67" i="4"/>
  <c r="J67" i="4" s="1"/>
  <c r="I66" i="4"/>
  <c r="K66" i="4" s="1"/>
  <c r="H66" i="4"/>
  <c r="J66" i="4" s="1"/>
  <c r="I65" i="4"/>
  <c r="K65" i="4" s="1"/>
  <c r="H65" i="4"/>
  <c r="J65" i="4" s="1"/>
  <c r="I64" i="4"/>
  <c r="K64" i="4" s="1"/>
  <c r="H64" i="4"/>
  <c r="J64" i="4" s="1"/>
  <c r="I63" i="4"/>
  <c r="K63" i="4" s="1"/>
  <c r="H63" i="4"/>
  <c r="J63" i="4" s="1"/>
  <c r="I62" i="4"/>
  <c r="K62" i="4" s="1"/>
  <c r="H62" i="4"/>
  <c r="J62" i="4" s="1"/>
  <c r="I61" i="4"/>
  <c r="K61" i="4" s="1"/>
  <c r="H61" i="4"/>
  <c r="J61" i="4" s="1"/>
  <c r="I60" i="4"/>
  <c r="K60" i="4" s="1"/>
  <c r="H60" i="4"/>
  <c r="J60" i="4" s="1"/>
  <c r="I59" i="4"/>
  <c r="K59" i="4" s="1"/>
  <c r="H59" i="4"/>
  <c r="J59" i="4" s="1"/>
  <c r="I58" i="4"/>
  <c r="K58" i="4" s="1"/>
  <c r="H58" i="4"/>
  <c r="J58" i="4" s="1"/>
  <c r="I57" i="4"/>
  <c r="K57" i="4" s="1"/>
  <c r="H57" i="4"/>
  <c r="J57" i="4" s="1"/>
  <c r="I56" i="4"/>
  <c r="K56" i="4" s="1"/>
  <c r="H56" i="4"/>
  <c r="J56" i="4" s="1"/>
  <c r="I55" i="4"/>
  <c r="K55" i="4" s="1"/>
  <c r="H55" i="4"/>
  <c r="J55" i="4" s="1"/>
  <c r="I54" i="4"/>
  <c r="K54" i="4" s="1"/>
  <c r="H54" i="4"/>
  <c r="J54" i="4" s="1"/>
  <c r="I53" i="4"/>
  <c r="K53" i="4" s="1"/>
  <c r="H53" i="4"/>
  <c r="J53" i="4" s="1"/>
  <c r="I52" i="4"/>
  <c r="K52" i="4" s="1"/>
  <c r="H52" i="4"/>
  <c r="J52" i="4" s="1"/>
  <c r="I51" i="4"/>
  <c r="K51" i="4" s="1"/>
  <c r="H51" i="4"/>
  <c r="J51" i="4" s="1"/>
  <c r="I50" i="4"/>
  <c r="K50" i="4" s="1"/>
  <c r="H50" i="4"/>
  <c r="J50" i="4" s="1"/>
  <c r="I49" i="4"/>
  <c r="K49" i="4" s="1"/>
  <c r="H49" i="4"/>
  <c r="J49" i="4" s="1"/>
  <c r="I48" i="4"/>
  <c r="K48" i="4" s="1"/>
  <c r="H48" i="4"/>
  <c r="J48" i="4" s="1"/>
  <c r="I47" i="4"/>
  <c r="K47" i="4" s="1"/>
  <c r="H47" i="4"/>
  <c r="J47" i="4" s="1"/>
  <c r="I46" i="4"/>
  <c r="K46" i="4" s="1"/>
  <c r="H46" i="4"/>
  <c r="J46" i="4" s="1"/>
  <c r="I45" i="4"/>
  <c r="K45" i="4" s="1"/>
  <c r="H45" i="4"/>
  <c r="J45" i="4" s="1"/>
  <c r="I44" i="4"/>
  <c r="K44" i="4" s="1"/>
  <c r="H44" i="4"/>
  <c r="J44" i="4" s="1"/>
  <c r="I43" i="4"/>
  <c r="K43" i="4" s="1"/>
  <c r="H43" i="4"/>
  <c r="J43" i="4" s="1"/>
  <c r="I42" i="4"/>
  <c r="K42" i="4" s="1"/>
  <c r="H42" i="4"/>
  <c r="J42" i="4" s="1"/>
  <c r="I41" i="4"/>
  <c r="K41" i="4" s="1"/>
  <c r="H41" i="4"/>
  <c r="J41" i="4" s="1"/>
  <c r="I40" i="4"/>
  <c r="K40" i="4" s="1"/>
  <c r="H40" i="4"/>
  <c r="J40" i="4" s="1"/>
  <c r="I39" i="4"/>
  <c r="K39" i="4" s="1"/>
  <c r="H39" i="4"/>
  <c r="J39" i="4" s="1"/>
  <c r="I38" i="4"/>
  <c r="K38" i="4" s="1"/>
  <c r="H38" i="4"/>
  <c r="J38" i="4" s="1"/>
  <c r="I37" i="4"/>
  <c r="K37" i="4" s="1"/>
  <c r="H37" i="4"/>
  <c r="J37" i="4" s="1"/>
  <c r="I36" i="4"/>
  <c r="K36" i="4" s="1"/>
  <c r="H36" i="4"/>
  <c r="J36" i="4" s="1"/>
  <c r="I35" i="4"/>
  <c r="K35" i="4" s="1"/>
  <c r="H35" i="4"/>
  <c r="J35" i="4" s="1"/>
  <c r="I34" i="4"/>
  <c r="K34" i="4" s="1"/>
  <c r="H34" i="4"/>
  <c r="J34" i="4" s="1"/>
  <c r="I33" i="4"/>
  <c r="K33" i="4" s="1"/>
  <c r="H33" i="4"/>
  <c r="J33" i="4" s="1"/>
  <c r="I32" i="4"/>
  <c r="K32" i="4" s="1"/>
  <c r="H32" i="4"/>
  <c r="J32" i="4" s="1"/>
  <c r="J31" i="4"/>
  <c r="I31" i="4"/>
  <c r="K31" i="4" s="1"/>
  <c r="I30" i="4"/>
  <c r="K30" i="4" s="1"/>
  <c r="H30" i="4"/>
  <c r="J30" i="4" s="1"/>
  <c r="I29" i="4"/>
  <c r="K29" i="4" s="1"/>
  <c r="H29" i="4"/>
  <c r="J29" i="4" s="1"/>
  <c r="I28" i="4"/>
  <c r="K28" i="4" s="1"/>
  <c r="H28" i="4"/>
  <c r="J28" i="4" s="1"/>
  <c r="I27" i="4"/>
  <c r="K27" i="4" s="1"/>
  <c r="H27" i="4"/>
  <c r="J27" i="4" s="1"/>
  <c r="I26" i="4"/>
  <c r="K26" i="4" s="1"/>
  <c r="H26" i="4"/>
  <c r="J26" i="4" s="1"/>
  <c r="I25" i="4"/>
  <c r="K25" i="4" s="1"/>
  <c r="H25" i="4"/>
  <c r="J25" i="4" s="1"/>
  <c r="I24" i="4"/>
  <c r="K24" i="4" s="1"/>
  <c r="H24" i="4"/>
  <c r="J24" i="4" s="1"/>
  <c r="I23" i="4"/>
  <c r="K23" i="4" s="1"/>
  <c r="H23" i="4"/>
  <c r="J23" i="4" s="1"/>
  <c r="I22" i="4"/>
  <c r="K22" i="4" s="1"/>
  <c r="H22" i="4"/>
  <c r="J22" i="4" s="1"/>
  <c r="I21" i="4"/>
  <c r="K21" i="4" s="1"/>
  <c r="H21" i="4"/>
  <c r="J21" i="4" s="1"/>
  <c r="I20" i="4"/>
  <c r="K20" i="4" s="1"/>
  <c r="H20" i="4"/>
  <c r="J20" i="4" s="1"/>
  <c r="I19" i="4"/>
  <c r="K19" i="4" s="1"/>
  <c r="H19" i="4"/>
  <c r="J19" i="4" s="1"/>
  <c r="I18" i="4"/>
  <c r="K18" i="4" s="1"/>
  <c r="H18" i="4"/>
  <c r="J18" i="4" s="1"/>
  <c r="I17" i="4"/>
  <c r="K17" i="4" s="1"/>
  <c r="H17" i="4"/>
  <c r="J17" i="4" s="1"/>
  <c r="I16" i="4"/>
  <c r="K16" i="4" s="1"/>
  <c r="H16" i="4"/>
  <c r="J16" i="4" s="1"/>
  <c r="I15" i="4"/>
  <c r="K15" i="4" s="1"/>
  <c r="H15" i="4"/>
  <c r="J15" i="4" s="1"/>
  <c r="I14" i="4"/>
  <c r="K14" i="4" s="1"/>
  <c r="H14" i="4"/>
  <c r="J14" i="4" s="1"/>
  <c r="I13" i="4"/>
  <c r="K13" i="4" s="1"/>
  <c r="H13" i="4"/>
  <c r="J13" i="4" s="1"/>
  <c r="I12" i="4"/>
  <c r="K12" i="4" s="1"/>
  <c r="H12" i="4"/>
  <c r="J12" i="4" s="1"/>
  <c r="K11" i="4"/>
  <c r="H11" i="4"/>
  <c r="J11" i="4" s="1"/>
  <c r="I10" i="4"/>
  <c r="K10" i="4" s="1"/>
  <c r="H10" i="4"/>
  <c r="J10" i="4" s="1"/>
  <c r="I9" i="4"/>
  <c r="K9" i="4" s="1"/>
  <c r="H9" i="4"/>
  <c r="J9" i="4" s="1"/>
  <c r="I8" i="4"/>
  <c r="K8" i="4" s="1"/>
  <c r="H8" i="4"/>
  <c r="J8" i="4" s="1"/>
  <c r="I7" i="4"/>
  <c r="K7" i="4" s="1"/>
  <c r="J7" i="4"/>
  <c r="Q10" i="6" l="1"/>
  <c r="P10" i="6"/>
  <c r="P10" i="5"/>
  <c r="P3" i="4" l="1"/>
  <c r="P2" i="4"/>
  <c r="F3" i="4"/>
  <c r="E3" i="4"/>
  <c r="P11" i="4"/>
  <c r="U11" i="4"/>
  <c r="U6" i="4"/>
  <c r="P6" i="4"/>
  <c r="I8" i="7" l="1"/>
  <c r="I7" i="7"/>
  <c r="I6" i="7"/>
  <c r="I8" i="5" l="1"/>
  <c r="H6" i="4" l="1"/>
  <c r="I6" i="4"/>
  <c r="K6" i="4" s="1"/>
  <c r="I8" i="6"/>
  <c r="V9" i="4" s="1"/>
  <c r="U7" i="4"/>
  <c r="P7" i="4"/>
  <c r="J6" i="4" l="1"/>
  <c r="H3" i="4"/>
  <c r="Q10" i="5"/>
  <c r="J2" i="7" l="1"/>
  <c r="G2" i="7"/>
  <c r="I2" i="7" l="1"/>
  <c r="H3" i="7" s="1"/>
  <c r="T10" i="5"/>
  <c r="M3021" i="1" l="1"/>
  <c r="L3021" i="1"/>
  <c r="M3020" i="1"/>
  <c r="R3020" i="1" s="1"/>
  <c r="L3020" i="1"/>
  <c r="M3019" i="1"/>
  <c r="R3019" i="1" s="1"/>
  <c r="L3019" i="1"/>
  <c r="M3018" i="1"/>
  <c r="L3018" i="1"/>
  <c r="M3017" i="1"/>
  <c r="R3017" i="1" s="1"/>
  <c r="L3017" i="1"/>
  <c r="M3016" i="1"/>
  <c r="L3016" i="1"/>
  <c r="M3015" i="1"/>
  <c r="L3015" i="1"/>
  <c r="M3014" i="1"/>
  <c r="O3014" i="1" s="1"/>
  <c r="L3014" i="1"/>
  <c r="M3013" i="1"/>
  <c r="L3013" i="1"/>
  <c r="M3012" i="1"/>
  <c r="N3012" i="1" s="1"/>
  <c r="L3012" i="1"/>
  <c r="M3011" i="1"/>
  <c r="O3011" i="1" s="1"/>
  <c r="L3011" i="1"/>
  <c r="M3010" i="1"/>
  <c r="L3010" i="1"/>
  <c r="M3009" i="1"/>
  <c r="R3009" i="1" s="1"/>
  <c r="L3009" i="1"/>
  <c r="M3008" i="1"/>
  <c r="R3008" i="1" s="1"/>
  <c r="L3008" i="1"/>
  <c r="M3007" i="1"/>
  <c r="L3007" i="1"/>
  <c r="M3006" i="1"/>
  <c r="L3006" i="1"/>
  <c r="M3005" i="1"/>
  <c r="L3005" i="1"/>
  <c r="M3004" i="1"/>
  <c r="L3004" i="1"/>
  <c r="M3003" i="1"/>
  <c r="L3003" i="1"/>
  <c r="M3002" i="1"/>
  <c r="L3002" i="1"/>
  <c r="M3001" i="1"/>
  <c r="L3001" i="1"/>
  <c r="M3000" i="1"/>
  <c r="L3000" i="1"/>
  <c r="M2999" i="1"/>
  <c r="L2999" i="1"/>
  <c r="M2998" i="1"/>
  <c r="L2998" i="1"/>
  <c r="M2997" i="1"/>
  <c r="L2997" i="1"/>
  <c r="M2996" i="1"/>
  <c r="L2996" i="1"/>
  <c r="M2995" i="1"/>
  <c r="O2995" i="1" s="1"/>
  <c r="L2995" i="1"/>
  <c r="M2994" i="1"/>
  <c r="L2994" i="1"/>
  <c r="M2993" i="1"/>
  <c r="R2993" i="1" s="1"/>
  <c r="L2993" i="1"/>
  <c r="M2992" i="1"/>
  <c r="L2992" i="1"/>
  <c r="M2991" i="1"/>
  <c r="L2991" i="1"/>
  <c r="M2990" i="1"/>
  <c r="L2990" i="1"/>
  <c r="M2989" i="1"/>
  <c r="L2989" i="1"/>
  <c r="M2988" i="1"/>
  <c r="L2988" i="1"/>
  <c r="M2987" i="1"/>
  <c r="O2987" i="1" s="1"/>
  <c r="L2987" i="1"/>
  <c r="M2986" i="1"/>
  <c r="L2986" i="1"/>
  <c r="M2985" i="1"/>
  <c r="R2985" i="1" s="1"/>
  <c r="L2985" i="1"/>
  <c r="M2984" i="1"/>
  <c r="R2984" i="1" s="1"/>
  <c r="L2984" i="1"/>
  <c r="M2983" i="1"/>
  <c r="L2983" i="1"/>
  <c r="M2982" i="1"/>
  <c r="L2982" i="1"/>
  <c r="M2981" i="1"/>
  <c r="R2981" i="1" s="1"/>
  <c r="L2981" i="1"/>
  <c r="M2980" i="1"/>
  <c r="R2980" i="1" s="1"/>
  <c r="L2980" i="1"/>
  <c r="M2979" i="1"/>
  <c r="O2979" i="1" s="1"/>
  <c r="L2979" i="1"/>
  <c r="M2978" i="1"/>
  <c r="L2978" i="1"/>
  <c r="M2977" i="1"/>
  <c r="R2977" i="1" s="1"/>
  <c r="L2977" i="1"/>
  <c r="M2976" i="1"/>
  <c r="L2976" i="1"/>
  <c r="M2975" i="1"/>
  <c r="L2975" i="1"/>
  <c r="M2974" i="1"/>
  <c r="L2974" i="1"/>
  <c r="M2973" i="1"/>
  <c r="R2973" i="1" s="1"/>
  <c r="L2973" i="1"/>
  <c r="M2972" i="1"/>
  <c r="N2972" i="1" s="1"/>
  <c r="L2972" i="1"/>
  <c r="M2971" i="1"/>
  <c r="O2971" i="1" s="1"/>
  <c r="L2971" i="1"/>
  <c r="M2970" i="1"/>
  <c r="L2970" i="1"/>
  <c r="M2969" i="1"/>
  <c r="R2969" i="1" s="1"/>
  <c r="L2969" i="1"/>
  <c r="M2968" i="1"/>
  <c r="R2968" i="1" s="1"/>
  <c r="L2968" i="1"/>
  <c r="M2967" i="1"/>
  <c r="L2967" i="1"/>
  <c r="M2966" i="1"/>
  <c r="L2966" i="1"/>
  <c r="M2965" i="1"/>
  <c r="L2965" i="1"/>
  <c r="M2964" i="1"/>
  <c r="R2964" i="1" s="1"/>
  <c r="L2964" i="1"/>
  <c r="M2963" i="1"/>
  <c r="L2963" i="1"/>
  <c r="M2962" i="1"/>
  <c r="L2962" i="1"/>
  <c r="M2961" i="1"/>
  <c r="L2961" i="1"/>
  <c r="M2960" i="1"/>
  <c r="N2960" i="1" s="1"/>
  <c r="L2960" i="1"/>
  <c r="M2959" i="1"/>
  <c r="N2959" i="1" s="1"/>
  <c r="L2959" i="1"/>
  <c r="M2958" i="1"/>
  <c r="R2958" i="1" s="1"/>
  <c r="L2958" i="1"/>
  <c r="M2957" i="1"/>
  <c r="O2957" i="1" s="1"/>
  <c r="L2957" i="1"/>
  <c r="M2956" i="1"/>
  <c r="R2956" i="1" s="1"/>
  <c r="L2956" i="1"/>
  <c r="M2955" i="1"/>
  <c r="R2955" i="1" s="1"/>
  <c r="L2955" i="1"/>
  <c r="M2954" i="1"/>
  <c r="O2954" i="1" s="1"/>
  <c r="L2954" i="1"/>
  <c r="M2953" i="1"/>
  <c r="L2953" i="1"/>
  <c r="M2952" i="1"/>
  <c r="N2952" i="1" s="1"/>
  <c r="L2952" i="1"/>
  <c r="M2951" i="1"/>
  <c r="L2951" i="1"/>
  <c r="M2950" i="1"/>
  <c r="O2950" i="1" s="1"/>
  <c r="L2950" i="1"/>
  <c r="M2949" i="1"/>
  <c r="O2949" i="1" s="1"/>
  <c r="L2949" i="1"/>
  <c r="M2948" i="1"/>
  <c r="L2948" i="1"/>
  <c r="M2947" i="1"/>
  <c r="L2947" i="1"/>
  <c r="M2946" i="1"/>
  <c r="O2946" i="1" s="1"/>
  <c r="L2946" i="1"/>
  <c r="M2945" i="1"/>
  <c r="L2945" i="1"/>
  <c r="M2944" i="1"/>
  <c r="L2944" i="1"/>
  <c r="M2943" i="1"/>
  <c r="L2943" i="1"/>
  <c r="M2942" i="1"/>
  <c r="R2942" i="1" s="1"/>
  <c r="L2942" i="1"/>
  <c r="M2941" i="1"/>
  <c r="N2941" i="1" s="1"/>
  <c r="L2941" i="1"/>
  <c r="M2940" i="1"/>
  <c r="L2940" i="1"/>
  <c r="M2939" i="1"/>
  <c r="L2939" i="1"/>
  <c r="M2938" i="1"/>
  <c r="L2938" i="1"/>
  <c r="M2937" i="1"/>
  <c r="R2937" i="1" s="1"/>
  <c r="L2937" i="1"/>
  <c r="M2936" i="1"/>
  <c r="R2936" i="1" s="1"/>
  <c r="L2936" i="1"/>
  <c r="M2935" i="1"/>
  <c r="L2935" i="1"/>
  <c r="M2934" i="1"/>
  <c r="L2934" i="1"/>
  <c r="M2933" i="1"/>
  <c r="O2933" i="1" s="1"/>
  <c r="L2933" i="1"/>
  <c r="M2932" i="1"/>
  <c r="L2932" i="1"/>
  <c r="M2931" i="1"/>
  <c r="L2931" i="1"/>
  <c r="M2930" i="1"/>
  <c r="L2930" i="1"/>
  <c r="M2929" i="1"/>
  <c r="O2929" i="1" s="1"/>
  <c r="L2929" i="1"/>
  <c r="M2928" i="1"/>
  <c r="L2928" i="1"/>
  <c r="M2927" i="1"/>
  <c r="R2927" i="1" s="1"/>
  <c r="L2927" i="1"/>
  <c r="M2926" i="1"/>
  <c r="L2926" i="1"/>
  <c r="M2925" i="1"/>
  <c r="N2925" i="1" s="1"/>
  <c r="L2925" i="1"/>
  <c r="M2924" i="1"/>
  <c r="L2924" i="1"/>
  <c r="M2923" i="1"/>
  <c r="L2923" i="1"/>
  <c r="M2922" i="1"/>
  <c r="L2922" i="1"/>
  <c r="M2921" i="1"/>
  <c r="R2921" i="1" s="1"/>
  <c r="L2921" i="1"/>
  <c r="M2920" i="1"/>
  <c r="R2920" i="1" s="1"/>
  <c r="L2920" i="1"/>
  <c r="M2919" i="1"/>
  <c r="L2919" i="1"/>
  <c r="M2918" i="1"/>
  <c r="L2918" i="1"/>
  <c r="M2917" i="1"/>
  <c r="L2917" i="1"/>
  <c r="M2916" i="1"/>
  <c r="R2916" i="1" s="1"/>
  <c r="L2916" i="1"/>
  <c r="M2915" i="1"/>
  <c r="L2915" i="1"/>
  <c r="M2914" i="1"/>
  <c r="L2914" i="1"/>
  <c r="M2913" i="1"/>
  <c r="O2913" i="1" s="1"/>
  <c r="L2913" i="1"/>
  <c r="M2912" i="1"/>
  <c r="R2912" i="1" s="1"/>
  <c r="L2912" i="1"/>
  <c r="M2911" i="1"/>
  <c r="N2911" i="1" s="1"/>
  <c r="L2911" i="1"/>
  <c r="M2910" i="1"/>
  <c r="L2910" i="1"/>
  <c r="M2909" i="1"/>
  <c r="N2909" i="1" s="1"/>
  <c r="L2909" i="1"/>
  <c r="M2908" i="1"/>
  <c r="L2908" i="1"/>
  <c r="M2907" i="1"/>
  <c r="L2907" i="1"/>
  <c r="M2906" i="1"/>
  <c r="L2906" i="1"/>
  <c r="M2905" i="1"/>
  <c r="R2905" i="1" s="1"/>
  <c r="L2905" i="1"/>
  <c r="M2904" i="1"/>
  <c r="R2904" i="1" s="1"/>
  <c r="L2904" i="1"/>
  <c r="M2903" i="1"/>
  <c r="L2903" i="1"/>
  <c r="M2902" i="1"/>
  <c r="L2902" i="1"/>
  <c r="M2901" i="1"/>
  <c r="L2901" i="1"/>
  <c r="M2900" i="1"/>
  <c r="L2900" i="1"/>
  <c r="M2899" i="1"/>
  <c r="L2899" i="1"/>
  <c r="M2898" i="1"/>
  <c r="L2898" i="1"/>
  <c r="M2897" i="1"/>
  <c r="O2897" i="1" s="1"/>
  <c r="L2897" i="1"/>
  <c r="M2896" i="1"/>
  <c r="L2896" i="1"/>
  <c r="M2895" i="1"/>
  <c r="L2895" i="1"/>
  <c r="M2894" i="1"/>
  <c r="L2894" i="1"/>
  <c r="M2893" i="1"/>
  <c r="L2893" i="1"/>
  <c r="M2892" i="1"/>
  <c r="R2892" i="1" s="1"/>
  <c r="L2892" i="1"/>
  <c r="M2891" i="1"/>
  <c r="R2891" i="1" s="1"/>
  <c r="L2891" i="1"/>
  <c r="M2890" i="1"/>
  <c r="L2890" i="1"/>
  <c r="M2889" i="1"/>
  <c r="O2889" i="1" s="1"/>
  <c r="L2889" i="1"/>
  <c r="M2888" i="1"/>
  <c r="L2888" i="1"/>
  <c r="M2887" i="1"/>
  <c r="O2887" i="1" s="1"/>
  <c r="L2887" i="1"/>
  <c r="M2886" i="1"/>
  <c r="L2886" i="1"/>
  <c r="M2885" i="1"/>
  <c r="L2885" i="1"/>
  <c r="M2884" i="1"/>
  <c r="R2884" i="1" s="1"/>
  <c r="L2884" i="1"/>
  <c r="M2883" i="1"/>
  <c r="N2883" i="1" s="1"/>
  <c r="L2883" i="1"/>
  <c r="M2882" i="1"/>
  <c r="L2882" i="1"/>
  <c r="M2881" i="1"/>
  <c r="O2881" i="1" s="1"/>
  <c r="L2881" i="1"/>
  <c r="M2880" i="1"/>
  <c r="L2880" i="1"/>
  <c r="M2879" i="1"/>
  <c r="N2879" i="1" s="1"/>
  <c r="L2879" i="1"/>
  <c r="M2878" i="1"/>
  <c r="L2878" i="1"/>
  <c r="M2877" i="1"/>
  <c r="N2877" i="1" s="1"/>
  <c r="L2877" i="1"/>
  <c r="M2876" i="1"/>
  <c r="R2876" i="1" s="1"/>
  <c r="L2876" i="1"/>
  <c r="M2875" i="1"/>
  <c r="L2875" i="1"/>
  <c r="M2874" i="1"/>
  <c r="L2874" i="1"/>
  <c r="M2873" i="1"/>
  <c r="L2873" i="1"/>
  <c r="M2872" i="1"/>
  <c r="L2872" i="1"/>
  <c r="M2871" i="1"/>
  <c r="O2871" i="1" s="1"/>
  <c r="L2871" i="1"/>
  <c r="M2870" i="1"/>
  <c r="L2870" i="1"/>
  <c r="M2869" i="1"/>
  <c r="L2869" i="1"/>
  <c r="M2868" i="1"/>
  <c r="L2868" i="1"/>
  <c r="M2867" i="1"/>
  <c r="N2867" i="1" s="1"/>
  <c r="L2867" i="1"/>
  <c r="M2866" i="1"/>
  <c r="L2866" i="1"/>
  <c r="M2865" i="1"/>
  <c r="L2865" i="1"/>
  <c r="M2864" i="1"/>
  <c r="L2864" i="1"/>
  <c r="M2863" i="1"/>
  <c r="N2863" i="1" s="1"/>
  <c r="L2863" i="1"/>
  <c r="M2862" i="1"/>
  <c r="L2862" i="1"/>
  <c r="M2861" i="1"/>
  <c r="L2861" i="1"/>
  <c r="M2860" i="1"/>
  <c r="L2860" i="1"/>
  <c r="M2859" i="1"/>
  <c r="L2859" i="1"/>
  <c r="M2858" i="1"/>
  <c r="L2858" i="1"/>
  <c r="M2857" i="1"/>
  <c r="L2857" i="1"/>
  <c r="M2856" i="1"/>
  <c r="L2856" i="1"/>
  <c r="M2855" i="1"/>
  <c r="R2855" i="1" s="1"/>
  <c r="L2855" i="1"/>
  <c r="M2854" i="1"/>
  <c r="L2854" i="1"/>
  <c r="M2853" i="1"/>
  <c r="L2853" i="1"/>
  <c r="M2852" i="1"/>
  <c r="R2852" i="1" s="1"/>
  <c r="L2852" i="1"/>
  <c r="M2851" i="1"/>
  <c r="L2851" i="1"/>
  <c r="M2850" i="1"/>
  <c r="L2850" i="1"/>
  <c r="M2849" i="1"/>
  <c r="L2849" i="1"/>
  <c r="M2848" i="1"/>
  <c r="L2848" i="1"/>
  <c r="M2847" i="1"/>
  <c r="N2847" i="1" s="1"/>
  <c r="L2847" i="1"/>
  <c r="M2846" i="1"/>
  <c r="L2846" i="1"/>
  <c r="M2845" i="1"/>
  <c r="O2845" i="1" s="1"/>
  <c r="L2845" i="1"/>
  <c r="M2844" i="1"/>
  <c r="L2844" i="1"/>
  <c r="M2843" i="1"/>
  <c r="N2843" i="1" s="1"/>
  <c r="L2843" i="1"/>
  <c r="M2842" i="1"/>
  <c r="L2842" i="1"/>
  <c r="M2841" i="1"/>
  <c r="L2841" i="1"/>
  <c r="M2840" i="1"/>
  <c r="L2840" i="1"/>
  <c r="M2839" i="1"/>
  <c r="L2839" i="1"/>
  <c r="M2838" i="1"/>
  <c r="L2838" i="1"/>
  <c r="M2837" i="1"/>
  <c r="L2837" i="1"/>
  <c r="M2836" i="1"/>
  <c r="L2836" i="1"/>
  <c r="M2835" i="1"/>
  <c r="L2835" i="1"/>
  <c r="M2834" i="1"/>
  <c r="L2834" i="1"/>
  <c r="M2833" i="1"/>
  <c r="N2833" i="1" s="1"/>
  <c r="L2833" i="1"/>
  <c r="M2832" i="1"/>
  <c r="L2832" i="1"/>
  <c r="M2831" i="1"/>
  <c r="L2831" i="1"/>
  <c r="M2830" i="1"/>
  <c r="L2830" i="1"/>
  <c r="M2829" i="1"/>
  <c r="O2829" i="1" s="1"/>
  <c r="L2829" i="1"/>
  <c r="M2828" i="1"/>
  <c r="L2828" i="1"/>
  <c r="M2827" i="1"/>
  <c r="N2827" i="1" s="1"/>
  <c r="L2827" i="1"/>
  <c r="M2826" i="1"/>
  <c r="L2826" i="1"/>
  <c r="M2825" i="1"/>
  <c r="L2825" i="1"/>
  <c r="M2824" i="1"/>
  <c r="L2824" i="1"/>
  <c r="M2823" i="1"/>
  <c r="L2823" i="1"/>
  <c r="M2822" i="1"/>
  <c r="L2822" i="1"/>
  <c r="M2821" i="1"/>
  <c r="L2821" i="1"/>
  <c r="M2820" i="1"/>
  <c r="L2820" i="1"/>
  <c r="M2819" i="1"/>
  <c r="L2819" i="1"/>
  <c r="M2818" i="1"/>
  <c r="L2818" i="1"/>
  <c r="M2817" i="1"/>
  <c r="L2817" i="1"/>
  <c r="M2816" i="1"/>
  <c r="L2816" i="1"/>
  <c r="M2815" i="1"/>
  <c r="O2815" i="1" s="1"/>
  <c r="L2815" i="1"/>
  <c r="M2814" i="1"/>
  <c r="L2814" i="1"/>
  <c r="M2813" i="1"/>
  <c r="O2813" i="1" s="1"/>
  <c r="L2813" i="1"/>
  <c r="M2812" i="1"/>
  <c r="L2812" i="1"/>
  <c r="M2811" i="1"/>
  <c r="N2811" i="1" s="1"/>
  <c r="L2811" i="1"/>
  <c r="M2810" i="1"/>
  <c r="L2810" i="1"/>
  <c r="M2809" i="1"/>
  <c r="N2809" i="1" s="1"/>
  <c r="L2809" i="1"/>
  <c r="M2808" i="1"/>
  <c r="L2808" i="1"/>
  <c r="M2807" i="1"/>
  <c r="L2807" i="1"/>
  <c r="M2806" i="1"/>
  <c r="L2806" i="1"/>
  <c r="M2805" i="1"/>
  <c r="L2805" i="1"/>
  <c r="M2804" i="1"/>
  <c r="L2804" i="1"/>
  <c r="M2803" i="1"/>
  <c r="L2803" i="1"/>
  <c r="M2802" i="1"/>
  <c r="L2802" i="1"/>
  <c r="M2801" i="1"/>
  <c r="L2801" i="1"/>
  <c r="M2800" i="1"/>
  <c r="L2800" i="1"/>
  <c r="M2799" i="1"/>
  <c r="O2799" i="1" s="1"/>
  <c r="L2799" i="1"/>
  <c r="M2798" i="1"/>
  <c r="L2798" i="1"/>
  <c r="M2797" i="1"/>
  <c r="O2797" i="1" s="1"/>
  <c r="L2797" i="1"/>
  <c r="M2796" i="1"/>
  <c r="L2796" i="1"/>
  <c r="M2795" i="1"/>
  <c r="L2795" i="1"/>
  <c r="M2794" i="1"/>
  <c r="L2794" i="1"/>
  <c r="M2793" i="1"/>
  <c r="O2793" i="1" s="1"/>
  <c r="L2793" i="1"/>
  <c r="M2792" i="1"/>
  <c r="L2792" i="1"/>
  <c r="M2791" i="1"/>
  <c r="L2791" i="1"/>
  <c r="M2790" i="1"/>
  <c r="L2790" i="1"/>
  <c r="M2789" i="1"/>
  <c r="L2789" i="1"/>
  <c r="M2788" i="1"/>
  <c r="L2788" i="1"/>
  <c r="M2787" i="1"/>
  <c r="L2787" i="1"/>
  <c r="M2786" i="1"/>
  <c r="O2786" i="1" s="1"/>
  <c r="L2786" i="1"/>
  <c r="M2785" i="1"/>
  <c r="L2785" i="1"/>
  <c r="M2784" i="1"/>
  <c r="L2784" i="1"/>
  <c r="M2783" i="1"/>
  <c r="L2783" i="1"/>
  <c r="M2782" i="1"/>
  <c r="O2782" i="1" s="1"/>
  <c r="L2782" i="1"/>
  <c r="M2781" i="1"/>
  <c r="O2781" i="1" s="1"/>
  <c r="L2781" i="1"/>
  <c r="M2780" i="1"/>
  <c r="O2780" i="1" s="1"/>
  <c r="L2780" i="1"/>
  <c r="M2779" i="1"/>
  <c r="L2779" i="1"/>
  <c r="M2778" i="1"/>
  <c r="L2778" i="1"/>
  <c r="M2777" i="1"/>
  <c r="L2777" i="1"/>
  <c r="M2776" i="1"/>
  <c r="O2776" i="1" s="1"/>
  <c r="L2776" i="1"/>
  <c r="M2775" i="1"/>
  <c r="O2775" i="1" s="1"/>
  <c r="L2775" i="1"/>
  <c r="M2774" i="1"/>
  <c r="O2774" i="1" s="1"/>
  <c r="L2774" i="1"/>
  <c r="M2773" i="1"/>
  <c r="L2773" i="1"/>
  <c r="M2772" i="1"/>
  <c r="L2772" i="1"/>
  <c r="M2771" i="1"/>
  <c r="N2771" i="1" s="1"/>
  <c r="L2771" i="1"/>
  <c r="M2770" i="1"/>
  <c r="O2770" i="1" s="1"/>
  <c r="L2770" i="1"/>
  <c r="M2769" i="1"/>
  <c r="N2769" i="1" s="1"/>
  <c r="L2769" i="1"/>
  <c r="M2768" i="1"/>
  <c r="O2768" i="1" s="1"/>
  <c r="L2768" i="1"/>
  <c r="M2767" i="1"/>
  <c r="L2767" i="1"/>
  <c r="M2766" i="1"/>
  <c r="O2766" i="1" s="1"/>
  <c r="L2766" i="1"/>
  <c r="M2765" i="1"/>
  <c r="L2765" i="1"/>
  <c r="M2764" i="1"/>
  <c r="O2764" i="1" s="1"/>
  <c r="L2764" i="1"/>
  <c r="M2763" i="1"/>
  <c r="O2763" i="1" s="1"/>
  <c r="L2763" i="1"/>
  <c r="M2762" i="1"/>
  <c r="L2762" i="1"/>
  <c r="M2761" i="1"/>
  <c r="L2761" i="1"/>
  <c r="M2760" i="1"/>
  <c r="O2760" i="1" s="1"/>
  <c r="L2760" i="1"/>
  <c r="M2759" i="1"/>
  <c r="L2759" i="1"/>
  <c r="M2758" i="1"/>
  <c r="O2758" i="1" s="1"/>
  <c r="L2758" i="1"/>
  <c r="M2757" i="1"/>
  <c r="L2757" i="1"/>
  <c r="M2756" i="1"/>
  <c r="L2756" i="1"/>
  <c r="M2755" i="1"/>
  <c r="L2755" i="1"/>
  <c r="M2754" i="1"/>
  <c r="L2754" i="1"/>
  <c r="M2753" i="1"/>
  <c r="L2753" i="1"/>
  <c r="M2752" i="1"/>
  <c r="L2752" i="1"/>
  <c r="M2751" i="1"/>
  <c r="L2751" i="1"/>
  <c r="M2750" i="1"/>
  <c r="L2750" i="1"/>
  <c r="M2749" i="1"/>
  <c r="L2749" i="1"/>
  <c r="M2748" i="1"/>
  <c r="L2748" i="1"/>
  <c r="M2747" i="1"/>
  <c r="N2747" i="1" s="1"/>
  <c r="L2747" i="1"/>
  <c r="M2746" i="1"/>
  <c r="O2746" i="1" s="1"/>
  <c r="L2746" i="1"/>
  <c r="M2745" i="1"/>
  <c r="L2745" i="1"/>
  <c r="M2744" i="1"/>
  <c r="L2744" i="1"/>
  <c r="M2743" i="1"/>
  <c r="L2743" i="1"/>
  <c r="M2742" i="1"/>
  <c r="L2742" i="1"/>
  <c r="M2741" i="1"/>
  <c r="L2741" i="1"/>
  <c r="M2740" i="1"/>
  <c r="L2740" i="1"/>
  <c r="M2739" i="1"/>
  <c r="L2739" i="1"/>
  <c r="M2738" i="1"/>
  <c r="L2738" i="1"/>
  <c r="M2737" i="1"/>
  <c r="L2737" i="1"/>
  <c r="M2736" i="1"/>
  <c r="L2736" i="1"/>
  <c r="M2735" i="1"/>
  <c r="L2735" i="1"/>
  <c r="M2734" i="1"/>
  <c r="L2734" i="1"/>
  <c r="M2733" i="1"/>
  <c r="N2733" i="1" s="1"/>
  <c r="L2733" i="1"/>
  <c r="M2732" i="1"/>
  <c r="L2732" i="1"/>
  <c r="M2731" i="1"/>
  <c r="L2731" i="1"/>
  <c r="M2730" i="1"/>
  <c r="L2730" i="1"/>
  <c r="M2729" i="1"/>
  <c r="L2729" i="1"/>
  <c r="M2728" i="1"/>
  <c r="L2728" i="1"/>
  <c r="M2727" i="1"/>
  <c r="L2727" i="1"/>
  <c r="M2726" i="1"/>
  <c r="L2726" i="1"/>
  <c r="M2725" i="1"/>
  <c r="L2725" i="1"/>
  <c r="M2724" i="1"/>
  <c r="L2724" i="1"/>
  <c r="M2723" i="1"/>
  <c r="L2723" i="1"/>
  <c r="M2722" i="1"/>
  <c r="L2722" i="1"/>
  <c r="M2721" i="1"/>
  <c r="L2721" i="1"/>
  <c r="M2720" i="1"/>
  <c r="L2720" i="1"/>
  <c r="M2719" i="1"/>
  <c r="L2719" i="1"/>
  <c r="M2718" i="1"/>
  <c r="L2718" i="1"/>
  <c r="M2717" i="1"/>
  <c r="L2717" i="1"/>
  <c r="M2716" i="1"/>
  <c r="L2716" i="1"/>
  <c r="M2715" i="1"/>
  <c r="L2715" i="1"/>
  <c r="M2714" i="1"/>
  <c r="L2714" i="1"/>
  <c r="M2713" i="1"/>
  <c r="L2713" i="1"/>
  <c r="M2712" i="1"/>
  <c r="L2712" i="1"/>
  <c r="M2711" i="1"/>
  <c r="L2711" i="1"/>
  <c r="M2710" i="1"/>
  <c r="L2710" i="1"/>
  <c r="M2709" i="1"/>
  <c r="L2709" i="1"/>
  <c r="M2708" i="1"/>
  <c r="L2708" i="1"/>
  <c r="M2707" i="1"/>
  <c r="L2707" i="1"/>
  <c r="M2706" i="1"/>
  <c r="L2706" i="1"/>
  <c r="M2705" i="1"/>
  <c r="L2705" i="1"/>
  <c r="M2704" i="1"/>
  <c r="L2704" i="1"/>
  <c r="M2703" i="1"/>
  <c r="L2703" i="1"/>
  <c r="M2702" i="1"/>
  <c r="N2702" i="1" s="1"/>
  <c r="L2702" i="1"/>
  <c r="M2701" i="1"/>
  <c r="L2701" i="1"/>
  <c r="M2700" i="1"/>
  <c r="L2700" i="1"/>
  <c r="M2699" i="1"/>
  <c r="L2699" i="1"/>
  <c r="M2698" i="1"/>
  <c r="L2698" i="1"/>
  <c r="M2697" i="1"/>
  <c r="L2697" i="1"/>
  <c r="M2696" i="1"/>
  <c r="L2696" i="1"/>
  <c r="M2695" i="1"/>
  <c r="L2695" i="1"/>
  <c r="M2694" i="1"/>
  <c r="L2694" i="1"/>
  <c r="M2693" i="1"/>
  <c r="L2693" i="1"/>
  <c r="M2692" i="1"/>
  <c r="L2692" i="1"/>
  <c r="M2691" i="1"/>
  <c r="L2691" i="1"/>
  <c r="M2690" i="1"/>
  <c r="L2690" i="1"/>
  <c r="M2689" i="1"/>
  <c r="L2689" i="1"/>
  <c r="M2688" i="1"/>
  <c r="L2688" i="1"/>
  <c r="M2687" i="1"/>
  <c r="L2687" i="1"/>
  <c r="M2686" i="1"/>
  <c r="L2686" i="1"/>
  <c r="M2685" i="1"/>
  <c r="L2685" i="1"/>
  <c r="M2684" i="1"/>
  <c r="L2684" i="1"/>
  <c r="M2683" i="1"/>
  <c r="L2683" i="1"/>
  <c r="M2682" i="1"/>
  <c r="L2682" i="1"/>
  <c r="M2681" i="1"/>
  <c r="L2681" i="1"/>
  <c r="M2680" i="1"/>
  <c r="L2680" i="1"/>
  <c r="M2679" i="1"/>
  <c r="L2679" i="1"/>
  <c r="M2678" i="1"/>
  <c r="L2678" i="1"/>
  <c r="M2677" i="1"/>
  <c r="L2677" i="1"/>
  <c r="M2676" i="1"/>
  <c r="L2676" i="1"/>
  <c r="M2675" i="1"/>
  <c r="L2675" i="1"/>
  <c r="M2674" i="1"/>
  <c r="L2674" i="1"/>
  <c r="M2673" i="1"/>
  <c r="L2673" i="1"/>
  <c r="M2672" i="1"/>
  <c r="L2672" i="1"/>
  <c r="M2671" i="1"/>
  <c r="L2671" i="1"/>
  <c r="M2670" i="1"/>
  <c r="L2670" i="1"/>
  <c r="M2669" i="1"/>
  <c r="L2669" i="1"/>
  <c r="M2668" i="1"/>
  <c r="L2668" i="1"/>
  <c r="M2667" i="1"/>
  <c r="L2667" i="1"/>
  <c r="M2666" i="1"/>
  <c r="L2666" i="1"/>
  <c r="M2665" i="1"/>
  <c r="L2665" i="1"/>
  <c r="M2664" i="1"/>
  <c r="L2664" i="1"/>
  <c r="M2663" i="1"/>
  <c r="L2663" i="1"/>
  <c r="M2662" i="1"/>
  <c r="L2662" i="1"/>
  <c r="M2661" i="1"/>
  <c r="L2661" i="1"/>
  <c r="M2660" i="1"/>
  <c r="L2660" i="1"/>
  <c r="M2659" i="1"/>
  <c r="L2659" i="1"/>
  <c r="M2658" i="1"/>
  <c r="L2658" i="1"/>
  <c r="M2657" i="1"/>
  <c r="O2657" i="1" s="1"/>
  <c r="L2657" i="1"/>
  <c r="M2656" i="1"/>
  <c r="L2656" i="1"/>
  <c r="M2655" i="1"/>
  <c r="L2655" i="1"/>
  <c r="M2654" i="1"/>
  <c r="L2654" i="1"/>
  <c r="M2653" i="1"/>
  <c r="L2653" i="1"/>
  <c r="M2652" i="1"/>
  <c r="L2652" i="1"/>
  <c r="M2651" i="1"/>
  <c r="L2651" i="1"/>
  <c r="M2650" i="1"/>
  <c r="L2650" i="1"/>
  <c r="M2649" i="1"/>
  <c r="L2649" i="1"/>
  <c r="M2648" i="1"/>
  <c r="L2648" i="1"/>
  <c r="M2647" i="1"/>
  <c r="L2647" i="1"/>
  <c r="M2646" i="1"/>
  <c r="L2646" i="1"/>
  <c r="M2645" i="1"/>
  <c r="L2645" i="1"/>
  <c r="M2644" i="1"/>
  <c r="L2644" i="1"/>
  <c r="M2643" i="1"/>
  <c r="L2643" i="1"/>
  <c r="M2642" i="1"/>
  <c r="L2642" i="1"/>
  <c r="M2641" i="1"/>
  <c r="L2641" i="1"/>
  <c r="M2640" i="1"/>
  <c r="L2640" i="1"/>
  <c r="M2639" i="1"/>
  <c r="L2639" i="1"/>
  <c r="M2638" i="1"/>
  <c r="L2638" i="1"/>
  <c r="M2637" i="1"/>
  <c r="O2637" i="1" s="1"/>
  <c r="L2637" i="1"/>
  <c r="M2636" i="1"/>
  <c r="L2636" i="1"/>
  <c r="M2635" i="1"/>
  <c r="L2635" i="1"/>
  <c r="M2634" i="1"/>
  <c r="L2634" i="1"/>
  <c r="M2633" i="1"/>
  <c r="L2633" i="1"/>
  <c r="M2632" i="1"/>
  <c r="L2632" i="1"/>
  <c r="M2631" i="1"/>
  <c r="L2631" i="1"/>
  <c r="M2630" i="1"/>
  <c r="L2630" i="1"/>
  <c r="M2629" i="1"/>
  <c r="L2629" i="1"/>
  <c r="M2628" i="1"/>
  <c r="L2628" i="1"/>
  <c r="M2627" i="1"/>
  <c r="L2627" i="1"/>
  <c r="M2626" i="1"/>
  <c r="L2626" i="1"/>
  <c r="M2625" i="1"/>
  <c r="O2625" i="1" s="1"/>
  <c r="L2625" i="1"/>
  <c r="M2624" i="1"/>
  <c r="L2624" i="1"/>
  <c r="M2623" i="1"/>
  <c r="L2623" i="1"/>
  <c r="M2622" i="1"/>
  <c r="O2622" i="1" s="1"/>
  <c r="L2622" i="1"/>
  <c r="M2621" i="1"/>
  <c r="L2621" i="1"/>
  <c r="M2620" i="1"/>
  <c r="O2620" i="1" s="1"/>
  <c r="L2620" i="1"/>
  <c r="M2619" i="1"/>
  <c r="L2619" i="1"/>
  <c r="M2618" i="1"/>
  <c r="L2618" i="1"/>
  <c r="M2617" i="1"/>
  <c r="L2617" i="1"/>
  <c r="M2616" i="1"/>
  <c r="O2616" i="1" s="1"/>
  <c r="L2616" i="1"/>
  <c r="M2615" i="1"/>
  <c r="L2615" i="1"/>
  <c r="M2614" i="1"/>
  <c r="L2614" i="1"/>
  <c r="M2613" i="1"/>
  <c r="L2613" i="1"/>
  <c r="M2612" i="1"/>
  <c r="O2612" i="1" s="1"/>
  <c r="L2612" i="1"/>
  <c r="M2611" i="1"/>
  <c r="L2611" i="1"/>
  <c r="M2610" i="1"/>
  <c r="L2610" i="1"/>
  <c r="M2609" i="1"/>
  <c r="L2609" i="1"/>
  <c r="M2608" i="1"/>
  <c r="L2608" i="1"/>
  <c r="M2607" i="1"/>
  <c r="L2607" i="1"/>
  <c r="M2606" i="1"/>
  <c r="O2606" i="1" s="1"/>
  <c r="L2606" i="1"/>
  <c r="M2605" i="1"/>
  <c r="O2605" i="1" s="1"/>
  <c r="L2605" i="1"/>
  <c r="M2604" i="1"/>
  <c r="L2604" i="1"/>
  <c r="M2603" i="1"/>
  <c r="L2603" i="1"/>
  <c r="M2602" i="1"/>
  <c r="N2602" i="1" s="1"/>
  <c r="L2602" i="1"/>
  <c r="M2601" i="1"/>
  <c r="O2601" i="1" s="1"/>
  <c r="L2601" i="1"/>
  <c r="M2600" i="1"/>
  <c r="L2600" i="1"/>
  <c r="M2599" i="1"/>
  <c r="L2599" i="1"/>
  <c r="M2598" i="1"/>
  <c r="O2598" i="1" s="1"/>
  <c r="L2598" i="1"/>
  <c r="M2597" i="1"/>
  <c r="O2597" i="1" s="1"/>
  <c r="L2597" i="1"/>
  <c r="M2596" i="1"/>
  <c r="L2596" i="1"/>
  <c r="M2595" i="1"/>
  <c r="L2595" i="1"/>
  <c r="M2594" i="1"/>
  <c r="L2594" i="1"/>
  <c r="M2593" i="1"/>
  <c r="O2593" i="1" s="1"/>
  <c r="L2593" i="1"/>
  <c r="M2592" i="1"/>
  <c r="L2592" i="1"/>
  <c r="M2591" i="1"/>
  <c r="L2591" i="1"/>
  <c r="M2590" i="1"/>
  <c r="L2590" i="1"/>
  <c r="M2589" i="1"/>
  <c r="O2589" i="1" s="1"/>
  <c r="L2589" i="1"/>
  <c r="M2588" i="1"/>
  <c r="L2588" i="1"/>
  <c r="M2587" i="1"/>
  <c r="L2587" i="1"/>
  <c r="M2586" i="1"/>
  <c r="O2586" i="1" s="1"/>
  <c r="L2586" i="1"/>
  <c r="M2585" i="1"/>
  <c r="O2585" i="1" s="1"/>
  <c r="L2585" i="1"/>
  <c r="M2584" i="1"/>
  <c r="L2584" i="1"/>
  <c r="M2583" i="1"/>
  <c r="L2583" i="1"/>
  <c r="M2582" i="1"/>
  <c r="L2582" i="1"/>
  <c r="M2581" i="1"/>
  <c r="L2581" i="1"/>
  <c r="M2580" i="1"/>
  <c r="L2580" i="1"/>
  <c r="M2579" i="1"/>
  <c r="L2579" i="1"/>
  <c r="M2578" i="1"/>
  <c r="O2578" i="1" s="1"/>
  <c r="L2578" i="1"/>
  <c r="M2577" i="1"/>
  <c r="L2577" i="1"/>
  <c r="M2576" i="1"/>
  <c r="L2576" i="1"/>
  <c r="M2575" i="1"/>
  <c r="L2575" i="1"/>
  <c r="M2574" i="1"/>
  <c r="L2574" i="1"/>
  <c r="M2573" i="1"/>
  <c r="O2573" i="1" s="1"/>
  <c r="L2573" i="1"/>
  <c r="M2572" i="1"/>
  <c r="L2572" i="1"/>
  <c r="M2571" i="1"/>
  <c r="L2571" i="1"/>
  <c r="M2570" i="1"/>
  <c r="O2570" i="1" s="1"/>
  <c r="L2570" i="1"/>
  <c r="M2569" i="1"/>
  <c r="O2569" i="1" s="1"/>
  <c r="L2569" i="1"/>
  <c r="M2568" i="1"/>
  <c r="L2568" i="1"/>
  <c r="M2567" i="1"/>
  <c r="L2567" i="1"/>
  <c r="M2566" i="1"/>
  <c r="L2566" i="1"/>
  <c r="M2565" i="1"/>
  <c r="O2565" i="1" s="1"/>
  <c r="L2565" i="1"/>
  <c r="M2564" i="1"/>
  <c r="L2564" i="1"/>
  <c r="M2563" i="1"/>
  <c r="L2563" i="1"/>
  <c r="M2562" i="1"/>
  <c r="N2562" i="1" s="1"/>
  <c r="L2562" i="1"/>
  <c r="M2561" i="1"/>
  <c r="O2561" i="1" s="1"/>
  <c r="L2561" i="1"/>
  <c r="M2560" i="1"/>
  <c r="L2560" i="1"/>
  <c r="M2559" i="1"/>
  <c r="L2559" i="1"/>
  <c r="M2558" i="1"/>
  <c r="L2558" i="1"/>
  <c r="M2557" i="1"/>
  <c r="O2557" i="1" s="1"/>
  <c r="L2557" i="1"/>
  <c r="M2556" i="1"/>
  <c r="L2556" i="1"/>
  <c r="M2555" i="1"/>
  <c r="L2555" i="1"/>
  <c r="M2554" i="1"/>
  <c r="O2554" i="1" s="1"/>
  <c r="L2554" i="1"/>
  <c r="M2553" i="1"/>
  <c r="O2553" i="1" s="1"/>
  <c r="L2553" i="1"/>
  <c r="M2552" i="1"/>
  <c r="O2552" i="1" s="1"/>
  <c r="L2552" i="1"/>
  <c r="M2551" i="1"/>
  <c r="O2551" i="1" s="1"/>
  <c r="L2551" i="1"/>
  <c r="M2550" i="1"/>
  <c r="L2550" i="1"/>
  <c r="M2549" i="1"/>
  <c r="O2549" i="1" s="1"/>
  <c r="L2549" i="1"/>
  <c r="M2548" i="1"/>
  <c r="L2548" i="1"/>
  <c r="M2547" i="1"/>
  <c r="O2547" i="1" s="1"/>
  <c r="L2547" i="1"/>
  <c r="M2546" i="1"/>
  <c r="O2546" i="1" s="1"/>
  <c r="L2546" i="1"/>
  <c r="M2545" i="1"/>
  <c r="L2545" i="1"/>
  <c r="M2544" i="1"/>
  <c r="O2544" i="1" s="1"/>
  <c r="L2544" i="1"/>
  <c r="M2543" i="1"/>
  <c r="L2543" i="1"/>
  <c r="M2542" i="1"/>
  <c r="N2542" i="1" s="1"/>
  <c r="L2542" i="1"/>
  <c r="M2541" i="1"/>
  <c r="L2541" i="1"/>
  <c r="M2540" i="1"/>
  <c r="O2540" i="1" s="1"/>
  <c r="L2540" i="1"/>
  <c r="M2539" i="1"/>
  <c r="L2539" i="1"/>
  <c r="M2538" i="1"/>
  <c r="L2538" i="1"/>
  <c r="M2537" i="1"/>
  <c r="L2537" i="1"/>
  <c r="M2536" i="1"/>
  <c r="L2536" i="1"/>
  <c r="M2535" i="1"/>
  <c r="O2535" i="1" s="1"/>
  <c r="L2535" i="1"/>
  <c r="M2534" i="1"/>
  <c r="O2534" i="1" s="1"/>
  <c r="L2534" i="1"/>
  <c r="M2533" i="1"/>
  <c r="L2533" i="1"/>
  <c r="M2532" i="1"/>
  <c r="L2532" i="1"/>
  <c r="M2531" i="1"/>
  <c r="O2531" i="1" s="1"/>
  <c r="L2531" i="1"/>
  <c r="M2530" i="1"/>
  <c r="L2530" i="1"/>
  <c r="M2529" i="1"/>
  <c r="L2529" i="1"/>
  <c r="M2528" i="1"/>
  <c r="O2528" i="1" s="1"/>
  <c r="L2528" i="1"/>
  <c r="M2527" i="1"/>
  <c r="L2527" i="1"/>
  <c r="M2526" i="1"/>
  <c r="L2526" i="1"/>
  <c r="M2525" i="1"/>
  <c r="L2525" i="1"/>
  <c r="M2524" i="1"/>
  <c r="O2524" i="1" s="1"/>
  <c r="L2524" i="1"/>
  <c r="M2523" i="1"/>
  <c r="L2523" i="1"/>
  <c r="M2522" i="1"/>
  <c r="L2522" i="1"/>
  <c r="M2521" i="1"/>
  <c r="L2521" i="1"/>
  <c r="M2520" i="1"/>
  <c r="L2520" i="1"/>
  <c r="M2519" i="1"/>
  <c r="O2519" i="1" s="1"/>
  <c r="L2519" i="1"/>
  <c r="M2518" i="1"/>
  <c r="L2518" i="1"/>
  <c r="M2517" i="1"/>
  <c r="L2517" i="1"/>
  <c r="M2516" i="1"/>
  <c r="L2516" i="1"/>
  <c r="M2515" i="1"/>
  <c r="O2515" i="1" s="1"/>
  <c r="L2515" i="1"/>
  <c r="M2514" i="1"/>
  <c r="L2514" i="1"/>
  <c r="M2513" i="1"/>
  <c r="L2513" i="1"/>
  <c r="M2512" i="1"/>
  <c r="O2512" i="1" s="1"/>
  <c r="L2512" i="1"/>
  <c r="M2511" i="1"/>
  <c r="L2511" i="1"/>
  <c r="M2510" i="1"/>
  <c r="L2510" i="1"/>
  <c r="M2509" i="1"/>
  <c r="L2509" i="1"/>
  <c r="M2508" i="1"/>
  <c r="L2508" i="1"/>
  <c r="M2507" i="1"/>
  <c r="L2507" i="1"/>
  <c r="M2506" i="1"/>
  <c r="L2506" i="1"/>
  <c r="M2505" i="1"/>
  <c r="L2505" i="1"/>
  <c r="M2504" i="1"/>
  <c r="R2504" i="1" s="1"/>
  <c r="L2504" i="1"/>
  <c r="M2503" i="1"/>
  <c r="R2503" i="1" s="1"/>
  <c r="L2503" i="1"/>
  <c r="M2502" i="1"/>
  <c r="N2502" i="1" s="1"/>
  <c r="L2502" i="1"/>
  <c r="M2501" i="1"/>
  <c r="L2501" i="1"/>
  <c r="M2500" i="1"/>
  <c r="R2500" i="1" s="1"/>
  <c r="L2500" i="1"/>
  <c r="M2499" i="1"/>
  <c r="L2499" i="1"/>
  <c r="M2498" i="1"/>
  <c r="L2498" i="1"/>
  <c r="M2497" i="1"/>
  <c r="L2497" i="1"/>
  <c r="M2496" i="1"/>
  <c r="L2496" i="1"/>
  <c r="M2495" i="1"/>
  <c r="L2495" i="1"/>
  <c r="M2494" i="1"/>
  <c r="L2494" i="1"/>
  <c r="M2493" i="1"/>
  <c r="L2493" i="1"/>
  <c r="M2492" i="1"/>
  <c r="R2492" i="1" s="1"/>
  <c r="L2492" i="1"/>
  <c r="M2491" i="1"/>
  <c r="L2491" i="1"/>
  <c r="M2490" i="1"/>
  <c r="L2490" i="1"/>
  <c r="M2489" i="1"/>
  <c r="L2489" i="1"/>
  <c r="M2488" i="1"/>
  <c r="L2488" i="1"/>
  <c r="M2487" i="1"/>
  <c r="O2487" i="1" s="1"/>
  <c r="L2487" i="1"/>
  <c r="M2486" i="1"/>
  <c r="N2486" i="1" s="1"/>
  <c r="L2486" i="1"/>
  <c r="M2485" i="1"/>
  <c r="L2485" i="1"/>
  <c r="M2484" i="1"/>
  <c r="R2484" i="1" s="1"/>
  <c r="L2484" i="1"/>
  <c r="M2483" i="1"/>
  <c r="L2483" i="1"/>
  <c r="M2482" i="1"/>
  <c r="L2482" i="1"/>
  <c r="M2481" i="1"/>
  <c r="L2481" i="1"/>
  <c r="M2480" i="1"/>
  <c r="R2480" i="1" s="1"/>
  <c r="L2480" i="1"/>
  <c r="M2479" i="1"/>
  <c r="R2479" i="1" s="1"/>
  <c r="L2479" i="1"/>
  <c r="M2478" i="1"/>
  <c r="N2478" i="1" s="1"/>
  <c r="L2478" i="1"/>
  <c r="M2477" i="1"/>
  <c r="L2477" i="1"/>
  <c r="M2476" i="1"/>
  <c r="R2476" i="1" s="1"/>
  <c r="L2476" i="1"/>
  <c r="M2475" i="1"/>
  <c r="L2475" i="1"/>
  <c r="M2474" i="1"/>
  <c r="L2474" i="1"/>
  <c r="M2473" i="1"/>
  <c r="L2473" i="1"/>
  <c r="M2472" i="1"/>
  <c r="L2472" i="1"/>
  <c r="M2471" i="1"/>
  <c r="O2471" i="1" s="1"/>
  <c r="L2471" i="1"/>
  <c r="M2470" i="1"/>
  <c r="N2470" i="1" s="1"/>
  <c r="L2470" i="1"/>
  <c r="M2469" i="1"/>
  <c r="L2469" i="1"/>
  <c r="M2468" i="1"/>
  <c r="L2468" i="1"/>
  <c r="M2467" i="1"/>
  <c r="L2467" i="1"/>
  <c r="M2466" i="1"/>
  <c r="L2466" i="1"/>
  <c r="M2465" i="1"/>
  <c r="L2465" i="1"/>
  <c r="M2464" i="1"/>
  <c r="L2464" i="1"/>
  <c r="M2463" i="1"/>
  <c r="O2463" i="1" s="1"/>
  <c r="L2463" i="1"/>
  <c r="M2462" i="1"/>
  <c r="N2462" i="1" s="1"/>
  <c r="L2462" i="1"/>
  <c r="M2461" i="1"/>
  <c r="L2461" i="1"/>
  <c r="M2460" i="1"/>
  <c r="R2460" i="1" s="1"/>
  <c r="L2460" i="1"/>
  <c r="M2459" i="1"/>
  <c r="L2459" i="1"/>
  <c r="M2458" i="1"/>
  <c r="L2458" i="1"/>
  <c r="M2457" i="1"/>
  <c r="L2457" i="1"/>
  <c r="M2456" i="1"/>
  <c r="R2456" i="1" s="1"/>
  <c r="L2456" i="1"/>
  <c r="M2455" i="1"/>
  <c r="R2455" i="1" s="1"/>
  <c r="L2455" i="1"/>
  <c r="M2454" i="1"/>
  <c r="R2454" i="1" s="1"/>
  <c r="L2454" i="1"/>
  <c r="M2453" i="1"/>
  <c r="L2453" i="1"/>
  <c r="M2452" i="1"/>
  <c r="L2452" i="1"/>
  <c r="M2451" i="1"/>
  <c r="L2451" i="1"/>
  <c r="M2450" i="1"/>
  <c r="L2450" i="1"/>
  <c r="M2449" i="1"/>
  <c r="L2449" i="1"/>
  <c r="M2448" i="1"/>
  <c r="R2448" i="1" s="1"/>
  <c r="L2448" i="1"/>
  <c r="M2447" i="1"/>
  <c r="R2447" i="1" s="1"/>
  <c r="L2447" i="1"/>
  <c r="M2446" i="1"/>
  <c r="L2446" i="1"/>
  <c r="M2445" i="1"/>
  <c r="L2445" i="1"/>
  <c r="M2444" i="1"/>
  <c r="R2444" i="1" s="1"/>
  <c r="L2444" i="1"/>
  <c r="M2443" i="1"/>
  <c r="L2443" i="1"/>
  <c r="M2442" i="1"/>
  <c r="L2442" i="1"/>
  <c r="M2441" i="1"/>
  <c r="L2441" i="1"/>
  <c r="M2440" i="1"/>
  <c r="R2440" i="1" s="1"/>
  <c r="L2440" i="1"/>
  <c r="M2439" i="1"/>
  <c r="R2439" i="1" s="1"/>
  <c r="L2439" i="1"/>
  <c r="M2438" i="1"/>
  <c r="R2438" i="1" s="1"/>
  <c r="L2438" i="1"/>
  <c r="M2437" i="1"/>
  <c r="L2437" i="1"/>
  <c r="M2436" i="1"/>
  <c r="R2436" i="1" s="1"/>
  <c r="L2436" i="1"/>
  <c r="M2435" i="1"/>
  <c r="L2435" i="1"/>
  <c r="M2434" i="1"/>
  <c r="L2434" i="1"/>
  <c r="M2433" i="1"/>
  <c r="L2433" i="1"/>
  <c r="M2432" i="1"/>
  <c r="R2432" i="1" s="1"/>
  <c r="L2432" i="1"/>
  <c r="M2431" i="1"/>
  <c r="R2431" i="1" s="1"/>
  <c r="L2431" i="1"/>
  <c r="M2430" i="1"/>
  <c r="N2430" i="1" s="1"/>
  <c r="L2430" i="1"/>
  <c r="M2429" i="1"/>
  <c r="L2429" i="1"/>
  <c r="M2428" i="1"/>
  <c r="L2428" i="1"/>
  <c r="M2427" i="1"/>
  <c r="L2427" i="1"/>
  <c r="M2426" i="1"/>
  <c r="L2426" i="1"/>
  <c r="M2425" i="1"/>
  <c r="L2425" i="1"/>
  <c r="M2424" i="1"/>
  <c r="R2424" i="1" s="1"/>
  <c r="L2424" i="1"/>
  <c r="M2423" i="1"/>
  <c r="N2423" i="1" s="1"/>
  <c r="L2423" i="1"/>
  <c r="M2422" i="1"/>
  <c r="R2422" i="1" s="1"/>
  <c r="L2422" i="1"/>
  <c r="M2421" i="1"/>
  <c r="L2421" i="1"/>
  <c r="M2420" i="1"/>
  <c r="L2420" i="1"/>
  <c r="M2419" i="1"/>
  <c r="L2419" i="1"/>
  <c r="M2418" i="1"/>
  <c r="L2418" i="1"/>
  <c r="M2417" i="1"/>
  <c r="L2417" i="1"/>
  <c r="M2416" i="1"/>
  <c r="R2416" i="1" s="1"/>
  <c r="L2416" i="1"/>
  <c r="M2415" i="1"/>
  <c r="R2415" i="1" s="1"/>
  <c r="L2415" i="1"/>
  <c r="M2414" i="1"/>
  <c r="R2414" i="1" s="1"/>
  <c r="L2414" i="1"/>
  <c r="M2413" i="1"/>
  <c r="L2413" i="1"/>
  <c r="M2412" i="1"/>
  <c r="R2412" i="1" s="1"/>
  <c r="L2412" i="1"/>
  <c r="M2411" i="1"/>
  <c r="L2411" i="1"/>
  <c r="M2410" i="1"/>
  <c r="L2410" i="1"/>
  <c r="M2409" i="1"/>
  <c r="L2409" i="1"/>
  <c r="M2408" i="1"/>
  <c r="L2408" i="1"/>
  <c r="M2407" i="1"/>
  <c r="O2407" i="1" s="1"/>
  <c r="L2407" i="1"/>
  <c r="M2406" i="1"/>
  <c r="N2406" i="1" s="1"/>
  <c r="L2406" i="1"/>
  <c r="M2405" i="1"/>
  <c r="L2405" i="1"/>
  <c r="M2404" i="1"/>
  <c r="R2404" i="1" s="1"/>
  <c r="L2404" i="1"/>
  <c r="M2403" i="1"/>
  <c r="L2403" i="1"/>
  <c r="M2402" i="1"/>
  <c r="L2402" i="1"/>
  <c r="M2401" i="1"/>
  <c r="L2401" i="1"/>
  <c r="M2400" i="1"/>
  <c r="R2400" i="1" s="1"/>
  <c r="L2400" i="1"/>
  <c r="M2399" i="1"/>
  <c r="N2399" i="1" s="1"/>
  <c r="L2399" i="1"/>
  <c r="M2398" i="1"/>
  <c r="R2398" i="1" s="1"/>
  <c r="L2398" i="1"/>
  <c r="M2397" i="1"/>
  <c r="L2397" i="1"/>
  <c r="M2396" i="1"/>
  <c r="R2396" i="1" s="1"/>
  <c r="L2396" i="1"/>
  <c r="M2395" i="1"/>
  <c r="L2395" i="1"/>
  <c r="M2394" i="1"/>
  <c r="L2394" i="1"/>
  <c r="M2393" i="1"/>
  <c r="L2393" i="1"/>
  <c r="M2392" i="1"/>
  <c r="R2392" i="1" s="1"/>
  <c r="L2392" i="1"/>
  <c r="M2391" i="1"/>
  <c r="R2391" i="1" s="1"/>
  <c r="L2391" i="1"/>
  <c r="M2390" i="1"/>
  <c r="R2390" i="1" s="1"/>
  <c r="L2390" i="1"/>
  <c r="M2389" i="1"/>
  <c r="L2389" i="1"/>
  <c r="M2388" i="1"/>
  <c r="R2388" i="1" s="1"/>
  <c r="L2388" i="1"/>
  <c r="M2387" i="1"/>
  <c r="L2387" i="1"/>
  <c r="M2386" i="1"/>
  <c r="L2386" i="1"/>
  <c r="M2385" i="1"/>
  <c r="L2385" i="1"/>
  <c r="M2384" i="1"/>
  <c r="L2384" i="1"/>
  <c r="M2383" i="1"/>
  <c r="L2383" i="1"/>
  <c r="M2382" i="1"/>
  <c r="L2382" i="1"/>
  <c r="M2381" i="1"/>
  <c r="L2381" i="1"/>
  <c r="M2380" i="1"/>
  <c r="L2380" i="1"/>
  <c r="M2379" i="1"/>
  <c r="L2379" i="1"/>
  <c r="M2378" i="1"/>
  <c r="L2378" i="1"/>
  <c r="M2377" i="1"/>
  <c r="L2377" i="1"/>
  <c r="M2376" i="1"/>
  <c r="R2376" i="1" s="1"/>
  <c r="L2376" i="1"/>
  <c r="M2375" i="1"/>
  <c r="N2375" i="1" s="1"/>
  <c r="L2375" i="1"/>
  <c r="M2374" i="1"/>
  <c r="R2374" i="1" s="1"/>
  <c r="L2374" i="1"/>
  <c r="M2373" i="1"/>
  <c r="L2373" i="1"/>
  <c r="M2372" i="1"/>
  <c r="R2372" i="1" s="1"/>
  <c r="L2372" i="1"/>
  <c r="M2371" i="1"/>
  <c r="L2371" i="1"/>
  <c r="M2370" i="1"/>
  <c r="L2370" i="1"/>
  <c r="M2369" i="1"/>
  <c r="L2369" i="1"/>
  <c r="M2368" i="1"/>
  <c r="R2368" i="1" s="1"/>
  <c r="L2368" i="1"/>
  <c r="M2367" i="1"/>
  <c r="R2367" i="1" s="1"/>
  <c r="L2367" i="1"/>
  <c r="M2366" i="1"/>
  <c r="R2366" i="1" s="1"/>
  <c r="L2366" i="1"/>
  <c r="M2365" i="1"/>
  <c r="L2365" i="1"/>
  <c r="M2364" i="1"/>
  <c r="R2364" i="1" s="1"/>
  <c r="L2364" i="1"/>
  <c r="M2363" i="1"/>
  <c r="L2363" i="1"/>
  <c r="M2362" i="1"/>
  <c r="L2362" i="1"/>
  <c r="M2361" i="1"/>
  <c r="L2361" i="1"/>
  <c r="M2360" i="1"/>
  <c r="L2360" i="1"/>
  <c r="M2359" i="1"/>
  <c r="O2359" i="1" s="1"/>
  <c r="L2359" i="1"/>
  <c r="M2358" i="1"/>
  <c r="N2358" i="1" s="1"/>
  <c r="L2358" i="1"/>
  <c r="M2357" i="1"/>
  <c r="L2357" i="1"/>
  <c r="M2356" i="1"/>
  <c r="L2356" i="1"/>
  <c r="M2355" i="1"/>
  <c r="L2355" i="1"/>
  <c r="M2354" i="1"/>
  <c r="L2354" i="1"/>
  <c r="M2353" i="1"/>
  <c r="L2353" i="1"/>
  <c r="M2352" i="1"/>
  <c r="R2352" i="1" s="1"/>
  <c r="L2352" i="1"/>
  <c r="M2351" i="1"/>
  <c r="R2351" i="1" s="1"/>
  <c r="L2351" i="1"/>
  <c r="M2350" i="1"/>
  <c r="R2350" i="1" s="1"/>
  <c r="L2350" i="1"/>
  <c r="M2349" i="1"/>
  <c r="L2349" i="1"/>
  <c r="M2348" i="1"/>
  <c r="R2348" i="1" s="1"/>
  <c r="L2348" i="1"/>
  <c r="M2347" i="1"/>
  <c r="L2347" i="1"/>
  <c r="M2346" i="1"/>
  <c r="L2346" i="1"/>
  <c r="M2345" i="1"/>
  <c r="L2345" i="1"/>
  <c r="M2344" i="1"/>
  <c r="R2344" i="1" s="1"/>
  <c r="L2344" i="1"/>
  <c r="M2343" i="1"/>
  <c r="R2343" i="1" s="1"/>
  <c r="L2343" i="1"/>
  <c r="M2342" i="1"/>
  <c r="N2342" i="1" s="1"/>
  <c r="L2342" i="1"/>
  <c r="M2341" i="1"/>
  <c r="L2341" i="1"/>
  <c r="M2340" i="1"/>
  <c r="R2340" i="1" s="1"/>
  <c r="L2340" i="1"/>
  <c r="M2339" i="1"/>
  <c r="R2339" i="1" s="1"/>
  <c r="L2339" i="1"/>
  <c r="M2338" i="1"/>
  <c r="L2338" i="1"/>
  <c r="M2337" i="1"/>
  <c r="R2337" i="1" s="1"/>
  <c r="L2337" i="1"/>
  <c r="M2336" i="1"/>
  <c r="L2336" i="1"/>
  <c r="M2335" i="1"/>
  <c r="L2335" i="1"/>
  <c r="M2334" i="1"/>
  <c r="L2334" i="1"/>
  <c r="M2333" i="1"/>
  <c r="R2333" i="1" s="1"/>
  <c r="L2333" i="1"/>
  <c r="M2332" i="1"/>
  <c r="R2332" i="1" s="1"/>
  <c r="L2332" i="1"/>
  <c r="M2331" i="1"/>
  <c r="N2331" i="1" s="1"/>
  <c r="L2331" i="1"/>
  <c r="M2330" i="1"/>
  <c r="L2330" i="1"/>
  <c r="M2329" i="1"/>
  <c r="R2329" i="1" s="1"/>
  <c r="L2329" i="1"/>
  <c r="M2328" i="1"/>
  <c r="L2328" i="1"/>
  <c r="M2327" i="1"/>
  <c r="L2327" i="1"/>
  <c r="M2326" i="1"/>
  <c r="L2326" i="1"/>
  <c r="M2325" i="1"/>
  <c r="L2325" i="1"/>
  <c r="M2324" i="1"/>
  <c r="O2324" i="1" s="1"/>
  <c r="L2324" i="1"/>
  <c r="M2323" i="1"/>
  <c r="N2323" i="1" s="1"/>
  <c r="L2323" i="1"/>
  <c r="M2322" i="1"/>
  <c r="L2322" i="1"/>
  <c r="M2321" i="1"/>
  <c r="L2321" i="1"/>
  <c r="M2320" i="1"/>
  <c r="L2320" i="1"/>
  <c r="M2319" i="1"/>
  <c r="L2319" i="1"/>
  <c r="M2318" i="1"/>
  <c r="L2318" i="1"/>
  <c r="M2317" i="1"/>
  <c r="R2317" i="1" s="1"/>
  <c r="L2317" i="1"/>
  <c r="M2316" i="1"/>
  <c r="R2316" i="1" s="1"/>
  <c r="L2316" i="1"/>
  <c r="M2315" i="1"/>
  <c r="R2315" i="1" s="1"/>
  <c r="L2315" i="1"/>
  <c r="M2314" i="1"/>
  <c r="L2314" i="1"/>
  <c r="M2313" i="1"/>
  <c r="R2313" i="1" s="1"/>
  <c r="L2313" i="1"/>
  <c r="M2312" i="1"/>
  <c r="L2312" i="1"/>
  <c r="M2311" i="1"/>
  <c r="L2311" i="1"/>
  <c r="M2310" i="1"/>
  <c r="L2310" i="1"/>
  <c r="M2309" i="1"/>
  <c r="L2309" i="1"/>
  <c r="M2308" i="1"/>
  <c r="O2308" i="1" s="1"/>
  <c r="L2308" i="1"/>
  <c r="M2307" i="1"/>
  <c r="L2307" i="1"/>
  <c r="M2306" i="1"/>
  <c r="L2306" i="1"/>
  <c r="M2305" i="1"/>
  <c r="R2305" i="1" s="1"/>
  <c r="L2305" i="1"/>
  <c r="M2304" i="1"/>
  <c r="L2304" i="1"/>
  <c r="M2303" i="1"/>
  <c r="L2303" i="1"/>
  <c r="M2302" i="1"/>
  <c r="L2302" i="1"/>
  <c r="M2301" i="1"/>
  <c r="R2301" i="1" s="1"/>
  <c r="L2301" i="1"/>
  <c r="M2300" i="1"/>
  <c r="L2300" i="1"/>
  <c r="M2299" i="1"/>
  <c r="N2299" i="1" s="1"/>
  <c r="L2299" i="1"/>
  <c r="M2298" i="1"/>
  <c r="L2298" i="1"/>
  <c r="M2297" i="1"/>
  <c r="L2297" i="1"/>
  <c r="M2296" i="1"/>
  <c r="L2296" i="1"/>
  <c r="M2295" i="1"/>
  <c r="L2295" i="1"/>
  <c r="M2294" i="1"/>
  <c r="L2294" i="1"/>
  <c r="M2293" i="1"/>
  <c r="L2293" i="1"/>
  <c r="M2292" i="1"/>
  <c r="L2292" i="1"/>
  <c r="M2291" i="1"/>
  <c r="N2291" i="1" s="1"/>
  <c r="L2291" i="1"/>
  <c r="M2290" i="1"/>
  <c r="L2290" i="1"/>
  <c r="M2289" i="1"/>
  <c r="R2289" i="1" s="1"/>
  <c r="L2289" i="1"/>
  <c r="M2288" i="1"/>
  <c r="R2288" i="1" s="1"/>
  <c r="L2288" i="1"/>
  <c r="M2287" i="1"/>
  <c r="L2287" i="1"/>
  <c r="M2286" i="1"/>
  <c r="L2286" i="1"/>
  <c r="M2285" i="1"/>
  <c r="R2285" i="1" s="1"/>
  <c r="L2285" i="1"/>
  <c r="M2284" i="1"/>
  <c r="R2284" i="1" s="1"/>
  <c r="L2284" i="1"/>
  <c r="M2283" i="1"/>
  <c r="N2283" i="1" s="1"/>
  <c r="L2283" i="1"/>
  <c r="M2282" i="1"/>
  <c r="L2282" i="1"/>
  <c r="M2281" i="1"/>
  <c r="L2281" i="1"/>
  <c r="M2280" i="1"/>
  <c r="R2280" i="1" s="1"/>
  <c r="L2280" i="1"/>
  <c r="M2279" i="1"/>
  <c r="L2279" i="1"/>
  <c r="M2278" i="1"/>
  <c r="L2278" i="1"/>
  <c r="M2277" i="1"/>
  <c r="R2277" i="1" s="1"/>
  <c r="L2277" i="1"/>
  <c r="M2276" i="1"/>
  <c r="L2276" i="1"/>
  <c r="M2275" i="1"/>
  <c r="R2275" i="1" s="1"/>
  <c r="L2275" i="1"/>
  <c r="M2274" i="1"/>
  <c r="L2274" i="1"/>
  <c r="M2273" i="1"/>
  <c r="R2273" i="1" s="1"/>
  <c r="L2273" i="1"/>
  <c r="M2272" i="1"/>
  <c r="R2272" i="1" s="1"/>
  <c r="L2272" i="1"/>
  <c r="M2271" i="1"/>
  <c r="L2271" i="1"/>
  <c r="M2270" i="1"/>
  <c r="L2270" i="1"/>
  <c r="M2269" i="1"/>
  <c r="R2269" i="1" s="1"/>
  <c r="L2269" i="1"/>
  <c r="M2268" i="1"/>
  <c r="R2268" i="1" s="1"/>
  <c r="L2268" i="1"/>
  <c r="M2267" i="1"/>
  <c r="R2267" i="1" s="1"/>
  <c r="L2267" i="1"/>
  <c r="M2266" i="1"/>
  <c r="L2266" i="1"/>
  <c r="M2265" i="1"/>
  <c r="L2265" i="1"/>
  <c r="M2264" i="1"/>
  <c r="L2264" i="1"/>
  <c r="M2263" i="1"/>
  <c r="L2263" i="1"/>
  <c r="M2262" i="1"/>
  <c r="L2262" i="1"/>
  <c r="M2261" i="1"/>
  <c r="L2261" i="1"/>
  <c r="M2260" i="1"/>
  <c r="L2260" i="1"/>
  <c r="M2259" i="1"/>
  <c r="N2259" i="1" s="1"/>
  <c r="L2259" i="1"/>
  <c r="M2258" i="1"/>
  <c r="L2258" i="1"/>
  <c r="M2257" i="1"/>
  <c r="R2257" i="1" s="1"/>
  <c r="L2257" i="1"/>
  <c r="M2256" i="1"/>
  <c r="R2256" i="1" s="1"/>
  <c r="L2256" i="1"/>
  <c r="M2255" i="1"/>
  <c r="L2255" i="1"/>
  <c r="M2254" i="1"/>
  <c r="R2254" i="1" s="1"/>
  <c r="L2254" i="1"/>
  <c r="M2253" i="1"/>
  <c r="L2253" i="1"/>
  <c r="M2252" i="1"/>
  <c r="O2252" i="1" s="1"/>
  <c r="L2252" i="1"/>
  <c r="M2251" i="1"/>
  <c r="L2251" i="1"/>
  <c r="M2250" i="1"/>
  <c r="R2250" i="1" s="1"/>
  <c r="L2250" i="1"/>
  <c r="M2249" i="1"/>
  <c r="R2249" i="1" s="1"/>
  <c r="L2249" i="1"/>
  <c r="M2248" i="1"/>
  <c r="L2248" i="1"/>
  <c r="M2247" i="1"/>
  <c r="L2247" i="1"/>
  <c r="M2246" i="1"/>
  <c r="L2246" i="1"/>
  <c r="M2245" i="1"/>
  <c r="O2245" i="1" s="1"/>
  <c r="L2245" i="1"/>
  <c r="M2244" i="1"/>
  <c r="L2244" i="1"/>
  <c r="M2243" i="1"/>
  <c r="L2243" i="1"/>
  <c r="M2242" i="1"/>
  <c r="R2242" i="1" s="1"/>
  <c r="L2242" i="1"/>
  <c r="M2241" i="1"/>
  <c r="L2241" i="1"/>
  <c r="M2240" i="1"/>
  <c r="O2240" i="1" s="1"/>
  <c r="L2240" i="1"/>
  <c r="M2239" i="1"/>
  <c r="L2239" i="1"/>
  <c r="M2238" i="1"/>
  <c r="L2238" i="1"/>
  <c r="M2237" i="1"/>
  <c r="L2237" i="1"/>
  <c r="M2236" i="1"/>
  <c r="O2236" i="1" s="1"/>
  <c r="L2236" i="1"/>
  <c r="M2235" i="1"/>
  <c r="L2235" i="1"/>
  <c r="M2234" i="1"/>
  <c r="L2234" i="1"/>
  <c r="M2233" i="1"/>
  <c r="R2233" i="1" s="1"/>
  <c r="L2233" i="1"/>
  <c r="M2232" i="1"/>
  <c r="N2232" i="1" s="1"/>
  <c r="L2232" i="1"/>
  <c r="M2231" i="1"/>
  <c r="L2231" i="1"/>
  <c r="M2230" i="1"/>
  <c r="R2230" i="1" s="1"/>
  <c r="L2230" i="1"/>
  <c r="M2229" i="1"/>
  <c r="R2229" i="1" s="1"/>
  <c r="L2229" i="1"/>
  <c r="M2228" i="1"/>
  <c r="O2228" i="1" s="1"/>
  <c r="L2228" i="1"/>
  <c r="M2227" i="1"/>
  <c r="L2227" i="1"/>
  <c r="M2226" i="1"/>
  <c r="R2226" i="1" s="1"/>
  <c r="L2226" i="1"/>
  <c r="M2225" i="1"/>
  <c r="R2225" i="1" s="1"/>
  <c r="L2225" i="1"/>
  <c r="M2224" i="1"/>
  <c r="R2224" i="1" s="1"/>
  <c r="L2224" i="1"/>
  <c r="M2223" i="1"/>
  <c r="L2223" i="1"/>
  <c r="M2222" i="1"/>
  <c r="L2222" i="1"/>
  <c r="M2221" i="1"/>
  <c r="R2221" i="1" s="1"/>
  <c r="L2221" i="1"/>
  <c r="M2220" i="1"/>
  <c r="O2220" i="1" s="1"/>
  <c r="L2220" i="1"/>
  <c r="M2219" i="1"/>
  <c r="L2219" i="1"/>
  <c r="M2218" i="1"/>
  <c r="R2218" i="1" s="1"/>
  <c r="L2218" i="1"/>
  <c r="M2217" i="1"/>
  <c r="R2217" i="1" s="1"/>
  <c r="L2217" i="1"/>
  <c r="M2216" i="1"/>
  <c r="O2216" i="1" s="1"/>
  <c r="L2216" i="1"/>
  <c r="M2215" i="1"/>
  <c r="L2215" i="1"/>
  <c r="M2214" i="1"/>
  <c r="L2214" i="1"/>
  <c r="M2213" i="1"/>
  <c r="O2213" i="1" s="1"/>
  <c r="L2213" i="1"/>
  <c r="M2212" i="1"/>
  <c r="L2212" i="1"/>
  <c r="M2211" i="1"/>
  <c r="L2211" i="1"/>
  <c r="M2210" i="1"/>
  <c r="R2210" i="1" s="1"/>
  <c r="L2210" i="1"/>
  <c r="M2209" i="1"/>
  <c r="O2209" i="1" s="1"/>
  <c r="L2209" i="1"/>
  <c r="M2208" i="1"/>
  <c r="O2208" i="1" s="1"/>
  <c r="L2208" i="1"/>
  <c r="M2207" i="1"/>
  <c r="L2207" i="1"/>
  <c r="M2206" i="1"/>
  <c r="L2206" i="1"/>
  <c r="M2205" i="1"/>
  <c r="N2205" i="1" s="1"/>
  <c r="L2205" i="1"/>
  <c r="M2204" i="1"/>
  <c r="O2204" i="1" s="1"/>
  <c r="L2204" i="1"/>
  <c r="M2203" i="1"/>
  <c r="L2203" i="1"/>
  <c r="M2202" i="1"/>
  <c r="L2202" i="1"/>
  <c r="M2201" i="1"/>
  <c r="R2201" i="1" s="1"/>
  <c r="L2201" i="1"/>
  <c r="M2200" i="1"/>
  <c r="N2200" i="1" s="1"/>
  <c r="L2200" i="1"/>
  <c r="M2199" i="1"/>
  <c r="L2199" i="1"/>
  <c r="M2198" i="1"/>
  <c r="R2198" i="1" s="1"/>
  <c r="L2198" i="1"/>
  <c r="M2197" i="1"/>
  <c r="R2197" i="1" s="1"/>
  <c r="L2197" i="1"/>
  <c r="M2196" i="1"/>
  <c r="O2196" i="1" s="1"/>
  <c r="L2196" i="1"/>
  <c r="M2195" i="1"/>
  <c r="L2195" i="1"/>
  <c r="M2194" i="1"/>
  <c r="R2194" i="1" s="1"/>
  <c r="L2194" i="1"/>
  <c r="M2193" i="1"/>
  <c r="R2193" i="1" s="1"/>
  <c r="L2193" i="1"/>
  <c r="M2192" i="1"/>
  <c r="R2192" i="1" s="1"/>
  <c r="L2192" i="1"/>
  <c r="M2191" i="1"/>
  <c r="L2191" i="1"/>
  <c r="M2190" i="1"/>
  <c r="N2190" i="1" s="1"/>
  <c r="L2190" i="1"/>
  <c r="M2189" i="1"/>
  <c r="L2189" i="1"/>
  <c r="M2188" i="1"/>
  <c r="N2188" i="1" s="1"/>
  <c r="L2188" i="1"/>
  <c r="M2187" i="1"/>
  <c r="L2187" i="1"/>
  <c r="M2186" i="1"/>
  <c r="R2186" i="1" s="1"/>
  <c r="L2186" i="1"/>
  <c r="M2185" i="1"/>
  <c r="R2185" i="1" s="1"/>
  <c r="L2185" i="1"/>
  <c r="M2184" i="1"/>
  <c r="L2184" i="1"/>
  <c r="M2183" i="1"/>
  <c r="L2183" i="1"/>
  <c r="M2182" i="1"/>
  <c r="R2182" i="1" s="1"/>
  <c r="L2182" i="1"/>
  <c r="M2181" i="1"/>
  <c r="R2181" i="1" s="1"/>
  <c r="L2181" i="1"/>
  <c r="M2180" i="1"/>
  <c r="O2180" i="1" s="1"/>
  <c r="L2180" i="1"/>
  <c r="M2179" i="1"/>
  <c r="L2179" i="1"/>
  <c r="M2178" i="1"/>
  <c r="R2178" i="1" s="1"/>
  <c r="L2178" i="1"/>
  <c r="M2177" i="1"/>
  <c r="R2177" i="1" s="1"/>
  <c r="L2177" i="1"/>
  <c r="M2176" i="1"/>
  <c r="O2176" i="1" s="1"/>
  <c r="L2176" i="1"/>
  <c r="M2175" i="1"/>
  <c r="L2175" i="1"/>
  <c r="M2174" i="1"/>
  <c r="R2174" i="1" s="1"/>
  <c r="L2174" i="1"/>
  <c r="M2173" i="1"/>
  <c r="R2173" i="1" s="1"/>
  <c r="L2173" i="1"/>
  <c r="M2172" i="1"/>
  <c r="O2172" i="1" s="1"/>
  <c r="L2172" i="1"/>
  <c r="M2171" i="1"/>
  <c r="L2171" i="1"/>
  <c r="M2170" i="1"/>
  <c r="R2170" i="1" s="1"/>
  <c r="L2170" i="1"/>
  <c r="M2169" i="1"/>
  <c r="R2169" i="1" s="1"/>
  <c r="L2169" i="1"/>
  <c r="M2168" i="1"/>
  <c r="O2168" i="1" s="1"/>
  <c r="L2168" i="1"/>
  <c r="M2167" i="1"/>
  <c r="L2167" i="1"/>
  <c r="M2166" i="1"/>
  <c r="R2166" i="1" s="1"/>
  <c r="L2166" i="1"/>
  <c r="M2165" i="1"/>
  <c r="R2165" i="1" s="1"/>
  <c r="L2165" i="1"/>
  <c r="M2164" i="1"/>
  <c r="O2164" i="1" s="1"/>
  <c r="L2164" i="1"/>
  <c r="M2163" i="1"/>
  <c r="L2163" i="1"/>
  <c r="M2162" i="1"/>
  <c r="R2162" i="1" s="1"/>
  <c r="L2162" i="1"/>
  <c r="M2161" i="1"/>
  <c r="R2161" i="1" s="1"/>
  <c r="L2161" i="1"/>
  <c r="M2160" i="1"/>
  <c r="L2160" i="1"/>
  <c r="M2159" i="1"/>
  <c r="L2159" i="1"/>
  <c r="M2158" i="1"/>
  <c r="R2158" i="1" s="1"/>
  <c r="L2158" i="1"/>
  <c r="M2157" i="1"/>
  <c r="N2157" i="1" s="1"/>
  <c r="L2157" i="1"/>
  <c r="M2156" i="1"/>
  <c r="O2156" i="1" s="1"/>
  <c r="L2156" i="1"/>
  <c r="M2155" i="1"/>
  <c r="L2155" i="1"/>
  <c r="M2154" i="1"/>
  <c r="R2154" i="1" s="1"/>
  <c r="L2154" i="1"/>
  <c r="M2153" i="1"/>
  <c r="N2153" i="1" s="1"/>
  <c r="L2153" i="1"/>
  <c r="M2152" i="1"/>
  <c r="O2152" i="1" s="1"/>
  <c r="L2152" i="1"/>
  <c r="M2151" i="1"/>
  <c r="L2151" i="1"/>
  <c r="M2150" i="1"/>
  <c r="R2150" i="1" s="1"/>
  <c r="L2150" i="1"/>
  <c r="M2149" i="1"/>
  <c r="R2149" i="1" s="1"/>
  <c r="L2149" i="1"/>
  <c r="M2148" i="1"/>
  <c r="L2148" i="1"/>
  <c r="M2147" i="1"/>
  <c r="L2147" i="1"/>
  <c r="M2146" i="1"/>
  <c r="R2146" i="1" s="1"/>
  <c r="L2146" i="1"/>
  <c r="M2145" i="1"/>
  <c r="O2145" i="1" s="1"/>
  <c r="L2145" i="1"/>
  <c r="M2144" i="1"/>
  <c r="O2144" i="1" s="1"/>
  <c r="L2144" i="1"/>
  <c r="M2143" i="1"/>
  <c r="L2143" i="1"/>
  <c r="M2142" i="1"/>
  <c r="R2142" i="1" s="1"/>
  <c r="L2142" i="1"/>
  <c r="M2141" i="1"/>
  <c r="R2141" i="1" s="1"/>
  <c r="L2141" i="1"/>
  <c r="M2140" i="1"/>
  <c r="O2140" i="1" s="1"/>
  <c r="L2140" i="1"/>
  <c r="M2139" i="1"/>
  <c r="L2139" i="1"/>
  <c r="M2138" i="1"/>
  <c r="R2138" i="1" s="1"/>
  <c r="L2138" i="1"/>
  <c r="M2137" i="1"/>
  <c r="R2137" i="1" s="1"/>
  <c r="L2137" i="1"/>
  <c r="M2136" i="1"/>
  <c r="O2136" i="1" s="1"/>
  <c r="L2136" i="1"/>
  <c r="M2135" i="1"/>
  <c r="L2135" i="1"/>
  <c r="M2134" i="1"/>
  <c r="R2134" i="1" s="1"/>
  <c r="L2134" i="1"/>
  <c r="M2133" i="1"/>
  <c r="R2133" i="1" s="1"/>
  <c r="L2133" i="1"/>
  <c r="M2132" i="1"/>
  <c r="O2132" i="1" s="1"/>
  <c r="L2132" i="1"/>
  <c r="M2131" i="1"/>
  <c r="L2131" i="1"/>
  <c r="M2130" i="1"/>
  <c r="R2130" i="1" s="1"/>
  <c r="L2130" i="1"/>
  <c r="M2129" i="1"/>
  <c r="R2129" i="1" s="1"/>
  <c r="L2129" i="1"/>
  <c r="M2128" i="1"/>
  <c r="L2128" i="1"/>
  <c r="M2127" i="1"/>
  <c r="L2127" i="1"/>
  <c r="M2126" i="1"/>
  <c r="R2126" i="1" s="1"/>
  <c r="L2126" i="1"/>
  <c r="M2125" i="1"/>
  <c r="R2125" i="1" s="1"/>
  <c r="L2125" i="1"/>
  <c r="M2124" i="1"/>
  <c r="O2124" i="1" s="1"/>
  <c r="L2124" i="1"/>
  <c r="M2123" i="1"/>
  <c r="L2123" i="1"/>
  <c r="M2122" i="1"/>
  <c r="R2122" i="1" s="1"/>
  <c r="L2122" i="1"/>
  <c r="M2121" i="1"/>
  <c r="N2121" i="1" s="1"/>
  <c r="L2121" i="1"/>
  <c r="M2120" i="1"/>
  <c r="O2120" i="1" s="1"/>
  <c r="L2120" i="1"/>
  <c r="M2119" i="1"/>
  <c r="L2119" i="1"/>
  <c r="M2118" i="1"/>
  <c r="R2118" i="1" s="1"/>
  <c r="L2118" i="1"/>
  <c r="M2117" i="1"/>
  <c r="L2117" i="1"/>
  <c r="M2116" i="1"/>
  <c r="O2116" i="1" s="1"/>
  <c r="L2116" i="1"/>
  <c r="M2115" i="1"/>
  <c r="L2115" i="1"/>
  <c r="M2114" i="1"/>
  <c r="R2114" i="1" s="1"/>
  <c r="L2114" i="1"/>
  <c r="M2113" i="1"/>
  <c r="R2113" i="1" s="1"/>
  <c r="L2113" i="1"/>
  <c r="M2112" i="1"/>
  <c r="O2112" i="1" s="1"/>
  <c r="L2112" i="1"/>
  <c r="M2111" i="1"/>
  <c r="L2111" i="1"/>
  <c r="M2110" i="1"/>
  <c r="R2110" i="1" s="1"/>
  <c r="L2110" i="1"/>
  <c r="M2109" i="1"/>
  <c r="R2109" i="1" s="1"/>
  <c r="L2109" i="1"/>
  <c r="M2108" i="1"/>
  <c r="O2108" i="1" s="1"/>
  <c r="L2108" i="1"/>
  <c r="M2107" i="1"/>
  <c r="L2107" i="1"/>
  <c r="M2106" i="1"/>
  <c r="R2106" i="1" s="1"/>
  <c r="L2106" i="1"/>
  <c r="M2105" i="1"/>
  <c r="R2105" i="1" s="1"/>
  <c r="L2105" i="1"/>
  <c r="M2104" i="1"/>
  <c r="O2104" i="1" s="1"/>
  <c r="L2104" i="1"/>
  <c r="M2103" i="1"/>
  <c r="L2103" i="1"/>
  <c r="M2102" i="1"/>
  <c r="L2102" i="1"/>
  <c r="M2101" i="1"/>
  <c r="O2101" i="1" s="1"/>
  <c r="L2101" i="1"/>
  <c r="M2100" i="1"/>
  <c r="O2100" i="1" s="1"/>
  <c r="L2100" i="1"/>
  <c r="M2099" i="1"/>
  <c r="L2099" i="1"/>
  <c r="M2098" i="1"/>
  <c r="R2098" i="1" s="1"/>
  <c r="L2098" i="1"/>
  <c r="M2097" i="1"/>
  <c r="R2097" i="1" s="1"/>
  <c r="L2097" i="1"/>
  <c r="M2096" i="1"/>
  <c r="O2096" i="1" s="1"/>
  <c r="L2096" i="1"/>
  <c r="M2095" i="1"/>
  <c r="L2095" i="1"/>
  <c r="M2094" i="1"/>
  <c r="R2094" i="1" s="1"/>
  <c r="L2094" i="1"/>
  <c r="M2093" i="1"/>
  <c r="R2093" i="1" s="1"/>
  <c r="L2093" i="1"/>
  <c r="M2092" i="1"/>
  <c r="O2092" i="1" s="1"/>
  <c r="L2092" i="1"/>
  <c r="M2091" i="1"/>
  <c r="L2091" i="1"/>
  <c r="M2090" i="1"/>
  <c r="R2090" i="1" s="1"/>
  <c r="L2090" i="1"/>
  <c r="M2089" i="1"/>
  <c r="L2089" i="1"/>
  <c r="M2088" i="1"/>
  <c r="O2088" i="1" s="1"/>
  <c r="L2088" i="1"/>
  <c r="M2087" i="1"/>
  <c r="L2087" i="1"/>
  <c r="M2086" i="1"/>
  <c r="R2086" i="1" s="1"/>
  <c r="L2086" i="1"/>
  <c r="M2085" i="1"/>
  <c r="R2085" i="1" s="1"/>
  <c r="L2085" i="1"/>
  <c r="M2084" i="1"/>
  <c r="O2084" i="1" s="1"/>
  <c r="L2084" i="1"/>
  <c r="M2083" i="1"/>
  <c r="L2083" i="1"/>
  <c r="M2082" i="1"/>
  <c r="R2082" i="1" s="1"/>
  <c r="L2082" i="1"/>
  <c r="M2081" i="1"/>
  <c r="L2081" i="1"/>
  <c r="M2080" i="1"/>
  <c r="O2080" i="1" s="1"/>
  <c r="L2080" i="1"/>
  <c r="M2079" i="1"/>
  <c r="L2079" i="1"/>
  <c r="M2078" i="1"/>
  <c r="O2078" i="1" s="1"/>
  <c r="L2078" i="1"/>
  <c r="M2077" i="1"/>
  <c r="O2077" i="1" s="1"/>
  <c r="L2077" i="1"/>
  <c r="M2076" i="1"/>
  <c r="O2076" i="1" s="1"/>
  <c r="L2076" i="1"/>
  <c r="M2075" i="1"/>
  <c r="R2075" i="1" s="1"/>
  <c r="L2075" i="1"/>
  <c r="M2074" i="1"/>
  <c r="R2074" i="1" s="1"/>
  <c r="L2074" i="1"/>
  <c r="M2073" i="1"/>
  <c r="O2073" i="1" s="1"/>
  <c r="L2073" i="1"/>
  <c r="M2072" i="1"/>
  <c r="O2072" i="1" s="1"/>
  <c r="L2072" i="1"/>
  <c r="M2071" i="1"/>
  <c r="R2071" i="1" s="1"/>
  <c r="L2071" i="1"/>
  <c r="M2070" i="1"/>
  <c r="R2070" i="1" s="1"/>
  <c r="L2070" i="1"/>
  <c r="M2069" i="1"/>
  <c r="O2069" i="1" s="1"/>
  <c r="L2069" i="1"/>
  <c r="M2068" i="1"/>
  <c r="O2068" i="1" s="1"/>
  <c r="L2068" i="1"/>
  <c r="M2067" i="1"/>
  <c r="R2067" i="1" s="1"/>
  <c r="L2067" i="1"/>
  <c r="M2066" i="1"/>
  <c r="R2066" i="1" s="1"/>
  <c r="L2066" i="1"/>
  <c r="M2065" i="1"/>
  <c r="O2065" i="1" s="1"/>
  <c r="L2065" i="1"/>
  <c r="M2064" i="1"/>
  <c r="O2064" i="1" s="1"/>
  <c r="L2064" i="1"/>
  <c r="M2063" i="1"/>
  <c r="L2063" i="1"/>
  <c r="M2062" i="1"/>
  <c r="R2062" i="1" s="1"/>
  <c r="L2062" i="1"/>
  <c r="L184" i="1"/>
  <c r="M184" i="1"/>
  <c r="N184" i="1" s="1"/>
  <c r="L185" i="1"/>
  <c r="M185" i="1"/>
  <c r="R185" i="1" s="1"/>
  <c r="L186" i="1"/>
  <c r="M186" i="1"/>
  <c r="N186" i="1" s="1"/>
  <c r="L187" i="1"/>
  <c r="M187" i="1"/>
  <c r="O187" i="1" s="1"/>
  <c r="L188" i="1"/>
  <c r="M188" i="1"/>
  <c r="R188" i="1" s="1"/>
  <c r="L189" i="1"/>
  <c r="M189" i="1"/>
  <c r="N189" i="1" s="1"/>
  <c r="L190" i="1"/>
  <c r="M190" i="1"/>
  <c r="N190" i="1" s="1"/>
  <c r="AF166" i="1"/>
  <c r="AG166" i="1"/>
  <c r="M2061" i="1"/>
  <c r="L2061" i="1"/>
  <c r="O2217" i="1" l="1"/>
  <c r="O2066" i="1"/>
  <c r="O2431" i="1"/>
  <c r="N2728" i="1"/>
  <c r="N2956" i="1"/>
  <c r="O2376" i="1"/>
  <c r="O2855" i="1"/>
  <c r="R3012" i="1"/>
  <c r="O2198" i="1"/>
  <c r="O2343" i="1"/>
  <c r="O2305" i="1"/>
  <c r="N2955" i="1"/>
  <c r="N2995" i="1"/>
  <c r="P2995" i="1" s="1"/>
  <c r="R2995" i="1" s="1"/>
  <c r="R2430" i="1"/>
  <c r="O2109" i="1"/>
  <c r="N2182" i="1"/>
  <c r="O2284" i="1"/>
  <c r="N2315" i="1"/>
  <c r="N2316" i="1"/>
  <c r="O2317" i="1"/>
  <c r="O2479" i="1"/>
  <c r="O2911" i="1"/>
  <c r="P2911" i="1" s="1"/>
  <c r="Q2911" i="1" s="1"/>
  <c r="O2912" i="1"/>
  <c r="N2447" i="1"/>
  <c r="N2113" i="1"/>
  <c r="O2190" i="1"/>
  <c r="P2190" i="1" s="1"/>
  <c r="Q2190" i="1" s="1"/>
  <c r="R2213" i="1"/>
  <c r="O2316" i="1"/>
  <c r="R2331" i="1"/>
  <c r="N2823" i="1"/>
  <c r="O2884" i="1"/>
  <c r="R2911" i="1"/>
  <c r="R2971" i="1"/>
  <c r="N2249" i="1"/>
  <c r="N2339" i="1"/>
  <c r="R2502" i="1"/>
  <c r="N2799" i="1"/>
  <c r="P2799" i="1" s="1"/>
  <c r="Q2799" i="1" s="1"/>
  <c r="O2827" i="1"/>
  <c r="P2827" i="1" s="1"/>
  <c r="Q2827" i="1" s="1"/>
  <c r="O2852" i="1"/>
  <c r="N2954" i="1"/>
  <c r="P2954" i="1" s="1"/>
  <c r="Q2954" i="1" s="1"/>
  <c r="N2964" i="1"/>
  <c r="N2979" i="1"/>
  <c r="P2979" i="1" s="1"/>
  <c r="Q2979" i="1" s="1"/>
  <c r="N2540" i="1"/>
  <c r="P2540" i="1" s="1"/>
  <c r="Q2540" i="1" s="1"/>
  <c r="N2720" i="1"/>
  <c r="R2799" i="1"/>
  <c r="N2839" i="1"/>
  <c r="O2959" i="1"/>
  <c r="P2959" i="1" s="1"/>
  <c r="Q2959" i="1" s="1"/>
  <c r="O3012" i="1"/>
  <c r="P3012" i="1" s="1"/>
  <c r="Q3012" i="1" s="1"/>
  <c r="O3017" i="1"/>
  <c r="N2066" i="1"/>
  <c r="O2067" i="1"/>
  <c r="N2110" i="1"/>
  <c r="N2141" i="1"/>
  <c r="N2078" i="1"/>
  <c r="P2078" i="1" s="1"/>
  <c r="Q2078" i="1" s="1"/>
  <c r="O2110" i="1"/>
  <c r="N2185" i="1"/>
  <c r="N2201" i="1"/>
  <c r="R2204" i="1"/>
  <c r="R2283" i="1"/>
  <c r="N2350" i="1"/>
  <c r="N2351" i="1"/>
  <c r="O2352" i="1"/>
  <c r="N2414" i="1"/>
  <c r="N2415" i="1"/>
  <c r="O2416" i="1"/>
  <c r="N2454" i="1"/>
  <c r="N2455" i="1"/>
  <c r="O2456" i="1"/>
  <c r="R2486" i="1"/>
  <c r="N2656" i="1"/>
  <c r="N2694" i="1"/>
  <c r="N2775" i="1"/>
  <c r="P2775" i="1" s="1"/>
  <c r="Q2775" i="1" s="1"/>
  <c r="N2815" i="1"/>
  <c r="P2815" i="1" s="1"/>
  <c r="Q2815" i="1" s="1"/>
  <c r="O2820" i="1"/>
  <c r="O2823" i="1"/>
  <c r="O2839" i="1"/>
  <c r="R2871" i="1"/>
  <c r="N2891" i="1"/>
  <c r="N2913" i="1"/>
  <c r="P2913" i="1" s="1"/>
  <c r="Q2913" i="1" s="1"/>
  <c r="N2927" i="1"/>
  <c r="O2955" i="1"/>
  <c r="O2956" i="1"/>
  <c r="O2972" i="1"/>
  <c r="P2972" i="1" s="1"/>
  <c r="Q2972" i="1" s="1"/>
  <c r="O2973" i="1"/>
  <c r="N2980" i="1"/>
  <c r="R2987" i="1"/>
  <c r="O3020" i="1"/>
  <c r="R2972" i="1"/>
  <c r="O2351" i="1"/>
  <c r="O2415" i="1"/>
  <c r="O2455" i="1"/>
  <c r="N2118" i="1"/>
  <c r="O2149" i="1"/>
  <c r="R2216" i="1"/>
  <c r="O2225" i="1"/>
  <c r="O2254" i="1"/>
  <c r="R2291" i="1"/>
  <c r="O2332" i="1"/>
  <c r="R2342" i="1"/>
  <c r="N2366" i="1"/>
  <c r="N2431" i="1"/>
  <c r="O2432" i="1"/>
  <c r="R2478" i="1"/>
  <c r="N2526" i="1"/>
  <c r="N2704" i="1"/>
  <c r="N2725" i="1"/>
  <c r="N2781" i="1"/>
  <c r="P2781" i="1" s="1"/>
  <c r="Q2781" i="1" s="1"/>
  <c r="O2788" i="1"/>
  <c r="N2855" i="1"/>
  <c r="R2881" i="1"/>
  <c r="R2913" i="1"/>
  <c r="R2382" i="1"/>
  <c r="N2382" i="1"/>
  <c r="O2550" i="1"/>
  <c r="N2642" i="1"/>
  <c r="O2642" i="1"/>
  <c r="O2128" i="1"/>
  <c r="N2128" i="1"/>
  <c r="N2237" i="1"/>
  <c r="R2237" i="1"/>
  <c r="O2237" i="1"/>
  <c r="R2297" i="1"/>
  <c r="O2297" i="1"/>
  <c r="R2420" i="1"/>
  <c r="O2420" i="1"/>
  <c r="N2740" i="1"/>
  <c r="R2321" i="1"/>
  <c r="O2321" i="1"/>
  <c r="R2384" i="1"/>
  <c r="O2384" i="1"/>
  <c r="O2582" i="1"/>
  <c r="R2089" i="1"/>
  <c r="N2089" i="1"/>
  <c r="R2265" i="1"/>
  <c r="O2265" i="1"/>
  <c r="R2468" i="1"/>
  <c r="O2468" i="1"/>
  <c r="N2537" i="1"/>
  <c r="O2537" i="1"/>
  <c r="O2558" i="1"/>
  <c r="N2558" i="1"/>
  <c r="O2590" i="1"/>
  <c r="N2590" i="1"/>
  <c r="R2222" i="1"/>
  <c r="O2222" i="1"/>
  <c r="N2307" i="1"/>
  <c r="R2307" i="1"/>
  <c r="N2545" i="1"/>
  <c r="O2566" i="1"/>
  <c r="O2184" i="1"/>
  <c r="N2184" i="1"/>
  <c r="R2063" i="1"/>
  <c r="O2063" i="1"/>
  <c r="O2241" i="1"/>
  <c r="N2241" i="1"/>
  <c r="R2356" i="1"/>
  <c r="O2356" i="1"/>
  <c r="R2117" i="1"/>
  <c r="O2117" i="1"/>
  <c r="O2148" i="1"/>
  <c r="R2148" i="1"/>
  <c r="R2253" i="1"/>
  <c r="N2253" i="1"/>
  <c r="R2383" i="1"/>
  <c r="O2383" i="1"/>
  <c r="N2383" i="1"/>
  <c r="N2610" i="1"/>
  <c r="O2610" i="1"/>
  <c r="N2736" i="1"/>
  <c r="O2755" i="1"/>
  <c r="N2755" i="1"/>
  <c r="O2831" i="1"/>
  <c r="N2831" i="1"/>
  <c r="R2102" i="1"/>
  <c r="O2102" i="1"/>
  <c r="O2160" i="1"/>
  <c r="N2160" i="1"/>
  <c r="R2189" i="1"/>
  <c r="N2189" i="1"/>
  <c r="R2206" i="1"/>
  <c r="O2206" i="1"/>
  <c r="R2238" i="1"/>
  <c r="O2238" i="1"/>
  <c r="O2248" i="1"/>
  <c r="N2248" i="1"/>
  <c r="R2300" i="1"/>
  <c r="O2300" i="1"/>
  <c r="R2446" i="1"/>
  <c r="N2446" i="1"/>
  <c r="O2574" i="1"/>
  <c r="N2574" i="1"/>
  <c r="N2895" i="1"/>
  <c r="R2895" i="1"/>
  <c r="O2895" i="1"/>
  <c r="R2932" i="1"/>
  <c r="O2932" i="1"/>
  <c r="N2996" i="1"/>
  <c r="N2641" i="1"/>
  <c r="N2662" i="1"/>
  <c r="O2738" i="1"/>
  <c r="O2865" i="1"/>
  <c r="R2865" i="1"/>
  <c r="R2897" i="1"/>
  <c r="O2901" i="1"/>
  <c r="R2901" i="1"/>
  <c r="R2944" i="1"/>
  <c r="O2944" i="1"/>
  <c r="R2989" i="1"/>
  <c r="O2989" i="1"/>
  <c r="N3004" i="1"/>
  <c r="R3004" i="1"/>
  <c r="R3011" i="1"/>
  <c r="O2841" i="1"/>
  <c r="N2841" i="1"/>
  <c r="O2857" i="1"/>
  <c r="R2857" i="1"/>
  <c r="N2857" i="1"/>
  <c r="N2062" i="1"/>
  <c r="R2101" i="1"/>
  <c r="O2170" i="1"/>
  <c r="N2221" i="1"/>
  <c r="N2229" i="1"/>
  <c r="R2236" i="1"/>
  <c r="N2240" i="1"/>
  <c r="P2240" i="1" s="1"/>
  <c r="Q2240" i="1" s="1"/>
  <c r="N2245" i="1"/>
  <c r="P2245" i="1" s="1"/>
  <c r="Q2245" i="1" s="1"/>
  <c r="R2299" i="1"/>
  <c r="O2368" i="1"/>
  <c r="O2400" i="1"/>
  <c r="O2492" i="1"/>
  <c r="O2508" i="1"/>
  <c r="N2517" i="1"/>
  <c r="N2522" i="1"/>
  <c r="N2534" i="1"/>
  <c r="P2534" i="1" s="1"/>
  <c r="Q2534" i="1" s="1"/>
  <c r="O2542" i="1"/>
  <c r="P2542" i="1" s="1"/>
  <c r="Q2542" i="1" s="1"/>
  <c r="N2552" i="1"/>
  <c r="P2552" i="1" s="1"/>
  <c r="Q2552" i="1" s="1"/>
  <c r="N2570" i="1"/>
  <c r="P2570" i="1" s="1"/>
  <c r="Q2570" i="1" s="1"/>
  <c r="N2586" i="1"/>
  <c r="P2586" i="1" s="1"/>
  <c r="Q2586" i="1" s="1"/>
  <c r="N2616" i="1"/>
  <c r="P2616" i="1" s="1"/>
  <c r="R2616" i="1" s="1"/>
  <c r="N2629" i="1"/>
  <c r="N2638" i="1"/>
  <c r="O2641" i="1"/>
  <c r="N2646" i="1"/>
  <c r="O2722" i="1"/>
  <c r="O2748" i="1"/>
  <c r="O2754" i="1"/>
  <c r="N2754" i="1"/>
  <c r="O2767" i="1"/>
  <c r="N2767" i="1"/>
  <c r="O2825" i="1"/>
  <c r="O2828" i="1"/>
  <c r="O2844" i="1"/>
  <c r="R2860" i="1"/>
  <c r="O2860" i="1"/>
  <c r="N2865" i="1"/>
  <c r="R2883" i="1"/>
  <c r="R2896" i="1"/>
  <c r="O2896" i="1"/>
  <c r="N2929" i="1"/>
  <c r="P2929" i="1" s="1"/>
  <c r="Q2929" i="1" s="1"/>
  <c r="N2931" i="1"/>
  <c r="R2931" i="1"/>
  <c r="O2931" i="1"/>
  <c r="N2944" i="1"/>
  <c r="O3004" i="1"/>
  <c r="O2847" i="1"/>
  <c r="P2847" i="1" s="1"/>
  <c r="Q2847" i="1" s="1"/>
  <c r="R2863" i="1"/>
  <c r="O2863" i="1"/>
  <c r="P2863" i="1" s="1"/>
  <c r="Q2863" i="1" s="1"/>
  <c r="N2086" i="1"/>
  <c r="R2145" i="1"/>
  <c r="R2157" i="1"/>
  <c r="O2177" i="1"/>
  <c r="N2178" i="1"/>
  <c r="O2070" i="1"/>
  <c r="O2085" i="1"/>
  <c r="R2144" i="1"/>
  <c r="R2156" i="1"/>
  <c r="R2176" i="1"/>
  <c r="O2178" i="1"/>
  <c r="R2196" i="1"/>
  <c r="N2216" i="1"/>
  <c r="P2216" i="1" s="1"/>
  <c r="Q2216" i="1" s="1"/>
  <c r="N2217" i="1"/>
  <c r="O2218" i="1"/>
  <c r="O2226" i="1"/>
  <c r="N2233" i="1"/>
  <c r="N2284" i="1"/>
  <c r="O2285" i="1"/>
  <c r="O2313" i="1"/>
  <c r="N2332" i="1"/>
  <c r="O2333" i="1"/>
  <c r="N2343" i="1"/>
  <c r="O2344" i="1"/>
  <c r="O2364" i="1"/>
  <c r="N2367" i="1"/>
  <c r="O2424" i="1"/>
  <c r="O2448" i="1"/>
  <c r="N2479" i="1"/>
  <c r="O2480" i="1"/>
  <c r="O2500" i="1"/>
  <c r="O2503" i="1"/>
  <c r="N2524" i="1"/>
  <c r="P2524" i="1" s="1"/>
  <c r="Q2524" i="1" s="1"/>
  <c r="N2554" i="1"/>
  <c r="P2554" i="1" s="1"/>
  <c r="Q2554" i="1" s="1"/>
  <c r="O2562" i="1"/>
  <c r="P2562" i="1" s="1"/>
  <c r="Q2562" i="1" s="1"/>
  <c r="N2578" i="1"/>
  <c r="P2578" i="1" s="1"/>
  <c r="Q2578" i="1" s="1"/>
  <c r="N2637" i="1"/>
  <c r="P2637" i="1" s="1"/>
  <c r="R2637" i="1" s="1"/>
  <c r="O2638" i="1"/>
  <c r="N2678" i="1"/>
  <c r="N2741" i="1"/>
  <c r="N2743" i="1"/>
  <c r="O2771" i="1"/>
  <c r="P2771" i="1" s="1"/>
  <c r="Q2771" i="1" s="1"/>
  <c r="O2809" i="1"/>
  <c r="P2809" i="1" s="1"/>
  <c r="Q2809" i="1" s="1"/>
  <c r="O2812" i="1"/>
  <c r="N2825" i="1"/>
  <c r="R2864" i="1"/>
  <c r="O2864" i="1"/>
  <c r="R2879" i="1"/>
  <c r="O2879" i="1"/>
  <c r="P2879" i="1" s="1"/>
  <c r="Q2879" i="1" s="1"/>
  <c r="N2915" i="1"/>
  <c r="R2915" i="1"/>
  <c r="N2988" i="1"/>
  <c r="R2988" i="1"/>
  <c r="O2988" i="1"/>
  <c r="O3003" i="1"/>
  <c r="R3003" i="1"/>
  <c r="N2889" i="1"/>
  <c r="P2889" i="1" s="1"/>
  <c r="Q2889" i="1" s="1"/>
  <c r="O2892" i="1"/>
  <c r="R2960" i="1"/>
  <c r="N3020" i="1"/>
  <c r="R2260" i="1"/>
  <c r="N2260" i="1"/>
  <c r="R2276" i="1"/>
  <c r="O2276" i="1"/>
  <c r="R2281" i="1"/>
  <c r="O2281" i="1"/>
  <c r="R2293" i="1"/>
  <c r="O2293" i="1"/>
  <c r="R2452" i="1"/>
  <c r="O2452" i="1"/>
  <c r="O2062" i="1"/>
  <c r="N2074" i="1"/>
  <c r="O2075" i="1"/>
  <c r="O2086" i="1"/>
  <c r="O2093" i="1"/>
  <c r="N2094" i="1"/>
  <c r="N2097" i="1"/>
  <c r="O2118" i="1"/>
  <c r="N2125" i="1"/>
  <c r="N2136" i="1"/>
  <c r="P2136" i="1" s="1"/>
  <c r="Q2136" i="1" s="1"/>
  <c r="N2137" i="1"/>
  <c r="O2138" i="1"/>
  <c r="N2168" i="1"/>
  <c r="P2168" i="1" s="1"/>
  <c r="Q2168" i="1" s="1"/>
  <c r="N2169" i="1"/>
  <c r="N2173" i="1"/>
  <c r="N2180" i="1"/>
  <c r="P2180" i="1" s="1"/>
  <c r="Q2180" i="1" s="1"/>
  <c r="N2181" i="1"/>
  <c r="O2194" i="1"/>
  <c r="N2197" i="1"/>
  <c r="R2205" i="1"/>
  <c r="N2208" i="1"/>
  <c r="P2208" i="1" s="1"/>
  <c r="Q2208" i="1" s="1"/>
  <c r="N2209" i="1"/>
  <c r="P2209" i="1" s="1"/>
  <c r="Q2209" i="1" s="1"/>
  <c r="O2210" i="1"/>
  <c r="R2220" i="1"/>
  <c r="O2221" i="1"/>
  <c r="R2228" i="1"/>
  <c r="O2229" i="1"/>
  <c r="O2230" i="1"/>
  <c r="O2242" i="1"/>
  <c r="R2245" i="1"/>
  <c r="R2248" i="1"/>
  <c r="O2249" i="1"/>
  <c r="O2250" i="1"/>
  <c r="O2253" i="1"/>
  <c r="O2257" i="1"/>
  <c r="O2260" i="1"/>
  <c r="N2267" i="1"/>
  <c r="N2268" i="1"/>
  <c r="O2273" i="1"/>
  <c r="N2276" i="1"/>
  <c r="R2292" i="1"/>
  <c r="N2292" i="1"/>
  <c r="R2309" i="1"/>
  <c r="O2309" i="1"/>
  <c r="R2323" i="1"/>
  <c r="R2358" i="1"/>
  <c r="O2367" i="1"/>
  <c r="N2374" i="1"/>
  <c r="N2390" i="1"/>
  <c r="N2391" i="1"/>
  <c r="O2392" i="1"/>
  <c r="R2406" i="1"/>
  <c r="N2422" i="1"/>
  <c r="N2438" i="1"/>
  <c r="N2439" i="1"/>
  <c r="O2440" i="1"/>
  <c r="R2470" i="1"/>
  <c r="R2488" i="1"/>
  <c r="O2488" i="1"/>
  <c r="R2399" i="1"/>
  <c r="O2399" i="1"/>
  <c r="P2399" i="1" s="1"/>
  <c r="Q2399" i="1" s="1"/>
  <c r="R2495" i="1"/>
  <c r="O2495" i="1"/>
  <c r="N2495" i="1"/>
  <c r="N2070" i="1"/>
  <c r="O2071" i="1"/>
  <c r="O2074" i="1"/>
  <c r="O2094" i="1"/>
  <c r="N2102" i="1"/>
  <c r="N2105" i="1"/>
  <c r="R2124" i="1"/>
  <c r="O2125" i="1"/>
  <c r="O2126" i="1"/>
  <c r="N2129" i="1"/>
  <c r="R2136" i="1"/>
  <c r="O2137" i="1"/>
  <c r="O2146" i="1"/>
  <c r="N2149" i="1"/>
  <c r="O2150" i="1"/>
  <c r="O2157" i="1"/>
  <c r="P2157" i="1" s="1"/>
  <c r="Q2157" i="1" s="1"/>
  <c r="O2158" i="1"/>
  <c r="N2161" i="1"/>
  <c r="R2168" i="1"/>
  <c r="O2169" i="1"/>
  <c r="R2180" i="1"/>
  <c r="O2181" i="1"/>
  <c r="O2197" i="1"/>
  <c r="R2208" i="1"/>
  <c r="R2259" i="1"/>
  <c r="O2268" i="1"/>
  <c r="P2268" i="1" s="1"/>
  <c r="Q2268" i="1" s="1"/>
  <c r="N2275" i="1"/>
  <c r="O2289" i="1"/>
  <c r="O2292" i="1"/>
  <c r="N2300" i="1"/>
  <c r="O2301" i="1"/>
  <c r="R2308" i="1"/>
  <c r="N2308" i="1"/>
  <c r="P2308" i="1" s="1"/>
  <c r="Q2308" i="1" s="1"/>
  <c r="R2325" i="1"/>
  <c r="O2325" i="1"/>
  <c r="R2360" i="1"/>
  <c r="O2360" i="1"/>
  <c r="O2391" i="1"/>
  <c r="N2398" i="1"/>
  <c r="R2408" i="1"/>
  <c r="O2408" i="1"/>
  <c r="O2439" i="1"/>
  <c r="R2462" i="1"/>
  <c r="R2472" i="1"/>
  <c r="O2472" i="1"/>
  <c r="R2487" i="1"/>
  <c r="N2487" i="1"/>
  <c r="P2487" i="1" s="1"/>
  <c r="Q2487" i="1" s="1"/>
  <c r="R2494" i="1"/>
  <c r="N2494" i="1"/>
  <c r="R2496" i="1"/>
  <c r="O2496" i="1"/>
  <c r="N2510" i="1"/>
  <c r="R2463" i="1"/>
  <c r="N2463" i="1"/>
  <c r="P2463" i="1" s="1"/>
  <c r="Q2463" i="1" s="1"/>
  <c r="O2511" i="1"/>
  <c r="N2511" i="1"/>
  <c r="O2518" i="1"/>
  <c r="N2518" i="1"/>
  <c r="N2530" i="1"/>
  <c r="R2261" i="1"/>
  <c r="O2261" i="1"/>
  <c r="R2324" i="1"/>
  <c r="N2324" i="1"/>
  <c r="P2324" i="1" s="1"/>
  <c r="Q2324" i="1" s="1"/>
  <c r="R2359" i="1"/>
  <c r="N2359" i="1"/>
  <c r="P2359" i="1" s="1"/>
  <c r="Q2359" i="1" s="1"/>
  <c r="R2375" i="1"/>
  <c r="O2375" i="1"/>
  <c r="P2375" i="1" s="1"/>
  <c r="Q2375" i="1" s="1"/>
  <c r="R2380" i="1"/>
  <c r="O2380" i="1"/>
  <c r="R2407" i="1"/>
  <c r="N2407" i="1"/>
  <c r="P2407" i="1" s="1"/>
  <c r="Q2407" i="1" s="1"/>
  <c r="R2423" i="1"/>
  <c r="O2423" i="1"/>
  <c r="P2423" i="1" s="1"/>
  <c r="Q2423" i="1" s="1"/>
  <c r="R2428" i="1"/>
  <c r="O2428" i="1"/>
  <c r="R2464" i="1"/>
  <c r="O2464" i="1"/>
  <c r="R2471" i="1"/>
  <c r="N2471" i="1"/>
  <c r="P2471" i="1" s="1"/>
  <c r="Q2471" i="1" s="1"/>
  <c r="N2521" i="1"/>
  <c r="O2521" i="1"/>
  <c r="N2533" i="1"/>
  <c r="O2594" i="1"/>
  <c r="N2594" i="1"/>
  <c r="O2447" i="1"/>
  <c r="O2522" i="1"/>
  <c r="N2598" i="1"/>
  <c r="P2598" i="1" s="1"/>
  <c r="Q2598" i="1" s="1"/>
  <c r="O2602" i="1"/>
  <c r="P2602" i="1" s="1"/>
  <c r="Q2602" i="1" s="1"/>
  <c r="N2614" i="1"/>
  <c r="N2617" i="1"/>
  <c r="N2672" i="1"/>
  <c r="N2688" i="1"/>
  <c r="O2702" i="1"/>
  <c r="P2702" i="1" s="1"/>
  <c r="R2702" i="1" s="1"/>
  <c r="O2705" i="1"/>
  <c r="O2769" i="1"/>
  <c r="P2769" i="1" s="1"/>
  <c r="Q2769" i="1" s="1"/>
  <c r="O2773" i="1"/>
  <c r="O2791" i="1"/>
  <c r="N2791" i="1"/>
  <c r="O2804" i="1"/>
  <c r="R2875" i="1"/>
  <c r="O2875" i="1"/>
  <c r="O2701" i="1"/>
  <c r="O2718" i="1"/>
  <c r="O2721" i="1"/>
  <c r="O2765" i="1"/>
  <c r="O2817" i="1"/>
  <c r="O2849" i="1"/>
  <c r="R2868" i="1"/>
  <c r="O2868" i="1"/>
  <c r="N2899" i="1"/>
  <c r="R2899" i="1"/>
  <c r="O2899" i="1"/>
  <c r="N2503" i="1"/>
  <c r="O2504" i="1"/>
  <c r="N2513" i="1"/>
  <c r="N2538" i="1"/>
  <c r="N2546" i="1"/>
  <c r="P2546" i="1" s="1"/>
  <c r="Q2546" i="1" s="1"/>
  <c r="N2566" i="1"/>
  <c r="N2582" i="1"/>
  <c r="N2645" i="1"/>
  <c r="N2648" i="1"/>
  <c r="N2653" i="1"/>
  <c r="N2654" i="1"/>
  <c r="N2661" i="1"/>
  <c r="N2664" i="1"/>
  <c r="N2669" i="1"/>
  <c r="N2670" i="1"/>
  <c r="O2674" i="1"/>
  <c r="N2677" i="1"/>
  <c r="N2680" i="1"/>
  <c r="N2685" i="1"/>
  <c r="N2686" i="1"/>
  <c r="O2690" i="1"/>
  <c r="N2693" i="1"/>
  <c r="N2696" i="1"/>
  <c r="N2701" i="1"/>
  <c r="N2710" i="1"/>
  <c r="O2717" i="1"/>
  <c r="N2718" i="1"/>
  <c r="O2734" i="1"/>
  <c r="O2737" i="1"/>
  <c r="N2765" i="1"/>
  <c r="O2783" i="1"/>
  <c r="N2783" i="1"/>
  <c r="N2793" i="1"/>
  <c r="P2793" i="1" s="1"/>
  <c r="Q2793" i="1" s="1"/>
  <c r="O2796" i="1"/>
  <c r="O2801" i="1"/>
  <c r="N2801" i="1"/>
  <c r="O2807" i="1"/>
  <c r="O2811" i="1"/>
  <c r="P2811" i="1" s="1"/>
  <c r="Q2811" i="1" s="1"/>
  <c r="N2817" i="1"/>
  <c r="O2843" i="1"/>
  <c r="P2843" i="1" s="1"/>
  <c r="Q2843" i="1" s="1"/>
  <c r="N2849" i="1"/>
  <c r="O2917" i="1"/>
  <c r="R2917" i="1"/>
  <c r="R2928" i="1"/>
  <c r="O2928" i="1"/>
  <c r="N2606" i="1"/>
  <c r="P2606" i="1" s="1"/>
  <c r="Q2606" i="1" s="1"/>
  <c r="N2612" i="1"/>
  <c r="P2612" i="1" s="1"/>
  <c r="R2612" i="1" s="1"/>
  <c r="N2618" i="1"/>
  <c r="O2653" i="1"/>
  <c r="O2654" i="1"/>
  <c r="O2669" i="1"/>
  <c r="O2670" i="1"/>
  <c r="O2673" i="1"/>
  <c r="O2685" i="1"/>
  <c r="O2686" i="1"/>
  <c r="O2689" i="1"/>
  <c r="O2706" i="1"/>
  <c r="N2709" i="1"/>
  <c r="N2712" i="1"/>
  <c r="N2717" i="1"/>
  <c r="N2726" i="1"/>
  <c r="O2733" i="1"/>
  <c r="P2733" i="1" s="1"/>
  <c r="R2733" i="1" s="1"/>
  <c r="N2734" i="1"/>
  <c r="O2749" i="1"/>
  <c r="N2759" i="1"/>
  <c r="O2777" i="1"/>
  <c r="N2795" i="1"/>
  <c r="O2795" i="1"/>
  <c r="N2807" i="1"/>
  <c r="O2833" i="1"/>
  <c r="P2833" i="1" s="1"/>
  <c r="Q2833" i="1" s="1"/>
  <c r="O2836" i="1"/>
  <c r="R2859" i="1"/>
  <c r="N2859" i="1"/>
  <c r="R2900" i="1"/>
  <c r="O2900" i="1"/>
  <c r="N3016" i="1"/>
  <c r="R3016" i="1"/>
  <c r="O2927" i="1"/>
  <c r="O2964" i="1"/>
  <c r="R2979" i="1"/>
  <c r="O2980" i="1"/>
  <c r="O2996" i="1"/>
  <c r="O3016" i="1"/>
  <c r="O2867" i="1"/>
  <c r="P2867" i="1" s="1"/>
  <c r="Q2867" i="1" s="1"/>
  <c r="N2881" i="1"/>
  <c r="P2881" i="1" s="1"/>
  <c r="Q2881" i="1" s="1"/>
  <c r="N2887" i="1"/>
  <c r="P2887" i="1" s="1"/>
  <c r="Q2887" i="1" s="1"/>
  <c r="N2897" i="1"/>
  <c r="P2897" i="1" s="1"/>
  <c r="Q2897" i="1" s="1"/>
  <c r="O2915" i="1"/>
  <c r="O2916" i="1"/>
  <c r="R2929" i="1"/>
  <c r="R2933" i="1"/>
  <c r="O2960" i="1"/>
  <c r="P2960" i="1" s="1"/>
  <c r="Q2960" i="1" s="1"/>
  <c r="N2971" i="1"/>
  <c r="P2971" i="1" s="1"/>
  <c r="Q2971" i="1" s="1"/>
  <c r="N2987" i="1"/>
  <c r="P2987" i="1" s="1"/>
  <c r="Q2987" i="1" s="1"/>
  <c r="N3003" i="1"/>
  <c r="R3005" i="1"/>
  <c r="O3005" i="1"/>
  <c r="O2244" i="1"/>
  <c r="R2244" i="1"/>
  <c r="O2255" i="1"/>
  <c r="R2255" i="1"/>
  <c r="N2255" i="1"/>
  <c r="R2379" i="1"/>
  <c r="O2379" i="1"/>
  <c r="N2379" i="1"/>
  <c r="R2403" i="1"/>
  <c r="O2403" i="1"/>
  <c r="N2403" i="1"/>
  <c r="R2418" i="1"/>
  <c r="N2418" i="1"/>
  <c r="R2434" i="1"/>
  <c r="N2434" i="1"/>
  <c r="R2451" i="1"/>
  <c r="O2451" i="1"/>
  <c r="N2451" i="1"/>
  <c r="O2520" i="1"/>
  <c r="N2520" i="1"/>
  <c r="N2529" i="1"/>
  <c r="N2634" i="1"/>
  <c r="O2634" i="1"/>
  <c r="O2947" i="1"/>
  <c r="N2947" i="1"/>
  <c r="O2975" i="1"/>
  <c r="R2975" i="1"/>
  <c r="N2975" i="1"/>
  <c r="O3007" i="1"/>
  <c r="R3007" i="1"/>
  <c r="N3007" i="1"/>
  <c r="N2082" i="1"/>
  <c r="O2089" i="1"/>
  <c r="N2090" i="1"/>
  <c r="O2097" i="1"/>
  <c r="N2098" i="1"/>
  <c r="O2105" i="1"/>
  <c r="N2106" i="1"/>
  <c r="O2113" i="1"/>
  <c r="N2114" i="1"/>
  <c r="N2120" i="1"/>
  <c r="P2120" i="1" s="1"/>
  <c r="Q2120" i="1" s="1"/>
  <c r="R2128" i="1"/>
  <c r="O2129" i="1"/>
  <c r="O2130" i="1"/>
  <c r="N2133" i="1"/>
  <c r="R2140" i="1"/>
  <c r="O2141" i="1"/>
  <c r="O2142" i="1"/>
  <c r="N2152" i="1"/>
  <c r="P2152" i="1" s="1"/>
  <c r="Q2152" i="1" s="1"/>
  <c r="R2160" i="1"/>
  <c r="O2161" i="1"/>
  <c r="O2162" i="1"/>
  <c r="N2165" i="1"/>
  <c r="R2172" i="1"/>
  <c r="O2173" i="1"/>
  <c r="O2174" i="1"/>
  <c r="O2182" i="1"/>
  <c r="R2184" i="1"/>
  <c r="O2185" i="1"/>
  <c r="N2186" i="1"/>
  <c r="N2193" i="1"/>
  <c r="R2214" i="1"/>
  <c r="O2214" i="1"/>
  <c r="R2240" i="1"/>
  <c r="R2252" i="1"/>
  <c r="O2264" i="1"/>
  <c r="N2264" i="1"/>
  <c r="O2277" i="1"/>
  <c r="R2279" i="1"/>
  <c r="N2279" i="1"/>
  <c r="R2296" i="1"/>
  <c r="O2296" i="1"/>
  <c r="N2296" i="1"/>
  <c r="R2303" i="1"/>
  <c r="N2303" i="1"/>
  <c r="R2312" i="1"/>
  <c r="O2312" i="1"/>
  <c r="N2312" i="1"/>
  <c r="R2319" i="1"/>
  <c r="N2319" i="1"/>
  <c r="R2328" i="1"/>
  <c r="O2328" i="1"/>
  <c r="N2328" i="1"/>
  <c r="R2354" i="1"/>
  <c r="N2354" i="1"/>
  <c r="R2363" i="1"/>
  <c r="O2363" i="1"/>
  <c r="N2363" i="1"/>
  <c r="R2370" i="1"/>
  <c r="N2370" i="1"/>
  <c r="R2394" i="1"/>
  <c r="N2394" i="1"/>
  <c r="R2411" i="1"/>
  <c r="O2411" i="1"/>
  <c r="N2411" i="1"/>
  <c r="R2442" i="1"/>
  <c r="N2442" i="1"/>
  <c r="R2466" i="1"/>
  <c r="N2466" i="1"/>
  <c r="R2475" i="1"/>
  <c r="O2475" i="1"/>
  <c r="N2475" i="1"/>
  <c r="R2490" i="1"/>
  <c r="N2490" i="1"/>
  <c r="R2499" i="1"/>
  <c r="O2499" i="1"/>
  <c r="N2499" i="1"/>
  <c r="R2506" i="1"/>
  <c r="N2506" i="1"/>
  <c r="N2609" i="1"/>
  <c r="O2609" i="1"/>
  <c r="N2621" i="1"/>
  <c r="O2621" i="1"/>
  <c r="N2650" i="1"/>
  <c r="O2650" i="1"/>
  <c r="O2682" i="1"/>
  <c r="N2682" i="1"/>
  <c r="O2751" i="1"/>
  <c r="N2751" i="1"/>
  <c r="R2856" i="1"/>
  <c r="O2856" i="1"/>
  <c r="O2873" i="1"/>
  <c r="R2873" i="1"/>
  <c r="N2873" i="1"/>
  <c r="O2188" i="1"/>
  <c r="P2188" i="1" s="1"/>
  <c r="Q2188" i="1" s="1"/>
  <c r="R2188" i="1"/>
  <c r="O2232" i="1"/>
  <c r="P2232" i="1" s="1"/>
  <c r="Q2232" i="1" s="1"/>
  <c r="R2232" i="1"/>
  <c r="R2335" i="1"/>
  <c r="N2335" i="1"/>
  <c r="R2386" i="1"/>
  <c r="N2386" i="1"/>
  <c r="R2427" i="1"/>
  <c r="O2427" i="1"/>
  <c r="N2427" i="1"/>
  <c r="R2458" i="1"/>
  <c r="N2458" i="1"/>
  <c r="R2482" i="1"/>
  <c r="N2482" i="1"/>
  <c r="N2613" i="1"/>
  <c r="O2613" i="1"/>
  <c r="O2713" i="1"/>
  <c r="N2713" i="1"/>
  <c r="O2082" i="1"/>
  <c r="N2085" i="1"/>
  <c r="O2090" i="1"/>
  <c r="N2093" i="1"/>
  <c r="O2098" i="1"/>
  <c r="N2101" i="1"/>
  <c r="P2101" i="1" s="1"/>
  <c r="Q2101" i="1" s="1"/>
  <c r="O2106" i="1"/>
  <c r="N2109" i="1"/>
  <c r="O2114" i="1"/>
  <c r="N2117" i="1"/>
  <c r="R2120" i="1"/>
  <c r="O2121" i="1"/>
  <c r="P2121" i="1" s="1"/>
  <c r="Q2121" i="1" s="1"/>
  <c r="O2122" i="1"/>
  <c r="R2132" i="1"/>
  <c r="O2133" i="1"/>
  <c r="O2134" i="1"/>
  <c r="N2144" i="1"/>
  <c r="P2144" i="1" s="1"/>
  <c r="Q2144" i="1" s="1"/>
  <c r="N2145" i="1"/>
  <c r="P2145" i="1" s="1"/>
  <c r="Q2145" i="1" s="1"/>
  <c r="R2152" i="1"/>
  <c r="O2153" i="1"/>
  <c r="P2153" i="1" s="1"/>
  <c r="Q2153" i="1" s="1"/>
  <c r="O2154" i="1"/>
  <c r="R2164" i="1"/>
  <c r="O2165" i="1"/>
  <c r="O2166" i="1"/>
  <c r="N2176" i="1"/>
  <c r="P2176" i="1" s="1"/>
  <c r="Q2176" i="1" s="1"/>
  <c r="N2177" i="1"/>
  <c r="O2186" i="1"/>
  <c r="R2190" i="1"/>
  <c r="O2192" i="1"/>
  <c r="N2192" i="1"/>
  <c r="O2193" i="1"/>
  <c r="O2201" i="1"/>
  <c r="R2202" i="1"/>
  <c r="O2202" i="1"/>
  <c r="O2205" i="1"/>
  <c r="P2205" i="1" s="1"/>
  <c r="Q2205" i="1" s="1"/>
  <c r="R2209" i="1"/>
  <c r="N2213" i="1"/>
  <c r="P2213" i="1" s="1"/>
  <c r="Q2213" i="1" s="1"/>
  <c r="N2225" i="1"/>
  <c r="R2246" i="1"/>
  <c r="O2246" i="1"/>
  <c r="O2256" i="1"/>
  <c r="N2256" i="1"/>
  <c r="R2264" i="1"/>
  <c r="O2269" i="1"/>
  <c r="R2271" i="1"/>
  <c r="N2271" i="1"/>
  <c r="O2288" i="1"/>
  <c r="N2288" i="1"/>
  <c r="R2336" i="1"/>
  <c r="O2336" i="1"/>
  <c r="N2336" i="1"/>
  <c r="R2347" i="1"/>
  <c r="O2347" i="1"/>
  <c r="N2347" i="1"/>
  <c r="R2378" i="1"/>
  <c r="N2378" i="1"/>
  <c r="R2387" i="1"/>
  <c r="O2387" i="1"/>
  <c r="N2387" i="1"/>
  <c r="R2402" i="1"/>
  <c r="N2402" i="1"/>
  <c r="R2419" i="1"/>
  <c r="O2419" i="1"/>
  <c r="N2419" i="1"/>
  <c r="R2426" i="1"/>
  <c r="N2426" i="1"/>
  <c r="R2435" i="1"/>
  <c r="O2435" i="1"/>
  <c r="N2435" i="1"/>
  <c r="R2450" i="1"/>
  <c r="N2450" i="1"/>
  <c r="R2459" i="1"/>
  <c r="O2459" i="1"/>
  <c r="N2459" i="1"/>
  <c r="R2483" i="1"/>
  <c r="O2483" i="1"/>
  <c r="N2483" i="1"/>
  <c r="N2581" i="1"/>
  <c r="O2581" i="1"/>
  <c r="N2630" i="1"/>
  <c r="O2630" i="1"/>
  <c r="N2668" i="1"/>
  <c r="O2272" i="1"/>
  <c r="N2272" i="1"/>
  <c r="R2287" i="1"/>
  <c r="N2287" i="1"/>
  <c r="R2346" i="1"/>
  <c r="N2346" i="1"/>
  <c r="R2121" i="1"/>
  <c r="R2153" i="1"/>
  <c r="O2189" i="1"/>
  <c r="O2200" i="1"/>
  <c r="P2200" i="1" s="1"/>
  <c r="Q2200" i="1" s="1"/>
  <c r="R2200" i="1"/>
  <c r="O2212" i="1"/>
  <c r="R2212" i="1"/>
  <c r="O2224" i="1"/>
  <c r="N2224" i="1"/>
  <c r="O2233" i="1"/>
  <c r="R2234" i="1"/>
  <c r="O2234" i="1"/>
  <c r="R2241" i="1"/>
  <c r="R2263" i="1"/>
  <c r="N2263" i="1"/>
  <c r="O2280" i="1"/>
  <c r="N2280" i="1"/>
  <c r="R2295" i="1"/>
  <c r="N2295" i="1"/>
  <c r="R2304" i="1"/>
  <c r="O2304" i="1"/>
  <c r="N2304" i="1"/>
  <c r="R2311" i="1"/>
  <c r="N2311" i="1"/>
  <c r="R2320" i="1"/>
  <c r="O2320" i="1"/>
  <c r="N2320" i="1"/>
  <c r="R2327" i="1"/>
  <c r="N2327" i="1"/>
  <c r="R2355" i="1"/>
  <c r="O2355" i="1"/>
  <c r="N2355" i="1"/>
  <c r="R2362" i="1"/>
  <c r="N2362" i="1"/>
  <c r="R2371" i="1"/>
  <c r="O2371" i="1"/>
  <c r="N2371" i="1"/>
  <c r="R2395" i="1"/>
  <c r="O2395" i="1"/>
  <c r="N2395" i="1"/>
  <c r="R2410" i="1"/>
  <c r="N2410" i="1"/>
  <c r="R2443" i="1"/>
  <c r="O2443" i="1"/>
  <c r="N2443" i="1"/>
  <c r="R2467" i="1"/>
  <c r="O2467" i="1"/>
  <c r="N2467" i="1"/>
  <c r="R2474" i="1"/>
  <c r="N2474" i="1"/>
  <c r="R2491" i="1"/>
  <c r="O2491" i="1"/>
  <c r="N2491" i="1"/>
  <c r="R2498" i="1"/>
  <c r="N2498" i="1"/>
  <c r="R2507" i="1"/>
  <c r="O2507" i="1"/>
  <c r="N2507" i="1"/>
  <c r="O2514" i="1"/>
  <c r="N2514" i="1"/>
  <c r="O2536" i="1"/>
  <c r="N2536" i="1"/>
  <c r="N2577" i="1"/>
  <c r="O2577" i="1"/>
  <c r="N2732" i="1"/>
  <c r="O2787" i="1"/>
  <c r="N2787" i="1"/>
  <c r="O2803" i="1"/>
  <c r="N2803" i="1"/>
  <c r="O2819" i="1"/>
  <c r="N2819" i="1"/>
  <c r="O2517" i="1"/>
  <c r="O2526" i="1"/>
  <c r="O2530" i="1"/>
  <c r="O2533" i="1"/>
  <c r="O2538" i="1"/>
  <c r="N2569" i="1"/>
  <c r="P2569" i="1" s="1"/>
  <c r="Q2569" i="1" s="1"/>
  <c r="N2573" i="1"/>
  <c r="P2573" i="1" s="1"/>
  <c r="Q2573" i="1" s="1"/>
  <c r="N2601" i="1"/>
  <c r="P2601" i="1" s="1"/>
  <c r="Q2601" i="1" s="1"/>
  <c r="N2605" i="1"/>
  <c r="P2605" i="1" s="1"/>
  <c r="Q2605" i="1" s="1"/>
  <c r="N2626" i="1"/>
  <c r="N2633" i="1"/>
  <c r="N2649" i="1"/>
  <c r="N2658" i="1"/>
  <c r="O2665" i="1"/>
  <c r="N2665" i="1"/>
  <c r="N2684" i="1"/>
  <c r="O2698" i="1"/>
  <c r="N2698" i="1"/>
  <c r="O2729" i="1"/>
  <c r="N2729" i="1"/>
  <c r="O2757" i="1"/>
  <c r="N2757" i="1"/>
  <c r="O2789" i="1"/>
  <c r="N2789" i="1"/>
  <c r="O2792" i="1"/>
  <c r="O2805" i="1"/>
  <c r="N2805" i="1"/>
  <c r="O2808" i="1"/>
  <c r="O2821" i="1"/>
  <c r="N2821" i="1"/>
  <c r="O2835" i="1"/>
  <c r="N2835" i="1"/>
  <c r="O2903" i="1"/>
  <c r="N2903" i="1"/>
  <c r="R2903" i="1"/>
  <c r="N2943" i="1"/>
  <c r="O2943" i="1"/>
  <c r="R2965" i="1"/>
  <c r="O2965" i="1"/>
  <c r="O2997" i="1"/>
  <c r="O2329" i="1"/>
  <c r="O2337" i="1"/>
  <c r="O2340" i="1"/>
  <c r="O2348" i="1"/>
  <c r="O2372" i="1"/>
  <c r="O2388" i="1"/>
  <c r="O2396" i="1"/>
  <c r="O2404" i="1"/>
  <c r="O2412" i="1"/>
  <c r="O2436" i="1"/>
  <c r="O2444" i="1"/>
  <c r="O2460" i="1"/>
  <c r="O2476" i="1"/>
  <c r="O2484" i="1"/>
  <c r="N2550" i="1"/>
  <c r="N2561" i="1"/>
  <c r="P2561" i="1" s="1"/>
  <c r="Q2561" i="1" s="1"/>
  <c r="N2565" i="1"/>
  <c r="P2565" i="1" s="1"/>
  <c r="Q2565" i="1" s="1"/>
  <c r="N2593" i="1"/>
  <c r="P2593" i="1" s="1"/>
  <c r="Q2593" i="1" s="1"/>
  <c r="N2597" i="1"/>
  <c r="P2597" i="1" s="1"/>
  <c r="Q2597" i="1" s="1"/>
  <c r="N2625" i="1"/>
  <c r="P2625" i="1" s="1"/>
  <c r="R2625" i="1" s="1"/>
  <c r="O2626" i="1"/>
  <c r="O2628" i="1"/>
  <c r="N2628" i="1"/>
  <c r="O2632" i="1"/>
  <c r="N2632" i="1"/>
  <c r="O2633" i="1"/>
  <c r="O2636" i="1"/>
  <c r="O2649" i="1"/>
  <c r="N2652" i="1"/>
  <c r="N2657" i="1"/>
  <c r="P2657" i="1" s="1"/>
  <c r="R2657" i="1" s="1"/>
  <c r="O2658" i="1"/>
  <c r="O2681" i="1"/>
  <c r="N2681" i="1"/>
  <c r="N2700" i="1"/>
  <c r="O2714" i="1"/>
  <c r="N2714" i="1"/>
  <c r="O2744" i="1"/>
  <c r="N2744" i="1"/>
  <c r="O2752" i="1"/>
  <c r="N2752" i="1"/>
  <c r="O2779" i="1"/>
  <c r="N2779" i="1"/>
  <c r="O2824" i="1"/>
  <c r="O2837" i="1"/>
  <c r="N2837" i="1"/>
  <c r="R2851" i="1"/>
  <c r="O2851" i="1"/>
  <c r="N2851" i="1"/>
  <c r="O2861" i="1"/>
  <c r="R2861" i="1"/>
  <c r="N2861" i="1"/>
  <c r="O2919" i="1"/>
  <c r="N2919" i="1"/>
  <c r="R2919" i="1"/>
  <c r="O2963" i="1"/>
  <c r="N2963" i="1"/>
  <c r="O2992" i="1"/>
  <c r="N2992" i="1"/>
  <c r="R2992" i="1"/>
  <c r="N2549" i="1"/>
  <c r="P2549" i="1" s="1"/>
  <c r="Q2549" i="1" s="1"/>
  <c r="N2553" i="1"/>
  <c r="P2553" i="1" s="1"/>
  <c r="Q2553" i="1" s="1"/>
  <c r="N2557" i="1"/>
  <c r="P2557" i="1" s="1"/>
  <c r="Q2557" i="1" s="1"/>
  <c r="N2585" i="1"/>
  <c r="P2585" i="1" s="1"/>
  <c r="Q2585" i="1" s="1"/>
  <c r="N2589" i="1"/>
  <c r="P2589" i="1" s="1"/>
  <c r="Q2589" i="1" s="1"/>
  <c r="N2622" i="1"/>
  <c r="P2622" i="1" s="1"/>
  <c r="R2622" i="1" s="1"/>
  <c r="N2644" i="1"/>
  <c r="O2666" i="1"/>
  <c r="N2666" i="1"/>
  <c r="O2697" i="1"/>
  <c r="N2697" i="1"/>
  <c r="N2716" i="1"/>
  <c r="O2730" i="1"/>
  <c r="N2730" i="1"/>
  <c r="O2761" i="1"/>
  <c r="N2761" i="1"/>
  <c r="O2785" i="1"/>
  <c r="N2785" i="1"/>
  <c r="O2840" i="1"/>
  <c r="O2853" i="1"/>
  <c r="R2853" i="1"/>
  <c r="N2853" i="1"/>
  <c r="O2869" i="1"/>
  <c r="N2869" i="1"/>
  <c r="R2869" i="1"/>
  <c r="R2880" i="1"/>
  <c r="O2880" i="1"/>
  <c r="O2935" i="1"/>
  <c r="N2935" i="1"/>
  <c r="R2935" i="1"/>
  <c r="O2614" i="1"/>
  <c r="O2617" i="1"/>
  <c r="O2618" i="1"/>
  <c r="O2629" i="1"/>
  <c r="O2759" i="1"/>
  <c r="O2877" i="1"/>
  <c r="P2877" i="1" s="1"/>
  <c r="Q2877" i="1" s="1"/>
  <c r="R2877" i="1"/>
  <c r="O2885" i="1"/>
  <c r="N2885" i="1"/>
  <c r="R2887" i="1"/>
  <c r="O2891" i="1"/>
  <c r="O2905" i="1"/>
  <c r="N2905" i="1"/>
  <c r="R2908" i="1"/>
  <c r="O2908" i="1"/>
  <c r="O2921" i="1"/>
  <c r="N2921" i="1"/>
  <c r="R2924" i="1"/>
  <c r="O2924" i="1"/>
  <c r="O2937" i="1"/>
  <c r="N2937" i="1"/>
  <c r="R2940" i="1"/>
  <c r="O2940" i="1"/>
  <c r="O2967" i="1"/>
  <c r="R2967" i="1"/>
  <c r="N2967" i="1"/>
  <c r="O2984" i="1"/>
  <c r="N2984" i="1"/>
  <c r="O2999" i="1"/>
  <c r="N2999" i="1"/>
  <c r="R2872" i="1"/>
  <c r="O2872" i="1"/>
  <c r="O2893" i="1"/>
  <c r="R2893" i="1"/>
  <c r="R2907" i="1"/>
  <c r="O2907" i="1"/>
  <c r="R2923" i="1"/>
  <c r="O2923" i="1"/>
  <c r="R2939" i="1"/>
  <c r="O2939" i="1"/>
  <c r="R2948" i="1"/>
  <c r="O2948" i="1"/>
  <c r="O2962" i="1"/>
  <c r="N2962" i="1"/>
  <c r="O2976" i="1"/>
  <c r="N2976" i="1"/>
  <c r="O2991" i="1"/>
  <c r="R2991" i="1"/>
  <c r="N2991" i="1"/>
  <c r="O3008" i="1"/>
  <c r="N3008" i="1"/>
  <c r="R3021" i="1"/>
  <c r="O3021" i="1"/>
  <c r="O2645" i="1"/>
  <c r="O2646" i="1"/>
  <c r="N2660" i="1"/>
  <c r="O2661" i="1"/>
  <c r="O2662" i="1"/>
  <c r="N2673" i="1"/>
  <c r="N2674" i="1"/>
  <c r="N2676" i="1"/>
  <c r="O2677" i="1"/>
  <c r="O2678" i="1"/>
  <c r="N2689" i="1"/>
  <c r="N2690" i="1"/>
  <c r="N2692" i="1"/>
  <c r="O2693" i="1"/>
  <c r="O2694" i="1"/>
  <c r="N2705" i="1"/>
  <c r="N2706" i="1"/>
  <c r="N2708" i="1"/>
  <c r="O2709" i="1"/>
  <c r="O2710" i="1"/>
  <c r="N2721" i="1"/>
  <c r="N2722" i="1"/>
  <c r="N2724" i="1"/>
  <c r="O2725" i="1"/>
  <c r="O2726" i="1"/>
  <c r="N2737" i="1"/>
  <c r="N2738" i="1"/>
  <c r="O2740" i="1"/>
  <c r="O2741" i="1"/>
  <c r="N2746" i="1"/>
  <c r="P2746" i="1" s="1"/>
  <c r="R2746" i="1" s="1"/>
  <c r="N2748" i="1"/>
  <c r="O2753" i="1"/>
  <c r="N2763" i="1"/>
  <c r="P2763" i="1" s="1"/>
  <c r="Q2763" i="1" s="1"/>
  <c r="N2773" i="1"/>
  <c r="N2777" i="1"/>
  <c r="N2797" i="1"/>
  <c r="P2797" i="1" s="1"/>
  <c r="Q2797" i="1" s="1"/>
  <c r="O2800" i="1"/>
  <c r="N2813" i="1"/>
  <c r="P2813" i="1" s="1"/>
  <c r="Q2813" i="1" s="1"/>
  <c r="O2816" i="1"/>
  <c r="N2829" i="1"/>
  <c r="P2829" i="1" s="1"/>
  <c r="Q2829" i="1" s="1"/>
  <c r="O2832" i="1"/>
  <c r="N2845" i="1"/>
  <c r="P2845" i="1" s="1"/>
  <c r="Q2845" i="1" s="1"/>
  <c r="O2848" i="1"/>
  <c r="O2859" i="1"/>
  <c r="R2867" i="1"/>
  <c r="N2871" i="1"/>
  <c r="P2871" i="1" s="1"/>
  <c r="Q2871" i="1" s="1"/>
  <c r="N2875" i="1"/>
  <c r="O2876" i="1"/>
  <c r="O2883" i="1"/>
  <c r="P2883" i="1" s="1"/>
  <c r="Q2883" i="1" s="1"/>
  <c r="R2885" i="1"/>
  <c r="R2888" i="1"/>
  <c r="O2888" i="1"/>
  <c r="R2889" i="1"/>
  <c r="N2893" i="1"/>
  <c r="N2907" i="1"/>
  <c r="O2909" i="1"/>
  <c r="P2909" i="1" s="1"/>
  <c r="Q2909" i="1" s="1"/>
  <c r="R2909" i="1"/>
  <c r="N2923" i="1"/>
  <c r="O2925" i="1"/>
  <c r="P2925" i="1" s="1"/>
  <c r="Q2925" i="1" s="1"/>
  <c r="R2925" i="1"/>
  <c r="N2939" i="1"/>
  <c r="O2941" i="1"/>
  <c r="P2941" i="1" s="1"/>
  <c r="Q2941" i="1" s="1"/>
  <c r="R2941" i="1"/>
  <c r="N2948" i="1"/>
  <c r="R2952" i="1"/>
  <c r="O2952" i="1"/>
  <c r="P2952" i="1" s="1"/>
  <c r="Q2952" i="1" s="1"/>
  <c r="O2968" i="1"/>
  <c r="N2968" i="1"/>
  <c r="R2976" i="1"/>
  <c r="O2981" i="1"/>
  <c r="O2983" i="1"/>
  <c r="R2983" i="1"/>
  <c r="N2983" i="1"/>
  <c r="O3000" i="1"/>
  <c r="N3000" i="1"/>
  <c r="N2901" i="1"/>
  <c r="O2904" i="1"/>
  <c r="N2917" i="1"/>
  <c r="O2920" i="1"/>
  <c r="N2933" i="1"/>
  <c r="P2933" i="1" s="1"/>
  <c r="Q2933" i="1" s="1"/>
  <c r="O2936" i="1"/>
  <c r="N2946" i="1"/>
  <c r="P2946" i="1" s="1"/>
  <c r="Q2946" i="1" s="1"/>
  <c r="O2969" i="1"/>
  <c r="O2977" i="1"/>
  <c r="O2985" i="1"/>
  <c r="O2993" i="1"/>
  <c r="O3001" i="1"/>
  <c r="O3009" i="1"/>
  <c r="N3014" i="1"/>
  <c r="P3014" i="1" s="1"/>
  <c r="Q3014" i="1" s="1"/>
  <c r="N3011" i="1"/>
  <c r="P3011" i="1" s="1"/>
  <c r="Q3011" i="1" s="1"/>
  <c r="R2081" i="1"/>
  <c r="O2087" i="1"/>
  <c r="R2087" i="1"/>
  <c r="N2087" i="1"/>
  <c r="O2091" i="1"/>
  <c r="R2091" i="1"/>
  <c r="N2091" i="1"/>
  <c r="O2095" i="1"/>
  <c r="R2095" i="1"/>
  <c r="N2095" i="1"/>
  <c r="O2099" i="1"/>
  <c r="R2099" i="1"/>
  <c r="N2099" i="1"/>
  <c r="O2103" i="1"/>
  <c r="R2103" i="1"/>
  <c r="N2103" i="1"/>
  <c r="O2516" i="1"/>
  <c r="N2516" i="1"/>
  <c r="O2525" i="1"/>
  <c r="N2525" i="1"/>
  <c r="O2555" i="1"/>
  <c r="N2555" i="1"/>
  <c r="O2568" i="1"/>
  <c r="N2568" i="1"/>
  <c r="O2584" i="1"/>
  <c r="N2584" i="1"/>
  <c r="O2595" i="1"/>
  <c r="N2595" i="1"/>
  <c r="O2603" i="1"/>
  <c r="N2603" i="1"/>
  <c r="R2065" i="1"/>
  <c r="N2092" i="1"/>
  <c r="P2092" i="1" s="1"/>
  <c r="Q2092" i="1" s="1"/>
  <c r="N2104" i="1"/>
  <c r="P2104" i="1" s="1"/>
  <c r="Q2104" i="1" s="1"/>
  <c r="O2131" i="1"/>
  <c r="R2131" i="1"/>
  <c r="N2131" i="1"/>
  <c r="O2139" i="1"/>
  <c r="R2139" i="1"/>
  <c r="N2139" i="1"/>
  <c r="O2155" i="1"/>
  <c r="R2155" i="1"/>
  <c r="N2155" i="1"/>
  <c r="O2171" i="1"/>
  <c r="R2171" i="1"/>
  <c r="N2171" i="1"/>
  <c r="O2211" i="1"/>
  <c r="R2211" i="1"/>
  <c r="N2211" i="1"/>
  <c r="O2235" i="1"/>
  <c r="R2235" i="1"/>
  <c r="N2235" i="1"/>
  <c r="O2243" i="1"/>
  <c r="R2243" i="1"/>
  <c r="N2243" i="1"/>
  <c r="O2251" i="1"/>
  <c r="R2251" i="1"/>
  <c r="N2251" i="1"/>
  <c r="O2258" i="1"/>
  <c r="R2258" i="1"/>
  <c r="N2258" i="1"/>
  <c r="O2262" i="1"/>
  <c r="R2262" i="1"/>
  <c r="N2262" i="1"/>
  <c r="O2266" i="1"/>
  <c r="R2266" i="1"/>
  <c r="N2266" i="1"/>
  <c r="O2270" i="1"/>
  <c r="R2270" i="1"/>
  <c r="N2270" i="1"/>
  <c r="O2274" i="1"/>
  <c r="R2274" i="1"/>
  <c r="N2274" i="1"/>
  <c r="O2278" i="1"/>
  <c r="R2278" i="1"/>
  <c r="N2278" i="1"/>
  <c r="O2282" i="1"/>
  <c r="R2282" i="1"/>
  <c r="N2282" i="1"/>
  <c r="O2286" i="1"/>
  <c r="R2286" i="1"/>
  <c r="N2286" i="1"/>
  <c r="O2290" i="1"/>
  <c r="R2290" i="1"/>
  <c r="N2290" i="1"/>
  <c r="O2294" i="1"/>
  <c r="R2294" i="1"/>
  <c r="N2294" i="1"/>
  <c r="O2298" i="1"/>
  <c r="R2298" i="1"/>
  <c r="N2298" i="1"/>
  <c r="O2302" i="1"/>
  <c r="R2302" i="1"/>
  <c r="N2302" i="1"/>
  <c r="O2306" i="1"/>
  <c r="R2306" i="1"/>
  <c r="N2306" i="1"/>
  <c r="O2310" i="1"/>
  <c r="R2310" i="1"/>
  <c r="N2310" i="1"/>
  <c r="O2314" i="1"/>
  <c r="R2314" i="1"/>
  <c r="N2314" i="1"/>
  <c r="O2318" i="1"/>
  <c r="R2318" i="1"/>
  <c r="N2318" i="1"/>
  <c r="O2322" i="1"/>
  <c r="R2322" i="1"/>
  <c r="N2322" i="1"/>
  <c r="O2326" i="1"/>
  <c r="R2326" i="1"/>
  <c r="N2326" i="1"/>
  <c r="O2330" i="1"/>
  <c r="R2330" i="1"/>
  <c r="N2330" i="1"/>
  <c r="O2334" i="1"/>
  <c r="R2334" i="1"/>
  <c r="N2334" i="1"/>
  <c r="O2338" i="1"/>
  <c r="R2338" i="1"/>
  <c r="N2338" i="1"/>
  <c r="O2341" i="1"/>
  <c r="R2341" i="1"/>
  <c r="N2341" i="1"/>
  <c r="O2345" i="1"/>
  <c r="R2345" i="1"/>
  <c r="N2345" i="1"/>
  <c r="O2349" i="1"/>
  <c r="R2349" i="1"/>
  <c r="N2349" i="1"/>
  <c r="O2353" i="1"/>
  <c r="R2353" i="1"/>
  <c r="N2353" i="1"/>
  <c r="O2357" i="1"/>
  <c r="R2357" i="1"/>
  <c r="N2357" i="1"/>
  <c r="O2361" i="1"/>
  <c r="R2361" i="1"/>
  <c r="N2361" i="1"/>
  <c r="O2365" i="1"/>
  <c r="R2365" i="1"/>
  <c r="N2365" i="1"/>
  <c r="O2369" i="1"/>
  <c r="R2369" i="1"/>
  <c r="N2369" i="1"/>
  <c r="O2373" i="1"/>
  <c r="R2373" i="1"/>
  <c r="N2373" i="1"/>
  <c r="O2377" i="1"/>
  <c r="R2377" i="1"/>
  <c r="N2377" i="1"/>
  <c r="O2381" i="1"/>
  <c r="R2381" i="1"/>
  <c r="N2381" i="1"/>
  <c r="O2385" i="1"/>
  <c r="R2385" i="1"/>
  <c r="N2385" i="1"/>
  <c r="O2389" i="1"/>
  <c r="R2389" i="1"/>
  <c r="N2389" i="1"/>
  <c r="O2393" i="1"/>
  <c r="R2393" i="1"/>
  <c r="N2393" i="1"/>
  <c r="O2397" i="1"/>
  <c r="R2397" i="1"/>
  <c r="N2397" i="1"/>
  <c r="O2401" i="1"/>
  <c r="R2401" i="1"/>
  <c r="N2401" i="1"/>
  <c r="O2405" i="1"/>
  <c r="R2405" i="1"/>
  <c r="N2405" i="1"/>
  <c r="O2409" i="1"/>
  <c r="R2409" i="1"/>
  <c r="N2409" i="1"/>
  <c r="O2413" i="1"/>
  <c r="R2413" i="1"/>
  <c r="N2413" i="1"/>
  <c r="O2417" i="1"/>
  <c r="R2417" i="1"/>
  <c r="N2417" i="1"/>
  <c r="O2421" i="1"/>
  <c r="R2421" i="1"/>
  <c r="N2421" i="1"/>
  <c r="O2425" i="1"/>
  <c r="R2425" i="1"/>
  <c r="N2425" i="1"/>
  <c r="O2429" i="1"/>
  <c r="R2429" i="1"/>
  <c r="N2429" i="1"/>
  <c r="O2433" i="1"/>
  <c r="R2433" i="1"/>
  <c r="N2433" i="1"/>
  <c r="O2437" i="1"/>
  <c r="R2437" i="1"/>
  <c r="N2437" i="1"/>
  <c r="O2441" i="1"/>
  <c r="R2441" i="1"/>
  <c r="N2441" i="1"/>
  <c r="O2445" i="1"/>
  <c r="R2445" i="1"/>
  <c r="N2445" i="1"/>
  <c r="O2449" i="1"/>
  <c r="R2449" i="1"/>
  <c r="N2449" i="1"/>
  <c r="O2453" i="1"/>
  <c r="R2453" i="1"/>
  <c r="N2453" i="1"/>
  <c r="O2457" i="1"/>
  <c r="R2457" i="1"/>
  <c r="N2457" i="1"/>
  <c r="O2461" i="1"/>
  <c r="R2461" i="1"/>
  <c r="N2461" i="1"/>
  <c r="O2465" i="1"/>
  <c r="R2465" i="1"/>
  <c r="N2465" i="1"/>
  <c r="O2469" i="1"/>
  <c r="R2469" i="1"/>
  <c r="N2469" i="1"/>
  <c r="O2473" i="1"/>
  <c r="R2473" i="1"/>
  <c r="N2473" i="1"/>
  <c r="O2477" i="1"/>
  <c r="R2477" i="1"/>
  <c r="N2477" i="1"/>
  <c r="O2481" i="1"/>
  <c r="R2481" i="1"/>
  <c r="N2481" i="1"/>
  <c r="O2485" i="1"/>
  <c r="R2485" i="1"/>
  <c r="N2485" i="1"/>
  <c r="O2489" i="1"/>
  <c r="R2489" i="1"/>
  <c r="N2489" i="1"/>
  <c r="O2493" i="1"/>
  <c r="R2493" i="1"/>
  <c r="N2493" i="1"/>
  <c r="O2497" i="1"/>
  <c r="R2497" i="1"/>
  <c r="N2497" i="1"/>
  <c r="O2501" i="1"/>
  <c r="R2501" i="1"/>
  <c r="N2501" i="1"/>
  <c r="O2505" i="1"/>
  <c r="R2505" i="1"/>
  <c r="N2505" i="1"/>
  <c r="O2509" i="1"/>
  <c r="N2509" i="1"/>
  <c r="O2532" i="1"/>
  <c r="N2532" i="1"/>
  <c r="O2541" i="1"/>
  <c r="N2541" i="1"/>
  <c r="N2543" i="1"/>
  <c r="O2543" i="1"/>
  <c r="O2083" i="1"/>
  <c r="R2083" i="1"/>
  <c r="N2083" i="1"/>
  <c r="O2560" i="1"/>
  <c r="N2560" i="1"/>
  <c r="O2571" i="1"/>
  <c r="N2571" i="1"/>
  <c r="O2579" i="1"/>
  <c r="N2579" i="1"/>
  <c r="O2592" i="1"/>
  <c r="N2592" i="1"/>
  <c r="O2608" i="1"/>
  <c r="N2608" i="1"/>
  <c r="O2624" i="1"/>
  <c r="N2624" i="1"/>
  <c r="O2750" i="1"/>
  <c r="N2750" i="1"/>
  <c r="N2065" i="1"/>
  <c r="P2065" i="1" s="1"/>
  <c r="Q2065" i="1" s="1"/>
  <c r="N2069" i="1"/>
  <c r="P2069" i="1" s="1"/>
  <c r="Q2069" i="1" s="1"/>
  <c r="R2069" i="1"/>
  <c r="R2077" i="1"/>
  <c r="N2100" i="1"/>
  <c r="P2100" i="1" s="1"/>
  <c r="Q2100" i="1" s="1"/>
  <c r="O2203" i="1"/>
  <c r="R2203" i="1"/>
  <c r="N2203" i="1"/>
  <c r="O2227" i="1"/>
  <c r="R2227" i="1"/>
  <c r="N2227" i="1"/>
  <c r="R2072" i="1"/>
  <c r="O2081" i="1"/>
  <c r="N2132" i="1"/>
  <c r="P2132" i="1" s="1"/>
  <c r="Q2132" i="1" s="1"/>
  <c r="N2140" i="1"/>
  <c r="P2140" i="1" s="1"/>
  <c r="Q2140" i="1" s="1"/>
  <c r="N2148" i="1"/>
  <c r="N2156" i="1"/>
  <c r="P2156" i="1" s="1"/>
  <c r="Q2156" i="1" s="1"/>
  <c r="N2164" i="1"/>
  <c r="P2164" i="1" s="1"/>
  <c r="Q2164" i="1" s="1"/>
  <c r="N2172" i="1"/>
  <c r="P2172" i="1" s="1"/>
  <c r="Q2172" i="1" s="1"/>
  <c r="N2196" i="1"/>
  <c r="P2196" i="1" s="1"/>
  <c r="Q2196" i="1" s="1"/>
  <c r="N2204" i="1"/>
  <c r="P2204" i="1" s="1"/>
  <c r="Q2204" i="1" s="1"/>
  <c r="N2212" i="1"/>
  <c r="N2220" i="1"/>
  <c r="P2220" i="1" s="1"/>
  <c r="Q2220" i="1" s="1"/>
  <c r="N2228" i="1"/>
  <c r="P2228" i="1" s="1"/>
  <c r="Q2228" i="1" s="1"/>
  <c r="N2236" i="1"/>
  <c r="P2236" i="1" s="1"/>
  <c r="Q2236" i="1" s="1"/>
  <c r="N2244" i="1"/>
  <c r="N2252" i="1"/>
  <c r="P2252" i="1" s="1"/>
  <c r="Q2252" i="1" s="1"/>
  <c r="O2548" i="1"/>
  <c r="N2548" i="1"/>
  <c r="O2556" i="1"/>
  <c r="N2556" i="1"/>
  <c r="O2559" i="1"/>
  <c r="N2559" i="1"/>
  <c r="O2564" i="1"/>
  <c r="N2564" i="1"/>
  <c r="O2567" i="1"/>
  <c r="N2567" i="1"/>
  <c r="O2572" i="1"/>
  <c r="N2572" i="1"/>
  <c r="O2575" i="1"/>
  <c r="N2575" i="1"/>
  <c r="O2580" i="1"/>
  <c r="N2580" i="1"/>
  <c r="O2583" i="1"/>
  <c r="N2583" i="1"/>
  <c r="O2588" i="1"/>
  <c r="N2588" i="1"/>
  <c r="O2591" i="1"/>
  <c r="N2591" i="1"/>
  <c r="O2596" i="1"/>
  <c r="N2596" i="1"/>
  <c r="O2599" i="1"/>
  <c r="N2599" i="1"/>
  <c r="O2604" i="1"/>
  <c r="N2604" i="1"/>
  <c r="O2607" i="1"/>
  <c r="N2607" i="1"/>
  <c r="O2623" i="1"/>
  <c r="N2623" i="1"/>
  <c r="O2639" i="1"/>
  <c r="N2639" i="1"/>
  <c r="O2107" i="1"/>
  <c r="R2107" i="1"/>
  <c r="N2107" i="1"/>
  <c r="O2111" i="1"/>
  <c r="R2111" i="1"/>
  <c r="N2111" i="1"/>
  <c r="O2115" i="1"/>
  <c r="R2115" i="1"/>
  <c r="N2115" i="1"/>
  <c r="N2527" i="1"/>
  <c r="O2527" i="1"/>
  <c r="O2563" i="1"/>
  <c r="N2563" i="1"/>
  <c r="O2576" i="1"/>
  <c r="N2576" i="1"/>
  <c r="O2587" i="1"/>
  <c r="N2587" i="1"/>
  <c r="O2600" i="1"/>
  <c r="N2600" i="1"/>
  <c r="O2640" i="1"/>
  <c r="N2640" i="1"/>
  <c r="N2073" i="1"/>
  <c r="P2073" i="1" s="1"/>
  <c r="Q2073" i="1" s="1"/>
  <c r="R2073" i="1"/>
  <c r="N2077" i="1"/>
  <c r="P2077" i="1" s="1"/>
  <c r="Q2077" i="1" s="1"/>
  <c r="R2079" i="1"/>
  <c r="N2079" i="1"/>
  <c r="N2081" i="1"/>
  <c r="N2084" i="1"/>
  <c r="P2084" i="1" s="1"/>
  <c r="Q2084" i="1" s="1"/>
  <c r="N2088" i="1"/>
  <c r="P2088" i="1" s="1"/>
  <c r="Q2088" i="1" s="1"/>
  <c r="N2096" i="1"/>
  <c r="P2096" i="1" s="1"/>
  <c r="Q2096" i="1" s="1"/>
  <c r="N2108" i="1"/>
  <c r="P2108" i="1" s="1"/>
  <c r="Q2108" i="1" s="1"/>
  <c r="N2112" i="1"/>
  <c r="P2112" i="1" s="1"/>
  <c r="Q2112" i="1" s="1"/>
  <c r="N2116" i="1"/>
  <c r="P2116" i="1" s="1"/>
  <c r="Q2116" i="1" s="1"/>
  <c r="O2123" i="1"/>
  <c r="R2123" i="1"/>
  <c r="N2123" i="1"/>
  <c r="O2147" i="1"/>
  <c r="R2147" i="1"/>
  <c r="N2147" i="1"/>
  <c r="O2163" i="1"/>
  <c r="R2163" i="1"/>
  <c r="N2163" i="1"/>
  <c r="O2195" i="1"/>
  <c r="R2195" i="1"/>
  <c r="N2195" i="1"/>
  <c r="O2219" i="1"/>
  <c r="R2219" i="1"/>
  <c r="N2219" i="1"/>
  <c r="N2064" i="1"/>
  <c r="P2064" i="1" s="1"/>
  <c r="Q2064" i="1" s="1"/>
  <c r="R2064" i="1"/>
  <c r="N2068" i="1"/>
  <c r="P2068" i="1" s="1"/>
  <c r="Q2068" i="1" s="1"/>
  <c r="R2068" i="1"/>
  <c r="N2072" i="1"/>
  <c r="P2072" i="1" s="1"/>
  <c r="Q2072" i="1" s="1"/>
  <c r="N2076" i="1"/>
  <c r="P2076" i="1" s="1"/>
  <c r="Q2076" i="1" s="1"/>
  <c r="R2076" i="1"/>
  <c r="O2079" i="1"/>
  <c r="R2080" i="1"/>
  <c r="N2124" i="1"/>
  <c r="P2124" i="1" s="1"/>
  <c r="Q2124" i="1" s="1"/>
  <c r="N2063" i="1"/>
  <c r="N2067" i="1"/>
  <c r="N2071" i="1"/>
  <c r="N2075" i="1"/>
  <c r="R2078" i="1"/>
  <c r="N2080" i="1"/>
  <c r="P2080" i="1" s="1"/>
  <c r="Q2080" i="1" s="1"/>
  <c r="R2084" i="1"/>
  <c r="R2088" i="1"/>
  <c r="R2092" i="1"/>
  <c r="R2096" i="1"/>
  <c r="R2100" i="1"/>
  <c r="R2104" i="1"/>
  <c r="R2108" i="1"/>
  <c r="R2112" i="1"/>
  <c r="R2116" i="1"/>
  <c r="O2119" i="1"/>
  <c r="R2119" i="1"/>
  <c r="N2119" i="1"/>
  <c r="O2127" i="1"/>
  <c r="R2127" i="1"/>
  <c r="N2127" i="1"/>
  <c r="O2135" i="1"/>
  <c r="R2135" i="1"/>
  <c r="N2135" i="1"/>
  <c r="O2143" i="1"/>
  <c r="R2143" i="1"/>
  <c r="N2143" i="1"/>
  <c r="O2151" i="1"/>
  <c r="R2151" i="1"/>
  <c r="N2151" i="1"/>
  <c r="O2159" i="1"/>
  <c r="R2159" i="1"/>
  <c r="N2159" i="1"/>
  <c r="O2167" i="1"/>
  <c r="R2167" i="1"/>
  <c r="N2167" i="1"/>
  <c r="O2175" i="1"/>
  <c r="R2175" i="1"/>
  <c r="N2175" i="1"/>
  <c r="O2179" i="1"/>
  <c r="R2179" i="1"/>
  <c r="N2179" i="1"/>
  <c r="O2183" i="1"/>
  <c r="R2183" i="1"/>
  <c r="N2183" i="1"/>
  <c r="O2187" i="1"/>
  <c r="R2187" i="1"/>
  <c r="N2187" i="1"/>
  <c r="O2191" i="1"/>
  <c r="R2191" i="1"/>
  <c r="N2191" i="1"/>
  <c r="O2199" i="1"/>
  <c r="R2199" i="1"/>
  <c r="N2199" i="1"/>
  <c r="O2207" i="1"/>
  <c r="R2207" i="1"/>
  <c r="N2207" i="1"/>
  <c r="O2215" i="1"/>
  <c r="R2215" i="1"/>
  <c r="N2215" i="1"/>
  <c r="O2223" i="1"/>
  <c r="R2223" i="1"/>
  <c r="N2223" i="1"/>
  <c r="O2231" i="1"/>
  <c r="R2231" i="1"/>
  <c r="N2231" i="1"/>
  <c r="O2239" i="1"/>
  <c r="R2239" i="1"/>
  <c r="N2239" i="1"/>
  <c r="O2247" i="1"/>
  <c r="R2247" i="1"/>
  <c r="N2247" i="1"/>
  <c r="O2259" i="1"/>
  <c r="P2259" i="1" s="1"/>
  <c r="Q2259" i="1" s="1"/>
  <c r="O2263" i="1"/>
  <c r="O2267" i="1"/>
  <c r="O2271" i="1"/>
  <c r="O2275" i="1"/>
  <c r="O2279" i="1"/>
  <c r="O2283" i="1"/>
  <c r="P2283" i="1" s="1"/>
  <c r="Q2283" i="1" s="1"/>
  <c r="O2287" i="1"/>
  <c r="O2291" i="1"/>
  <c r="P2291" i="1" s="1"/>
  <c r="Q2291" i="1" s="1"/>
  <c r="O2295" i="1"/>
  <c r="O2299" i="1"/>
  <c r="P2299" i="1" s="1"/>
  <c r="Q2299" i="1" s="1"/>
  <c r="O2303" i="1"/>
  <c r="O2307" i="1"/>
  <c r="O2311" i="1"/>
  <c r="O2315" i="1"/>
  <c r="O2319" i="1"/>
  <c r="O2323" i="1"/>
  <c r="P2323" i="1" s="1"/>
  <c r="Q2323" i="1" s="1"/>
  <c r="O2327" i="1"/>
  <c r="O2331" i="1"/>
  <c r="P2331" i="1" s="1"/>
  <c r="Q2331" i="1" s="1"/>
  <c r="O2335" i="1"/>
  <c r="O2339" i="1"/>
  <c r="O2342" i="1"/>
  <c r="P2342" i="1" s="1"/>
  <c r="Q2342" i="1" s="1"/>
  <c r="O2346" i="1"/>
  <c r="O2350" i="1"/>
  <c r="O2354" i="1"/>
  <c r="O2358" i="1"/>
  <c r="P2358" i="1" s="1"/>
  <c r="Q2358" i="1" s="1"/>
  <c r="O2362" i="1"/>
  <c r="O2366" i="1"/>
  <c r="O2370" i="1"/>
  <c r="O2374" i="1"/>
  <c r="O2378" i="1"/>
  <c r="O2382" i="1"/>
  <c r="O2386" i="1"/>
  <c r="O2390" i="1"/>
  <c r="O2394" i="1"/>
  <c r="O2398" i="1"/>
  <c r="O2402" i="1"/>
  <c r="O2406" i="1"/>
  <c r="P2406" i="1" s="1"/>
  <c r="Q2406" i="1" s="1"/>
  <c r="O2410" i="1"/>
  <c r="O2414" i="1"/>
  <c r="O2418" i="1"/>
  <c r="O2422" i="1"/>
  <c r="O2426" i="1"/>
  <c r="O2430" i="1"/>
  <c r="P2430" i="1" s="1"/>
  <c r="Q2430" i="1" s="1"/>
  <c r="O2434" i="1"/>
  <c r="O2438" i="1"/>
  <c r="O2442" i="1"/>
  <c r="O2446" i="1"/>
  <c r="O2450" i="1"/>
  <c r="O2454" i="1"/>
  <c r="O2458" i="1"/>
  <c r="O2462" i="1"/>
  <c r="P2462" i="1" s="1"/>
  <c r="Q2462" i="1" s="1"/>
  <c r="O2466" i="1"/>
  <c r="O2470" i="1"/>
  <c r="P2470" i="1" s="1"/>
  <c r="Q2470" i="1" s="1"/>
  <c r="O2474" i="1"/>
  <c r="O2478" i="1"/>
  <c r="P2478" i="1" s="1"/>
  <c r="Q2478" i="1" s="1"/>
  <c r="O2482" i="1"/>
  <c r="O2486" i="1"/>
  <c r="P2486" i="1" s="1"/>
  <c r="Q2486" i="1" s="1"/>
  <c r="O2490" i="1"/>
  <c r="O2494" i="1"/>
  <c r="O2498" i="1"/>
  <c r="O2502" i="1"/>
  <c r="P2502" i="1" s="1"/>
  <c r="Q2502" i="1" s="1"/>
  <c r="O2506" i="1"/>
  <c r="O2510" i="1"/>
  <c r="O2513" i="1"/>
  <c r="N2523" i="1"/>
  <c r="O2529" i="1"/>
  <c r="N2539" i="1"/>
  <c r="O2545" i="1"/>
  <c r="O2619" i="1"/>
  <c r="N2619" i="1"/>
  <c r="O2635" i="1"/>
  <c r="N2635" i="1"/>
  <c r="N2762" i="1"/>
  <c r="O2762" i="1"/>
  <c r="N2778" i="1"/>
  <c r="O2778" i="1"/>
  <c r="N2122" i="1"/>
  <c r="N2126" i="1"/>
  <c r="N2130" i="1"/>
  <c r="N2134" i="1"/>
  <c r="N2138" i="1"/>
  <c r="N2142" i="1"/>
  <c r="N2146" i="1"/>
  <c r="N2150" i="1"/>
  <c r="N2154" i="1"/>
  <c r="N2158" i="1"/>
  <c r="N2162" i="1"/>
  <c r="N2166" i="1"/>
  <c r="N2170" i="1"/>
  <c r="N2174" i="1"/>
  <c r="N2194" i="1"/>
  <c r="N2198" i="1"/>
  <c r="N2202" i="1"/>
  <c r="N2206" i="1"/>
  <c r="N2210" i="1"/>
  <c r="N2214" i="1"/>
  <c r="N2218" i="1"/>
  <c r="N2222" i="1"/>
  <c r="N2226" i="1"/>
  <c r="N2230" i="1"/>
  <c r="N2234" i="1"/>
  <c r="N2238" i="1"/>
  <c r="N2242" i="1"/>
  <c r="N2246" i="1"/>
  <c r="N2250" i="1"/>
  <c r="N2254" i="1"/>
  <c r="N2257" i="1"/>
  <c r="N2261" i="1"/>
  <c r="N2265" i="1"/>
  <c r="N2269" i="1"/>
  <c r="N2273" i="1"/>
  <c r="N2277" i="1"/>
  <c r="N2281" i="1"/>
  <c r="N2285" i="1"/>
  <c r="N2289" i="1"/>
  <c r="N2293" i="1"/>
  <c r="N2297" i="1"/>
  <c r="N2301" i="1"/>
  <c r="N2305" i="1"/>
  <c r="N2309" i="1"/>
  <c r="N2313" i="1"/>
  <c r="N2317" i="1"/>
  <c r="N2321" i="1"/>
  <c r="N2325" i="1"/>
  <c r="N2329" i="1"/>
  <c r="N2333" i="1"/>
  <c r="N2337" i="1"/>
  <c r="N2340" i="1"/>
  <c r="N2344" i="1"/>
  <c r="N2348" i="1"/>
  <c r="N2352" i="1"/>
  <c r="N2356" i="1"/>
  <c r="N2360" i="1"/>
  <c r="N2364" i="1"/>
  <c r="N2368" i="1"/>
  <c r="N2372" i="1"/>
  <c r="N2376" i="1"/>
  <c r="N2380" i="1"/>
  <c r="N2384" i="1"/>
  <c r="N2388" i="1"/>
  <c r="N2392" i="1"/>
  <c r="N2396" i="1"/>
  <c r="N2400" i="1"/>
  <c r="N2404" i="1"/>
  <c r="N2408" i="1"/>
  <c r="N2412" i="1"/>
  <c r="N2416" i="1"/>
  <c r="N2420" i="1"/>
  <c r="N2424" i="1"/>
  <c r="N2428" i="1"/>
  <c r="N2432" i="1"/>
  <c r="N2436" i="1"/>
  <c r="N2440" i="1"/>
  <c r="N2444" i="1"/>
  <c r="N2448" i="1"/>
  <c r="N2452" i="1"/>
  <c r="N2456" i="1"/>
  <c r="N2460" i="1"/>
  <c r="N2464" i="1"/>
  <c r="N2468" i="1"/>
  <c r="N2472" i="1"/>
  <c r="N2476" i="1"/>
  <c r="N2480" i="1"/>
  <c r="N2484" i="1"/>
  <c r="N2488" i="1"/>
  <c r="N2492" i="1"/>
  <c r="N2496" i="1"/>
  <c r="N2500" i="1"/>
  <c r="N2504" i="1"/>
  <c r="N2508" i="1"/>
  <c r="N2512" i="1"/>
  <c r="P2512" i="1" s="1"/>
  <c r="Q2512" i="1" s="1"/>
  <c r="N2519" i="1"/>
  <c r="P2519" i="1" s="1"/>
  <c r="Q2519" i="1" s="1"/>
  <c r="O2523" i="1"/>
  <c r="N2528" i="1"/>
  <c r="P2528" i="1" s="1"/>
  <c r="Q2528" i="1" s="1"/>
  <c r="N2535" i="1"/>
  <c r="P2535" i="1" s="1"/>
  <c r="Q2535" i="1" s="1"/>
  <c r="O2539" i="1"/>
  <c r="N2544" i="1"/>
  <c r="P2544" i="1" s="1"/>
  <c r="Q2544" i="1" s="1"/>
  <c r="N2551" i="1"/>
  <c r="P2551" i="1" s="1"/>
  <c r="Q2551" i="1" s="1"/>
  <c r="O2615" i="1"/>
  <c r="N2615" i="1"/>
  <c r="N2620" i="1"/>
  <c r="P2620" i="1" s="1"/>
  <c r="R2620" i="1" s="1"/>
  <c r="O2631" i="1"/>
  <c r="N2631" i="1"/>
  <c r="N2636" i="1"/>
  <c r="N2745" i="1"/>
  <c r="O2745" i="1"/>
  <c r="R2953" i="1"/>
  <c r="N2953" i="1"/>
  <c r="O2953" i="1"/>
  <c r="N2515" i="1"/>
  <c r="P2515" i="1" s="1"/>
  <c r="Q2515" i="1" s="1"/>
  <c r="N2531" i="1"/>
  <c r="P2531" i="1" s="1"/>
  <c r="Q2531" i="1" s="1"/>
  <c r="N2547" i="1"/>
  <c r="P2547" i="1" s="1"/>
  <c r="Q2547" i="1" s="1"/>
  <c r="O2611" i="1"/>
  <c r="N2611" i="1"/>
  <c r="O2627" i="1"/>
  <c r="N2627" i="1"/>
  <c r="O2643" i="1"/>
  <c r="N2643" i="1"/>
  <c r="O2647" i="1"/>
  <c r="N2647" i="1"/>
  <c r="O2651" i="1"/>
  <c r="N2651" i="1"/>
  <c r="O2655" i="1"/>
  <c r="N2655" i="1"/>
  <c r="O2659" i="1"/>
  <c r="N2659" i="1"/>
  <c r="O2663" i="1"/>
  <c r="N2663" i="1"/>
  <c r="O2667" i="1"/>
  <c r="N2667" i="1"/>
  <c r="O2671" i="1"/>
  <c r="N2671" i="1"/>
  <c r="O2675" i="1"/>
  <c r="N2675" i="1"/>
  <c r="O2679" i="1"/>
  <c r="N2679" i="1"/>
  <c r="O2683" i="1"/>
  <c r="N2683" i="1"/>
  <c r="O2687" i="1"/>
  <c r="N2687" i="1"/>
  <c r="O2691" i="1"/>
  <c r="N2691" i="1"/>
  <c r="O2695" i="1"/>
  <c r="N2695" i="1"/>
  <c r="O2699" i="1"/>
  <c r="N2699" i="1"/>
  <c r="O2703" i="1"/>
  <c r="N2703" i="1"/>
  <c r="O2707" i="1"/>
  <c r="N2707" i="1"/>
  <c r="O2711" i="1"/>
  <c r="N2711" i="1"/>
  <c r="O2715" i="1"/>
  <c r="N2715" i="1"/>
  <c r="O2719" i="1"/>
  <c r="N2719" i="1"/>
  <c r="O2723" i="1"/>
  <c r="N2723" i="1"/>
  <c r="O2727" i="1"/>
  <c r="N2727" i="1"/>
  <c r="O2731" i="1"/>
  <c r="N2731" i="1"/>
  <c r="O2735" i="1"/>
  <c r="N2735" i="1"/>
  <c r="O2739" i="1"/>
  <c r="N2739" i="1"/>
  <c r="O2742" i="1"/>
  <c r="N2742" i="1"/>
  <c r="N2756" i="1"/>
  <c r="O2756" i="1"/>
  <c r="N2772" i="1"/>
  <c r="O2772" i="1"/>
  <c r="O2951" i="1"/>
  <c r="N2951" i="1"/>
  <c r="R2951" i="1"/>
  <c r="O2644" i="1"/>
  <c r="O2648" i="1"/>
  <c r="O2652" i="1"/>
  <c r="O2656" i="1"/>
  <c r="O2660" i="1"/>
  <c r="O2664" i="1"/>
  <c r="O2668" i="1"/>
  <c r="O2672" i="1"/>
  <c r="O2676" i="1"/>
  <c r="O2680" i="1"/>
  <c r="O2684" i="1"/>
  <c r="O2688" i="1"/>
  <c r="O2692" i="1"/>
  <c r="O2696" i="1"/>
  <c r="O2700" i="1"/>
  <c r="O2704" i="1"/>
  <c r="O2708" i="1"/>
  <c r="O2712" i="1"/>
  <c r="O2716" i="1"/>
  <c r="O2720" i="1"/>
  <c r="O2724" i="1"/>
  <c r="O2728" i="1"/>
  <c r="O2732" i="1"/>
  <c r="O2736" i="1"/>
  <c r="O2743" i="1"/>
  <c r="O2747" i="1"/>
  <c r="P2747" i="1" s="1"/>
  <c r="N2758" i="1"/>
  <c r="P2758" i="1" s="1"/>
  <c r="Q2758" i="1" s="1"/>
  <c r="N2768" i="1"/>
  <c r="P2768" i="1" s="1"/>
  <c r="Q2768" i="1" s="1"/>
  <c r="N2774" i="1"/>
  <c r="P2774" i="1" s="1"/>
  <c r="Q2774" i="1" s="1"/>
  <c r="N2784" i="1"/>
  <c r="N2753" i="1"/>
  <c r="N2764" i="1"/>
  <c r="P2764" i="1" s="1"/>
  <c r="Q2764" i="1" s="1"/>
  <c r="N2770" i="1"/>
  <c r="P2770" i="1" s="1"/>
  <c r="Q2770" i="1" s="1"/>
  <c r="N2780" i="1"/>
  <c r="P2780" i="1" s="1"/>
  <c r="Q2780" i="1" s="1"/>
  <c r="O2784" i="1"/>
  <c r="N2786" i="1"/>
  <c r="P2786" i="1" s="1"/>
  <c r="Q2786" i="1" s="1"/>
  <c r="N2749" i="1"/>
  <c r="N2760" i="1"/>
  <c r="P2760" i="1" s="1"/>
  <c r="Q2760" i="1" s="1"/>
  <c r="N2766" i="1"/>
  <c r="P2766" i="1" s="1"/>
  <c r="Q2766" i="1" s="1"/>
  <c r="N2776" i="1"/>
  <c r="P2776" i="1" s="1"/>
  <c r="Q2776" i="1" s="1"/>
  <c r="N2782" i="1"/>
  <c r="P2782" i="1" s="1"/>
  <c r="Q2782" i="1" s="1"/>
  <c r="O2790" i="1"/>
  <c r="N2790" i="1"/>
  <c r="O2794" i="1"/>
  <c r="N2794" i="1"/>
  <c r="O2798" i="1"/>
  <c r="N2798" i="1"/>
  <c r="O2802" i="1"/>
  <c r="N2802" i="1"/>
  <c r="O2806" i="1"/>
  <c r="N2806" i="1"/>
  <c r="O2810" i="1"/>
  <c r="N2810" i="1"/>
  <c r="O2814" i="1"/>
  <c r="N2814" i="1"/>
  <c r="O2818" i="1"/>
  <c r="N2818" i="1"/>
  <c r="O2822" i="1"/>
  <c r="N2822" i="1"/>
  <c r="O2826" i="1"/>
  <c r="N2826" i="1"/>
  <c r="O2830" i="1"/>
  <c r="N2830" i="1"/>
  <c r="O2834" i="1"/>
  <c r="N2834" i="1"/>
  <c r="O2838" i="1"/>
  <c r="N2838" i="1"/>
  <c r="O2842" i="1"/>
  <c r="N2842" i="1"/>
  <c r="O2846" i="1"/>
  <c r="N2846" i="1"/>
  <c r="O2850" i="1"/>
  <c r="N2850" i="1"/>
  <c r="O2854" i="1"/>
  <c r="R2854" i="1"/>
  <c r="N2854" i="1"/>
  <c r="O2858" i="1"/>
  <c r="R2858" i="1"/>
  <c r="N2858" i="1"/>
  <c r="O2862" i="1"/>
  <c r="R2862" i="1"/>
  <c r="N2862" i="1"/>
  <c r="O2866" i="1"/>
  <c r="R2866" i="1"/>
  <c r="N2866" i="1"/>
  <c r="O2870" i="1"/>
  <c r="R2870" i="1"/>
  <c r="N2870" i="1"/>
  <c r="O2874" i="1"/>
  <c r="R2874" i="1"/>
  <c r="N2874" i="1"/>
  <c r="O2878" i="1"/>
  <c r="R2878" i="1"/>
  <c r="N2878" i="1"/>
  <c r="O2882" i="1"/>
  <c r="R2882" i="1"/>
  <c r="N2882" i="1"/>
  <c r="O2886" i="1"/>
  <c r="R2886" i="1"/>
  <c r="N2886" i="1"/>
  <c r="O2890" i="1"/>
  <c r="R2890" i="1"/>
  <c r="N2890" i="1"/>
  <c r="O2894" i="1"/>
  <c r="R2894" i="1"/>
  <c r="N2894" i="1"/>
  <c r="O2898" i="1"/>
  <c r="R2898" i="1"/>
  <c r="N2898" i="1"/>
  <c r="O2902" i="1"/>
  <c r="R2902" i="1"/>
  <c r="N2902" i="1"/>
  <c r="O2906" i="1"/>
  <c r="R2906" i="1"/>
  <c r="N2906" i="1"/>
  <c r="O2910" i="1"/>
  <c r="R2910" i="1"/>
  <c r="N2910" i="1"/>
  <c r="O2914" i="1"/>
  <c r="R2914" i="1"/>
  <c r="N2914" i="1"/>
  <c r="O2918" i="1"/>
  <c r="R2918" i="1"/>
  <c r="N2918" i="1"/>
  <c r="O2922" i="1"/>
  <c r="R2922" i="1"/>
  <c r="N2922" i="1"/>
  <c r="O2926" i="1"/>
  <c r="R2926" i="1"/>
  <c r="N2926" i="1"/>
  <c r="O2930" i="1"/>
  <c r="R2930" i="1"/>
  <c r="N2930" i="1"/>
  <c r="O2934" i="1"/>
  <c r="R2934" i="1"/>
  <c r="N2934" i="1"/>
  <c r="O2938" i="1"/>
  <c r="R2938" i="1"/>
  <c r="N2938" i="1"/>
  <c r="O2942" i="1"/>
  <c r="N2942" i="1"/>
  <c r="O2958" i="1"/>
  <c r="N2958" i="1"/>
  <c r="R2947" i="1"/>
  <c r="R2949" i="1"/>
  <c r="N2949" i="1"/>
  <c r="P2949" i="1" s="1"/>
  <c r="Q2949" i="1" s="1"/>
  <c r="R2954" i="1"/>
  <c r="R2963" i="1"/>
  <c r="O2966" i="1"/>
  <c r="R2966" i="1"/>
  <c r="N2966" i="1"/>
  <c r="O2974" i="1"/>
  <c r="R2974" i="1"/>
  <c r="N2974" i="1"/>
  <c r="O2982" i="1"/>
  <c r="R2982" i="1"/>
  <c r="N2982" i="1"/>
  <c r="O2990" i="1"/>
  <c r="R2990" i="1"/>
  <c r="N2990" i="1"/>
  <c r="O2998" i="1"/>
  <c r="N2998" i="1"/>
  <c r="O3006" i="1"/>
  <c r="R3006" i="1"/>
  <c r="N3006" i="1"/>
  <c r="O3015" i="1"/>
  <c r="N3015" i="1"/>
  <c r="O3018" i="1"/>
  <c r="R3018" i="1"/>
  <c r="N3018" i="1"/>
  <c r="R2943" i="1"/>
  <c r="R2945" i="1"/>
  <c r="N2945" i="1"/>
  <c r="R2950" i="1"/>
  <c r="R2959" i="1"/>
  <c r="R2961" i="1"/>
  <c r="N2961" i="1"/>
  <c r="N2788" i="1"/>
  <c r="N2792" i="1"/>
  <c r="N2796" i="1"/>
  <c r="N2800" i="1"/>
  <c r="N2804" i="1"/>
  <c r="N2808" i="1"/>
  <c r="N2812" i="1"/>
  <c r="N2816" i="1"/>
  <c r="N2820" i="1"/>
  <c r="N2824" i="1"/>
  <c r="N2828" i="1"/>
  <c r="N2832" i="1"/>
  <c r="N2836" i="1"/>
  <c r="N2840" i="1"/>
  <c r="N2844" i="1"/>
  <c r="N2848" i="1"/>
  <c r="N2852" i="1"/>
  <c r="N2856" i="1"/>
  <c r="N2860" i="1"/>
  <c r="N2864" i="1"/>
  <c r="N2868" i="1"/>
  <c r="N2872" i="1"/>
  <c r="N2876" i="1"/>
  <c r="N2880" i="1"/>
  <c r="N2884" i="1"/>
  <c r="N2888" i="1"/>
  <c r="N2892" i="1"/>
  <c r="N2896" i="1"/>
  <c r="N2900" i="1"/>
  <c r="N2904" i="1"/>
  <c r="N2908" i="1"/>
  <c r="N2912" i="1"/>
  <c r="N2916" i="1"/>
  <c r="N2920" i="1"/>
  <c r="N2924" i="1"/>
  <c r="N2928" i="1"/>
  <c r="N2932" i="1"/>
  <c r="N2936" i="1"/>
  <c r="N2940" i="1"/>
  <c r="O2945" i="1"/>
  <c r="R2946" i="1"/>
  <c r="N2950" i="1"/>
  <c r="P2950" i="1" s="1"/>
  <c r="Q2950" i="1" s="1"/>
  <c r="R2957" i="1"/>
  <c r="N2957" i="1"/>
  <c r="P2957" i="1" s="1"/>
  <c r="Q2957" i="1" s="1"/>
  <c r="O2961" i="1"/>
  <c r="R2962" i="1"/>
  <c r="O2970" i="1"/>
  <c r="R2970" i="1"/>
  <c r="N2970" i="1"/>
  <c r="O2978" i="1"/>
  <c r="R2978" i="1"/>
  <c r="N2978" i="1"/>
  <c r="O2986" i="1"/>
  <c r="R2986" i="1"/>
  <c r="N2986" i="1"/>
  <c r="O2994" i="1"/>
  <c r="R2994" i="1"/>
  <c r="N2994" i="1"/>
  <c r="O3002" i="1"/>
  <c r="R3002" i="1"/>
  <c r="N3002" i="1"/>
  <c r="O3010" i="1"/>
  <c r="R3010" i="1"/>
  <c r="N3010" i="1"/>
  <c r="R3015" i="1"/>
  <c r="O3019" i="1"/>
  <c r="N3019" i="1"/>
  <c r="R3013" i="1"/>
  <c r="N3013" i="1"/>
  <c r="N2965" i="1"/>
  <c r="N2969" i="1"/>
  <c r="N2973" i="1"/>
  <c r="N2977" i="1"/>
  <c r="N2981" i="1"/>
  <c r="N2985" i="1"/>
  <c r="N2989" i="1"/>
  <c r="N2993" i="1"/>
  <c r="N2997" i="1"/>
  <c r="N3001" i="1"/>
  <c r="N3005" i="1"/>
  <c r="N3009" i="1"/>
  <c r="O3013" i="1"/>
  <c r="R3014" i="1"/>
  <c r="N3017" i="1"/>
  <c r="N3021" i="1"/>
  <c r="O188" i="1"/>
  <c r="R187" i="1"/>
  <c r="N188" i="1"/>
  <c r="N187" i="1"/>
  <c r="P187" i="1" s="1"/>
  <c r="Q187" i="1" s="1"/>
  <c r="O185" i="1"/>
  <c r="R184" i="1"/>
  <c r="N185" i="1"/>
  <c r="O184" i="1"/>
  <c r="P184" i="1" s="1"/>
  <c r="Q184" i="1" s="1"/>
  <c r="R189" i="1"/>
  <c r="O189" i="1"/>
  <c r="P189" i="1" s="1"/>
  <c r="Q189" i="1" s="1"/>
  <c r="O190" i="1"/>
  <c r="P190" i="1" s="1"/>
  <c r="Q190" i="1" s="1"/>
  <c r="O186" i="1"/>
  <c r="P186" i="1" s="1"/>
  <c r="Q186" i="1" s="1"/>
  <c r="R190" i="1"/>
  <c r="R186" i="1"/>
  <c r="AI166" i="1"/>
  <c r="AL166" i="1"/>
  <c r="AH166" i="1"/>
  <c r="N2061" i="1"/>
  <c r="O2061" i="1"/>
  <c r="Q2995" i="1" l="1"/>
  <c r="P2198" i="1"/>
  <c r="Q2198" i="1" s="1"/>
  <c r="R2534" i="1"/>
  <c r="R2843" i="1"/>
  <c r="R2524" i="1"/>
  <c r="R2598" i="1"/>
  <c r="R2766" i="1"/>
  <c r="R2531" i="1"/>
  <c r="R2782" i="1"/>
  <c r="R2775" i="1"/>
  <c r="R2809" i="1"/>
  <c r="R2769" i="1"/>
  <c r="R2770" i="1"/>
  <c r="R2829" i="1"/>
  <c r="R2827" i="1"/>
  <c r="P2260" i="1"/>
  <c r="Q2260" i="1" s="1"/>
  <c r="R2780" i="1"/>
  <c r="R2764" i="1"/>
  <c r="R2551" i="1"/>
  <c r="R2519" i="1"/>
  <c r="R2811" i="1"/>
  <c r="R2585" i="1"/>
  <c r="R2553" i="1"/>
  <c r="R2573" i="1"/>
  <c r="R2562" i="1"/>
  <c r="R2847" i="1"/>
  <c r="P2955" i="1"/>
  <c r="Q2955" i="1" s="1"/>
  <c r="R2586" i="1"/>
  <c r="R2776" i="1"/>
  <c r="R2760" i="1"/>
  <c r="R2552" i="1"/>
  <c r="R2797" i="1"/>
  <c r="R2589" i="1"/>
  <c r="R2557" i="1"/>
  <c r="R2605" i="1"/>
  <c r="R2833" i="1"/>
  <c r="R2768" i="1"/>
  <c r="R2547" i="1"/>
  <c r="R2535" i="1"/>
  <c r="R2544" i="1"/>
  <c r="R2763" i="1"/>
  <c r="R2606" i="1"/>
  <c r="R2771" i="1"/>
  <c r="R2815" i="1"/>
  <c r="R2554" i="1"/>
  <c r="R2781" i="1"/>
  <c r="R2540" i="1"/>
  <c r="R2528" i="1"/>
  <c r="R2549" i="1"/>
  <c r="R2593" i="1"/>
  <c r="R2561" i="1"/>
  <c r="R2793" i="1"/>
  <c r="R2546" i="1"/>
  <c r="R2578" i="1"/>
  <c r="R2786" i="1"/>
  <c r="R2774" i="1"/>
  <c r="R2758" i="1"/>
  <c r="R2515" i="1"/>
  <c r="R2512" i="1"/>
  <c r="R2845" i="1"/>
  <c r="R2813" i="1"/>
  <c r="R2597" i="1"/>
  <c r="R2565" i="1"/>
  <c r="R2601" i="1"/>
  <c r="R2569" i="1"/>
  <c r="R2542" i="1"/>
  <c r="R2570" i="1"/>
  <c r="R2602" i="1"/>
  <c r="P2981" i="1"/>
  <c r="Q2981" i="1" s="1"/>
  <c r="P2860" i="1"/>
  <c r="Q2860" i="1" s="1"/>
  <c r="P2828" i="1"/>
  <c r="P2492" i="1"/>
  <c r="Q2492" i="1" s="1"/>
  <c r="Q2612" i="1"/>
  <c r="P2141" i="1"/>
  <c r="Q2141" i="1" s="1"/>
  <c r="P2820" i="1"/>
  <c r="P2788" i="1"/>
  <c r="P3021" i="1"/>
  <c r="Q3021" i="1" s="1"/>
  <c r="P2964" i="1"/>
  <c r="Q2964" i="1" s="1"/>
  <c r="P2652" i="1"/>
  <c r="R2652" i="1" s="1"/>
  <c r="P2305" i="1"/>
  <c r="Q2305" i="1" s="1"/>
  <c r="Q2616" i="1"/>
  <c r="P2185" i="1"/>
  <c r="Q2185" i="1" s="1"/>
  <c r="P2891" i="1"/>
  <c r="Q2891" i="1" s="1"/>
  <c r="P3017" i="1"/>
  <c r="Q3017" i="1" s="1"/>
  <c r="P2378" i="1"/>
  <c r="Q2378" i="1" s="1"/>
  <c r="P2315" i="1"/>
  <c r="Q2315" i="1" s="1"/>
  <c r="Q2733" i="1"/>
  <c r="P2066" i="1"/>
  <c r="Q2066" i="1" s="1"/>
  <c r="P2944" i="1"/>
  <c r="Q2944" i="1" s="1"/>
  <c r="P2269" i="1"/>
  <c r="Q2269" i="1" s="1"/>
  <c r="P2089" i="1"/>
  <c r="Q2089" i="1" s="1"/>
  <c r="P2503" i="1"/>
  <c r="Q2503" i="1" s="1"/>
  <c r="P2700" i="1"/>
  <c r="R2700" i="1" s="1"/>
  <c r="P2636" i="1"/>
  <c r="R2636" i="1" s="1"/>
  <c r="P2364" i="1"/>
  <c r="Q2364" i="1" s="1"/>
  <c r="P2174" i="1"/>
  <c r="Q2174" i="1" s="1"/>
  <c r="P2142" i="1"/>
  <c r="Q2142" i="1" s="1"/>
  <c r="Q2625" i="1"/>
  <c r="P2997" i="1"/>
  <c r="Q2622" i="1"/>
  <c r="P2792" i="1"/>
  <c r="Q2637" i="1"/>
  <c r="P2677" i="1"/>
  <c r="Q2677" i="1" s="1"/>
  <c r="Q2702" i="1"/>
  <c r="R2747" i="1"/>
  <c r="Q2747" i="1"/>
  <c r="P2444" i="1"/>
  <c r="Q2444" i="1" s="1"/>
  <c r="P2396" i="1"/>
  <c r="Q2396" i="1" s="1"/>
  <c r="Q2746" i="1"/>
  <c r="Q2657" i="1"/>
  <c r="P2783" i="1"/>
  <c r="P2812" i="1"/>
  <c r="P2796" i="1"/>
  <c r="P2452" i="1"/>
  <c r="Q2452" i="1" s="1"/>
  <c r="P2370" i="1"/>
  <c r="Q2370" i="1" s="1"/>
  <c r="Q2620" i="1"/>
  <c r="P2817" i="1"/>
  <c r="P2880" i="1"/>
  <c r="Q2880" i="1" s="1"/>
  <c r="P2917" i="1"/>
  <c r="Q2917" i="1" s="1"/>
  <c r="P2253" i="1"/>
  <c r="Q2253" i="1" s="1"/>
  <c r="P2431" i="1"/>
  <c r="Q2431" i="1" s="1"/>
  <c r="P2753" i="1"/>
  <c r="P2692" i="1"/>
  <c r="P2876" i="1"/>
  <c r="Q2876" i="1" s="1"/>
  <c r="P3009" i="1"/>
  <c r="Q3009" i="1" s="1"/>
  <c r="P2977" i="1"/>
  <c r="Q2977" i="1" s="1"/>
  <c r="P2888" i="1"/>
  <c r="Q2888" i="1" s="1"/>
  <c r="P2840" i="1"/>
  <c r="P2468" i="1"/>
  <c r="Q2468" i="1" s="1"/>
  <c r="P2277" i="1"/>
  <c r="Q2277" i="1" s="1"/>
  <c r="P2166" i="1"/>
  <c r="Q2166" i="1" s="1"/>
  <c r="P2134" i="1"/>
  <c r="Q2134" i="1" s="1"/>
  <c r="P2418" i="1"/>
  <c r="Q2418" i="1" s="1"/>
  <c r="P2386" i="1"/>
  <c r="Q2386" i="1" s="1"/>
  <c r="P2896" i="1"/>
  <c r="Q2896" i="1" s="1"/>
  <c r="P2496" i="1"/>
  <c r="Q2496" i="1" s="1"/>
  <c r="P2352" i="1"/>
  <c r="Q2352" i="1" s="1"/>
  <c r="P2273" i="1"/>
  <c r="Q2273" i="1" s="1"/>
  <c r="P2257" i="1"/>
  <c r="Q2257" i="1" s="1"/>
  <c r="P2210" i="1"/>
  <c r="Q2210" i="1" s="1"/>
  <c r="P2194" i="1"/>
  <c r="Q2194" i="1" s="1"/>
  <c r="P2162" i="1"/>
  <c r="Q2162" i="1" s="1"/>
  <c r="P2130" i="1"/>
  <c r="Q2130" i="1" s="1"/>
  <c r="P2545" i="1"/>
  <c r="P2319" i="1"/>
  <c r="Q2319" i="1" s="1"/>
  <c r="P2709" i="1"/>
  <c r="P2694" i="1"/>
  <c r="P2249" i="1"/>
  <c r="Q2249" i="1" s="1"/>
  <c r="P2197" i="1"/>
  <c r="Q2197" i="1" s="1"/>
  <c r="P2301" i="1"/>
  <c r="Q2301" i="1" s="1"/>
  <c r="P2506" i="1"/>
  <c r="Q2506" i="1" s="1"/>
  <c r="P2442" i="1"/>
  <c r="Q2442" i="1" s="1"/>
  <c r="P2759" i="1"/>
  <c r="P2447" i="1"/>
  <c r="Q2447" i="1" s="1"/>
  <c r="P2300" i="1"/>
  <c r="Q2300" i="1" s="1"/>
  <c r="P2217" i="1"/>
  <c r="Q2217" i="1" s="1"/>
  <c r="P2864" i="1"/>
  <c r="Q2864" i="1" s="1"/>
  <c r="P2488" i="1"/>
  <c r="Q2488" i="1" s="1"/>
  <c r="P2173" i="1"/>
  <c r="Q2173" i="1" s="1"/>
  <c r="P2097" i="1"/>
  <c r="Q2097" i="1" s="1"/>
  <c r="P2668" i="1"/>
  <c r="P2275" i="1"/>
  <c r="Q2275" i="1" s="1"/>
  <c r="P2674" i="1"/>
  <c r="P2594" i="1"/>
  <c r="P2292" i="1"/>
  <c r="Q2292" i="1" s="1"/>
  <c r="P2721" i="1"/>
  <c r="P2566" i="1"/>
  <c r="P2526" i="1"/>
  <c r="P2483" i="1"/>
  <c r="Q2483" i="1" s="1"/>
  <c r="P2713" i="1"/>
  <c r="P2537" i="1"/>
  <c r="P2920" i="1"/>
  <c r="Q2920" i="1" s="1"/>
  <c r="P2448" i="1"/>
  <c r="Q2448" i="1" s="1"/>
  <c r="P2335" i="1"/>
  <c r="Q2335" i="1" s="1"/>
  <c r="P2271" i="1"/>
  <c r="Q2271" i="1" s="1"/>
  <c r="P2868" i="1"/>
  <c r="Q2868" i="1" s="1"/>
  <c r="P2254" i="1"/>
  <c r="Q2254" i="1" s="1"/>
  <c r="P2678" i="1"/>
  <c r="P2284" i="1"/>
  <c r="Q2284" i="1" s="1"/>
  <c r="P2400" i="1"/>
  <c r="Q2400" i="1" s="1"/>
  <c r="P2884" i="1"/>
  <c r="Q2884" i="1" s="1"/>
  <c r="P2965" i="1"/>
  <c r="Q2965" i="1" s="1"/>
  <c r="P2664" i="1"/>
  <c r="P2648" i="1"/>
  <c r="P2376" i="1"/>
  <c r="Q2376" i="1" s="1"/>
  <c r="P2344" i="1"/>
  <c r="Q2344" i="1" s="1"/>
  <c r="P2281" i="1"/>
  <c r="Q2281" i="1" s="1"/>
  <c r="P2170" i="1"/>
  <c r="Q2170" i="1" s="1"/>
  <c r="P2138" i="1"/>
  <c r="Q2138" i="1" s="1"/>
  <c r="P2980" i="1"/>
  <c r="Q2980" i="1" s="1"/>
  <c r="P2479" i="1"/>
  <c r="Q2479" i="1" s="1"/>
  <c r="P2755" i="1"/>
  <c r="P2610" i="1"/>
  <c r="P2956" i="1"/>
  <c r="Q2956" i="1" s="1"/>
  <c r="P2521" i="1"/>
  <c r="P2823" i="1"/>
  <c r="P2533" i="1"/>
  <c r="P2908" i="1"/>
  <c r="Q2908" i="1" s="1"/>
  <c r="P2736" i="1"/>
  <c r="P2672" i="1"/>
  <c r="P2428" i="1"/>
  <c r="Q2428" i="1" s="1"/>
  <c r="P2317" i="1"/>
  <c r="Q2317" i="1" s="1"/>
  <c r="P2238" i="1"/>
  <c r="Q2238" i="1" s="1"/>
  <c r="P2222" i="1"/>
  <c r="Q2222" i="1" s="1"/>
  <c r="P2067" i="1"/>
  <c r="Q2067" i="1" s="1"/>
  <c r="P2943" i="1"/>
  <c r="Q2943" i="1" s="1"/>
  <c r="P2729" i="1"/>
  <c r="P2665" i="1"/>
  <c r="P2189" i="1"/>
  <c r="Q2189" i="1" s="1"/>
  <c r="P2117" i="1"/>
  <c r="Q2117" i="1" s="1"/>
  <c r="P2734" i="1"/>
  <c r="P2765" i="1"/>
  <c r="P2511" i="1"/>
  <c r="P2102" i="1"/>
  <c r="Q2102" i="1" s="1"/>
  <c r="P2855" i="1"/>
  <c r="Q2855" i="1" s="1"/>
  <c r="P2973" i="1"/>
  <c r="Q2973" i="1" s="1"/>
  <c r="P2808" i="1"/>
  <c r="P2504" i="1"/>
  <c r="Q2504" i="1" s="1"/>
  <c r="P2454" i="1"/>
  <c r="Q2454" i="1" s="1"/>
  <c r="P2263" i="1"/>
  <c r="Q2263" i="1" s="1"/>
  <c r="P2182" i="1"/>
  <c r="Q2182" i="1" s="1"/>
  <c r="P2133" i="1"/>
  <c r="Q2133" i="1" s="1"/>
  <c r="P3003" i="1"/>
  <c r="Q3003" i="1" s="1"/>
  <c r="P2996" i="1"/>
  <c r="P2137" i="1"/>
  <c r="Q2137" i="1" s="1"/>
  <c r="P2831" i="1"/>
  <c r="P2985" i="1"/>
  <c r="Q2985" i="1" s="1"/>
  <c r="P2728" i="1"/>
  <c r="P2680" i="1"/>
  <c r="P2372" i="1"/>
  <c r="Q2372" i="1" s="1"/>
  <c r="P2339" i="1"/>
  <c r="Q2339" i="1" s="1"/>
  <c r="P2075" i="1"/>
  <c r="Q2075" i="1" s="1"/>
  <c r="P2927" i="1"/>
  <c r="Q2927" i="1" s="1"/>
  <c r="P2661" i="1"/>
  <c r="P2645" i="1"/>
  <c r="P2558" i="1"/>
  <c r="P2893" i="1"/>
  <c r="Q2893" i="1" s="1"/>
  <c r="P2697" i="1"/>
  <c r="P2992" i="1"/>
  <c r="Q2992" i="1" s="1"/>
  <c r="P2751" i="1"/>
  <c r="P2621" i="1"/>
  <c r="P2499" i="1"/>
  <c r="Q2499" i="1" s="1"/>
  <c r="P2577" i="1"/>
  <c r="P2316" i="1"/>
  <c r="Q2316" i="1" s="1"/>
  <c r="P2343" i="1"/>
  <c r="Q2343" i="1" s="1"/>
  <c r="P2912" i="1"/>
  <c r="Q2912" i="1" s="1"/>
  <c r="P2732" i="1"/>
  <c r="P2684" i="1"/>
  <c r="P2440" i="1"/>
  <c r="Q2440" i="1" s="1"/>
  <c r="P2374" i="1"/>
  <c r="Q2374" i="1" s="1"/>
  <c r="P2295" i="1"/>
  <c r="Q2295" i="1" s="1"/>
  <c r="P2741" i="1"/>
  <c r="P2737" i="1"/>
  <c r="P2109" i="1"/>
  <c r="Q2109" i="1" s="1"/>
  <c r="P2439" i="1"/>
  <c r="Q2439" i="1" s="1"/>
  <c r="P2086" i="1"/>
  <c r="Q2086" i="1" s="1"/>
  <c r="P2940" i="1"/>
  <c r="Q2940" i="1" s="1"/>
  <c r="P2924" i="1"/>
  <c r="Q2924" i="1" s="1"/>
  <c r="P2892" i="1"/>
  <c r="Q2892" i="1" s="1"/>
  <c r="P2712" i="1"/>
  <c r="P2484" i="1"/>
  <c r="Q2484" i="1" s="1"/>
  <c r="P2436" i="1"/>
  <c r="Q2436" i="1" s="1"/>
  <c r="P2388" i="1"/>
  <c r="Q2388" i="1" s="1"/>
  <c r="P2402" i="1"/>
  <c r="Q2402" i="1" s="1"/>
  <c r="P2354" i="1"/>
  <c r="Q2354" i="1" s="1"/>
  <c r="P2859" i="1"/>
  <c r="Q2859" i="1" s="1"/>
  <c r="P2538" i="1"/>
  <c r="P2113" i="1"/>
  <c r="Q2113" i="1" s="1"/>
  <c r="P2149" i="1"/>
  <c r="Q2149" i="1" s="1"/>
  <c r="P2638" i="1"/>
  <c r="P2872" i="1"/>
  <c r="Q2872" i="1" s="1"/>
  <c r="P2856" i="1"/>
  <c r="Q2856" i="1" s="1"/>
  <c r="P2824" i="1"/>
  <c r="P2416" i="1"/>
  <c r="Q2416" i="1" s="1"/>
  <c r="P2337" i="1"/>
  <c r="Q2337" i="1" s="1"/>
  <c r="P2289" i="1"/>
  <c r="Q2289" i="1" s="1"/>
  <c r="P2748" i="1"/>
  <c r="P2233" i="1"/>
  <c r="Q2233" i="1" s="1"/>
  <c r="P2485" i="1"/>
  <c r="Q2485" i="1" s="1"/>
  <c r="P2481" i="1"/>
  <c r="Q2481" i="1" s="1"/>
  <c r="P2449" i="1"/>
  <c r="Q2449" i="1" s="1"/>
  <c r="P2417" i="1"/>
  <c r="Q2417" i="1" s="1"/>
  <c r="P2385" i="1"/>
  <c r="Q2385" i="1" s="1"/>
  <c r="P2353" i="1"/>
  <c r="Q2353" i="1" s="1"/>
  <c r="P2984" i="1"/>
  <c r="Q2984" i="1" s="1"/>
  <c r="P2861" i="1"/>
  <c r="Q2861" i="1" s="1"/>
  <c r="P2899" i="1"/>
  <c r="Q2899" i="1" s="1"/>
  <c r="P2178" i="1"/>
  <c r="Q2178" i="1" s="1"/>
  <c r="P2455" i="1"/>
  <c r="Q2455" i="1" s="1"/>
  <c r="P2110" i="1"/>
  <c r="Q2110" i="1" s="1"/>
  <c r="P2280" i="1"/>
  <c r="Q2280" i="1" s="1"/>
  <c r="P2947" i="1"/>
  <c r="Q2947" i="1" s="1"/>
  <c r="P2169" i="1"/>
  <c r="Q2169" i="1" s="1"/>
  <c r="P2988" i="1"/>
  <c r="Q2988" i="1" s="1"/>
  <c r="P2740" i="1"/>
  <c r="P2332" i="1"/>
  <c r="Q2332" i="1" s="1"/>
  <c r="P3020" i="1"/>
  <c r="Q3020" i="1" s="1"/>
  <c r="P2839" i="1"/>
  <c r="P2993" i="1"/>
  <c r="Q2993" i="1" s="1"/>
  <c r="P2852" i="1"/>
  <c r="Q2852" i="1" s="1"/>
  <c r="P2743" i="1"/>
  <c r="P2464" i="1"/>
  <c r="Q2464" i="1" s="1"/>
  <c r="P2432" i="1"/>
  <c r="Q2432" i="1" s="1"/>
  <c r="P2384" i="1"/>
  <c r="Q2384" i="1" s="1"/>
  <c r="P2368" i="1"/>
  <c r="Q2368" i="1" s="1"/>
  <c r="P2390" i="1"/>
  <c r="Q2390" i="1" s="1"/>
  <c r="P2147" i="1"/>
  <c r="Q2147" i="1" s="1"/>
  <c r="P2592" i="1"/>
  <c r="P2939" i="1"/>
  <c r="Q2939" i="1" s="1"/>
  <c r="P2744" i="1"/>
  <c r="P2681" i="1"/>
  <c r="P2085" i="1"/>
  <c r="Q2085" i="1" s="1"/>
  <c r="P2693" i="1"/>
  <c r="P2669" i="1"/>
  <c r="P2125" i="1"/>
  <c r="Q2125" i="1" s="1"/>
  <c r="P2367" i="1"/>
  <c r="Q2367" i="1" s="1"/>
  <c r="P2229" i="1"/>
  <c r="Q2229" i="1" s="1"/>
  <c r="P2062" i="1"/>
  <c r="Q2062" i="1" s="1"/>
  <c r="P2285" i="1"/>
  <c r="Q2285" i="1" s="1"/>
  <c r="P2450" i="1"/>
  <c r="Q2450" i="1" s="1"/>
  <c r="P2434" i="1"/>
  <c r="Q2434" i="1" s="1"/>
  <c r="P2608" i="1"/>
  <c r="P2314" i="1"/>
  <c r="Q2314" i="1" s="1"/>
  <c r="P2282" i="1"/>
  <c r="Q2282" i="1" s="1"/>
  <c r="P2495" i="1"/>
  <c r="Q2495" i="1" s="1"/>
  <c r="P2237" i="1"/>
  <c r="Q2237" i="1" s="1"/>
  <c r="P2351" i="1"/>
  <c r="Q2351" i="1" s="1"/>
  <c r="P2201" i="1"/>
  <c r="Q2201" i="1" s="1"/>
  <c r="P2720" i="1"/>
  <c r="P2704" i="1"/>
  <c r="P2472" i="1"/>
  <c r="Q2472" i="1" s="1"/>
  <c r="P2297" i="1"/>
  <c r="Q2297" i="1" s="1"/>
  <c r="P2414" i="1"/>
  <c r="Q2414" i="1" s="1"/>
  <c r="P2382" i="1"/>
  <c r="Q2382" i="1" s="1"/>
  <c r="P2507" i="1"/>
  <c r="Q2507" i="1" s="1"/>
  <c r="P2873" i="1"/>
  <c r="Q2873" i="1" s="1"/>
  <c r="P2129" i="1"/>
  <c r="Q2129" i="1" s="1"/>
  <c r="P2642" i="1"/>
  <c r="P2415" i="1"/>
  <c r="Q2415" i="1" s="1"/>
  <c r="P2641" i="1"/>
  <c r="P2936" i="1"/>
  <c r="Q2936" i="1" s="1"/>
  <c r="P2904" i="1"/>
  <c r="Q2904" i="1" s="1"/>
  <c r="P2708" i="1"/>
  <c r="P2356" i="1"/>
  <c r="Q2356" i="1" s="1"/>
  <c r="P2438" i="1"/>
  <c r="Q2438" i="1" s="1"/>
  <c r="P2279" i="1"/>
  <c r="Q2279" i="1" s="1"/>
  <c r="P2244" i="1"/>
  <c r="Q2244" i="1" s="1"/>
  <c r="P2212" i="1"/>
  <c r="Q2212" i="1" s="1"/>
  <c r="P2181" i="1"/>
  <c r="Q2181" i="1" s="1"/>
  <c r="P2932" i="1"/>
  <c r="Q2932" i="1" s="1"/>
  <c r="P2900" i="1"/>
  <c r="Q2900" i="1" s="1"/>
  <c r="P2836" i="1"/>
  <c r="P2804" i="1"/>
  <c r="P3015" i="1"/>
  <c r="Q3015" i="1" s="1"/>
  <c r="P2982" i="1"/>
  <c r="Q2982" i="1" s="1"/>
  <c r="P2480" i="1"/>
  <c r="Q2480" i="1" s="1"/>
  <c r="P2333" i="1"/>
  <c r="Q2333" i="1" s="1"/>
  <c r="P2206" i="1"/>
  <c r="Q2206" i="1" s="1"/>
  <c r="P2063" i="1"/>
  <c r="Q2063" i="1" s="1"/>
  <c r="P2832" i="1"/>
  <c r="P2800" i="1"/>
  <c r="P2716" i="1"/>
  <c r="P2738" i="1"/>
  <c r="P2689" i="1"/>
  <c r="P2614" i="1"/>
  <c r="P2963" i="1"/>
  <c r="Q2963" i="1" s="1"/>
  <c r="P2609" i="1"/>
  <c r="P2161" i="1"/>
  <c r="Q2161" i="1" s="1"/>
  <c r="P2074" i="1"/>
  <c r="Q2074" i="1" s="1"/>
  <c r="P2915" i="1"/>
  <c r="Q2915" i="1" s="1"/>
  <c r="P2754" i="1"/>
  <c r="P2517" i="1"/>
  <c r="P2383" i="1"/>
  <c r="Q2383" i="1" s="1"/>
  <c r="P2688" i="1"/>
  <c r="P2656" i="1"/>
  <c r="P2508" i="1"/>
  <c r="P2476" i="1"/>
  <c r="Q2476" i="1" s="1"/>
  <c r="P2412" i="1"/>
  <c r="Q2412" i="1" s="1"/>
  <c r="P2380" i="1"/>
  <c r="Q2380" i="1" s="1"/>
  <c r="P2329" i="1"/>
  <c r="Q2329" i="1" s="1"/>
  <c r="P2265" i="1"/>
  <c r="Q2265" i="1" s="1"/>
  <c r="P2218" i="1"/>
  <c r="Q2218" i="1" s="1"/>
  <c r="P2154" i="1"/>
  <c r="Q2154" i="1" s="1"/>
  <c r="P2122" i="1"/>
  <c r="Q2122" i="1" s="1"/>
  <c r="P2510" i="1"/>
  <c r="P2494" i="1"/>
  <c r="Q2494" i="1" s="1"/>
  <c r="P2446" i="1"/>
  <c r="Q2446" i="1" s="1"/>
  <c r="P2366" i="1"/>
  <c r="Q2366" i="1" s="1"/>
  <c r="P2350" i="1"/>
  <c r="Q2350" i="1" s="1"/>
  <c r="P2303" i="1"/>
  <c r="Q2303" i="1" s="1"/>
  <c r="P2453" i="1"/>
  <c r="Q2453" i="1" s="1"/>
  <c r="P2421" i="1"/>
  <c r="Q2421" i="1" s="1"/>
  <c r="P2389" i="1"/>
  <c r="Q2389" i="1" s="1"/>
  <c r="P2357" i="1"/>
  <c r="Q2357" i="1" s="1"/>
  <c r="P2103" i="1"/>
  <c r="Q2103" i="1" s="1"/>
  <c r="P2087" i="1"/>
  <c r="Q2087" i="1" s="1"/>
  <c r="P2617" i="1"/>
  <c r="P2785" i="1"/>
  <c r="P2649" i="1"/>
  <c r="P2491" i="1"/>
  <c r="Q2491" i="1" s="1"/>
  <c r="P2165" i="1"/>
  <c r="Q2165" i="1" s="1"/>
  <c r="P2105" i="1"/>
  <c r="Q2105" i="1" s="1"/>
  <c r="P2701" i="1"/>
  <c r="P2070" i="1"/>
  <c r="Q2070" i="1" s="1"/>
  <c r="P2118" i="1"/>
  <c r="Q2118" i="1" s="1"/>
  <c r="P2221" i="1"/>
  <c r="Q2221" i="1" s="1"/>
  <c r="P2857" i="1"/>
  <c r="Q2857" i="1" s="1"/>
  <c r="P2574" i="1"/>
  <c r="P2456" i="1"/>
  <c r="Q2456" i="1" s="1"/>
  <c r="P2408" i="1"/>
  <c r="Q2408" i="1" s="1"/>
  <c r="P2392" i="1"/>
  <c r="Q2392" i="1" s="1"/>
  <c r="P2360" i="1"/>
  <c r="Q2360" i="1" s="1"/>
  <c r="P2325" i="1"/>
  <c r="Q2325" i="1" s="1"/>
  <c r="P2309" i="1"/>
  <c r="Q2309" i="1" s="1"/>
  <c r="P2293" i="1"/>
  <c r="Q2293" i="1" s="1"/>
  <c r="P2261" i="1"/>
  <c r="Q2261" i="1" s="1"/>
  <c r="P2246" i="1"/>
  <c r="Q2246" i="1" s="1"/>
  <c r="P2230" i="1"/>
  <c r="Q2230" i="1" s="1"/>
  <c r="P2214" i="1"/>
  <c r="Q2214" i="1" s="1"/>
  <c r="P2150" i="1"/>
  <c r="Q2150" i="1" s="1"/>
  <c r="P2529" i="1"/>
  <c r="P2474" i="1"/>
  <c r="Q2474" i="1" s="1"/>
  <c r="P2458" i="1"/>
  <c r="Q2458" i="1" s="1"/>
  <c r="P2410" i="1"/>
  <c r="Q2410" i="1" s="1"/>
  <c r="P2362" i="1"/>
  <c r="Q2362" i="1" s="1"/>
  <c r="P2346" i="1"/>
  <c r="Q2346" i="1" s="1"/>
  <c r="P2071" i="1"/>
  <c r="Q2071" i="1" s="1"/>
  <c r="P2576" i="1"/>
  <c r="P2497" i="1"/>
  <c r="Q2497" i="1" s="1"/>
  <c r="P2310" i="1"/>
  <c r="Q2310" i="1" s="1"/>
  <c r="P2278" i="1"/>
  <c r="Q2278" i="1" s="1"/>
  <c r="P2091" i="1"/>
  <c r="Q2091" i="1" s="1"/>
  <c r="P3000" i="1"/>
  <c r="P2968" i="1"/>
  <c r="Q2968" i="1" s="1"/>
  <c r="P2907" i="1"/>
  <c r="Q2907" i="1" s="1"/>
  <c r="P2875" i="1"/>
  <c r="Q2875" i="1" s="1"/>
  <c r="P2777" i="1"/>
  <c r="P2725" i="1"/>
  <c r="P2710" i="1"/>
  <c r="P2705" i="1"/>
  <c r="P2690" i="1"/>
  <c r="P3008" i="1"/>
  <c r="Q3008" i="1" s="1"/>
  <c r="P2976" i="1"/>
  <c r="Q2976" i="1" s="1"/>
  <c r="P2752" i="1"/>
  <c r="P2581" i="1"/>
  <c r="P2387" i="1"/>
  <c r="Q2387" i="1" s="1"/>
  <c r="P2225" i="1"/>
  <c r="Q2225" i="1" s="1"/>
  <c r="P2106" i="1"/>
  <c r="Q2106" i="1" s="1"/>
  <c r="P2090" i="1"/>
  <c r="Q2090" i="1" s="1"/>
  <c r="P2427" i="1"/>
  <c r="Q2427" i="1" s="1"/>
  <c r="P3016" i="1"/>
  <c r="Q3016" i="1" s="1"/>
  <c r="P2807" i="1"/>
  <c r="P2673" i="1"/>
  <c r="P2653" i="1"/>
  <c r="P2849" i="1"/>
  <c r="P2717" i="1"/>
  <c r="P2696" i="1"/>
  <c r="P2685" i="1"/>
  <c r="P2582" i="1"/>
  <c r="P2791" i="1"/>
  <c r="P2391" i="1"/>
  <c r="Q2391" i="1" s="1"/>
  <c r="P3004" i="1"/>
  <c r="Q3004" i="1" s="1"/>
  <c r="P2931" i="1"/>
  <c r="Q2931" i="1" s="1"/>
  <c r="P2522" i="1"/>
  <c r="P2895" i="1"/>
  <c r="Q2895" i="1" s="1"/>
  <c r="P2241" i="1"/>
  <c r="Q2241" i="1" s="1"/>
  <c r="P2184" i="1"/>
  <c r="Q2184" i="1" s="1"/>
  <c r="P2590" i="1"/>
  <c r="P2460" i="1"/>
  <c r="Q2460" i="1" s="1"/>
  <c r="P2348" i="1"/>
  <c r="Q2348" i="1" s="1"/>
  <c r="P2226" i="1"/>
  <c r="Q2226" i="1" s="1"/>
  <c r="P2146" i="1"/>
  <c r="Q2146" i="1" s="1"/>
  <c r="P2490" i="1"/>
  <c r="Q2490" i="1" s="1"/>
  <c r="P2287" i="1"/>
  <c r="Q2287" i="1" s="1"/>
  <c r="P2081" i="1"/>
  <c r="Q2081" i="1" s="1"/>
  <c r="P2773" i="1"/>
  <c r="P2550" i="1"/>
  <c r="P2177" i="1"/>
  <c r="Q2177" i="1" s="1"/>
  <c r="P2634" i="1"/>
  <c r="P2094" i="1"/>
  <c r="Q2094" i="1" s="1"/>
  <c r="P2276" i="1"/>
  <c r="Q2276" i="1" s="1"/>
  <c r="P2865" i="1"/>
  <c r="Q2865" i="1" s="1"/>
  <c r="P2916" i="1"/>
  <c r="Q2916" i="1" s="1"/>
  <c r="P2242" i="1"/>
  <c r="Q2242" i="1" s="1"/>
  <c r="P3005" i="1"/>
  <c r="Q3005" i="1" s="1"/>
  <c r="P2989" i="1"/>
  <c r="Q2989" i="1" s="1"/>
  <c r="P2928" i="1"/>
  <c r="Q2928" i="1" s="1"/>
  <c r="P2848" i="1"/>
  <c r="P2816" i="1"/>
  <c r="P2424" i="1"/>
  <c r="Q2424" i="1" s="1"/>
  <c r="P2158" i="1"/>
  <c r="Q2158" i="1" s="1"/>
  <c r="P2126" i="1"/>
  <c r="Q2126" i="1" s="1"/>
  <c r="P2513" i="1"/>
  <c r="P2426" i="1"/>
  <c r="Q2426" i="1" s="1"/>
  <c r="P2398" i="1"/>
  <c r="Q2398" i="1" s="1"/>
  <c r="P2327" i="1"/>
  <c r="Q2327" i="1" s="1"/>
  <c r="P2311" i="1"/>
  <c r="Q2311" i="1" s="1"/>
  <c r="P2267" i="1"/>
  <c r="Q2267" i="1" s="1"/>
  <c r="P2127" i="1"/>
  <c r="Q2127" i="1" s="1"/>
  <c r="P2148" i="1"/>
  <c r="Q2148" i="1" s="1"/>
  <c r="P2923" i="1"/>
  <c r="Q2923" i="1" s="1"/>
  <c r="P2722" i="1"/>
  <c r="P2646" i="1"/>
  <c r="P2629" i="1"/>
  <c r="P2114" i="1"/>
  <c r="Q2114" i="1" s="1"/>
  <c r="P2082" i="1"/>
  <c r="Q2082" i="1" s="1"/>
  <c r="P2613" i="1"/>
  <c r="P2795" i="1"/>
  <c r="P2801" i="1"/>
  <c r="P2825" i="1"/>
  <c r="P2767" i="1"/>
  <c r="P2321" i="1"/>
  <c r="Q2321" i="1" s="1"/>
  <c r="P3001" i="1"/>
  <c r="P2969" i="1"/>
  <c r="Q2969" i="1" s="1"/>
  <c r="P2844" i="1"/>
  <c r="P2749" i="1"/>
  <c r="P2724" i="1"/>
  <c r="P2676" i="1"/>
  <c r="P2660" i="1"/>
  <c r="P2644" i="1"/>
  <c r="P2772" i="1"/>
  <c r="P2500" i="1"/>
  <c r="Q2500" i="1" s="1"/>
  <c r="P2420" i="1"/>
  <c r="Q2420" i="1" s="1"/>
  <c r="P2404" i="1"/>
  <c r="Q2404" i="1" s="1"/>
  <c r="P2340" i="1"/>
  <c r="Q2340" i="1" s="1"/>
  <c r="P2313" i="1"/>
  <c r="Q2313" i="1" s="1"/>
  <c r="P2250" i="1"/>
  <c r="Q2250" i="1" s="1"/>
  <c r="P2234" i="1"/>
  <c r="Q2234" i="1" s="1"/>
  <c r="P2202" i="1"/>
  <c r="Q2202" i="1" s="1"/>
  <c r="P2498" i="1"/>
  <c r="Q2498" i="1" s="1"/>
  <c r="P2482" i="1"/>
  <c r="Q2482" i="1" s="1"/>
  <c r="P2466" i="1"/>
  <c r="Q2466" i="1" s="1"/>
  <c r="P2422" i="1"/>
  <c r="Q2422" i="1" s="1"/>
  <c r="P2394" i="1"/>
  <c r="Q2394" i="1" s="1"/>
  <c r="P2307" i="1"/>
  <c r="Q2307" i="1" s="1"/>
  <c r="P2223" i="1"/>
  <c r="Q2223" i="1" s="1"/>
  <c r="P2563" i="1"/>
  <c r="P2901" i="1"/>
  <c r="Q2901" i="1" s="1"/>
  <c r="P2948" i="1"/>
  <c r="Q2948" i="1" s="1"/>
  <c r="P2726" i="1"/>
  <c r="P2706" i="1"/>
  <c r="P2662" i="1"/>
  <c r="P2999" i="1"/>
  <c r="P2618" i="1"/>
  <c r="P2714" i="1"/>
  <c r="P2903" i="1"/>
  <c r="Q2903" i="1" s="1"/>
  <c r="P2757" i="1"/>
  <c r="P2698" i="1"/>
  <c r="P2530" i="1"/>
  <c r="P2803" i="1"/>
  <c r="P2093" i="1"/>
  <c r="Q2093" i="1" s="1"/>
  <c r="P2312" i="1"/>
  <c r="Q2312" i="1" s="1"/>
  <c r="P2718" i="1"/>
  <c r="P2518" i="1"/>
  <c r="P2841" i="1"/>
  <c r="P2248" i="1"/>
  <c r="Q2248" i="1" s="1"/>
  <c r="P2160" i="1"/>
  <c r="Q2160" i="1" s="1"/>
  <c r="P2128" i="1"/>
  <c r="Q2128" i="1" s="1"/>
  <c r="P2934" i="1"/>
  <c r="Q2934" i="1" s="1"/>
  <c r="P2918" i="1"/>
  <c r="Q2918" i="1" s="1"/>
  <c r="P2902" i="1"/>
  <c r="Q2902" i="1" s="1"/>
  <c r="P2886" i="1"/>
  <c r="Q2886" i="1" s="1"/>
  <c r="P2870" i="1"/>
  <c r="Q2870" i="1" s="1"/>
  <c r="P2854" i="1"/>
  <c r="Q2854" i="1" s="1"/>
  <c r="P2838" i="1"/>
  <c r="P2822" i="1"/>
  <c r="P2806" i="1"/>
  <c r="P2790" i="1"/>
  <c r="P2762" i="1"/>
  <c r="P2159" i="1"/>
  <c r="Q2159" i="1" s="1"/>
  <c r="P2163" i="1"/>
  <c r="Q2163" i="1" s="1"/>
  <c r="P2600" i="1"/>
  <c r="P2587" i="1"/>
  <c r="P2624" i="1"/>
  <c r="P2083" i="1"/>
  <c r="Q2083" i="1" s="1"/>
  <c r="P2473" i="1"/>
  <c r="Q2473" i="1" s="1"/>
  <c r="P2441" i="1"/>
  <c r="Q2441" i="1" s="1"/>
  <c r="P2409" i="1"/>
  <c r="Q2409" i="1" s="1"/>
  <c r="P2377" i="1"/>
  <c r="Q2377" i="1" s="1"/>
  <c r="P2345" i="1"/>
  <c r="Q2345" i="1" s="1"/>
  <c r="P2334" i="1"/>
  <c r="Q2334" i="1" s="1"/>
  <c r="P2302" i="1"/>
  <c r="Q2302" i="1" s="1"/>
  <c r="P2270" i="1"/>
  <c r="Q2270" i="1" s="1"/>
  <c r="P2251" i="1"/>
  <c r="Q2251" i="1" s="1"/>
  <c r="P2155" i="1"/>
  <c r="Q2155" i="1" s="1"/>
  <c r="P2921" i="1"/>
  <c r="Q2921" i="1" s="1"/>
  <c r="P2935" i="1"/>
  <c r="Q2935" i="1" s="1"/>
  <c r="P2919" i="1"/>
  <c r="Q2919" i="1" s="1"/>
  <c r="P2628" i="1"/>
  <c r="P2789" i="1"/>
  <c r="P2536" i="1"/>
  <c r="P2304" i="1"/>
  <c r="Q2304" i="1" s="1"/>
  <c r="P2272" i="1"/>
  <c r="Q2272" i="1" s="1"/>
  <c r="P2435" i="1"/>
  <c r="Q2435" i="1" s="1"/>
  <c r="P2650" i="1"/>
  <c r="P2975" i="1"/>
  <c r="Q2975" i="1" s="1"/>
  <c r="P2686" i="1"/>
  <c r="P2756" i="1"/>
  <c r="P2699" i="1"/>
  <c r="P2695" i="1"/>
  <c r="P2195" i="1"/>
  <c r="Q2195" i="1" s="1"/>
  <c r="P2750" i="1"/>
  <c r="P2579" i="1"/>
  <c r="P2477" i="1"/>
  <c r="Q2477" i="1" s="1"/>
  <c r="P2445" i="1"/>
  <c r="Q2445" i="1" s="1"/>
  <c r="P2413" i="1"/>
  <c r="Q2413" i="1" s="1"/>
  <c r="P2381" i="1"/>
  <c r="Q2381" i="1" s="1"/>
  <c r="P2349" i="1"/>
  <c r="Q2349" i="1" s="1"/>
  <c r="P2338" i="1"/>
  <c r="Q2338" i="1" s="1"/>
  <c r="P2306" i="1"/>
  <c r="Q2306" i="1" s="1"/>
  <c r="P2274" i="1"/>
  <c r="Q2274" i="1" s="1"/>
  <c r="P2670" i="1"/>
  <c r="P2654" i="1"/>
  <c r="P2885" i="1"/>
  <c r="Q2885" i="1" s="1"/>
  <c r="P2869" i="1"/>
  <c r="Q2869" i="1" s="1"/>
  <c r="P2851" i="1"/>
  <c r="Q2851" i="1" s="1"/>
  <c r="P2819" i="1"/>
  <c r="P2395" i="1"/>
  <c r="Q2395" i="1" s="1"/>
  <c r="P2371" i="1"/>
  <c r="Q2371" i="1" s="1"/>
  <c r="P2630" i="1"/>
  <c r="P2192" i="1"/>
  <c r="Q2192" i="1" s="1"/>
  <c r="P3013" i="1"/>
  <c r="Q3013" i="1" s="1"/>
  <c r="P2715" i="1"/>
  <c r="P2711" i="1"/>
  <c r="P2651" i="1"/>
  <c r="P2647" i="1"/>
  <c r="P2615" i="1"/>
  <c r="P3010" i="1"/>
  <c r="Q3010" i="1" s="1"/>
  <c r="P3002" i="1"/>
  <c r="Q3002" i="1" s="1"/>
  <c r="P2994" i="1"/>
  <c r="Q2994" i="1" s="1"/>
  <c r="P2986" i="1"/>
  <c r="Q2986" i="1" s="1"/>
  <c r="P3006" i="1"/>
  <c r="Q3006" i="1" s="1"/>
  <c r="P2974" i="1"/>
  <c r="Q2974" i="1" s="1"/>
  <c r="P2966" i="1"/>
  <c r="Q2966" i="1" s="1"/>
  <c r="P2938" i="1"/>
  <c r="Q2938" i="1" s="1"/>
  <c r="P2922" i="1"/>
  <c r="Q2922" i="1" s="1"/>
  <c r="P2906" i="1"/>
  <c r="Q2906" i="1" s="1"/>
  <c r="P2890" i="1"/>
  <c r="Q2890" i="1" s="1"/>
  <c r="P2874" i="1"/>
  <c r="Q2874" i="1" s="1"/>
  <c r="P2858" i="1"/>
  <c r="Q2858" i="1" s="1"/>
  <c r="P2842" i="1"/>
  <c r="P2826" i="1"/>
  <c r="P2810" i="1"/>
  <c r="P2794" i="1"/>
  <c r="P2079" i="1"/>
  <c r="Q2079" i="1" s="1"/>
  <c r="P3019" i="1"/>
  <c r="Q3019" i="1" s="1"/>
  <c r="P2978" i="1"/>
  <c r="Q2978" i="1" s="1"/>
  <c r="P2742" i="1"/>
  <c r="P2683" i="1"/>
  <c r="P2679" i="1"/>
  <c r="P2778" i="1"/>
  <c r="P2239" i="1"/>
  <c r="Q2239" i="1" s="1"/>
  <c r="P2191" i="1"/>
  <c r="Q2191" i="1" s="1"/>
  <c r="P2175" i="1"/>
  <c r="Q2175" i="1" s="1"/>
  <c r="P2640" i="1"/>
  <c r="P2560" i="1"/>
  <c r="P2532" i="1"/>
  <c r="P2461" i="1"/>
  <c r="Q2461" i="1" s="1"/>
  <c r="P2457" i="1"/>
  <c r="Q2457" i="1" s="1"/>
  <c r="P2429" i="1"/>
  <c r="Q2429" i="1" s="1"/>
  <c r="P2425" i="1"/>
  <c r="Q2425" i="1" s="1"/>
  <c r="P2397" i="1"/>
  <c r="Q2397" i="1" s="1"/>
  <c r="P2393" i="1"/>
  <c r="Q2393" i="1" s="1"/>
  <c r="P2365" i="1"/>
  <c r="Q2365" i="1" s="1"/>
  <c r="P2361" i="1"/>
  <c r="Q2361" i="1" s="1"/>
  <c r="P2322" i="1"/>
  <c r="Q2322" i="1" s="1"/>
  <c r="P2318" i="1"/>
  <c r="Q2318" i="1" s="1"/>
  <c r="P2290" i="1"/>
  <c r="Q2290" i="1" s="1"/>
  <c r="P2286" i="1"/>
  <c r="Q2286" i="1" s="1"/>
  <c r="P2258" i="1"/>
  <c r="Q2258" i="1" s="1"/>
  <c r="P2211" i="1"/>
  <c r="Q2211" i="1" s="1"/>
  <c r="P2171" i="1"/>
  <c r="Q2171" i="1" s="1"/>
  <c r="P2516" i="1"/>
  <c r="P2731" i="1"/>
  <c r="P2727" i="1"/>
  <c r="P2667" i="1"/>
  <c r="P2663" i="1"/>
  <c r="P2953" i="1"/>
  <c r="Q2953" i="1" s="1"/>
  <c r="P2207" i="1"/>
  <c r="Q2207" i="1" s="1"/>
  <c r="P2179" i="1"/>
  <c r="Q2179" i="1" s="1"/>
  <c r="P2143" i="1"/>
  <c r="Q2143" i="1" s="1"/>
  <c r="P2107" i="1"/>
  <c r="Q2107" i="1" s="1"/>
  <c r="P2548" i="1"/>
  <c r="P2203" i="1"/>
  <c r="Q2203" i="1" s="1"/>
  <c r="P2571" i="1"/>
  <c r="P2501" i="1"/>
  <c r="Q2501" i="1" s="1"/>
  <c r="P2469" i="1"/>
  <c r="Q2469" i="1" s="1"/>
  <c r="P2465" i="1"/>
  <c r="Q2465" i="1" s="1"/>
  <c r="P2437" i="1"/>
  <c r="Q2437" i="1" s="1"/>
  <c r="P2433" i="1"/>
  <c r="Q2433" i="1" s="1"/>
  <c r="P2405" i="1"/>
  <c r="Q2405" i="1" s="1"/>
  <c r="P2401" i="1"/>
  <c r="Q2401" i="1" s="1"/>
  <c r="P2373" i="1"/>
  <c r="Q2373" i="1" s="1"/>
  <c r="P2369" i="1"/>
  <c r="Q2369" i="1" s="1"/>
  <c r="P2341" i="1"/>
  <c r="Q2341" i="1" s="1"/>
  <c r="P2330" i="1"/>
  <c r="Q2330" i="1" s="1"/>
  <c r="P2326" i="1"/>
  <c r="Q2326" i="1" s="1"/>
  <c r="P2298" i="1"/>
  <c r="Q2298" i="1" s="1"/>
  <c r="P2294" i="1"/>
  <c r="Q2294" i="1" s="1"/>
  <c r="P2266" i="1"/>
  <c r="Q2266" i="1" s="1"/>
  <c r="P2262" i="1"/>
  <c r="Q2262" i="1" s="1"/>
  <c r="P2525" i="1"/>
  <c r="P2962" i="1"/>
  <c r="Q2962" i="1" s="1"/>
  <c r="P2905" i="1"/>
  <c r="Q2905" i="1" s="1"/>
  <c r="P2761" i="1"/>
  <c r="P2837" i="1"/>
  <c r="P2779" i="1"/>
  <c r="P2632" i="1"/>
  <c r="P2626" i="1"/>
  <c r="P2835" i="1"/>
  <c r="P2805" i="1"/>
  <c r="P2787" i="1"/>
  <c r="P2514" i="1"/>
  <c r="P2467" i="1"/>
  <c r="Q2467" i="1" s="1"/>
  <c r="P2443" i="1"/>
  <c r="Q2443" i="1" s="1"/>
  <c r="P2355" i="1"/>
  <c r="Q2355" i="1" s="1"/>
  <c r="P2320" i="1"/>
  <c r="Q2320" i="1" s="1"/>
  <c r="P2459" i="1"/>
  <c r="Q2459" i="1" s="1"/>
  <c r="P2419" i="1"/>
  <c r="Q2419" i="1" s="1"/>
  <c r="P2347" i="1"/>
  <c r="Q2347" i="1" s="1"/>
  <c r="P2682" i="1"/>
  <c r="P2475" i="1"/>
  <c r="Q2475" i="1" s="1"/>
  <c r="P2411" i="1"/>
  <c r="Q2411" i="1" s="1"/>
  <c r="P2363" i="1"/>
  <c r="Q2363" i="1" s="1"/>
  <c r="P2328" i="1"/>
  <c r="Q2328" i="1" s="1"/>
  <c r="P2296" i="1"/>
  <c r="Q2296" i="1" s="1"/>
  <c r="P2186" i="1"/>
  <c r="Q2186" i="1" s="1"/>
  <c r="P2451" i="1"/>
  <c r="Q2451" i="1" s="1"/>
  <c r="P2403" i="1"/>
  <c r="Q2403" i="1" s="1"/>
  <c r="P2379" i="1"/>
  <c r="Q2379" i="1" s="1"/>
  <c r="P2255" i="1"/>
  <c r="Q2255" i="1" s="1"/>
  <c r="P2937" i="1"/>
  <c r="Q2937" i="1" s="1"/>
  <c r="P2730" i="1"/>
  <c r="P2666" i="1"/>
  <c r="P2658" i="1"/>
  <c r="P2633" i="1"/>
  <c r="P2224" i="1"/>
  <c r="Q2224" i="1" s="1"/>
  <c r="P2336" i="1"/>
  <c r="Q2336" i="1" s="1"/>
  <c r="P2288" i="1"/>
  <c r="Q2288" i="1" s="1"/>
  <c r="P2256" i="1"/>
  <c r="Q2256" i="1" s="1"/>
  <c r="P2193" i="1"/>
  <c r="Q2193" i="1" s="1"/>
  <c r="P2520" i="1"/>
  <c r="P2983" i="1"/>
  <c r="Q2983" i="1" s="1"/>
  <c r="P2991" i="1"/>
  <c r="Q2991" i="1" s="1"/>
  <c r="P2967" i="1"/>
  <c r="Q2967" i="1" s="1"/>
  <c r="P2853" i="1"/>
  <c r="Q2853" i="1" s="1"/>
  <c r="P2821" i="1"/>
  <c r="P2098" i="1"/>
  <c r="Q2098" i="1" s="1"/>
  <c r="P2264" i="1"/>
  <c r="Q2264" i="1" s="1"/>
  <c r="P3007" i="1"/>
  <c r="Q3007" i="1" s="1"/>
  <c r="P2784" i="1"/>
  <c r="P2945" i="1"/>
  <c r="Q2945" i="1" s="1"/>
  <c r="P2604" i="1"/>
  <c r="P2596" i="1"/>
  <c r="P2588" i="1"/>
  <c r="P2580" i="1"/>
  <c r="P2572" i="1"/>
  <c r="P2564" i="1"/>
  <c r="P2556" i="1"/>
  <c r="P2970" i="1"/>
  <c r="Q2970" i="1" s="1"/>
  <c r="P3018" i="1"/>
  <c r="Q3018" i="1" s="1"/>
  <c r="P2998" i="1"/>
  <c r="P2942" i="1"/>
  <c r="Q2942" i="1" s="1"/>
  <c r="P2926" i="1"/>
  <c r="Q2926" i="1" s="1"/>
  <c r="P2910" i="1"/>
  <c r="Q2910" i="1" s="1"/>
  <c r="P2894" i="1"/>
  <c r="Q2894" i="1" s="1"/>
  <c r="P2878" i="1"/>
  <c r="Q2878" i="1" s="1"/>
  <c r="P2862" i="1"/>
  <c r="Q2862" i="1" s="1"/>
  <c r="P2846" i="1"/>
  <c r="P2830" i="1"/>
  <c r="P2814" i="1"/>
  <c r="P2798" i="1"/>
  <c r="P2739" i="1"/>
  <c r="P2723" i="1"/>
  <c r="P2707" i="1"/>
  <c r="P2691" i="1"/>
  <c r="P2675" i="1"/>
  <c r="P2659" i="1"/>
  <c r="P2643" i="1"/>
  <c r="P2627" i="1"/>
  <c r="P2611" i="1"/>
  <c r="P2745" i="1"/>
  <c r="P2631" i="1"/>
  <c r="P2635" i="1"/>
  <c r="P2619" i="1"/>
  <c r="P2523" i="1"/>
  <c r="P2247" i="1"/>
  <c r="Q2247" i="1" s="1"/>
  <c r="P2231" i="1"/>
  <c r="Q2231" i="1" s="1"/>
  <c r="P2215" i="1"/>
  <c r="Q2215" i="1" s="1"/>
  <c r="P2199" i="1"/>
  <c r="Q2199" i="1" s="1"/>
  <c r="P2183" i="1"/>
  <c r="Q2183" i="1" s="1"/>
  <c r="P2167" i="1"/>
  <c r="Q2167" i="1" s="1"/>
  <c r="P2151" i="1"/>
  <c r="Q2151" i="1" s="1"/>
  <c r="P2135" i="1"/>
  <c r="Q2135" i="1" s="1"/>
  <c r="P2119" i="1"/>
  <c r="Q2119" i="1" s="1"/>
  <c r="P2219" i="1"/>
  <c r="Q2219" i="1" s="1"/>
  <c r="P2527" i="1"/>
  <c r="P2111" i="1"/>
  <c r="Q2111" i="1" s="1"/>
  <c r="P2639" i="1"/>
  <c r="P2623" i="1"/>
  <c r="P2607" i="1"/>
  <c r="P2599" i="1"/>
  <c r="P2591" i="1"/>
  <c r="P2583" i="1"/>
  <c r="P2575" i="1"/>
  <c r="P2567" i="1"/>
  <c r="P2559" i="1"/>
  <c r="P2227" i="1"/>
  <c r="Q2227" i="1" s="1"/>
  <c r="P2541" i="1"/>
  <c r="P2509" i="1"/>
  <c r="P2493" i="1"/>
  <c r="Q2493" i="1" s="1"/>
  <c r="P2235" i="1"/>
  <c r="Q2235" i="1" s="1"/>
  <c r="P2131" i="1"/>
  <c r="Q2131" i="1" s="1"/>
  <c r="P2584" i="1"/>
  <c r="P2568" i="1"/>
  <c r="P2095" i="1"/>
  <c r="Q2095" i="1" s="1"/>
  <c r="P2539" i="1"/>
  <c r="P2961" i="1"/>
  <c r="Q2961" i="1" s="1"/>
  <c r="P2990" i="1"/>
  <c r="Q2990" i="1" s="1"/>
  <c r="P2958" i="1"/>
  <c r="Q2958" i="1" s="1"/>
  <c r="P2930" i="1"/>
  <c r="Q2930" i="1" s="1"/>
  <c r="P2914" i="1"/>
  <c r="Q2914" i="1" s="1"/>
  <c r="P2898" i="1"/>
  <c r="Q2898" i="1" s="1"/>
  <c r="P2882" i="1"/>
  <c r="Q2882" i="1" s="1"/>
  <c r="P2866" i="1"/>
  <c r="Q2866" i="1" s="1"/>
  <c r="P2850" i="1"/>
  <c r="P2834" i="1"/>
  <c r="P2818" i="1"/>
  <c r="P2802" i="1"/>
  <c r="P2951" i="1"/>
  <c r="Q2951" i="1" s="1"/>
  <c r="P2735" i="1"/>
  <c r="P2719" i="1"/>
  <c r="P2703" i="1"/>
  <c r="P2687" i="1"/>
  <c r="P2671" i="1"/>
  <c r="P2655" i="1"/>
  <c r="P2187" i="1"/>
  <c r="Q2187" i="1" s="1"/>
  <c r="P2123" i="1"/>
  <c r="Q2123" i="1" s="1"/>
  <c r="P2115" i="1"/>
  <c r="Q2115" i="1" s="1"/>
  <c r="P2543" i="1"/>
  <c r="P2505" i="1"/>
  <c r="Q2505" i="1" s="1"/>
  <c r="P2489" i="1"/>
  <c r="Q2489" i="1" s="1"/>
  <c r="P2243" i="1"/>
  <c r="Q2243" i="1" s="1"/>
  <c r="P2139" i="1"/>
  <c r="Q2139" i="1" s="1"/>
  <c r="P2603" i="1"/>
  <c r="P2595" i="1"/>
  <c r="P2555" i="1"/>
  <c r="P2099" i="1"/>
  <c r="Q2099" i="1" s="1"/>
  <c r="P185" i="1"/>
  <c r="Q185" i="1" s="1"/>
  <c r="P188" i="1"/>
  <c r="Q188" i="1" s="1"/>
  <c r="AJ166" i="1"/>
  <c r="AK166" i="1" s="1"/>
  <c r="P2061" i="1"/>
  <c r="Q2543" i="1" l="1"/>
  <c r="R2543" i="1"/>
  <c r="Q2818" i="1"/>
  <c r="R2818" i="1"/>
  <c r="Q2583" i="1"/>
  <c r="R2583" i="1"/>
  <c r="Q2580" i="1"/>
  <c r="R2580" i="1"/>
  <c r="Q2794" i="1"/>
  <c r="R2794" i="1"/>
  <c r="Q2790" i="1"/>
  <c r="R2790" i="1"/>
  <c r="Q2848" i="1"/>
  <c r="R2848" i="1"/>
  <c r="Q2807" i="1"/>
  <c r="R2807" i="1"/>
  <c r="Q2574" i="1"/>
  <c r="R2574" i="1"/>
  <c r="Q2508" i="1"/>
  <c r="R2508" i="1"/>
  <c r="Q2836" i="1"/>
  <c r="R2836" i="1"/>
  <c r="Q2555" i="1"/>
  <c r="R2555" i="1"/>
  <c r="Q2834" i="1"/>
  <c r="R2834" i="1"/>
  <c r="Q2568" i="1"/>
  <c r="R2568" i="1"/>
  <c r="Q2559" i="1"/>
  <c r="R2559" i="1"/>
  <c r="Q2591" i="1"/>
  <c r="R2591" i="1"/>
  <c r="Q2814" i="1"/>
  <c r="R2814" i="1"/>
  <c r="Q2556" i="1"/>
  <c r="R2556" i="1"/>
  <c r="Q2588" i="1"/>
  <c r="R2588" i="1"/>
  <c r="Q2784" i="1"/>
  <c r="R2784" i="1"/>
  <c r="Q2821" i="1"/>
  <c r="R2821" i="1"/>
  <c r="Q2805" i="1"/>
  <c r="R2805" i="1"/>
  <c r="Q2779" i="1"/>
  <c r="R2779" i="1"/>
  <c r="Q2548" i="1"/>
  <c r="R2548" i="1"/>
  <c r="Q2778" i="1"/>
  <c r="R2778" i="1"/>
  <c r="Q2810" i="1"/>
  <c r="R2810" i="1"/>
  <c r="Q2579" i="1"/>
  <c r="R2579" i="1"/>
  <c r="Q2536" i="1"/>
  <c r="R2536" i="1"/>
  <c r="Q2806" i="1"/>
  <c r="R2806" i="1"/>
  <c r="Q2841" i="1"/>
  <c r="R2841" i="1"/>
  <c r="Q2757" i="1"/>
  <c r="R2757" i="1"/>
  <c r="Q2844" i="1"/>
  <c r="R2844" i="1"/>
  <c r="Q2767" i="1"/>
  <c r="R2767" i="1"/>
  <c r="Q2582" i="1"/>
  <c r="R2582" i="1"/>
  <c r="Q2849" i="1"/>
  <c r="R2849" i="1"/>
  <c r="Q2609" i="1"/>
  <c r="R2609" i="1"/>
  <c r="Q2577" i="1"/>
  <c r="R2577" i="1"/>
  <c r="Q2558" i="1"/>
  <c r="R2558" i="1"/>
  <c r="Q2511" i="1"/>
  <c r="R2511" i="1"/>
  <c r="Q2533" i="1"/>
  <c r="R2533" i="1"/>
  <c r="Q2817" i="1"/>
  <c r="R2817" i="1"/>
  <c r="Q2796" i="1"/>
  <c r="R2796" i="1"/>
  <c r="Q2798" i="1"/>
  <c r="R2798" i="1"/>
  <c r="Q2787" i="1"/>
  <c r="R2787" i="1"/>
  <c r="Q2590" i="1"/>
  <c r="R2590" i="1"/>
  <c r="Q2522" i="1"/>
  <c r="R2522" i="1"/>
  <c r="Q2832" i="1"/>
  <c r="R2832" i="1"/>
  <c r="Q2759" i="1"/>
  <c r="R2759" i="1"/>
  <c r="Q2828" i="1"/>
  <c r="R2828" i="1"/>
  <c r="Q2595" i="1"/>
  <c r="R2595" i="1"/>
  <c r="Q2850" i="1"/>
  <c r="R2850" i="1"/>
  <c r="Q2584" i="1"/>
  <c r="R2584" i="1"/>
  <c r="Q2509" i="1"/>
  <c r="R2509" i="1"/>
  <c r="Q2567" i="1"/>
  <c r="R2567" i="1"/>
  <c r="Q2599" i="1"/>
  <c r="R2599" i="1"/>
  <c r="Q2523" i="1"/>
  <c r="R2523" i="1"/>
  <c r="Q2830" i="1"/>
  <c r="R2830" i="1"/>
  <c r="Q2564" i="1"/>
  <c r="R2564" i="1"/>
  <c r="Q2596" i="1"/>
  <c r="R2596" i="1"/>
  <c r="Q2520" i="1"/>
  <c r="R2520" i="1"/>
  <c r="Q2835" i="1"/>
  <c r="R2835" i="1"/>
  <c r="Q2837" i="1"/>
  <c r="R2837" i="1"/>
  <c r="Q2525" i="1"/>
  <c r="R2525" i="1"/>
  <c r="Q2826" i="1"/>
  <c r="R2826" i="1"/>
  <c r="Q2756" i="1"/>
  <c r="R2756" i="1"/>
  <c r="Q2789" i="1"/>
  <c r="R2789" i="1"/>
  <c r="Q2822" i="1"/>
  <c r="R2822" i="1"/>
  <c r="Q2518" i="1"/>
  <c r="R2518" i="1"/>
  <c r="Q2803" i="1"/>
  <c r="R2803" i="1"/>
  <c r="Q2825" i="1"/>
  <c r="R2825" i="1"/>
  <c r="Q2785" i="1"/>
  <c r="R2785" i="1"/>
  <c r="Q2608" i="1"/>
  <c r="R2608" i="1"/>
  <c r="Q2839" i="1"/>
  <c r="R2839" i="1"/>
  <c r="Q2538" i="1"/>
  <c r="R2538" i="1"/>
  <c r="Q2765" i="1"/>
  <c r="R2765" i="1"/>
  <c r="Q2823" i="1"/>
  <c r="R2823" i="1"/>
  <c r="Q2755" i="1"/>
  <c r="R2755" i="1"/>
  <c r="Q2526" i="1"/>
  <c r="R2526" i="1"/>
  <c r="Q2545" i="1"/>
  <c r="R2545" i="1"/>
  <c r="Q2840" i="1"/>
  <c r="R2840" i="1"/>
  <c r="Q2812" i="1"/>
  <c r="R2812" i="1"/>
  <c r="R2677" i="1"/>
  <c r="Q2792" i="1"/>
  <c r="R2792" i="1"/>
  <c r="Q2560" i="1"/>
  <c r="R2560" i="1"/>
  <c r="Q2600" i="1"/>
  <c r="R2600" i="1"/>
  <c r="Q2795" i="1"/>
  <c r="R2795" i="1"/>
  <c r="Q2773" i="1"/>
  <c r="R2773" i="1"/>
  <c r="Q2791" i="1"/>
  <c r="R2791" i="1"/>
  <c r="Q2576" i="1"/>
  <c r="R2576" i="1"/>
  <c r="Q2517" i="1"/>
  <c r="R2517" i="1"/>
  <c r="Q2592" i="1"/>
  <c r="R2592" i="1"/>
  <c r="Q2808" i="1"/>
  <c r="R2808" i="1"/>
  <c r="Q2820" i="1"/>
  <c r="R2820" i="1"/>
  <c r="Q2603" i="1"/>
  <c r="R2603" i="1"/>
  <c r="Q2802" i="1"/>
  <c r="R2802" i="1"/>
  <c r="Q2539" i="1"/>
  <c r="R2539" i="1"/>
  <c r="Q2541" i="1"/>
  <c r="R2541" i="1"/>
  <c r="Q2575" i="1"/>
  <c r="R2575" i="1"/>
  <c r="Q2607" i="1"/>
  <c r="R2607" i="1"/>
  <c r="Q2527" i="1"/>
  <c r="R2527" i="1"/>
  <c r="Q2846" i="1"/>
  <c r="R2846" i="1"/>
  <c r="Q2572" i="1"/>
  <c r="R2572" i="1"/>
  <c r="Q2604" i="1"/>
  <c r="R2604" i="1"/>
  <c r="Q2514" i="1"/>
  <c r="R2514" i="1"/>
  <c r="Q2761" i="1"/>
  <c r="R2761" i="1"/>
  <c r="Q2571" i="1"/>
  <c r="R2571" i="1"/>
  <c r="Q2516" i="1"/>
  <c r="R2516" i="1"/>
  <c r="Q2532" i="1"/>
  <c r="R2532" i="1"/>
  <c r="Q2842" i="1"/>
  <c r="R2842" i="1"/>
  <c r="Q2819" i="1"/>
  <c r="R2819" i="1"/>
  <c r="Q2587" i="1"/>
  <c r="R2587" i="1"/>
  <c r="Q2762" i="1"/>
  <c r="R2762" i="1"/>
  <c r="Q2838" i="1"/>
  <c r="R2838" i="1"/>
  <c r="Q2530" i="1"/>
  <c r="R2530" i="1"/>
  <c r="Q2563" i="1"/>
  <c r="R2563" i="1"/>
  <c r="Q2772" i="1"/>
  <c r="R2772" i="1"/>
  <c r="Q2801" i="1"/>
  <c r="R2801" i="1"/>
  <c r="Q2513" i="1"/>
  <c r="R2513" i="1"/>
  <c r="Q2816" i="1"/>
  <c r="R2816" i="1"/>
  <c r="Q2550" i="1"/>
  <c r="R2550" i="1"/>
  <c r="Q2581" i="1"/>
  <c r="R2581" i="1"/>
  <c r="Q2777" i="1"/>
  <c r="R2777" i="1"/>
  <c r="Q2529" i="1"/>
  <c r="R2529" i="1"/>
  <c r="Q2510" i="1"/>
  <c r="R2510" i="1"/>
  <c r="Q2800" i="1"/>
  <c r="R2800" i="1"/>
  <c r="Q2804" i="1"/>
  <c r="R2804" i="1"/>
  <c r="Q2824" i="1"/>
  <c r="R2824" i="1"/>
  <c r="Q2831" i="1"/>
  <c r="R2831" i="1"/>
  <c r="Q2521" i="1"/>
  <c r="R2521" i="1"/>
  <c r="Q2537" i="1"/>
  <c r="R2537" i="1"/>
  <c r="Q2566" i="1"/>
  <c r="R2566" i="1"/>
  <c r="Q2594" i="1"/>
  <c r="R2594" i="1"/>
  <c r="Q2783" i="1"/>
  <c r="R2783" i="1"/>
  <c r="Q2788" i="1"/>
  <c r="R2788" i="1"/>
  <c r="Q2997" i="1"/>
  <c r="R2997" i="1"/>
  <c r="Q3001" i="1"/>
  <c r="R3001" i="1"/>
  <c r="Q2999" i="1"/>
  <c r="R2999" i="1"/>
  <c r="Q2996" i="1"/>
  <c r="R2996" i="1"/>
  <c r="Q3000" i="1"/>
  <c r="R3000" i="1"/>
  <c r="Q2998" i="1"/>
  <c r="R2998" i="1"/>
  <c r="Q2652" i="1"/>
  <c r="Q2636" i="1"/>
  <c r="Q2700" i="1"/>
  <c r="R2739" i="1"/>
  <c r="Q2739" i="1"/>
  <c r="R2732" i="1"/>
  <c r="Q2732" i="1"/>
  <c r="R2731" i="1"/>
  <c r="Q2731" i="1"/>
  <c r="R2725" i="1"/>
  <c r="Q2725" i="1"/>
  <c r="R2728" i="1"/>
  <c r="Q2728" i="1"/>
  <c r="R2727" i="1"/>
  <c r="Q2727" i="1"/>
  <c r="R2726" i="1"/>
  <c r="Q2726" i="1"/>
  <c r="R2724" i="1"/>
  <c r="Q2724" i="1"/>
  <c r="R2730" i="1"/>
  <c r="Q2730" i="1"/>
  <c r="R2734" i="1"/>
  <c r="Q2734" i="1"/>
  <c r="R2729" i="1"/>
  <c r="Q2729" i="1"/>
  <c r="R2737" i="1"/>
  <c r="Q2737" i="1"/>
  <c r="R2735" i="1"/>
  <c r="Q2735" i="1"/>
  <c r="R2738" i="1"/>
  <c r="Q2738" i="1"/>
  <c r="R2736" i="1"/>
  <c r="Q2736" i="1"/>
  <c r="R2623" i="1"/>
  <c r="Q2623" i="1"/>
  <c r="R2691" i="1"/>
  <c r="Q2691" i="1"/>
  <c r="R2666" i="1"/>
  <c r="Q2666" i="1"/>
  <c r="R2695" i="1"/>
  <c r="Q2695" i="1"/>
  <c r="R2629" i="1"/>
  <c r="Q2629" i="1"/>
  <c r="R2696" i="1"/>
  <c r="Q2696" i="1"/>
  <c r="R2669" i="1"/>
  <c r="Q2669" i="1"/>
  <c r="R2684" i="1"/>
  <c r="Q2684" i="1"/>
  <c r="R2672" i="1"/>
  <c r="Q2672" i="1"/>
  <c r="R2610" i="1"/>
  <c r="Q2610" i="1"/>
  <c r="R2692" i="1"/>
  <c r="Q2692" i="1"/>
  <c r="R2655" i="1"/>
  <c r="Q2655" i="1"/>
  <c r="R2719" i="1"/>
  <c r="Q2719" i="1"/>
  <c r="R2639" i="1"/>
  <c r="Q2639" i="1"/>
  <c r="R2631" i="1"/>
  <c r="Q2631" i="1"/>
  <c r="R2643" i="1"/>
  <c r="Q2643" i="1"/>
  <c r="R2707" i="1"/>
  <c r="Q2707" i="1"/>
  <c r="R2663" i="1"/>
  <c r="Q2663" i="1"/>
  <c r="R2679" i="1"/>
  <c r="Q2679" i="1"/>
  <c r="R2711" i="1"/>
  <c r="Q2711" i="1"/>
  <c r="R2630" i="1"/>
  <c r="Q2630" i="1"/>
  <c r="R2699" i="1"/>
  <c r="Q2699" i="1"/>
  <c r="R2624" i="1"/>
  <c r="Q2624" i="1"/>
  <c r="R2662" i="1"/>
  <c r="Q2662" i="1"/>
  <c r="R2660" i="1"/>
  <c r="Q2660" i="1"/>
  <c r="R2749" i="1"/>
  <c r="Q2749" i="1"/>
  <c r="R2613" i="1"/>
  <c r="Q2613" i="1"/>
  <c r="R2646" i="1"/>
  <c r="Q2646" i="1"/>
  <c r="R2634" i="1"/>
  <c r="Q2634" i="1"/>
  <c r="R2717" i="1"/>
  <c r="Q2717" i="1"/>
  <c r="R2688" i="1"/>
  <c r="Q2688" i="1"/>
  <c r="R2754" i="1"/>
  <c r="Q2754" i="1"/>
  <c r="R2614" i="1"/>
  <c r="Q2614" i="1"/>
  <c r="R2716" i="1"/>
  <c r="Q2716" i="1"/>
  <c r="R2693" i="1"/>
  <c r="Q2693" i="1"/>
  <c r="R2681" i="1"/>
  <c r="Q2681" i="1"/>
  <c r="R2743" i="1"/>
  <c r="Q2743" i="1"/>
  <c r="R2712" i="1"/>
  <c r="Q2712" i="1"/>
  <c r="R2697" i="1"/>
  <c r="Q2697" i="1"/>
  <c r="R2645" i="1"/>
  <c r="Q2645" i="1"/>
  <c r="R2680" i="1"/>
  <c r="Q2680" i="1"/>
  <c r="R2674" i="1"/>
  <c r="Q2674" i="1"/>
  <c r="R2753" i="1"/>
  <c r="Q2753" i="1"/>
  <c r="R2627" i="1"/>
  <c r="Q2627" i="1"/>
  <c r="R2644" i="1"/>
  <c r="Q2644" i="1"/>
  <c r="R2745" i="1"/>
  <c r="Q2745" i="1"/>
  <c r="R2659" i="1"/>
  <c r="Q2659" i="1"/>
  <c r="R2723" i="1"/>
  <c r="Q2723" i="1"/>
  <c r="R2633" i="1"/>
  <c r="Q2633" i="1"/>
  <c r="R2682" i="1"/>
  <c r="Q2682" i="1"/>
  <c r="R2626" i="1"/>
  <c r="Q2626" i="1"/>
  <c r="R2667" i="1"/>
  <c r="Q2667" i="1"/>
  <c r="R2683" i="1"/>
  <c r="Q2683" i="1"/>
  <c r="R2615" i="1"/>
  <c r="Q2615" i="1"/>
  <c r="R2715" i="1"/>
  <c r="Q2715" i="1"/>
  <c r="R2750" i="1"/>
  <c r="Q2750" i="1"/>
  <c r="R2686" i="1"/>
  <c r="Q2686" i="1"/>
  <c r="R2628" i="1"/>
  <c r="Q2628" i="1"/>
  <c r="R2718" i="1"/>
  <c r="Q2718" i="1"/>
  <c r="R2714" i="1"/>
  <c r="Q2714" i="1"/>
  <c r="R2706" i="1"/>
  <c r="Q2706" i="1"/>
  <c r="R2676" i="1"/>
  <c r="Q2676" i="1"/>
  <c r="R2722" i="1"/>
  <c r="Q2722" i="1"/>
  <c r="R2690" i="1"/>
  <c r="Q2690" i="1"/>
  <c r="R2701" i="1"/>
  <c r="Q2701" i="1"/>
  <c r="R2617" i="1"/>
  <c r="Q2617" i="1"/>
  <c r="R2689" i="1"/>
  <c r="Q2689" i="1"/>
  <c r="R2642" i="1"/>
  <c r="Q2642" i="1"/>
  <c r="R2744" i="1"/>
  <c r="Q2744" i="1"/>
  <c r="R2748" i="1"/>
  <c r="Q2748" i="1"/>
  <c r="R2638" i="1"/>
  <c r="Q2638" i="1"/>
  <c r="R2741" i="1"/>
  <c r="Q2741" i="1"/>
  <c r="R2621" i="1"/>
  <c r="Q2621" i="1"/>
  <c r="R2661" i="1"/>
  <c r="Q2661" i="1"/>
  <c r="R2665" i="1"/>
  <c r="Q2665" i="1"/>
  <c r="R2678" i="1"/>
  <c r="Q2678" i="1"/>
  <c r="R2703" i="1"/>
  <c r="Q2703" i="1"/>
  <c r="R2635" i="1"/>
  <c r="Q2635" i="1"/>
  <c r="R2640" i="1"/>
  <c r="Q2640" i="1"/>
  <c r="R2651" i="1"/>
  <c r="Q2651" i="1"/>
  <c r="R2670" i="1"/>
  <c r="Q2670" i="1"/>
  <c r="R2673" i="1"/>
  <c r="Q2673" i="1"/>
  <c r="R2710" i="1"/>
  <c r="Q2710" i="1"/>
  <c r="R2649" i="1"/>
  <c r="Q2649" i="1"/>
  <c r="R2656" i="1"/>
  <c r="Q2656" i="1"/>
  <c r="R2641" i="1"/>
  <c r="Q2641" i="1"/>
  <c r="R2720" i="1"/>
  <c r="Q2720" i="1"/>
  <c r="R2740" i="1"/>
  <c r="Q2740" i="1"/>
  <c r="R2664" i="1"/>
  <c r="Q2664" i="1"/>
  <c r="R2668" i="1"/>
  <c r="Q2668" i="1"/>
  <c r="R2709" i="1"/>
  <c r="Q2709" i="1"/>
  <c r="R2671" i="1"/>
  <c r="Q2671" i="1"/>
  <c r="R2061" i="1"/>
  <c r="Q2061" i="1"/>
  <c r="R2687" i="1"/>
  <c r="Q2687" i="1"/>
  <c r="R2619" i="1"/>
  <c r="Q2619" i="1"/>
  <c r="R2611" i="1"/>
  <c r="Q2611" i="1"/>
  <c r="R2675" i="1"/>
  <c r="Q2675" i="1"/>
  <c r="R2658" i="1"/>
  <c r="Q2658" i="1"/>
  <c r="R2632" i="1"/>
  <c r="Q2632" i="1"/>
  <c r="R2742" i="1"/>
  <c r="Q2742" i="1"/>
  <c r="R2647" i="1"/>
  <c r="Q2647" i="1"/>
  <c r="R2654" i="1"/>
  <c r="Q2654" i="1"/>
  <c r="R2650" i="1"/>
  <c r="Q2650" i="1"/>
  <c r="R2698" i="1"/>
  <c r="Q2698" i="1"/>
  <c r="R2618" i="1"/>
  <c r="Q2618" i="1"/>
  <c r="R2685" i="1"/>
  <c r="Q2685" i="1"/>
  <c r="R2653" i="1"/>
  <c r="Q2653" i="1"/>
  <c r="R2752" i="1"/>
  <c r="Q2752" i="1"/>
  <c r="R2705" i="1"/>
  <c r="Q2705" i="1"/>
  <c r="R2708" i="1"/>
  <c r="Q2708" i="1"/>
  <c r="R2704" i="1"/>
  <c r="Q2704" i="1"/>
  <c r="R2751" i="1"/>
  <c r="Q2751" i="1"/>
  <c r="R2648" i="1"/>
  <c r="Q2648" i="1"/>
  <c r="R2713" i="1"/>
  <c r="Q2713" i="1"/>
  <c r="R2721" i="1"/>
  <c r="Q2721" i="1"/>
  <c r="R2694" i="1"/>
  <c r="Q2694" i="1"/>
  <c r="G3" i="4"/>
  <c r="F1" i="4"/>
  <c r="D3" i="4"/>
  <c r="G2" i="4"/>
  <c r="M2060" i="1"/>
  <c r="L2060" i="1"/>
  <c r="M2059" i="1"/>
  <c r="L2059" i="1"/>
  <c r="M2058" i="1"/>
  <c r="L2058" i="1"/>
  <c r="M2057" i="1"/>
  <c r="L2057" i="1"/>
  <c r="M2056" i="1"/>
  <c r="L2056" i="1"/>
  <c r="M2055" i="1"/>
  <c r="L2055" i="1"/>
  <c r="M2054" i="1"/>
  <c r="L2054" i="1"/>
  <c r="M2053" i="1"/>
  <c r="L2053" i="1"/>
  <c r="M2052" i="1"/>
  <c r="L2052" i="1"/>
  <c r="M2051" i="1"/>
  <c r="L2051" i="1"/>
  <c r="M2050" i="1"/>
  <c r="L2050" i="1"/>
  <c r="M2049" i="1"/>
  <c r="L2049" i="1"/>
  <c r="M2048" i="1"/>
  <c r="L2048" i="1"/>
  <c r="M2047" i="1"/>
  <c r="L2047" i="1"/>
  <c r="M2046" i="1"/>
  <c r="L2046" i="1"/>
  <c r="M2045" i="1"/>
  <c r="L2045" i="1"/>
  <c r="M2044" i="1"/>
  <c r="L2044" i="1"/>
  <c r="M2043" i="1"/>
  <c r="L2043" i="1"/>
  <c r="M2042" i="1"/>
  <c r="L2042" i="1"/>
  <c r="M2041" i="1"/>
  <c r="L2041" i="1"/>
  <c r="M2040" i="1"/>
  <c r="L2040" i="1"/>
  <c r="M2039" i="1"/>
  <c r="L2039" i="1"/>
  <c r="M2038" i="1"/>
  <c r="L2038" i="1"/>
  <c r="M2037" i="1"/>
  <c r="L2037" i="1"/>
  <c r="M2036" i="1"/>
  <c r="L2036" i="1"/>
  <c r="M2035" i="1"/>
  <c r="L2035" i="1"/>
  <c r="M2034" i="1"/>
  <c r="L2034" i="1"/>
  <c r="M2033" i="1"/>
  <c r="L2033" i="1"/>
  <c r="M2032" i="1"/>
  <c r="L2032" i="1"/>
  <c r="M2031" i="1"/>
  <c r="L2031" i="1"/>
  <c r="M2030" i="1"/>
  <c r="L2030" i="1"/>
  <c r="M2029" i="1"/>
  <c r="L2029" i="1"/>
  <c r="M2028" i="1"/>
  <c r="L2028" i="1"/>
  <c r="M2027" i="1"/>
  <c r="L2027" i="1"/>
  <c r="M2026" i="1"/>
  <c r="L2026" i="1"/>
  <c r="M2025" i="1"/>
  <c r="L2025" i="1"/>
  <c r="M2024" i="1"/>
  <c r="L2024" i="1"/>
  <c r="M2023" i="1"/>
  <c r="L2023" i="1"/>
  <c r="M2022" i="1"/>
  <c r="L2022" i="1"/>
  <c r="M2021" i="1"/>
  <c r="L2021" i="1"/>
  <c r="M2020" i="1"/>
  <c r="L2020" i="1"/>
  <c r="M2019" i="1"/>
  <c r="L2019" i="1"/>
  <c r="M2018" i="1"/>
  <c r="L2018" i="1"/>
  <c r="M2017" i="1"/>
  <c r="L2017" i="1"/>
  <c r="M2016" i="1"/>
  <c r="L2016" i="1"/>
  <c r="M2015" i="1"/>
  <c r="L2015" i="1"/>
  <c r="M2014" i="1"/>
  <c r="L2014" i="1"/>
  <c r="M2013" i="1"/>
  <c r="L2013" i="1"/>
  <c r="M2012" i="1"/>
  <c r="L2012" i="1"/>
  <c r="M2011" i="1"/>
  <c r="L2011" i="1"/>
  <c r="M2010" i="1"/>
  <c r="L2010" i="1"/>
  <c r="M2009" i="1"/>
  <c r="L2009" i="1"/>
  <c r="M2008" i="1"/>
  <c r="L2008" i="1"/>
  <c r="M2007" i="1"/>
  <c r="L2007" i="1"/>
  <c r="M2006" i="1"/>
  <c r="L2006" i="1"/>
  <c r="M2005" i="1"/>
  <c r="L2005" i="1"/>
  <c r="M2004" i="1"/>
  <c r="L2004" i="1"/>
  <c r="M2003" i="1"/>
  <c r="L2003" i="1"/>
  <c r="M2002" i="1"/>
  <c r="L2002" i="1"/>
  <c r="M2001" i="1"/>
  <c r="L2001" i="1"/>
  <c r="M2000" i="1"/>
  <c r="L2000" i="1"/>
  <c r="M1999" i="1"/>
  <c r="L1999" i="1"/>
  <c r="M1998" i="1"/>
  <c r="L1998" i="1"/>
  <c r="M1997" i="1"/>
  <c r="L1997" i="1"/>
  <c r="M1996" i="1"/>
  <c r="L1996" i="1"/>
  <c r="M1995" i="1"/>
  <c r="L1995" i="1"/>
  <c r="M1994" i="1"/>
  <c r="L1994" i="1"/>
  <c r="M1993" i="1"/>
  <c r="L1993" i="1"/>
  <c r="M1992" i="1"/>
  <c r="L1992" i="1"/>
  <c r="M1991" i="1"/>
  <c r="L1991" i="1"/>
  <c r="M1990" i="1"/>
  <c r="L1990" i="1"/>
  <c r="M1989" i="1"/>
  <c r="L1989" i="1"/>
  <c r="M1988" i="1"/>
  <c r="L1988" i="1"/>
  <c r="M1987" i="1"/>
  <c r="L1987" i="1"/>
  <c r="M1986" i="1"/>
  <c r="L1986" i="1"/>
  <c r="M1985" i="1"/>
  <c r="L1985" i="1"/>
  <c r="M1984" i="1"/>
  <c r="L1984" i="1"/>
  <c r="M1983" i="1"/>
  <c r="L1983" i="1"/>
  <c r="M1982" i="1"/>
  <c r="L1982" i="1"/>
  <c r="M1981" i="1"/>
  <c r="L1981" i="1"/>
  <c r="M1980" i="1"/>
  <c r="L1980" i="1"/>
  <c r="M1979" i="1"/>
  <c r="L1979" i="1"/>
  <c r="M1978" i="1"/>
  <c r="L1978" i="1"/>
  <c r="M1977" i="1"/>
  <c r="L1977" i="1"/>
  <c r="M1976" i="1"/>
  <c r="L1976" i="1"/>
  <c r="M1975" i="1"/>
  <c r="L1975" i="1"/>
  <c r="M1974" i="1"/>
  <c r="L1974" i="1"/>
  <c r="M1973" i="1"/>
  <c r="L1973" i="1"/>
  <c r="M1972" i="1"/>
  <c r="L1972" i="1"/>
  <c r="M1971" i="1"/>
  <c r="L1971" i="1"/>
  <c r="M1970" i="1"/>
  <c r="L1970" i="1"/>
  <c r="M1969" i="1"/>
  <c r="L1969" i="1"/>
  <c r="M1968" i="1"/>
  <c r="L1968" i="1"/>
  <c r="M1967" i="1"/>
  <c r="L1967" i="1"/>
  <c r="M1966" i="1"/>
  <c r="L1966" i="1"/>
  <c r="M1965" i="1"/>
  <c r="L1965" i="1"/>
  <c r="M1964" i="1"/>
  <c r="L1964" i="1"/>
  <c r="M1963" i="1"/>
  <c r="L1963" i="1"/>
  <c r="M1962" i="1"/>
  <c r="L1962" i="1"/>
  <c r="M1961" i="1"/>
  <c r="L1961" i="1"/>
  <c r="M1960" i="1"/>
  <c r="L1960" i="1"/>
  <c r="M1959" i="1"/>
  <c r="L1959" i="1"/>
  <c r="M1958" i="1"/>
  <c r="L1958" i="1"/>
  <c r="M1957" i="1"/>
  <c r="L1957" i="1"/>
  <c r="M1956" i="1"/>
  <c r="L1956" i="1"/>
  <c r="M1955" i="1"/>
  <c r="L1955" i="1"/>
  <c r="M1954" i="1"/>
  <c r="L1954" i="1"/>
  <c r="M1953" i="1"/>
  <c r="L1953" i="1"/>
  <c r="M1952" i="1"/>
  <c r="L1952" i="1"/>
  <c r="M1951" i="1"/>
  <c r="L1951" i="1"/>
  <c r="M1950" i="1"/>
  <c r="L1950" i="1"/>
  <c r="M1949" i="1"/>
  <c r="L1949" i="1"/>
  <c r="M1948" i="1"/>
  <c r="L1948" i="1"/>
  <c r="M1947" i="1"/>
  <c r="L1947" i="1"/>
  <c r="M1946" i="1"/>
  <c r="L1946" i="1"/>
  <c r="M1945" i="1"/>
  <c r="L1945" i="1"/>
  <c r="M1944" i="1"/>
  <c r="L1944" i="1"/>
  <c r="M1943" i="1"/>
  <c r="L1943" i="1"/>
  <c r="M1942" i="1"/>
  <c r="L1942" i="1"/>
  <c r="M1941" i="1"/>
  <c r="L1941" i="1"/>
  <c r="M1940" i="1"/>
  <c r="L1940" i="1"/>
  <c r="M1939" i="1"/>
  <c r="L1939" i="1"/>
  <c r="M1938" i="1"/>
  <c r="L1938" i="1"/>
  <c r="M1937" i="1"/>
  <c r="L1937" i="1"/>
  <c r="M1936" i="1"/>
  <c r="L1936" i="1"/>
  <c r="M1935" i="1"/>
  <c r="L1935" i="1"/>
  <c r="M1934" i="1"/>
  <c r="L1934" i="1"/>
  <c r="M1933" i="1"/>
  <c r="L1933" i="1"/>
  <c r="M1932" i="1"/>
  <c r="L1932" i="1"/>
  <c r="M1931" i="1"/>
  <c r="L1931" i="1"/>
  <c r="M1930" i="1"/>
  <c r="L1930" i="1"/>
  <c r="M1929" i="1"/>
  <c r="L1929" i="1"/>
  <c r="M1928" i="1"/>
  <c r="L1928" i="1"/>
  <c r="M1927" i="1"/>
  <c r="L1927" i="1"/>
  <c r="M1926" i="1"/>
  <c r="L1926" i="1"/>
  <c r="M1925" i="1"/>
  <c r="L1925" i="1"/>
  <c r="M1924" i="1"/>
  <c r="L1924" i="1"/>
  <c r="M1923" i="1"/>
  <c r="L1923" i="1"/>
  <c r="M1922" i="1"/>
  <c r="L1922" i="1"/>
  <c r="M1921" i="1"/>
  <c r="L1921" i="1"/>
  <c r="M1920" i="1"/>
  <c r="L1920" i="1"/>
  <c r="M1919" i="1"/>
  <c r="L1919" i="1"/>
  <c r="M1918" i="1"/>
  <c r="L1918" i="1"/>
  <c r="M1917" i="1"/>
  <c r="L1917" i="1"/>
  <c r="M1916" i="1"/>
  <c r="L1916" i="1"/>
  <c r="M1915" i="1"/>
  <c r="L1915" i="1"/>
  <c r="M1914" i="1"/>
  <c r="L1914" i="1"/>
  <c r="M1913" i="1"/>
  <c r="L1913" i="1"/>
  <c r="M1912" i="1"/>
  <c r="L1912" i="1"/>
  <c r="M1911" i="1"/>
  <c r="L1911" i="1"/>
  <c r="M1910" i="1"/>
  <c r="L1910" i="1"/>
  <c r="M1909" i="1"/>
  <c r="L1909" i="1"/>
  <c r="M1908" i="1"/>
  <c r="L1908" i="1"/>
  <c r="M1907" i="1"/>
  <c r="L1907" i="1"/>
  <c r="M1906" i="1"/>
  <c r="L1906" i="1"/>
  <c r="M1905" i="1"/>
  <c r="L1905" i="1"/>
  <c r="M1904" i="1"/>
  <c r="L1904" i="1"/>
  <c r="M1903" i="1"/>
  <c r="L1903" i="1"/>
  <c r="M1902" i="1"/>
  <c r="L1902" i="1"/>
  <c r="M1901" i="1"/>
  <c r="L1901" i="1"/>
  <c r="M1900" i="1"/>
  <c r="L1900" i="1"/>
  <c r="M1899" i="1"/>
  <c r="L1899" i="1"/>
  <c r="M1898" i="1"/>
  <c r="L1898" i="1"/>
  <c r="M1897" i="1"/>
  <c r="L1897" i="1"/>
  <c r="M1896" i="1"/>
  <c r="L1896" i="1"/>
  <c r="M1895" i="1"/>
  <c r="L1895" i="1"/>
  <c r="M1894" i="1"/>
  <c r="L1894" i="1"/>
  <c r="M1893" i="1"/>
  <c r="L1893" i="1"/>
  <c r="M1892" i="1"/>
  <c r="L1892" i="1"/>
  <c r="M1891" i="1"/>
  <c r="L1891" i="1"/>
  <c r="M1890" i="1"/>
  <c r="L1890" i="1"/>
  <c r="M1889" i="1"/>
  <c r="L1889" i="1"/>
  <c r="M1888" i="1"/>
  <c r="L1888" i="1"/>
  <c r="M1887" i="1"/>
  <c r="L1887" i="1"/>
  <c r="M1886" i="1"/>
  <c r="L1886" i="1"/>
  <c r="M1885" i="1"/>
  <c r="L1885" i="1"/>
  <c r="M1884" i="1"/>
  <c r="L1884" i="1"/>
  <c r="M1883" i="1"/>
  <c r="L1883" i="1"/>
  <c r="M1882" i="1"/>
  <c r="L1882" i="1"/>
  <c r="M1881" i="1"/>
  <c r="L1881" i="1"/>
  <c r="M1880" i="1"/>
  <c r="L1880" i="1"/>
  <c r="M1879" i="1"/>
  <c r="L1879" i="1"/>
  <c r="M1878" i="1"/>
  <c r="L1878" i="1"/>
  <c r="M1877" i="1"/>
  <c r="L1877" i="1"/>
  <c r="M1876" i="1"/>
  <c r="L1876" i="1"/>
  <c r="M1875" i="1"/>
  <c r="L1875" i="1"/>
  <c r="M1874" i="1"/>
  <c r="L1874" i="1"/>
  <c r="M1873" i="1"/>
  <c r="L1873" i="1"/>
  <c r="M1872" i="1"/>
  <c r="L1872" i="1"/>
  <c r="M1871" i="1"/>
  <c r="L1871" i="1"/>
  <c r="M1870" i="1"/>
  <c r="L1870" i="1"/>
  <c r="M1869" i="1"/>
  <c r="L1869" i="1"/>
  <c r="M1868" i="1"/>
  <c r="L1868" i="1"/>
  <c r="M1867" i="1"/>
  <c r="L1867" i="1"/>
  <c r="M1866" i="1"/>
  <c r="L1866" i="1"/>
  <c r="M1865" i="1"/>
  <c r="L1865" i="1"/>
  <c r="M1864" i="1"/>
  <c r="L1864" i="1"/>
  <c r="M1863" i="1"/>
  <c r="L1863" i="1"/>
  <c r="M1862" i="1"/>
  <c r="L1862" i="1"/>
  <c r="M1861" i="1"/>
  <c r="L1861" i="1"/>
  <c r="M1860" i="1"/>
  <c r="L1860" i="1"/>
  <c r="M1859" i="1"/>
  <c r="L1859" i="1"/>
  <c r="M1858" i="1"/>
  <c r="L1858" i="1"/>
  <c r="M1857" i="1"/>
  <c r="L1857" i="1"/>
  <c r="M1856" i="1"/>
  <c r="L1856" i="1"/>
  <c r="M1855" i="1"/>
  <c r="L1855" i="1"/>
  <c r="M1854" i="1"/>
  <c r="L1854" i="1"/>
  <c r="M1853" i="1"/>
  <c r="L1853" i="1"/>
  <c r="M1852" i="1"/>
  <c r="L1852" i="1"/>
  <c r="M1851" i="1"/>
  <c r="L1851" i="1"/>
  <c r="M1850" i="1"/>
  <c r="L1850" i="1"/>
  <c r="M1849" i="1"/>
  <c r="L1849" i="1"/>
  <c r="M1848" i="1"/>
  <c r="L1848" i="1"/>
  <c r="M1847" i="1"/>
  <c r="L1847" i="1"/>
  <c r="M1846" i="1"/>
  <c r="L1846" i="1"/>
  <c r="M1845" i="1"/>
  <c r="L1845" i="1"/>
  <c r="M1844" i="1"/>
  <c r="L1844" i="1"/>
  <c r="M1843" i="1"/>
  <c r="L1843" i="1"/>
  <c r="M1842" i="1"/>
  <c r="L1842" i="1"/>
  <c r="M1841" i="1"/>
  <c r="L1841" i="1"/>
  <c r="M1840" i="1"/>
  <c r="L1840" i="1"/>
  <c r="M1839" i="1"/>
  <c r="L1839" i="1"/>
  <c r="M1838" i="1"/>
  <c r="L1838" i="1"/>
  <c r="M1837" i="1"/>
  <c r="L1837" i="1"/>
  <c r="M1836" i="1"/>
  <c r="L1836" i="1"/>
  <c r="M1835" i="1"/>
  <c r="L1835" i="1"/>
  <c r="M1834" i="1"/>
  <c r="L1834" i="1"/>
  <c r="M1833" i="1"/>
  <c r="L1833" i="1"/>
  <c r="M1832" i="1"/>
  <c r="L1832" i="1"/>
  <c r="M1831" i="1"/>
  <c r="L1831" i="1"/>
  <c r="M1830" i="1"/>
  <c r="L1830" i="1"/>
  <c r="M1829" i="1"/>
  <c r="L1829" i="1"/>
  <c r="M1828" i="1"/>
  <c r="L1828" i="1"/>
  <c r="M1827" i="1"/>
  <c r="L1827" i="1"/>
  <c r="M1826" i="1"/>
  <c r="L1826" i="1"/>
  <c r="M1825" i="1"/>
  <c r="L1825" i="1"/>
  <c r="M1824" i="1"/>
  <c r="L1824" i="1"/>
  <c r="M1823" i="1"/>
  <c r="L1823" i="1"/>
  <c r="M1822" i="1"/>
  <c r="L1822" i="1"/>
  <c r="M1821" i="1"/>
  <c r="L1821" i="1"/>
  <c r="M1820" i="1"/>
  <c r="L1820" i="1"/>
  <c r="M1819" i="1"/>
  <c r="L1819" i="1"/>
  <c r="M1818" i="1"/>
  <c r="L1818" i="1"/>
  <c r="M1817" i="1"/>
  <c r="L1817" i="1"/>
  <c r="M1816" i="1"/>
  <c r="L1816" i="1"/>
  <c r="M1815" i="1"/>
  <c r="L1815" i="1"/>
  <c r="M1814" i="1"/>
  <c r="L1814" i="1"/>
  <c r="M1813" i="1"/>
  <c r="L1813" i="1"/>
  <c r="M1812" i="1"/>
  <c r="L1812" i="1"/>
  <c r="M1811" i="1"/>
  <c r="L1811" i="1"/>
  <c r="M1810" i="1"/>
  <c r="L1810" i="1"/>
  <c r="M1809" i="1"/>
  <c r="L1809" i="1"/>
  <c r="M1808" i="1"/>
  <c r="L1808" i="1"/>
  <c r="M1807" i="1"/>
  <c r="L1807" i="1"/>
  <c r="M1806" i="1"/>
  <c r="L1806" i="1"/>
  <c r="M1805" i="1"/>
  <c r="L1805" i="1"/>
  <c r="M1804" i="1"/>
  <c r="L1804" i="1"/>
  <c r="M1803" i="1"/>
  <c r="L1803" i="1"/>
  <c r="M1802" i="1"/>
  <c r="L1802" i="1"/>
  <c r="M1801" i="1"/>
  <c r="L1801" i="1"/>
  <c r="M1800" i="1"/>
  <c r="L1800" i="1"/>
  <c r="M1799" i="1"/>
  <c r="L1799" i="1"/>
  <c r="M1798" i="1"/>
  <c r="L1798" i="1"/>
  <c r="M1797" i="1"/>
  <c r="L1797" i="1"/>
  <c r="M1796" i="1"/>
  <c r="L1796" i="1"/>
  <c r="M1795" i="1"/>
  <c r="L1795" i="1"/>
  <c r="M1794" i="1"/>
  <c r="L1794" i="1"/>
  <c r="M1793" i="1"/>
  <c r="L1793" i="1"/>
  <c r="M1792" i="1"/>
  <c r="L1792" i="1"/>
  <c r="M1791" i="1"/>
  <c r="L1791" i="1"/>
  <c r="M1790" i="1"/>
  <c r="L1790" i="1"/>
  <c r="M1789" i="1"/>
  <c r="L1789" i="1"/>
  <c r="M1788" i="1"/>
  <c r="L1788" i="1"/>
  <c r="M1787" i="1"/>
  <c r="L1787" i="1"/>
  <c r="M1786" i="1"/>
  <c r="L1786" i="1"/>
  <c r="M1785" i="1"/>
  <c r="L1785" i="1"/>
  <c r="M1784" i="1"/>
  <c r="L1784" i="1"/>
  <c r="M1783" i="1"/>
  <c r="L1783" i="1"/>
  <c r="M1782" i="1"/>
  <c r="L1782" i="1"/>
  <c r="M1781" i="1"/>
  <c r="L1781" i="1"/>
  <c r="M1780" i="1"/>
  <c r="L1780" i="1"/>
  <c r="M1779" i="1"/>
  <c r="L1779" i="1"/>
  <c r="M1778" i="1"/>
  <c r="L1778" i="1"/>
  <c r="M1777" i="1"/>
  <c r="L1777" i="1"/>
  <c r="M1776" i="1"/>
  <c r="L1776" i="1"/>
  <c r="M1775" i="1"/>
  <c r="L1775" i="1"/>
  <c r="M1774" i="1"/>
  <c r="L1774" i="1"/>
  <c r="M1773" i="1"/>
  <c r="L1773" i="1"/>
  <c r="M1772" i="1"/>
  <c r="L1772" i="1"/>
  <c r="M1771" i="1"/>
  <c r="L1771" i="1"/>
  <c r="M1770" i="1"/>
  <c r="L1770" i="1"/>
  <c r="M1769" i="1"/>
  <c r="L1769" i="1"/>
  <c r="M1768" i="1"/>
  <c r="L1768" i="1"/>
  <c r="M1767" i="1"/>
  <c r="L1767" i="1"/>
  <c r="M1766" i="1"/>
  <c r="L1766" i="1"/>
  <c r="M1765" i="1"/>
  <c r="L1765" i="1"/>
  <c r="M1764" i="1"/>
  <c r="L1764" i="1"/>
  <c r="M1763" i="1"/>
  <c r="L1763" i="1"/>
  <c r="M1762" i="1"/>
  <c r="L1762" i="1"/>
  <c r="M1761" i="1"/>
  <c r="L1761" i="1"/>
  <c r="M1760" i="1"/>
  <c r="L1760" i="1"/>
  <c r="M1759" i="1"/>
  <c r="L1759" i="1"/>
  <c r="M1758" i="1"/>
  <c r="L1758" i="1"/>
  <c r="M1757" i="1"/>
  <c r="L1757" i="1"/>
  <c r="M1756" i="1"/>
  <c r="L1756" i="1"/>
  <c r="M1755" i="1"/>
  <c r="L1755" i="1"/>
  <c r="M1754" i="1"/>
  <c r="L1754" i="1"/>
  <c r="M1753" i="1"/>
  <c r="L1753" i="1"/>
  <c r="M1752" i="1"/>
  <c r="L1752" i="1"/>
  <c r="M1751" i="1"/>
  <c r="L1751" i="1"/>
  <c r="M1750" i="1"/>
  <c r="L1750" i="1"/>
  <c r="M1749" i="1"/>
  <c r="L1749" i="1"/>
  <c r="M1748" i="1"/>
  <c r="L1748" i="1"/>
  <c r="M1747" i="1"/>
  <c r="L1747" i="1"/>
  <c r="M1746" i="1"/>
  <c r="L1746" i="1"/>
  <c r="M1745" i="1"/>
  <c r="L1745" i="1"/>
  <c r="M1744" i="1"/>
  <c r="L1744" i="1"/>
  <c r="M1743" i="1"/>
  <c r="L1743" i="1"/>
  <c r="M1742" i="1"/>
  <c r="L1742" i="1"/>
  <c r="M1741" i="1"/>
  <c r="L1741" i="1"/>
  <c r="M1740" i="1"/>
  <c r="L1740" i="1"/>
  <c r="M1739" i="1"/>
  <c r="L1739" i="1"/>
  <c r="M1738" i="1"/>
  <c r="L1738" i="1"/>
  <c r="M1737" i="1"/>
  <c r="L1737" i="1"/>
  <c r="M1736" i="1"/>
  <c r="L1736" i="1"/>
  <c r="M1735" i="1"/>
  <c r="L1735" i="1"/>
  <c r="M1734" i="1"/>
  <c r="L1734" i="1"/>
  <c r="M1733" i="1"/>
  <c r="L1733" i="1"/>
  <c r="M1732" i="1"/>
  <c r="L1732" i="1"/>
  <c r="M1731" i="1"/>
  <c r="L1731" i="1"/>
  <c r="M1730" i="1"/>
  <c r="L1730" i="1"/>
  <c r="M1729" i="1"/>
  <c r="L1729" i="1"/>
  <c r="M1728" i="1"/>
  <c r="L1728" i="1"/>
  <c r="M1727" i="1"/>
  <c r="L1727" i="1"/>
  <c r="M1726" i="1"/>
  <c r="L1726" i="1"/>
  <c r="M1725" i="1"/>
  <c r="L1725" i="1"/>
  <c r="M1724" i="1"/>
  <c r="L1724" i="1"/>
  <c r="M1723" i="1"/>
  <c r="L1723" i="1"/>
  <c r="M1722" i="1"/>
  <c r="L1722" i="1"/>
  <c r="M1721" i="1"/>
  <c r="L1721" i="1"/>
  <c r="M1720" i="1"/>
  <c r="L1720" i="1"/>
  <c r="M1719" i="1"/>
  <c r="L1719" i="1"/>
  <c r="M1718" i="1"/>
  <c r="L1718" i="1"/>
  <c r="M1717" i="1"/>
  <c r="L1717" i="1"/>
  <c r="M1716" i="1"/>
  <c r="L1716" i="1"/>
  <c r="M1715" i="1"/>
  <c r="L1715" i="1"/>
  <c r="M1714" i="1"/>
  <c r="L1714" i="1"/>
  <c r="M1713" i="1"/>
  <c r="L1713" i="1"/>
  <c r="M1712" i="1"/>
  <c r="L1712" i="1"/>
  <c r="M1711" i="1"/>
  <c r="L1711" i="1"/>
  <c r="M1710" i="1"/>
  <c r="L1710" i="1"/>
  <c r="M1709" i="1"/>
  <c r="L1709" i="1"/>
  <c r="M1708" i="1"/>
  <c r="L1708" i="1"/>
  <c r="M1707" i="1"/>
  <c r="L1707" i="1"/>
  <c r="M1706" i="1"/>
  <c r="L1706" i="1"/>
  <c r="M1705" i="1"/>
  <c r="L1705" i="1"/>
  <c r="M1704" i="1"/>
  <c r="L1704" i="1"/>
  <c r="M1703" i="1"/>
  <c r="L1703" i="1"/>
  <c r="M1702" i="1"/>
  <c r="L1702" i="1"/>
  <c r="M1701" i="1"/>
  <c r="L1701" i="1"/>
  <c r="M1700" i="1"/>
  <c r="L1700" i="1"/>
  <c r="M1699" i="1"/>
  <c r="L1699" i="1"/>
  <c r="M1698" i="1"/>
  <c r="L1698" i="1"/>
  <c r="M1697" i="1"/>
  <c r="L1697" i="1"/>
  <c r="M1696" i="1"/>
  <c r="L1696" i="1"/>
  <c r="M1695" i="1"/>
  <c r="L1695" i="1"/>
  <c r="M1694" i="1"/>
  <c r="L1694" i="1"/>
  <c r="M1693" i="1"/>
  <c r="L1693" i="1"/>
  <c r="M1692" i="1"/>
  <c r="L1692" i="1"/>
  <c r="M1691" i="1"/>
  <c r="L1691" i="1"/>
  <c r="M1690" i="1"/>
  <c r="L1690" i="1"/>
  <c r="M1689" i="1"/>
  <c r="L1689" i="1"/>
  <c r="M1688" i="1"/>
  <c r="L1688" i="1"/>
  <c r="M1687" i="1"/>
  <c r="L1687" i="1"/>
  <c r="M1686" i="1"/>
  <c r="L1686" i="1"/>
  <c r="M1685" i="1"/>
  <c r="L1685" i="1"/>
  <c r="M1684" i="1"/>
  <c r="L1684" i="1"/>
  <c r="M1683" i="1"/>
  <c r="L1683" i="1"/>
  <c r="M1682" i="1"/>
  <c r="L1682" i="1"/>
  <c r="M1681" i="1"/>
  <c r="L1681" i="1"/>
  <c r="M1680" i="1"/>
  <c r="L1680" i="1"/>
  <c r="M1679" i="1"/>
  <c r="L1679" i="1"/>
  <c r="M1678" i="1"/>
  <c r="L1678" i="1"/>
  <c r="M1677" i="1"/>
  <c r="L1677" i="1"/>
  <c r="M1676" i="1"/>
  <c r="L1676" i="1"/>
  <c r="M1675" i="1"/>
  <c r="L1675" i="1"/>
  <c r="M1674" i="1"/>
  <c r="L1674" i="1"/>
  <c r="M1673" i="1"/>
  <c r="L1673" i="1"/>
  <c r="M1672" i="1"/>
  <c r="L1672" i="1"/>
  <c r="M1671" i="1"/>
  <c r="L1671" i="1"/>
  <c r="M1670" i="1"/>
  <c r="L1670" i="1"/>
  <c r="M1669" i="1"/>
  <c r="L1669" i="1"/>
  <c r="M1668" i="1"/>
  <c r="L1668" i="1"/>
  <c r="M1667" i="1"/>
  <c r="L1667" i="1"/>
  <c r="M1666" i="1"/>
  <c r="L1666" i="1"/>
  <c r="M1665" i="1"/>
  <c r="L1665" i="1"/>
  <c r="M1664" i="1"/>
  <c r="L1664" i="1"/>
  <c r="M1663" i="1"/>
  <c r="L1663" i="1"/>
  <c r="M1662" i="1"/>
  <c r="L1662" i="1"/>
  <c r="M1661" i="1"/>
  <c r="L1661" i="1"/>
  <c r="M1660" i="1"/>
  <c r="L1660" i="1"/>
  <c r="M1659" i="1"/>
  <c r="L1659" i="1"/>
  <c r="M1658" i="1"/>
  <c r="L1658" i="1"/>
  <c r="M1657" i="1"/>
  <c r="L1657" i="1"/>
  <c r="M1656" i="1"/>
  <c r="L1656" i="1"/>
  <c r="M1655" i="1"/>
  <c r="L1655" i="1"/>
  <c r="M1654" i="1"/>
  <c r="L1654" i="1"/>
  <c r="M1653" i="1"/>
  <c r="L1653" i="1"/>
  <c r="M1652" i="1"/>
  <c r="L1652" i="1"/>
  <c r="M1651" i="1"/>
  <c r="L1651" i="1"/>
  <c r="M1650" i="1"/>
  <c r="L1650" i="1"/>
  <c r="M1649" i="1"/>
  <c r="L1649" i="1"/>
  <c r="M1648" i="1"/>
  <c r="L1648" i="1"/>
  <c r="M1647" i="1"/>
  <c r="L1647" i="1"/>
  <c r="M1646" i="1"/>
  <c r="L1646" i="1"/>
  <c r="M1645" i="1"/>
  <c r="L1645" i="1"/>
  <c r="M1644" i="1"/>
  <c r="L1644" i="1"/>
  <c r="M1643" i="1"/>
  <c r="L1643" i="1"/>
  <c r="M1642" i="1"/>
  <c r="L1642" i="1"/>
  <c r="M1641" i="1"/>
  <c r="L1641" i="1"/>
  <c r="M1640" i="1"/>
  <c r="L1640" i="1"/>
  <c r="M1639" i="1"/>
  <c r="L1639" i="1"/>
  <c r="M1638" i="1"/>
  <c r="L1638" i="1"/>
  <c r="M1637" i="1"/>
  <c r="L1637" i="1"/>
  <c r="M1636" i="1"/>
  <c r="L1636" i="1"/>
  <c r="M1635" i="1"/>
  <c r="L1635" i="1"/>
  <c r="M1634" i="1"/>
  <c r="L1634" i="1"/>
  <c r="M1633" i="1"/>
  <c r="L1633" i="1"/>
  <c r="M1632" i="1"/>
  <c r="L1632" i="1"/>
  <c r="M1631" i="1"/>
  <c r="L1631" i="1"/>
  <c r="M1630" i="1"/>
  <c r="L1630" i="1"/>
  <c r="M1629" i="1"/>
  <c r="L1629" i="1"/>
  <c r="M1628" i="1"/>
  <c r="L1628" i="1"/>
  <c r="M1627" i="1"/>
  <c r="L1627" i="1"/>
  <c r="M1626" i="1"/>
  <c r="L1626" i="1"/>
  <c r="M1625" i="1"/>
  <c r="L1625" i="1"/>
  <c r="M1624" i="1"/>
  <c r="L1624" i="1"/>
  <c r="M1623" i="1"/>
  <c r="L1623" i="1"/>
  <c r="M1622" i="1"/>
  <c r="L1622" i="1"/>
  <c r="M1621" i="1"/>
  <c r="L1621" i="1"/>
  <c r="M1620" i="1"/>
  <c r="L1620" i="1"/>
  <c r="M1619" i="1"/>
  <c r="L1619" i="1"/>
  <c r="M1618" i="1"/>
  <c r="L1618" i="1"/>
  <c r="M1617" i="1"/>
  <c r="L1617" i="1"/>
  <c r="M1616" i="1"/>
  <c r="L1616" i="1"/>
  <c r="M1615" i="1"/>
  <c r="L1615" i="1"/>
  <c r="M1614" i="1"/>
  <c r="L1614" i="1"/>
  <c r="M1613" i="1"/>
  <c r="L1613" i="1"/>
  <c r="M1612" i="1"/>
  <c r="L1612" i="1"/>
  <c r="M1611" i="1"/>
  <c r="L1611" i="1"/>
  <c r="M1610" i="1"/>
  <c r="L1610" i="1"/>
  <c r="M1609" i="1"/>
  <c r="L1609" i="1"/>
  <c r="M1608" i="1"/>
  <c r="L1608" i="1"/>
  <c r="M1607" i="1"/>
  <c r="L1607" i="1"/>
  <c r="M1606" i="1"/>
  <c r="L1606" i="1"/>
  <c r="M1605" i="1"/>
  <c r="L1605" i="1"/>
  <c r="M1604" i="1"/>
  <c r="L1604" i="1"/>
  <c r="M1603" i="1"/>
  <c r="L1603" i="1"/>
  <c r="M1602" i="1"/>
  <c r="L1602" i="1"/>
  <c r="M1601" i="1"/>
  <c r="L1601" i="1"/>
  <c r="M1600" i="1"/>
  <c r="L1600" i="1"/>
  <c r="M1599" i="1"/>
  <c r="L1599" i="1"/>
  <c r="M1598" i="1"/>
  <c r="L1598" i="1"/>
  <c r="M1597" i="1"/>
  <c r="L1597" i="1"/>
  <c r="M1596" i="1"/>
  <c r="L1596" i="1"/>
  <c r="M1595" i="1"/>
  <c r="L1595" i="1"/>
  <c r="M1594" i="1"/>
  <c r="L1594" i="1"/>
  <c r="M1593" i="1"/>
  <c r="L1593" i="1"/>
  <c r="M1592" i="1"/>
  <c r="L1592" i="1"/>
  <c r="M1591" i="1"/>
  <c r="L1591" i="1"/>
  <c r="M1590" i="1"/>
  <c r="L1590" i="1"/>
  <c r="M1589" i="1"/>
  <c r="L1589" i="1"/>
  <c r="M1588" i="1"/>
  <c r="L1588" i="1"/>
  <c r="M1587" i="1"/>
  <c r="L1587" i="1"/>
  <c r="M1586" i="1"/>
  <c r="L1586" i="1"/>
  <c r="M1585" i="1"/>
  <c r="L1585" i="1"/>
  <c r="M1584" i="1"/>
  <c r="L1584" i="1"/>
  <c r="M1583" i="1"/>
  <c r="L1583" i="1"/>
  <c r="M1582" i="1"/>
  <c r="L1582" i="1"/>
  <c r="M1581" i="1"/>
  <c r="L1581" i="1"/>
  <c r="M1580" i="1"/>
  <c r="L1580" i="1"/>
  <c r="M1579" i="1"/>
  <c r="L1579" i="1"/>
  <c r="M1578" i="1"/>
  <c r="L1578" i="1"/>
  <c r="M1577" i="1"/>
  <c r="L1577" i="1"/>
  <c r="M1576" i="1"/>
  <c r="L1576" i="1"/>
  <c r="M1575" i="1"/>
  <c r="L1575" i="1"/>
  <c r="M1574" i="1"/>
  <c r="L1574" i="1"/>
  <c r="M1573" i="1"/>
  <c r="L1573" i="1"/>
  <c r="M1572" i="1"/>
  <c r="L1572" i="1"/>
  <c r="M1571" i="1"/>
  <c r="L1571" i="1"/>
  <c r="M1570" i="1"/>
  <c r="L1570" i="1"/>
  <c r="M1569" i="1"/>
  <c r="L1569" i="1"/>
  <c r="M1568" i="1"/>
  <c r="L1568" i="1"/>
  <c r="M1567" i="1"/>
  <c r="L1567" i="1"/>
  <c r="M1566" i="1"/>
  <c r="L1566" i="1"/>
  <c r="M1565" i="1"/>
  <c r="L1565" i="1"/>
  <c r="M1564" i="1"/>
  <c r="L1564" i="1"/>
  <c r="M1563" i="1"/>
  <c r="L1563" i="1"/>
  <c r="M1562" i="1"/>
  <c r="L1562" i="1"/>
  <c r="M1561" i="1"/>
  <c r="L1561" i="1"/>
  <c r="M1560" i="1"/>
  <c r="L1560" i="1"/>
  <c r="M1559" i="1"/>
  <c r="L1559" i="1"/>
  <c r="M1558" i="1"/>
  <c r="L1558" i="1"/>
  <c r="M1557" i="1"/>
  <c r="L1557" i="1"/>
  <c r="M1556" i="1"/>
  <c r="L1556" i="1"/>
  <c r="M1555" i="1"/>
  <c r="L1555" i="1"/>
  <c r="M1554" i="1"/>
  <c r="L1554" i="1"/>
  <c r="M1553" i="1"/>
  <c r="L1553" i="1"/>
  <c r="M1552" i="1"/>
  <c r="L1552" i="1"/>
  <c r="M1551" i="1"/>
  <c r="L1551" i="1"/>
  <c r="M1550" i="1"/>
  <c r="L1550" i="1"/>
  <c r="M1549" i="1"/>
  <c r="L1549" i="1"/>
  <c r="M1548" i="1"/>
  <c r="L1548" i="1"/>
  <c r="M1547" i="1"/>
  <c r="L1547" i="1"/>
  <c r="M1546" i="1"/>
  <c r="L1546" i="1"/>
  <c r="M1545" i="1"/>
  <c r="L1545" i="1"/>
  <c r="M1544" i="1"/>
  <c r="L1544" i="1"/>
  <c r="M1543" i="1"/>
  <c r="L1543" i="1"/>
  <c r="M1542" i="1"/>
  <c r="L1542" i="1"/>
  <c r="M1541" i="1"/>
  <c r="L1541" i="1"/>
  <c r="M1540" i="1"/>
  <c r="L1540" i="1"/>
  <c r="M1539" i="1"/>
  <c r="L1539" i="1"/>
  <c r="M1538" i="1"/>
  <c r="L1538" i="1"/>
  <c r="M1537" i="1"/>
  <c r="L1537" i="1"/>
  <c r="M1536" i="1"/>
  <c r="L1536" i="1"/>
  <c r="M1535" i="1"/>
  <c r="L1535" i="1"/>
  <c r="M1534" i="1"/>
  <c r="L1534" i="1"/>
  <c r="M1533" i="1"/>
  <c r="L1533" i="1"/>
  <c r="M1532" i="1"/>
  <c r="L1532" i="1"/>
  <c r="M1531" i="1"/>
  <c r="L1531" i="1"/>
  <c r="M1530" i="1"/>
  <c r="L1530" i="1"/>
  <c r="M1529" i="1"/>
  <c r="L1529" i="1"/>
  <c r="M1528" i="1"/>
  <c r="L1528" i="1"/>
  <c r="M1527" i="1"/>
  <c r="L1527" i="1"/>
  <c r="M1526" i="1"/>
  <c r="L1526" i="1"/>
  <c r="M1525" i="1"/>
  <c r="L1525" i="1"/>
  <c r="M1524" i="1"/>
  <c r="L1524" i="1"/>
  <c r="M1523" i="1"/>
  <c r="L1523" i="1"/>
  <c r="M1522" i="1"/>
  <c r="L1522" i="1"/>
  <c r="M1521" i="1"/>
  <c r="L1521" i="1"/>
  <c r="M1520" i="1"/>
  <c r="L1520" i="1"/>
  <c r="M1519" i="1"/>
  <c r="L1519" i="1"/>
  <c r="M1518" i="1"/>
  <c r="L1518" i="1"/>
  <c r="M1517" i="1"/>
  <c r="L1517" i="1"/>
  <c r="M1516" i="1"/>
  <c r="L1516" i="1"/>
  <c r="M1515" i="1"/>
  <c r="L1515" i="1"/>
  <c r="M1514" i="1"/>
  <c r="L1514" i="1"/>
  <c r="M1513" i="1"/>
  <c r="L1513" i="1"/>
  <c r="M1512" i="1"/>
  <c r="L1512" i="1"/>
  <c r="M1511" i="1"/>
  <c r="L1511" i="1"/>
  <c r="M1510" i="1"/>
  <c r="L1510" i="1"/>
  <c r="M1509" i="1"/>
  <c r="L1509" i="1"/>
  <c r="M1508" i="1"/>
  <c r="L1508" i="1"/>
  <c r="M1507" i="1"/>
  <c r="L1507" i="1"/>
  <c r="M1506" i="1"/>
  <c r="L1506" i="1"/>
  <c r="M1505" i="1"/>
  <c r="L1505" i="1"/>
  <c r="M1504" i="1"/>
  <c r="L1504" i="1"/>
  <c r="M1503" i="1"/>
  <c r="L1503" i="1"/>
  <c r="M1502" i="1"/>
  <c r="L1502" i="1"/>
  <c r="M1501" i="1"/>
  <c r="L1501" i="1"/>
  <c r="M1500" i="1"/>
  <c r="L1500" i="1"/>
  <c r="M1499" i="1"/>
  <c r="L1499" i="1"/>
  <c r="M1498" i="1"/>
  <c r="L1498" i="1"/>
  <c r="M1497" i="1"/>
  <c r="L1497" i="1"/>
  <c r="M1496" i="1"/>
  <c r="L1496" i="1"/>
  <c r="M1495" i="1"/>
  <c r="L1495" i="1"/>
  <c r="M1494" i="1"/>
  <c r="L1494" i="1"/>
  <c r="M1493" i="1"/>
  <c r="L1493" i="1"/>
  <c r="M1492" i="1"/>
  <c r="L1492" i="1"/>
  <c r="M1491" i="1"/>
  <c r="L1491" i="1"/>
  <c r="M1490" i="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
  <c r="L1484" i="1"/>
  <c r="M1483" i="1"/>
  <c r="L1483" i="1"/>
  <c r="M1482" i="1"/>
  <c r="L1482" i="1"/>
  <c r="M1481" i="1"/>
  <c r="L1481" i="1"/>
  <c r="M1480" i="1"/>
  <c r="L1480" i="1"/>
  <c r="M1479" i="1"/>
  <c r="L1479" i="1"/>
  <c r="M1478" i="1"/>
  <c r="L1478" i="1"/>
  <c r="M1477" i="1"/>
  <c r="L1477" i="1"/>
  <c r="M1476" i="1"/>
  <c r="L1476" i="1"/>
  <c r="M1475" i="1"/>
  <c r="L1475" i="1"/>
  <c r="M1474" i="1"/>
  <c r="L1474" i="1"/>
  <c r="M1473" i="1"/>
  <c r="L1473" i="1"/>
  <c r="M1472" i="1"/>
  <c r="L1472" i="1"/>
  <c r="M1471" i="1"/>
  <c r="L1471" i="1"/>
  <c r="M1470" i="1"/>
  <c r="L1470" i="1"/>
  <c r="M1469" i="1"/>
  <c r="L1469" i="1"/>
  <c r="M1468" i="1"/>
  <c r="L1468" i="1"/>
  <c r="M1467" i="1"/>
  <c r="L1467" i="1"/>
  <c r="M1466" i="1"/>
  <c r="L1466" i="1"/>
  <c r="M1465" i="1"/>
  <c r="L1465" i="1"/>
  <c r="M1464" i="1"/>
  <c r="L1464" i="1"/>
  <c r="M1463" i="1"/>
  <c r="L1463" i="1"/>
  <c r="M1462" i="1"/>
  <c r="L1462" i="1"/>
  <c r="M1461" i="1"/>
  <c r="L1461" i="1"/>
  <c r="M1460" i="1"/>
  <c r="L1460" i="1"/>
  <c r="M1459" i="1"/>
  <c r="L1459" i="1"/>
  <c r="M1458" i="1"/>
  <c r="L1458" i="1"/>
  <c r="M1457" i="1"/>
  <c r="N1457" i="1" s="1"/>
  <c r="L1457" i="1"/>
  <c r="M1456" i="1"/>
  <c r="L1456" i="1"/>
  <c r="M1455" i="1"/>
  <c r="L1455" i="1"/>
  <c r="M1454" i="1"/>
  <c r="L1454" i="1"/>
  <c r="M1453" i="1"/>
  <c r="L1453" i="1"/>
  <c r="M1452" i="1"/>
  <c r="L1452" i="1"/>
  <c r="M1451" i="1"/>
  <c r="L1451" i="1"/>
  <c r="M1450" i="1"/>
  <c r="L1450" i="1"/>
  <c r="M1449" i="1"/>
  <c r="L1449" i="1"/>
  <c r="M1448" i="1"/>
  <c r="L1448" i="1"/>
  <c r="M1447" i="1"/>
  <c r="L1447" i="1"/>
  <c r="M1446" i="1"/>
  <c r="L1446" i="1"/>
  <c r="M1445" i="1"/>
  <c r="L1445" i="1"/>
  <c r="M1444" i="1"/>
  <c r="L1444" i="1"/>
  <c r="M1443" i="1"/>
  <c r="L1443" i="1"/>
  <c r="M1442" i="1"/>
  <c r="L1442" i="1"/>
  <c r="M1441" i="1"/>
  <c r="N1441" i="1" s="1"/>
  <c r="L1441" i="1"/>
  <c r="M1440" i="1"/>
  <c r="L1440" i="1"/>
  <c r="M1439" i="1"/>
  <c r="L1439" i="1"/>
  <c r="M1438" i="1"/>
  <c r="L1438" i="1"/>
  <c r="M1437" i="1"/>
  <c r="L1437" i="1"/>
  <c r="M1436" i="1"/>
  <c r="L1436" i="1"/>
  <c r="M1435" i="1"/>
  <c r="L1435" i="1"/>
  <c r="M1434" i="1"/>
  <c r="L1434" i="1"/>
  <c r="M1433" i="1"/>
  <c r="L1433" i="1"/>
  <c r="M1432" i="1"/>
  <c r="L1432" i="1"/>
  <c r="M1431" i="1"/>
  <c r="L1431" i="1"/>
  <c r="M1430" i="1"/>
  <c r="L1430" i="1"/>
  <c r="M1429" i="1"/>
  <c r="L1429" i="1"/>
  <c r="M1428" i="1"/>
  <c r="L1428" i="1"/>
  <c r="M1427" i="1"/>
  <c r="L1427" i="1"/>
  <c r="M1426" i="1"/>
  <c r="L1426" i="1"/>
  <c r="M1425" i="1"/>
  <c r="L1425" i="1"/>
  <c r="M1424" i="1"/>
  <c r="L1424" i="1"/>
  <c r="M1423" i="1"/>
  <c r="L1423" i="1"/>
  <c r="M1422" i="1"/>
  <c r="L1422" i="1"/>
  <c r="M1421" i="1"/>
  <c r="L1421" i="1"/>
  <c r="M1420" i="1"/>
  <c r="L1420" i="1"/>
  <c r="M1419" i="1"/>
  <c r="L1419" i="1"/>
  <c r="M1418" i="1"/>
  <c r="L1418" i="1"/>
  <c r="M1417" i="1"/>
  <c r="L1417" i="1"/>
  <c r="M1416" i="1"/>
  <c r="L1416" i="1"/>
  <c r="M1415" i="1"/>
  <c r="L1415" i="1"/>
  <c r="M1414" i="1"/>
  <c r="L1414" i="1"/>
  <c r="M1413" i="1"/>
  <c r="L1413" i="1"/>
  <c r="M1412" i="1"/>
  <c r="L1412" i="1"/>
  <c r="M1411" i="1"/>
  <c r="L1411" i="1"/>
  <c r="M1410" i="1"/>
  <c r="L1410" i="1"/>
  <c r="M1409" i="1"/>
  <c r="L1409" i="1"/>
  <c r="M1408" i="1"/>
  <c r="L1408" i="1"/>
  <c r="M1407" i="1"/>
  <c r="L1407" i="1"/>
  <c r="M1406" i="1"/>
  <c r="L1406" i="1"/>
  <c r="M1405" i="1"/>
  <c r="L1405" i="1"/>
  <c r="M1404" i="1"/>
  <c r="L1404" i="1"/>
  <c r="M1403" i="1"/>
  <c r="L1403" i="1"/>
  <c r="M1402" i="1"/>
  <c r="L1402" i="1"/>
  <c r="M1401" i="1"/>
  <c r="L1401" i="1"/>
  <c r="M1400" i="1"/>
  <c r="L1400" i="1"/>
  <c r="M1399" i="1"/>
  <c r="L1399" i="1"/>
  <c r="M1398" i="1"/>
  <c r="L1398" i="1"/>
  <c r="M1397" i="1"/>
  <c r="L1397" i="1"/>
  <c r="M1396" i="1"/>
  <c r="L1396" i="1"/>
  <c r="M1395" i="1"/>
  <c r="L1395" i="1"/>
  <c r="M1394" i="1"/>
  <c r="L1394" i="1"/>
  <c r="M1393" i="1"/>
  <c r="L1393" i="1"/>
  <c r="M1392" i="1"/>
  <c r="L1392" i="1"/>
  <c r="M1391" i="1"/>
  <c r="L1391" i="1"/>
  <c r="M1390" i="1"/>
  <c r="L1390" i="1"/>
  <c r="M1389" i="1"/>
  <c r="L1389" i="1"/>
  <c r="M1388" i="1"/>
  <c r="L1388" i="1"/>
  <c r="M1387" i="1"/>
  <c r="L1387" i="1"/>
  <c r="M1386" i="1"/>
  <c r="L1386" i="1"/>
  <c r="M1385" i="1"/>
  <c r="L1385" i="1"/>
  <c r="M1384" i="1"/>
  <c r="L1384" i="1"/>
  <c r="M1383" i="1"/>
  <c r="L1383" i="1"/>
  <c r="M1382" i="1"/>
  <c r="L1382" i="1"/>
  <c r="M1381" i="1"/>
  <c r="L1381" i="1"/>
  <c r="M1380" i="1"/>
  <c r="L1380" i="1"/>
  <c r="M1379" i="1"/>
  <c r="L1379" i="1"/>
  <c r="M1378" i="1"/>
  <c r="L1378" i="1"/>
  <c r="M1377" i="1"/>
  <c r="L1377" i="1"/>
  <c r="M1376" i="1"/>
  <c r="L1376" i="1"/>
  <c r="M1375" i="1"/>
  <c r="L1375" i="1"/>
  <c r="M1374" i="1"/>
  <c r="L1374" i="1"/>
  <c r="M1373" i="1"/>
  <c r="L1373" i="1"/>
  <c r="M1372" i="1"/>
  <c r="L1372" i="1"/>
  <c r="M1371" i="1"/>
  <c r="L1371" i="1"/>
  <c r="M1370" i="1"/>
  <c r="L1370" i="1"/>
  <c r="M1369" i="1"/>
  <c r="L1369" i="1"/>
  <c r="M1368" i="1"/>
  <c r="L1368" i="1"/>
  <c r="M1367" i="1"/>
  <c r="L1367" i="1"/>
  <c r="M1366" i="1"/>
  <c r="L1366" i="1"/>
  <c r="M1365" i="1"/>
  <c r="L1365" i="1"/>
  <c r="M1364" i="1"/>
  <c r="L1364" i="1"/>
  <c r="M1363" i="1"/>
  <c r="L1363" i="1"/>
  <c r="M1362" i="1"/>
  <c r="L1362" i="1"/>
  <c r="M1361" i="1"/>
  <c r="L1361" i="1"/>
  <c r="M1360" i="1"/>
  <c r="L1360" i="1"/>
  <c r="M1359" i="1"/>
  <c r="L1359" i="1"/>
  <c r="M1358" i="1"/>
  <c r="L1358" i="1"/>
  <c r="M1357" i="1"/>
  <c r="L1357" i="1"/>
  <c r="M1356" i="1"/>
  <c r="L1356" i="1"/>
  <c r="M1355" i="1"/>
  <c r="L1355" i="1"/>
  <c r="M1354" i="1"/>
  <c r="L1354" i="1"/>
  <c r="M1353" i="1"/>
  <c r="L1353" i="1"/>
  <c r="M1352" i="1"/>
  <c r="L1352" i="1"/>
  <c r="M1351" i="1"/>
  <c r="L1351" i="1"/>
  <c r="M1350" i="1"/>
  <c r="L1350" i="1"/>
  <c r="M1349" i="1"/>
  <c r="L1349" i="1"/>
  <c r="M1348" i="1"/>
  <c r="L1348" i="1"/>
  <c r="M1347" i="1"/>
  <c r="L1347" i="1"/>
  <c r="M1346" i="1"/>
  <c r="L1346" i="1"/>
  <c r="M1345" i="1"/>
  <c r="L1345" i="1"/>
  <c r="M1344" i="1"/>
  <c r="L1344" i="1"/>
  <c r="M1343" i="1"/>
  <c r="L1343" i="1"/>
  <c r="M1342" i="1"/>
  <c r="L1342" i="1"/>
  <c r="M1341" i="1"/>
  <c r="L1341" i="1"/>
  <c r="M1340" i="1"/>
  <c r="L1340" i="1"/>
  <c r="M1339" i="1"/>
  <c r="L1339" i="1"/>
  <c r="M1338" i="1"/>
  <c r="L1338" i="1"/>
  <c r="M1337" i="1"/>
  <c r="L1337" i="1"/>
  <c r="M1336" i="1"/>
  <c r="L1336" i="1"/>
  <c r="M1335" i="1"/>
  <c r="L1335" i="1"/>
  <c r="M1334" i="1"/>
  <c r="L1334" i="1"/>
  <c r="M1333" i="1"/>
  <c r="L1333" i="1"/>
  <c r="M1332" i="1"/>
  <c r="L1332" i="1"/>
  <c r="M1331" i="1"/>
  <c r="L1331" i="1"/>
  <c r="M1330" i="1"/>
  <c r="L1330" i="1"/>
  <c r="M1329" i="1"/>
  <c r="L1329" i="1"/>
  <c r="M1328" i="1"/>
  <c r="L1328" i="1"/>
  <c r="M1327" i="1"/>
  <c r="L1327" i="1"/>
  <c r="M1326" i="1"/>
  <c r="L1326" i="1"/>
  <c r="M1325" i="1"/>
  <c r="L1325" i="1"/>
  <c r="M1324" i="1"/>
  <c r="L1324" i="1"/>
  <c r="M1323" i="1"/>
  <c r="L1323" i="1"/>
  <c r="M1322" i="1"/>
  <c r="L1322" i="1"/>
  <c r="M1321" i="1"/>
  <c r="L1321" i="1"/>
  <c r="M1320" i="1"/>
  <c r="L1320" i="1"/>
  <c r="M1319" i="1"/>
  <c r="L1319" i="1"/>
  <c r="M1318" i="1"/>
  <c r="L1318" i="1"/>
  <c r="M1317" i="1"/>
  <c r="L1317" i="1"/>
  <c r="M1316" i="1"/>
  <c r="L1316" i="1"/>
  <c r="M1315" i="1"/>
  <c r="L1315" i="1"/>
  <c r="M1314" i="1"/>
  <c r="L1314" i="1"/>
  <c r="M1313" i="1"/>
  <c r="L1313" i="1"/>
  <c r="M1312" i="1"/>
  <c r="L1312" i="1"/>
  <c r="M1311" i="1"/>
  <c r="L1311" i="1"/>
  <c r="M1310" i="1"/>
  <c r="L1310" i="1"/>
  <c r="M1309" i="1"/>
  <c r="L1309" i="1"/>
  <c r="M1308" i="1"/>
  <c r="L1308" i="1"/>
  <c r="M1307" i="1"/>
  <c r="L1307" i="1"/>
  <c r="M1306" i="1"/>
  <c r="L1306" i="1"/>
  <c r="M1305" i="1"/>
  <c r="L1305" i="1"/>
  <c r="M1304" i="1"/>
  <c r="L1304" i="1"/>
  <c r="M1303" i="1"/>
  <c r="L1303" i="1"/>
  <c r="M1302" i="1"/>
  <c r="L1302" i="1"/>
  <c r="M1301" i="1"/>
  <c r="L1301" i="1"/>
  <c r="M1300" i="1"/>
  <c r="L1300" i="1"/>
  <c r="M1299" i="1"/>
  <c r="L1299" i="1"/>
  <c r="M1298" i="1"/>
  <c r="L1298" i="1"/>
  <c r="M1297" i="1"/>
  <c r="L1297" i="1"/>
  <c r="M1296" i="1"/>
  <c r="L1296" i="1"/>
  <c r="M1295" i="1"/>
  <c r="L1295" i="1"/>
  <c r="M1294" i="1"/>
  <c r="L1294" i="1"/>
  <c r="M1293" i="1"/>
  <c r="L1293" i="1"/>
  <c r="M1292" i="1"/>
  <c r="L1292" i="1"/>
  <c r="M1291" i="1"/>
  <c r="L1291" i="1"/>
  <c r="M1290" i="1"/>
  <c r="L1290" i="1"/>
  <c r="M1289" i="1"/>
  <c r="L1289" i="1"/>
  <c r="M1288" i="1"/>
  <c r="L1288" i="1"/>
  <c r="M1287" i="1"/>
  <c r="L1287" i="1"/>
  <c r="M1286" i="1"/>
  <c r="L1286" i="1"/>
  <c r="M1285" i="1"/>
  <c r="L1285" i="1"/>
  <c r="M1284" i="1"/>
  <c r="L1284" i="1"/>
  <c r="M1283" i="1"/>
  <c r="L1283" i="1"/>
  <c r="M1282" i="1"/>
  <c r="L1282" i="1"/>
  <c r="M1281" i="1"/>
  <c r="L1281" i="1"/>
  <c r="M1280" i="1"/>
  <c r="L1280" i="1"/>
  <c r="M1279" i="1"/>
  <c r="L1279" i="1"/>
  <c r="M1278" i="1"/>
  <c r="L1278" i="1"/>
  <c r="M1277" i="1"/>
  <c r="L1277" i="1"/>
  <c r="M1276" i="1"/>
  <c r="L1276" i="1"/>
  <c r="M1275" i="1"/>
  <c r="L1275" i="1"/>
  <c r="M1274" i="1"/>
  <c r="L1274" i="1"/>
  <c r="M1273" i="1"/>
  <c r="L1273" i="1"/>
  <c r="M1272" i="1"/>
  <c r="L1272" i="1"/>
  <c r="M1271" i="1"/>
  <c r="L1271" i="1"/>
  <c r="M1270" i="1"/>
  <c r="L1270" i="1"/>
  <c r="M1269" i="1"/>
  <c r="L1269" i="1"/>
  <c r="M1268" i="1"/>
  <c r="L1268" i="1"/>
  <c r="M1267" i="1"/>
  <c r="L1267" i="1"/>
  <c r="M1266" i="1"/>
  <c r="L1266" i="1"/>
  <c r="M1265" i="1"/>
  <c r="L1265" i="1"/>
  <c r="M1264" i="1"/>
  <c r="L1264" i="1"/>
  <c r="M1263" i="1"/>
  <c r="L1263" i="1"/>
  <c r="M1262" i="1"/>
  <c r="L1262" i="1"/>
  <c r="M1261" i="1"/>
  <c r="L1261" i="1"/>
  <c r="M1260" i="1"/>
  <c r="L1260" i="1"/>
  <c r="M1259" i="1"/>
  <c r="L1259" i="1"/>
  <c r="M1258" i="1"/>
  <c r="L1258" i="1"/>
  <c r="M1257" i="1"/>
  <c r="L1257" i="1"/>
  <c r="M1256" i="1"/>
  <c r="L1256" i="1"/>
  <c r="M1255" i="1"/>
  <c r="L1255" i="1"/>
  <c r="M1254" i="1"/>
  <c r="L1254" i="1"/>
  <c r="M1253" i="1"/>
  <c r="L1253" i="1"/>
  <c r="M1252" i="1"/>
  <c r="L1252" i="1"/>
  <c r="M1251" i="1"/>
  <c r="L1251" i="1"/>
  <c r="M1250" i="1"/>
  <c r="L1250" i="1"/>
  <c r="M1249" i="1"/>
  <c r="L1249" i="1"/>
  <c r="M1248" i="1"/>
  <c r="L1248" i="1"/>
  <c r="M1247" i="1"/>
  <c r="L1247" i="1"/>
  <c r="M1246" i="1"/>
  <c r="L1246" i="1"/>
  <c r="M1245" i="1"/>
  <c r="L1245" i="1"/>
  <c r="M1244" i="1"/>
  <c r="L1244" i="1"/>
  <c r="M1243" i="1"/>
  <c r="L1243" i="1"/>
  <c r="M1242" i="1"/>
  <c r="L1242" i="1"/>
  <c r="M1241" i="1"/>
  <c r="L1241" i="1"/>
  <c r="M1240" i="1"/>
  <c r="L1240" i="1"/>
  <c r="M1239" i="1"/>
  <c r="L1239" i="1"/>
  <c r="M1238" i="1"/>
  <c r="L1238" i="1"/>
  <c r="M1237" i="1"/>
  <c r="L1237" i="1"/>
  <c r="M1236" i="1"/>
  <c r="L1236" i="1"/>
  <c r="M1235" i="1"/>
  <c r="L1235" i="1"/>
  <c r="M1234" i="1"/>
  <c r="L1234" i="1"/>
  <c r="M1233" i="1"/>
  <c r="L1233" i="1"/>
  <c r="M1232" i="1"/>
  <c r="L1232" i="1"/>
  <c r="M1231" i="1"/>
  <c r="L1231" i="1"/>
  <c r="M1230" i="1"/>
  <c r="L1230" i="1"/>
  <c r="M1229" i="1"/>
  <c r="L1229" i="1"/>
  <c r="M1228" i="1"/>
  <c r="L1228" i="1"/>
  <c r="M1227" i="1"/>
  <c r="L1227" i="1"/>
  <c r="M1226" i="1"/>
  <c r="L1226" i="1"/>
  <c r="M1225" i="1"/>
  <c r="L1225" i="1"/>
  <c r="M1224" i="1"/>
  <c r="L1224" i="1"/>
  <c r="M1223" i="1"/>
  <c r="L1223" i="1"/>
  <c r="M1222" i="1"/>
  <c r="L1222" i="1"/>
  <c r="M1221" i="1"/>
  <c r="L1221" i="1"/>
  <c r="M1220" i="1"/>
  <c r="L1220" i="1"/>
  <c r="M1219" i="1"/>
  <c r="L1219" i="1"/>
  <c r="M1218" i="1"/>
  <c r="L1218" i="1"/>
  <c r="M1217" i="1"/>
  <c r="L1217" i="1"/>
  <c r="M1216" i="1"/>
  <c r="L1216" i="1"/>
  <c r="M1215" i="1"/>
  <c r="L1215" i="1"/>
  <c r="M1214" i="1"/>
  <c r="L1214" i="1"/>
  <c r="M1213" i="1"/>
  <c r="L1213" i="1"/>
  <c r="M1212" i="1"/>
  <c r="L1212" i="1"/>
  <c r="M1211" i="1"/>
  <c r="L1211" i="1"/>
  <c r="M1210" i="1"/>
  <c r="L1210" i="1"/>
  <c r="M1209" i="1"/>
  <c r="L1209" i="1"/>
  <c r="M1208" i="1"/>
  <c r="L1208" i="1"/>
  <c r="M1207" i="1"/>
  <c r="L1207" i="1"/>
  <c r="M1206" i="1"/>
  <c r="L1206" i="1"/>
  <c r="M1205" i="1"/>
  <c r="L1205" i="1"/>
  <c r="M1204" i="1"/>
  <c r="L1204" i="1"/>
  <c r="M1203" i="1"/>
  <c r="L1203" i="1"/>
  <c r="M1202" i="1"/>
  <c r="L1202" i="1"/>
  <c r="M1201" i="1"/>
  <c r="L1201" i="1"/>
  <c r="M1200" i="1"/>
  <c r="L1200" i="1"/>
  <c r="M1199" i="1"/>
  <c r="L1199" i="1"/>
  <c r="M1198" i="1"/>
  <c r="L1198" i="1"/>
  <c r="M1197" i="1"/>
  <c r="L1197" i="1"/>
  <c r="M1196" i="1"/>
  <c r="L1196" i="1"/>
  <c r="M1195" i="1"/>
  <c r="L1195" i="1"/>
  <c r="M1194" i="1"/>
  <c r="L1194" i="1"/>
  <c r="M1193" i="1"/>
  <c r="L1193" i="1"/>
  <c r="M1192" i="1"/>
  <c r="L1192" i="1"/>
  <c r="M1191" i="1"/>
  <c r="L1191" i="1"/>
  <c r="M1190" i="1"/>
  <c r="L1190" i="1"/>
  <c r="M1189" i="1"/>
  <c r="L1189" i="1"/>
  <c r="M1188" i="1"/>
  <c r="L1188" i="1"/>
  <c r="M1187" i="1"/>
  <c r="L1187" i="1"/>
  <c r="M1186" i="1"/>
  <c r="L1186" i="1"/>
  <c r="M1185" i="1"/>
  <c r="L1185" i="1"/>
  <c r="M1184" i="1"/>
  <c r="L1184" i="1"/>
  <c r="M1183" i="1"/>
  <c r="L1183" i="1"/>
  <c r="M1182" i="1"/>
  <c r="L1182" i="1"/>
  <c r="M1181" i="1"/>
  <c r="L1181" i="1"/>
  <c r="M1180" i="1"/>
  <c r="L1180" i="1"/>
  <c r="M1179" i="1"/>
  <c r="L1179" i="1"/>
  <c r="M1178" i="1"/>
  <c r="L1178" i="1"/>
  <c r="M1177" i="1"/>
  <c r="L1177" i="1"/>
  <c r="M1176" i="1"/>
  <c r="L1176" i="1"/>
  <c r="M1175" i="1"/>
  <c r="L1175" i="1"/>
  <c r="M1174" i="1"/>
  <c r="L1174" i="1"/>
  <c r="M1173" i="1"/>
  <c r="L1173" i="1"/>
  <c r="M1172" i="1"/>
  <c r="L1172" i="1"/>
  <c r="M1171" i="1"/>
  <c r="L1171" i="1"/>
  <c r="M1170" i="1"/>
  <c r="L1170" i="1"/>
  <c r="M1169" i="1"/>
  <c r="L1169" i="1"/>
  <c r="M1168" i="1"/>
  <c r="L1168" i="1"/>
  <c r="M1167" i="1"/>
  <c r="L1167" i="1"/>
  <c r="M1166" i="1"/>
  <c r="L1166" i="1"/>
  <c r="M1165" i="1"/>
  <c r="L1165" i="1"/>
  <c r="M1164" i="1"/>
  <c r="L1164" i="1"/>
  <c r="M1163" i="1"/>
  <c r="L1163" i="1"/>
  <c r="M1162" i="1"/>
  <c r="L1162" i="1"/>
  <c r="M1161" i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M945" i="1"/>
  <c r="L945" i="1"/>
  <c r="M944" i="1"/>
  <c r="L944" i="1"/>
  <c r="M943" i="1"/>
  <c r="L943" i="1"/>
  <c r="M942" i="1"/>
  <c r="L942" i="1"/>
  <c r="M941" i="1"/>
  <c r="L941" i="1"/>
  <c r="M940" i="1"/>
  <c r="L940" i="1"/>
  <c r="M939" i="1"/>
  <c r="L939" i="1"/>
  <c r="M938" i="1"/>
  <c r="L938" i="1"/>
  <c r="M937" i="1"/>
  <c r="L937" i="1"/>
  <c r="M936" i="1"/>
  <c r="L936" i="1"/>
  <c r="M935" i="1"/>
  <c r="L935" i="1"/>
  <c r="M934" i="1"/>
  <c r="L934" i="1"/>
  <c r="R10" i="6"/>
  <c r="R10" i="5"/>
  <c r="S10" i="5"/>
  <c r="M933" i="1"/>
  <c r="L933" i="1"/>
  <c r="M932" i="1"/>
  <c r="L932" i="1"/>
  <c r="M931" i="1"/>
  <c r="L931" i="1"/>
  <c r="M930" i="1"/>
  <c r="L930" i="1"/>
  <c r="M929" i="1"/>
  <c r="L929" i="1"/>
  <c r="M928" i="1"/>
  <c r="L928" i="1"/>
  <c r="M927" i="1"/>
  <c r="L927" i="1"/>
  <c r="M926" i="1"/>
  <c r="L926" i="1"/>
  <c r="M925" i="1"/>
  <c r="L925" i="1"/>
  <c r="M924" i="1"/>
  <c r="L924" i="1"/>
  <c r="M923" i="1"/>
  <c r="L923" i="1"/>
  <c r="M922" i="1"/>
  <c r="L922" i="1"/>
  <c r="M921" i="1"/>
  <c r="L921" i="1"/>
  <c r="M920" i="1"/>
  <c r="L920" i="1"/>
  <c r="M919" i="1"/>
  <c r="L919" i="1"/>
  <c r="M918" i="1"/>
  <c r="L918" i="1"/>
  <c r="M917" i="1"/>
  <c r="L917" i="1"/>
  <c r="M916" i="1"/>
  <c r="L916" i="1"/>
  <c r="M915" i="1"/>
  <c r="L915" i="1"/>
  <c r="M914" i="1"/>
  <c r="L914" i="1"/>
  <c r="M913" i="1"/>
  <c r="L913" i="1"/>
  <c r="M912" i="1"/>
  <c r="L912" i="1"/>
  <c r="M911" i="1"/>
  <c r="L911" i="1"/>
  <c r="M910" i="1"/>
  <c r="L910" i="1"/>
  <c r="M909" i="1"/>
  <c r="L909" i="1"/>
  <c r="M908" i="1"/>
  <c r="L908" i="1"/>
  <c r="M907" i="1"/>
  <c r="L907" i="1"/>
  <c r="M906" i="1"/>
  <c r="L906" i="1"/>
  <c r="M905" i="1"/>
  <c r="L905" i="1"/>
  <c r="M904" i="1"/>
  <c r="L904" i="1"/>
  <c r="M903" i="1"/>
  <c r="L903" i="1"/>
  <c r="M902" i="1"/>
  <c r="L902" i="1"/>
  <c r="M901" i="1"/>
  <c r="L901" i="1"/>
  <c r="M900" i="1"/>
  <c r="L900" i="1"/>
  <c r="M899" i="1"/>
  <c r="N899" i="1" s="1"/>
  <c r="L899" i="1"/>
  <c r="M898" i="1"/>
  <c r="L898" i="1"/>
  <c r="M897" i="1"/>
  <c r="L897" i="1"/>
  <c r="M896" i="1"/>
  <c r="L896" i="1"/>
  <c r="M895" i="1"/>
  <c r="L895" i="1"/>
  <c r="M894" i="1"/>
  <c r="L894" i="1"/>
  <c r="M893" i="1"/>
  <c r="L893" i="1"/>
  <c r="M892" i="1"/>
  <c r="L892" i="1"/>
  <c r="M891" i="1"/>
  <c r="L891" i="1"/>
  <c r="M890" i="1"/>
  <c r="L890" i="1"/>
  <c r="M889" i="1"/>
  <c r="L889" i="1"/>
  <c r="M888" i="1"/>
  <c r="L888" i="1"/>
  <c r="M887" i="1"/>
  <c r="L887" i="1"/>
  <c r="M886" i="1"/>
  <c r="L886" i="1"/>
  <c r="M885" i="1"/>
  <c r="L885" i="1"/>
  <c r="M884" i="1"/>
  <c r="L884" i="1"/>
  <c r="M883" i="1"/>
  <c r="L883" i="1"/>
  <c r="M882" i="1"/>
  <c r="L882" i="1"/>
  <c r="M881" i="1"/>
  <c r="L881" i="1"/>
  <c r="M880" i="1"/>
  <c r="L880" i="1"/>
  <c r="M879" i="1"/>
  <c r="L879" i="1"/>
  <c r="M878" i="1"/>
  <c r="L878" i="1"/>
  <c r="M877" i="1"/>
  <c r="L877" i="1"/>
  <c r="M876" i="1"/>
  <c r="L876" i="1"/>
  <c r="M875" i="1"/>
  <c r="L875" i="1"/>
  <c r="M874" i="1"/>
  <c r="L874" i="1"/>
  <c r="M873" i="1"/>
  <c r="L873" i="1"/>
  <c r="M872" i="1"/>
  <c r="L872" i="1"/>
  <c r="M871" i="1"/>
  <c r="L871" i="1"/>
  <c r="M870" i="1"/>
  <c r="L870" i="1"/>
  <c r="M869" i="1"/>
  <c r="L869" i="1"/>
  <c r="M868" i="1"/>
  <c r="L868" i="1"/>
  <c r="M867" i="1"/>
  <c r="L867" i="1"/>
  <c r="M866" i="1"/>
  <c r="L866" i="1"/>
  <c r="M865" i="1"/>
  <c r="L865" i="1"/>
  <c r="M864" i="1"/>
  <c r="L864" i="1"/>
  <c r="M863" i="1"/>
  <c r="L863" i="1"/>
  <c r="M862" i="1"/>
  <c r="L862" i="1"/>
  <c r="M861" i="1"/>
  <c r="L861" i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M784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M777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M750" i="1"/>
  <c r="L750" i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M737" i="1"/>
  <c r="L737" i="1"/>
  <c r="M736" i="1"/>
  <c r="L736" i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M723" i="1"/>
  <c r="L723" i="1"/>
  <c r="M722" i="1"/>
  <c r="L722" i="1"/>
  <c r="M721" i="1"/>
  <c r="L721" i="1"/>
  <c r="M720" i="1"/>
  <c r="L720" i="1"/>
  <c r="M719" i="1"/>
  <c r="L719" i="1"/>
  <c r="M718" i="1"/>
  <c r="L718" i="1"/>
  <c r="M717" i="1"/>
  <c r="L717" i="1"/>
  <c r="M716" i="1"/>
  <c r="L716" i="1"/>
  <c r="M715" i="1"/>
  <c r="L715" i="1"/>
  <c r="M714" i="1"/>
  <c r="L714" i="1"/>
  <c r="M713" i="1"/>
  <c r="L713" i="1"/>
  <c r="M712" i="1"/>
  <c r="L712" i="1"/>
  <c r="M711" i="1"/>
  <c r="L711" i="1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O82" i="1" s="1"/>
  <c r="L82" i="1"/>
  <c r="M81" i="1"/>
  <c r="O81" i="1" s="1"/>
  <c r="L81" i="1"/>
  <c r="M80" i="1"/>
  <c r="L80" i="1"/>
  <c r="M79" i="1"/>
  <c r="O79" i="1" s="1"/>
  <c r="L79" i="1"/>
  <c r="M78" i="1"/>
  <c r="N78" i="1" s="1"/>
  <c r="L78" i="1"/>
  <c r="M77" i="1"/>
  <c r="O77" i="1" s="1"/>
  <c r="L77" i="1"/>
  <c r="M76" i="1"/>
  <c r="O76" i="1" s="1"/>
  <c r="L76" i="1"/>
  <c r="M75" i="1"/>
  <c r="R75" i="1" s="1"/>
  <c r="L75" i="1"/>
  <c r="M74" i="1"/>
  <c r="R74" i="1" s="1"/>
  <c r="L74" i="1"/>
  <c r="M73" i="1"/>
  <c r="O73" i="1" s="1"/>
  <c r="L73" i="1"/>
  <c r="M72" i="1"/>
  <c r="L72" i="1"/>
  <c r="M71" i="1"/>
  <c r="N71" i="1" s="1"/>
  <c r="L71" i="1"/>
  <c r="M70" i="1"/>
  <c r="L70" i="1"/>
  <c r="M69" i="1"/>
  <c r="O69" i="1" s="1"/>
  <c r="L69" i="1"/>
  <c r="M68" i="1"/>
  <c r="L68" i="1"/>
  <c r="M67" i="1"/>
  <c r="N67" i="1" s="1"/>
  <c r="L67" i="1"/>
  <c r="M66" i="1"/>
  <c r="O66" i="1" s="1"/>
  <c r="L66" i="1"/>
  <c r="M65" i="1"/>
  <c r="O65" i="1" s="1"/>
  <c r="L65" i="1"/>
  <c r="M64" i="1"/>
  <c r="L64" i="1"/>
  <c r="M63" i="1"/>
  <c r="L63" i="1"/>
  <c r="M62" i="1"/>
  <c r="N62" i="1" s="1"/>
  <c r="L62" i="1"/>
  <c r="M61" i="1"/>
  <c r="O61" i="1" s="1"/>
  <c r="L61" i="1"/>
  <c r="M60" i="1"/>
  <c r="O60" i="1" s="1"/>
  <c r="L60" i="1"/>
  <c r="M59" i="1"/>
  <c r="O59" i="1" s="1"/>
  <c r="L59" i="1"/>
  <c r="M58" i="1"/>
  <c r="R58" i="1" s="1"/>
  <c r="L58" i="1"/>
  <c r="M57" i="1"/>
  <c r="O57" i="1" s="1"/>
  <c r="L57" i="1"/>
  <c r="M56" i="1"/>
  <c r="L56" i="1"/>
  <c r="M55" i="1"/>
  <c r="R55" i="1" s="1"/>
  <c r="L55" i="1"/>
  <c r="M54" i="1"/>
  <c r="L54" i="1"/>
  <c r="M53" i="1"/>
  <c r="O53" i="1" s="1"/>
  <c r="L53" i="1"/>
  <c r="M52" i="1"/>
  <c r="L52" i="1"/>
  <c r="M51" i="1"/>
  <c r="O51" i="1" s="1"/>
  <c r="L51" i="1"/>
  <c r="M50" i="1"/>
  <c r="O50" i="1" s="1"/>
  <c r="L50" i="1"/>
  <c r="M49" i="1"/>
  <c r="O49" i="1" s="1"/>
  <c r="L49" i="1"/>
  <c r="M48" i="1"/>
  <c r="L48" i="1"/>
  <c r="M47" i="1"/>
  <c r="O47" i="1" s="1"/>
  <c r="L47" i="1"/>
  <c r="M46" i="1"/>
  <c r="N46" i="1" s="1"/>
  <c r="L46" i="1"/>
  <c r="M45" i="1"/>
  <c r="O45" i="1" s="1"/>
  <c r="L45" i="1"/>
  <c r="M44" i="1"/>
  <c r="O44" i="1" s="1"/>
  <c r="L44" i="1"/>
  <c r="M43" i="1"/>
  <c r="R43" i="1" s="1"/>
  <c r="L43" i="1"/>
  <c r="M42" i="1"/>
  <c r="R42" i="1" s="1"/>
  <c r="L42" i="1"/>
  <c r="M41" i="1"/>
  <c r="O41" i="1" s="1"/>
  <c r="L41" i="1"/>
  <c r="M40" i="1"/>
  <c r="O40" i="1" s="1"/>
  <c r="L40" i="1"/>
  <c r="M39" i="1"/>
  <c r="N39" i="1" s="1"/>
  <c r="L39" i="1"/>
  <c r="M38" i="1"/>
  <c r="L38" i="1"/>
  <c r="M37" i="1"/>
  <c r="O37" i="1" s="1"/>
  <c r="L37" i="1"/>
  <c r="M36" i="1"/>
  <c r="L36" i="1"/>
  <c r="M35" i="1"/>
  <c r="N35" i="1" s="1"/>
  <c r="L35" i="1"/>
  <c r="M34" i="1"/>
  <c r="O34" i="1" s="1"/>
  <c r="L34" i="1"/>
  <c r="M33" i="1"/>
  <c r="O33" i="1" s="1"/>
  <c r="L33" i="1"/>
  <c r="M32" i="1"/>
  <c r="L32" i="1"/>
  <c r="M31" i="1"/>
  <c r="L31" i="1"/>
  <c r="M30" i="1"/>
  <c r="N30" i="1" s="1"/>
  <c r="L30" i="1"/>
  <c r="M29" i="1"/>
  <c r="O29" i="1" s="1"/>
  <c r="L29" i="1"/>
  <c r="M28" i="1"/>
  <c r="O28" i="1" s="1"/>
  <c r="L28" i="1"/>
  <c r="M27" i="1"/>
  <c r="O27" i="1" s="1"/>
  <c r="L27" i="1"/>
  <c r="M26" i="1"/>
  <c r="R26" i="1" s="1"/>
  <c r="L26" i="1"/>
  <c r="M25" i="1"/>
  <c r="O25" i="1" s="1"/>
  <c r="L25" i="1"/>
  <c r="M24" i="1"/>
  <c r="O24" i="1" s="1"/>
  <c r="L24" i="1"/>
  <c r="M23" i="1"/>
  <c r="R23" i="1" s="1"/>
  <c r="L23" i="1"/>
  <c r="M22" i="1"/>
  <c r="L22" i="1"/>
  <c r="M21" i="1"/>
  <c r="O21" i="1" s="1"/>
  <c r="L21" i="1"/>
  <c r="M20" i="1"/>
  <c r="L20" i="1"/>
  <c r="M19" i="1"/>
  <c r="O19" i="1" s="1"/>
  <c r="L19" i="1"/>
  <c r="M18" i="1"/>
  <c r="O18" i="1" s="1"/>
  <c r="L18" i="1"/>
  <c r="M17" i="1"/>
  <c r="O17" i="1" s="1"/>
  <c r="L17" i="1"/>
  <c r="M16" i="1"/>
  <c r="L16" i="1"/>
  <c r="M15" i="1"/>
  <c r="O15" i="1" s="1"/>
  <c r="L15" i="1"/>
  <c r="M14" i="1"/>
  <c r="N14" i="1" s="1"/>
  <c r="L14" i="1"/>
  <c r="M13" i="1"/>
  <c r="O13" i="1" s="1"/>
  <c r="L13" i="1"/>
  <c r="M12" i="1"/>
  <c r="O12" i="1" s="1"/>
  <c r="L12" i="1"/>
  <c r="M11" i="1"/>
  <c r="L11" i="1"/>
  <c r="M10" i="1"/>
  <c r="L10" i="1"/>
  <c r="M9" i="1"/>
  <c r="O9" i="1" s="1"/>
  <c r="L9" i="1"/>
  <c r="M8" i="1"/>
  <c r="L8" i="1"/>
  <c r="M7" i="1"/>
  <c r="N7" i="1" s="1"/>
  <c r="L7" i="1"/>
  <c r="M6" i="1"/>
  <c r="O6" i="1" s="1"/>
  <c r="L6" i="1"/>
  <c r="U3" i="4"/>
  <c r="U2" i="4"/>
  <c r="U8" i="4" s="1"/>
  <c r="P8" i="4"/>
  <c r="C2" i="4"/>
  <c r="N934" i="1" l="1"/>
  <c r="R934" i="1"/>
  <c r="O934" i="1"/>
  <c r="O936" i="1"/>
  <c r="R936" i="1"/>
  <c r="N936" i="1"/>
  <c r="R940" i="1"/>
  <c r="O940" i="1"/>
  <c r="N940" i="1"/>
  <c r="O944" i="1"/>
  <c r="N944" i="1"/>
  <c r="R944" i="1"/>
  <c r="R948" i="1"/>
  <c r="O948" i="1"/>
  <c r="N948" i="1"/>
  <c r="N950" i="1"/>
  <c r="O950" i="1"/>
  <c r="R950" i="1"/>
  <c r="R954" i="1"/>
  <c r="O954" i="1"/>
  <c r="N954" i="1"/>
  <c r="N958" i="1"/>
  <c r="R958" i="1"/>
  <c r="O958" i="1"/>
  <c r="O960" i="1"/>
  <c r="R960" i="1"/>
  <c r="N960" i="1"/>
  <c r="N964" i="1"/>
  <c r="R964" i="1"/>
  <c r="O964" i="1"/>
  <c r="O968" i="1"/>
  <c r="R968" i="1"/>
  <c r="N968" i="1"/>
  <c r="N970" i="1"/>
  <c r="R970" i="1"/>
  <c r="O970" i="1"/>
  <c r="N974" i="1"/>
  <c r="O974" i="1"/>
  <c r="R974" i="1"/>
  <c r="R978" i="1"/>
  <c r="O978" i="1"/>
  <c r="N978" i="1"/>
  <c r="R980" i="1"/>
  <c r="O980" i="1"/>
  <c r="N980" i="1"/>
  <c r="O984" i="1"/>
  <c r="R984" i="1"/>
  <c r="N984" i="1"/>
  <c r="O988" i="1"/>
  <c r="N988" i="1"/>
  <c r="R988" i="1"/>
  <c r="O992" i="1"/>
  <c r="R992" i="1"/>
  <c r="N992" i="1"/>
  <c r="O994" i="1"/>
  <c r="N994" i="1"/>
  <c r="R994" i="1"/>
  <c r="N998" i="1"/>
  <c r="R998" i="1"/>
  <c r="O998" i="1"/>
  <c r="N1002" i="1"/>
  <c r="R1002" i="1"/>
  <c r="O1002" i="1"/>
  <c r="N1006" i="1"/>
  <c r="O1006" i="1"/>
  <c r="R1006" i="1"/>
  <c r="R1010" i="1"/>
  <c r="O1010" i="1"/>
  <c r="N1010" i="1"/>
  <c r="R1012" i="1"/>
  <c r="O1012" i="1"/>
  <c r="N1012" i="1"/>
  <c r="R1016" i="1"/>
  <c r="O1016" i="1"/>
  <c r="N1016" i="1"/>
  <c r="R1018" i="1"/>
  <c r="O1018" i="1"/>
  <c r="N1018" i="1"/>
  <c r="O1022" i="1"/>
  <c r="N1022" i="1"/>
  <c r="R1022" i="1"/>
  <c r="R1026" i="1"/>
  <c r="O1026" i="1"/>
  <c r="N1026" i="1"/>
  <c r="O1030" i="1"/>
  <c r="N1030" i="1"/>
  <c r="R1030" i="1"/>
  <c r="R1034" i="1"/>
  <c r="O1034" i="1"/>
  <c r="N1034" i="1"/>
  <c r="N1036" i="1"/>
  <c r="R1036" i="1"/>
  <c r="O1036" i="1"/>
  <c r="R1040" i="1"/>
  <c r="O1040" i="1"/>
  <c r="N1040" i="1"/>
  <c r="R1042" i="1"/>
  <c r="O1042" i="1"/>
  <c r="N1042" i="1"/>
  <c r="O1046" i="1"/>
  <c r="N1046" i="1"/>
  <c r="R1046" i="1"/>
  <c r="R1050" i="1"/>
  <c r="O1050" i="1"/>
  <c r="N1050" i="1"/>
  <c r="O1054" i="1"/>
  <c r="N1054" i="1"/>
  <c r="R1054" i="1"/>
  <c r="R1056" i="1"/>
  <c r="O1056" i="1"/>
  <c r="N1056" i="1"/>
  <c r="N1060" i="1"/>
  <c r="R1060" i="1"/>
  <c r="O1060" i="1"/>
  <c r="R1064" i="1"/>
  <c r="O1064" i="1"/>
  <c r="N1064" i="1"/>
  <c r="N1068" i="1"/>
  <c r="R1068" i="1"/>
  <c r="O1068" i="1"/>
  <c r="O1070" i="1"/>
  <c r="N1070" i="1"/>
  <c r="R1070" i="1"/>
  <c r="R1074" i="1"/>
  <c r="O1074" i="1"/>
  <c r="N1074" i="1"/>
  <c r="O1078" i="1"/>
  <c r="N1078" i="1"/>
  <c r="R1078" i="1"/>
  <c r="R1080" i="1"/>
  <c r="O1080" i="1"/>
  <c r="N1080" i="1"/>
  <c r="N1084" i="1"/>
  <c r="R1084" i="1"/>
  <c r="O1084" i="1"/>
  <c r="R1088" i="1"/>
  <c r="O1088" i="1"/>
  <c r="N1088" i="1"/>
  <c r="N1092" i="1"/>
  <c r="R1092" i="1"/>
  <c r="O1092" i="1"/>
  <c r="R1096" i="1"/>
  <c r="O1096" i="1"/>
  <c r="N1096" i="1"/>
  <c r="R1098" i="1"/>
  <c r="O1098" i="1"/>
  <c r="N1098" i="1"/>
  <c r="O1102" i="1"/>
  <c r="N1102" i="1"/>
  <c r="R1102" i="1"/>
  <c r="R1104" i="1"/>
  <c r="O1104" i="1"/>
  <c r="N1104" i="1"/>
  <c r="N1108" i="1"/>
  <c r="R1108" i="1"/>
  <c r="O1108" i="1"/>
  <c r="R1112" i="1"/>
  <c r="O1112" i="1"/>
  <c r="N1112" i="1"/>
  <c r="N1116" i="1"/>
  <c r="R1116" i="1"/>
  <c r="O1116" i="1"/>
  <c r="O1118" i="1"/>
  <c r="N1118" i="1"/>
  <c r="R1118" i="1"/>
  <c r="R1122" i="1"/>
  <c r="O1122" i="1"/>
  <c r="N1122" i="1"/>
  <c r="O1126" i="1"/>
  <c r="N1126" i="1"/>
  <c r="R1126" i="1"/>
  <c r="R1128" i="1"/>
  <c r="O1128" i="1"/>
  <c r="N1128" i="1"/>
  <c r="N1132" i="1"/>
  <c r="R1132" i="1"/>
  <c r="O1132" i="1"/>
  <c r="R1136" i="1"/>
  <c r="O1136" i="1"/>
  <c r="N1136" i="1"/>
  <c r="O1140" i="1"/>
  <c r="N1140" i="1"/>
  <c r="R1140" i="1"/>
  <c r="O1143" i="1"/>
  <c r="N1143" i="1"/>
  <c r="O1145" i="1"/>
  <c r="N1145" i="1"/>
  <c r="N1149" i="1"/>
  <c r="O1149" i="1"/>
  <c r="O1153" i="1"/>
  <c r="N1153" i="1"/>
  <c r="O1157" i="1"/>
  <c r="N1157" i="1"/>
  <c r="N1161" i="1"/>
  <c r="O1161" i="1"/>
  <c r="O1163" i="1"/>
  <c r="N1163" i="1"/>
  <c r="O1167" i="1"/>
  <c r="N1167" i="1"/>
  <c r="N1171" i="1"/>
  <c r="O1171" i="1"/>
  <c r="O1175" i="1"/>
  <c r="N1175" i="1"/>
  <c r="O1179" i="1"/>
  <c r="N1179" i="1"/>
  <c r="N1181" i="1"/>
  <c r="O1181" i="1"/>
  <c r="O1185" i="1"/>
  <c r="N1185" i="1"/>
  <c r="O1187" i="1"/>
  <c r="N1187" i="1"/>
  <c r="O1191" i="1"/>
  <c r="N1191" i="1"/>
  <c r="O1195" i="1"/>
  <c r="N1195" i="1"/>
  <c r="N1199" i="1"/>
  <c r="O1199" i="1"/>
  <c r="O1201" i="1"/>
  <c r="N1201" i="1"/>
  <c r="N1205" i="1"/>
  <c r="O1205" i="1"/>
  <c r="O1209" i="1"/>
  <c r="N1209" i="1"/>
  <c r="N1213" i="1"/>
  <c r="O1213" i="1"/>
  <c r="N1215" i="1"/>
  <c r="O1215" i="1"/>
  <c r="O1219" i="1"/>
  <c r="N1219" i="1"/>
  <c r="R1223" i="1"/>
  <c r="O1223" i="1"/>
  <c r="N1223" i="1"/>
  <c r="O1227" i="1"/>
  <c r="N1227" i="1"/>
  <c r="R1227" i="1"/>
  <c r="R1231" i="1"/>
  <c r="O1231" i="1"/>
  <c r="N1231" i="1"/>
  <c r="N1233" i="1"/>
  <c r="O1233" i="1"/>
  <c r="R1233" i="1"/>
  <c r="R1237" i="1"/>
  <c r="O1237" i="1"/>
  <c r="N1237" i="1"/>
  <c r="N1241" i="1"/>
  <c r="R1241" i="1"/>
  <c r="O1241" i="1"/>
  <c r="O1243" i="1"/>
  <c r="R1243" i="1"/>
  <c r="N1243" i="1"/>
  <c r="N1247" i="1"/>
  <c r="R1247" i="1"/>
  <c r="O1247" i="1"/>
  <c r="O1251" i="1"/>
  <c r="R1251" i="1"/>
  <c r="N1251" i="1"/>
  <c r="R1255" i="1"/>
  <c r="O1255" i="1"/>
  <c r="N1255" i="1"/>
  <c r="N1257" i="1"/>
  <c r="O1257" i="1"/>
  <c r="R1257" i="1"/>
  <c r="R1261" i="1"/>
  <c r="O1261" i="1"/>
  <c r="N1261" i="1"/>
  <c r="N1265" i="1"/>
  <c r="O1265" i="1"/>
  <c r="R1265" i="1"/>
  <c r="R1269" i="1"/>
  <c r="O1269" i="1"/>
  <c r="N1269" i="1"/>
  <c r="O1271" i="1"/>
  <c r="N1271" i="1"/>
  <c r="R1271" i="1"/>
  <c r="O1275" i="1"/>
  <c r="R1275" i="1"/>
  <c r="N1275" i="1"/>
  <c r="N1279" i="1"/>
  <c r="R1279" i="1"/>
  <c r="O1279" i="1"/>
  <c r="O1283" i="1"/>
  <c r="R1283" i="1"/>
  <c r="N1283" i="1"/>
  <c r="R1287" i="1"/>
  <c r="O1287" i="1"/>
  <c r="N1287" i="1"/>
  <c r="N1289" i="1"/>
  <c r="O1289" i="1"/>
  <c r="R1289" i="1"/>
  <c r="R1293" i="1"/>
  <c r="O1293" i="1"/>
  <c r="N1293" i="1"/>
  <c r="R1295" i="1"/>
  <c r="O1295" i="1"/>
  <c r="N1295" i="1"/>
  <c r="O1299" i="1"/>
  <c r="R1299" i="1"/>
  <c r="N1299" i="1"/>
  <c r="O1303" i="1"/>
  <c r="N1303" i="1"/>
  <c r="R1303" i="1"/>
  <c r="O1307" i="1"/>
  <c r="R1307" i="1"/>
  <c r="N1307" i="1"/>
  <c r="N1311" i="1"/>
  <c r="R1311" i="1"/>
  <c r="O1311" i="1"/>
  <c r="O1315" i="1"/>
  <c r="R1315" i="1"/>
  <c r="N1315" i="1"/>
  <c r="R1319" i="1"/>
  <c r="O1319" i="1"/>
  <c r="N1319" i="1"/>
  <c r="O1323" i="1"/>
  <c r="N1323" i="1"/>
  <c r="R1323" i="1"/>
  <c r="R1325" i="1"/>
  <c r="O1325" i="1"/>
  <c r="N1325" i="1"/>
  <c r="N1329" i="1"/>
  <c r="O1329" i="1"/>
  <c r="R1329" i="1"/>
  <c r="O1335" i="1"/>
  <c r="N1335" i="1"/>
  <c r="R1335" i="1"/>
  <c r="O1339" i="1"/>
  <c r="R1339" i="1"/>
  <c r="N1339" i="1"/>
  <c r="N1345" i="1"/>
  <c r="R1345" i="1"/>
  <c r="O1345" i="1"/>
  <c r="R1359" i="1"/>
  <c r="O1359" i="1"/>
  <c r="N1359" i="1"/>
  <c r="O1363" i="1"/>
  <c r="R1363" i="1"/>
  <c r="N1363" i="1"/>
  <c r="O1367" i="1"/>
  <c r="N1367" i="1"/>
  <c r="R1367" i="1"/>
  <c r="N1369" i="1"/>
  <c r="R1369" i="1"/>
  <c r="O1369" i="1"/>
  <c r="O1373" i="1"/>
  <c r="N1373" i="1"/>
  <c r="R1373" i="1"/>
  <c r="N1377" i="1"/>
  <c r="R1377" i="1"/>
  <c r="O1377" i="1"/>
  <c r="N1381" i="1"/>
  <c r="R1381" i="1"/>
  <c r="O1381" i="1"/>
  <c r="R1383" i="1"/>
  <c r="O1383" i="1"/>
  <c r="N1383" i="1"/>
  <c r="R1387" i="1"/>
  <c r="O1387" i="1"/>
  <c r="N1387" i="1"/>
  <c r="R1389" i="1"/>
  <c r="O1389" i="1"/>
  <c r="N1389" i="1"/>
  <c r="R1393" i="1"/>
  <c r="O1393" i="1"/>
  <c r="N1393" i="1"/>
  <c r="N1395" i="1"/>
  <c r="R1395" i="1"/>
  <c r="O1395" i="1"/>
  <c r="O1399" i="1"/>
  <c r="R1399" i="1"/>
  <c r="N1399" i="1"/>
  <c r="O1407" i="1"/>
  <c r="N1407" i="1"/>
  <c r="N1413" i="1"/>
  <c r="O1413" i="1"/>
  <c r="O1417" i="1"/>
  <c r="N1417" i="1"/>
  <c r="O1421" i="1"/>
  <c r="N1421" i="1"/>
  <c r="N1427" i="1"/>
  <c r="O1427" i="1"/>
  <c r="O1431" i="1"/>
  <c r="N1431" i="1"/>
  <c r="O1435" i="1"/>
  <c r="N1435" i="1"/>
  <c r="O1441" i="1"/>
  <c r="P1441" i="1" s="1"/>
  <c r="N1447" i="1"/>
  <c r="O1447" i="1"/>
  <c r="O1453" i="1"/>
  <c r="N1453" i="1"/>
  <c r="N1459" i="1"/>
  <c r="R1459" i="1"/>
  <c r="O1459" i="1"/>
  <c r="O1465" i="1"/>
  <c r="N1465" i="1"/>
  <c r="R1465" i="1"/>
  <c r="R1471" i="1"/>
  <c r="O1471" i="1"/>
  <c r="N1471" i="1"/>
  <c r="N1475" i="1"/>
  <c r="R1475" i="1"/>
  <c r="O1475" i="1"/>
  <c r="O1480" i="1"/>
  <c r="N1480" i="1"/>
  <c r="R1480" i="1"/>
  <c r="R1486" i="1"/>
  <c r="O1486" i="1"/>
  <c r="N1486" i="1"/>
  <c r="N1492" i="1"/>
  <c r="R1492" i="1"/>
  <c r="O1492" i="1"/>
  <c r="R1498" i="1"/>
  <c r="O1498" i="1"/>
  <c r="N1498" i="1"/>
  <c r="R1504" i="1"/>
  <c r="O1504" i="1"/>
  <c r="N1504" i="1"/>
  <c r="O1510" i="1"/>
  <c r="N1510" i="1"/>
  <c r="R1510" i="1"/>
  <c r="O1516" i="1"/>
  <c r="N1516" i="1"/>
  <c r="R1516" i="1"/>
  <c r="O1526" i="1"/>
  <c r="N1526" i="1"/>
  <c r="R1526" i="1"/>
  <c r="O1532" i="1"/>
  <c r="N1532" i="1"/>
  <c r="R1532" i="1"/>
  <c r="N1538" i="1"/>
  <c r="R1538" i="1"/>
  <c r="O1538" i="1"/>
  <c r="O1544" i="1"/>
  <c r="N1544" i="1"/>
  <c r="R1544" i="1"/>
  <c r="R1546" i="1"/>
  <c r="O1546" i="1"/>
  <c r="N1546" i="1"/>
  <c r="R1552" i="1"/>
  <c r="O1552" i="1"/>
  <c r="N1552" i="1"/>
  <c r="R1558" i="1"/>
  <c r="O1558" i="1"/>
  <c r="N1558" i="1"/>
  <c r="O1564" i="1"/>
  <c r="R1564" i="1"/>
  <c r="N1564" i="1"/>
  <c r="O1570" i="1"/>
  <c r="N1570" i="1"/>
  <c r="R1570" i="1"/>
  <c r="R1576" i="1"/>
  <c r="N1576" i="1"/>
  <c r="O1576" i="1"/>
  <c r="N1582" i="1"/>
  <c r="R1582" i="1"/>
  <c r="O1582" i="1"/>
  <c r="N1588" i="1"/>
  <c r="R1588" i="1"/>
  <c r="O1588" i="1"/>
  <c r="R1594" i="1"/>
  <c r="N1594" i="1"/>
  <c r="O1594" i="1"/>
  <c r="O1600" i="1"/>
  <c r="N1600" i="1"/>
  <c r="R1600" i="1"/>
  <c r="R1606" i="1"/>
  <c r="O1606" i="1"/>
  <c r="N1606" i="1"/>
  <c r="O1612" i="1"/>
  <c r="R1612" i="1"/>
  <c r="N1612" i="1"/>
  <c r="O1618" i="1"/>
  <c r="N1618" i="1"/>
  <c r="R1618" i="1"/>
  <c r="R1624" i="1"/>
  <c r="N1624" i="1"/>
  <c r="O1624" i="1"/>
  <c r="N1630" i="1"/>
  <c r="O1630" i="1"/>
  <c r="R1630" i="1"/>
  <c r="R1636" i="1"/>
  <c r="O1636" i="1"/>
  <c r="N1636" i="1"/>
  <c r="R1642" i="1"/>
  <c r="O1642" i="1"/>
  <c r="N1642" i="1"/>
  <c r="O1648" i="1"/>
  <c r="N1648" i="1"/>
  <c r="R1648" i="1"/>
  <c r="R1654" i="1"/>
  <c r="O1654" i="1"/>
  <c r="N1654" i="1"/>
  <c r="O1660" i="1"/>
  <c r="R1660" i="1"/>
  <c r="N1660" i="1"/>
  <c r="O1666" i="1"/>
  <c r="N1666" i="1"/>
  <c r="R1666" i="1"/>
  <c r="R1672" i="1"/>
  <c r="N1672" i="1"/>
  <c r="O1672" i="1"/>
  <c r="N1678" i="1"/>
  <c r="R1678" i="1"/>
  <c r="O1678" i="1"/>
  <c r="O1684" i="1"/>
  <c r="N1684" i="1"/>
  <c r="R1684" i="1"/>
  <c r="O1698" i="1"/>
  <c r="N1698" i="1"/>
  <c r="R1698" i="1"/>
  <c r="N1766" i="1"/>
  <c r="O1766" i="1"/>
  <c r="O1770" i="1"/>
  <c r="N1770" i="1"/>
  <c r="N1774" i="1"/>
  <c r="O1774" i="1"/>
  <c r="O1780" i="1"/>
  <c r="N1780" i="1"/>
  <c r="O1784" i="1"/>
  <c r="N1784" i="1"/>
  <c r="O1788" i="1"/>
  <c r="N1788" i="1"/>
  <c r="O1792" i="1"/>
  <c r="N1792" i="1"/>
  <c r="N1796" i="1"/>
  <c r="O1796" i="1"/>
  <c r="O1802" i="1"/>
  <c r="N1802" i="1"/>
  <c r="O1806" i="1"/>
  <c r="N1806" i="1"/>
  <c r="O1810" i="1"/>
  <c r="N1810" i="1"/>
  <c r="O1816" i="1"/>
  <c r="N1816" i="1"/>
  <c r="O1820" i="1"/>
  <c r="N1820" i="1"/>
  <c r="O1824" i="1"/>
  <c r="N1824" i="1"/>
  <c r="O1830" i="1"/>
  <c r="N1830" i="1"/>
  <c r="O1834" i="1"/>
  <c r="N1834" i="1"/>
  <c r="O1838" i="1"/>
  <c r="N1838" i="1"/>
  <c r="O1842" i="1"/>
  <c r="N1842" i="1"/>
  <c r="R1842" i="1"/>
  <c r="R1846" i="1"/>
  <c r="O1846" i="1"/>
  <c r="N1846" i="1"/>
  <c r="O1850" i="1"/>
  <c r="N1850" i="1"/>
  <c r="R1850" i="1"/>
  <c r="R1854" i="1"/>
  <c r="O1854" i="1"/>
  <c r="N1854" i="1"/>
  <c r="O1860" i="1"/>
  <c r="N1860" i="1"/>
  <c r="N1866" i="1"/>
  <c r="O1866" i="1"/>
  <c r="O1872" i="1"/>
  <c r="N1872" i="1"/>
  <c r="N1874" i="1"/>
  <c r="O1874" i="1"/>
  <c r="O1880" i="1"/>
  <c r="N1880" i="1"/>
  <c r="O1886" i="1"/>
  <c r="N1886" i="1"/>
  <c r="O1892" i="1"/>
  <c r="N1892" i="1"/>
  <c r="N1898" i="1"/>
  <c r="O1898" i="1"/>
  <c r="O1902" i="1"/>
  <c r="N1902" i="1"/>
  <c r="O1906" i="1"/>
  <c r="N1906" i="1"/>
  <c r="O1912" i="1"/>
  <c r="N1912" i="1"/>
  <c r="O1918" i="1"/>
  <c r="N1918" i="1"/>
  <c r="N1924" i="1"/>
  <c r="O1924" i="1"/>
  <c r="O1932" i="1"/>
  <c r="N1932" i="1"/>
  <c r="O1942" i="1"/>
  <c r="N1942" i="1"/>
  <c r="O1948" i="1"/>
  <c r="N1948" i="1"/>
  <c r="O1958" i="1"/>
  <c r="N1958" i="1"/>
  <c r="N1962" i="1"/>
  <c r="O1962" i="1"/>
  <c r="N1971" i="1"/>
  <c r="O1971" i="1"/>
  <c r="O1973" i="1"/>
  <c r="N1973" i="1"/>
  <c r="O1979" i="1"/>
  <c r="N1979" i="1"/>
  <c r="O1985" i="1"/>
  <c r="N1985" i="1"/>
  <c r="O1989" i="1"/>
  <c r="N1989" i="1"/>
  <c r="O1995" i="1"/>
  <c r="N1995" i="1"/>
  <c r="O2001" i="1"/>
  <c r="N2001" i="1"/>
  <c r="O2007" i="1"/>
  <c r="N2007" i="1"/>
  <c r="O2013" i="1"/>
  <c r="N2013" i="1"/>
  <c r="N2019" i="1"/>
  <c r="O2019" i="1"/>
  <c r="N2025" i="1"/>
  <c r="O2025" i="1"/>
  <c r="O2031" i="1"/>
  <c r="N2031" i="1"/>
  <c r="O2039" i="1"/>
  <c r="N2039" i="1"/>
  <c r="O2045" i="1"/>
  <c r="N2045" i="1"/>
  <c r="O2055" i="1"/>
  <c r="N2055" i="1"/>
  <c r="R86" i="1"/>
  <c r="O86" i="1"/>
  <c r="N86" i="1"/>
  <c r="R92" i="1"/>
  <c r="O92" i="1"/>
  <c r="N92" i="1"/>
  <c r="R100" i="1"/>
  <c r="O100" i="1"/>
  <c r="N100" i="1"/>
  <c r="N106" i="1"/>
  <c r="R106" i="1"/>
  <c r="O106" i="1"/>
  <c r="N112" i="1"/>
  <c r="R112" i="1"/>
  <c r="O112" i="1"/>
  <c r="O118" i="1"/>
  <c r="N118" i="1"/>
  <c r="R118" i="1"/>
  <c r="O124" i="1"/>
  <c r="N124" i="1"/>
  <c r="R124" i="1"/>
  <c r="R132" i="1"/>
  <c r="O132" i="1"/>
  <c r="N132" i="1"/>
  <c r="N138" i="1"/>
  <c r="R138" i="1"/>
  <c r="O138" i="1"/>
  <c r="N144" i="1"/>
  <c r="R144" i="1"/>
  <c r="O144" i="1"/>
  <c r="O150" i="1"/>
  <c r="N150" i="1"/>
  <c r="R150" i="1"/>
  <c r="O156" i="1"/>
  <c r="N156" i="1"/>
  <c r="R156" i="1"/>
  <c r="R162" i="1"/>
  <c r="O162" i="1"/>
  <c r="N162" i="1"/>
  <c r="R168" i="1"/>
  <c r="O168" i="1"/>
  <c r="N168" i="1"/>
  <c r="R174" i="1"/>
  <c r="O174" i="1"/>
  <c r="N174" i="1"/>
  <c r="R180" i="1"/>
  <c r="O180" i="1"/>
  <c r="N180" i="1"/>
  <c r="AH168" i="1"/>
  <c r="AL168" i="1"/>
  <c r="AI168" i="1"/>
  <c r="R197" i="1"/>
  <c r="O197" i="1"/>
  <c r="N197" i="1"/>
  <c r="N203" i="1"/>
  <c r="R203" i="1"/>
  <c r="O203" i="1"/>
  <c r="N209" i="1"/>
  <c r="R209" i="1"/>
  <c r="O209" i="1"/>
  <c r="O215" i="1"/>
  <c r="N215" i="1"/>
  <c r="R215" i="1"/>
  <c r="O221" i="1"/>
  <c r="N221" i="1"/>
  <c r="R221" i="1"/>
  <c r="R229" i="1"/>
  <c r="O229" i="1"/>
  <c r="N229" i="1"/>
  <c r="O231" i="1"/>
  <c r="N231" i="1"/>
  <c r="R231" i="1"/>
  <c r="O237" i="1"/>
  <c r="N237" i="1"/>
  <c r="R237" i="1"/>
  <c r="R245" i="1"/>
  <c r="O245" i="1"/>
  <c r="N245" i="1"/>
  <c r="N251" i="1"/>
  <c r="R251" i="1"/>
  <c r="O251" i="1"/>
  <c r="R255" i="1"/>
  <c r="O255" i="1"/>
  <c r="N255" i="1"/>
  <c r="R261" i="1"/>
  <c r="O261" i="1"/>
  <c r="N261" i="1"/>
  <c r="O269" i="1"/>
  <c r="N269" i="1"/>
  <c r="R269" i="1"/>
  <c r="R271" i="1"/>
  <c r="O271" i="1"/>
  <c r="N271" i="1"/>
  <c r="R277" i="1"/>
  <c r="O277" i="1"/>
  <c r="N277" i="1"/>
  <c r="N283" i="1"/>
  <c r="R283" i="1"/>
  <c r="O283" i="1"/>
  <c r="R287" i="1"/>
  <c r="O287" i="1"/>
  <c r="N287" i="1"/>
  <c r="R293" i="1"/>
  <c r="O293" i="1"/>
  <c r="N293" i="1"/>
  <c r="N299" i="1"/>
  <c r="R299" i="1"/>
  <c r="O299" i="1"/>
  <c r="N305" i="1"/>
  <c r="R305" i="1"/>
  <c r="O305" i="1"/>
  <c r="O311" i="1"/>
  <c r="N311" i="1"/>
  <c r="R311" i="1"/>
  <c r="O317" i="1"/>
  <c r="N317" i="1"/>
  <c r="R317" i="1"/>
  <c r="O323" i="1"/>
  <c r="R323" i="1"/>
  <c r="N323" i="1"/>
  <c r="R329" i="1"/>
  <c r="O329" i="1"/>
  <c r="N329" i="1"/>
  <c r="O333" i="1"/>
  <c r="N333" i="1"/>
  <c r="R333" i="1"/>
  <c r="O339" i="1"/>
  <c r="N339" i="1"/>
  <c r="R339" i="1"/>
  <c r="R345" i="1"/>
  <c r="O345" i="1"/>
  <c r="N345" i="1"/>
  <c r="R351" i="1"/>
  <c r="O351" i="1"/>
  <c r="N351" i="1"/>
  <c r="R357" i="1"/>
  <c r="O357" i="1"/>
  <c r="N357" i="1"/>
  <c r="O364" i="1"/>
  <c r="N364" i="1"/>
  <c r="R364" i="1"/>
  <c r="O370" i="1"/>
  <c r="N370" i="1"/>
  <c r="R370" i="1"/>
  <c r="O376" i="1"/>
  <c r="R376" i="1"/>
  <c r="N376" i="1"/>
  <c r="N384" i="1"/>
  <c r="R384" i="1"/>
  <c r="O384" i="1"/>
  <c r="N390" i="1"/>
  <c r="R390" i="1"/>
  <c r="O390" i="1"/>
  <c r="O396" i="1"/>
  <c r="N396" i="1"/>
  <c r="R396" i="1"/>
  <c r="R398" i="1"/>
  <c r="O398" i="1"/>
  <c r="N398" i="1"/>
  <c r="O408" i="1"/>
  <c r="R408" i="1"/>
  <c r="N408" i="1"/>
  <c r="R414" i="1"/>
  <c r="O414" i="1"/>
  <c r="N414" i="1"/>
  <c r="N422" i="1"/>
  <c r="R422" i="1"/>
  <c r="O422" i="1"/>
  <c r="O428" i="1"/>
  <c r="N428" i="1"/>
  <c r="R428" i="1"/>
  <c r="O434" i="1"/>
  <c r="N434" i="1"/>
  <c r="R434" i="1"/>
  <c r="R442" i="1"/>
  <c r="O442" i="1"/>
  <c r="N442" i="1"/>
  <c r="R446" i="1"/>
  <c r="O446" i="1"/>
  <c r="N446" i="1"/>
  <c r="N454" i="1"/>
  <c r="O454" i="1"/>
  <c r="O462" i="1"/>
  <c r="N462" i="1"/>
  <c r="O468" i="1"/>
  <c r="N468" i="1"/>
  <c r="O474" i="1"/>
  <c r="N474" i="1"/>
  <c r="O478" i="1"/>
  <c r="N478" i="1"/>
  <c r="O484" i="1"/>
  <c r="N484" i="1"/>
  <c r="O488" i="1"/>
  <c r="N488" i="1"/>
  <c r="O494" i="1"/>
  <c r="N494" i="1"/>
  <c r="N502" i="1"/>
  <c r="O502" i="1"/>
  <c r="O508" i="1"/>
  <c r="N508" i="1"/>
  <c r="O514" i="1"/>
  <c r="N514" i="1"/>
  <c r="O520" i="1"/>
  <c r="N520" i="1"/>
  <c r="O526" i="1"/>
  <c r="N526" i="1"/>
  <c r="O532" i="1"/>
  <c r="N532" i="1"/>
  <c r="O536" i="1"/>
  <c r="N536" i="1"/>
  <c r="O540" i="1"/>
  <c r="N540" i="1"/>
  <c r="O542" i="1"/>
  <c r="N542" i="1"/>
  <c r="N544" i="1"/>
  <c r="O544" i="1"/>
  <c r="O546" i="1"/>
  <c r="N546" i="1"/>
  <c r="O548" i="1"/>
  <c r="N548" i="1"/>
  <c r="O552" i="1"/>
  <c r="N552" i="1"/>
  <c r="O556" i="1"/>
  <c r="N556" i="1"/>
  <c r="O558" i="1"/>
  <c r="N558" i="1"/>
  <c r="N560" i="1"/>
  <c r="O560" i="1"/>
  <c r="O562" i="1"/>
  <c r="N562" i="1"/>
  <c r="O564" i="1"/>
  <c r="N564" i="1"/>
  <c r="N566" i="1"/>
  <c r="O566" i="1"/>
  <c r="O568" i="1"/>
  <c r="N568" i="1"/>
  <c r="O570" i="1"/>
  <c r="N570" i="1"/>
  <c r="O572" i="1"/>
  <c r="N572" i="1"/>
  <c r="O574" i="1"/>
  <c r="N574" i="1"/>
  <c r="N576" i="1"/>
  <c r="O576" i="1"/>
  <c r="O578" i="1"/>
  <c r="N578" i="1"/>
  <c r="O580" i="1"/>
  <c r="N580" i="1"/>
  <c r="N582" i="1"/>
  <c r="O582" i="1"/>
  <c r="O584" i="1"/>
  <c r="N584" i="1"/>
  <c r="O586" i="1"/>
  <c r="N586" i="1"/>
  <c r="O588" i="1"/>
  <c r="N588" i="1"/>
  <c r="O590" i="1"/>
  <c r="N590" i="1"/>
  <c r="N592" i="1"/>
  <c r="O592" i="1"/>
  <c r="O594" i="1"/>
  <c r="N594" i="1"/>
  <c r="O596" i="1"/>
  <c r="N596" i="1"/>
  <c r="N598" i="1"/>
  <c r="O598" i="1"/>
  <c r="O600" i="1"/>
  <c r="N600" i="1"/>
  <c r="O602" i="1"/>
  <c r="N602" i="1"/>
  <c r="O604" i="1"/>
  <c r="N604" i="1"/>
  <c r="O606" i="1"/>
  <c r="N606" i="1"/>
  <c r="N608" i="1"/>
  <c r="O608" i="1"/>
  <c r="O610" i="1"/>
  <c r="N610" i="1"/>
  <c r="O612" i="1"/>
  <c r="N612" i="1"/>
  <c r="N614" i="1"/>
  <c r="O614" i="1"/>
  <c r="O616" i="1"/>
  <c r="N616" i="1"/>
  <c r="O618" i="1"/>
  <c r="N618" i="1"/>
  <c r="O620" i="1"/>
  <c r="N620" i="1"/>
  <c r="O622" i="1"/>
  <c r="N622" i="1"/>
  <c r="O624" i="1"/>
  <c r="N624" i="1"/>
  <c r="N626" i="1"/>
  <c r="O626" i="1"/>
  <c r="O628" i="1"/>
  <c r="N628" i="1"/>
  <c r="O630" i="1"/>
  <c r="N630" i="1"/>
  <c r="O632" i="1"/>
  <c r="N632" i="1"/>
  <c r="N634" i="1"/>
  <c r="O634" i="1"/>
  <c r="O636" i="1"/>
  <c r="N636" i="1"/>
  <c r="O638" i="1"/>
  <c r="N638" i="1"/>
  <c r="O640" i="1"/>
  <c r="N640" i="1"/>
  <c r="N642" i="1"/>
  <c r="O642" i="1"/>
  <c r="O644" i="1"/>
  <c r="N644" i="1"/>
  <c r="O646" i="1"/>
  <c r="N646" i="1"/>
  <c r="O648" i="1"/>
  <c r="N648" i="1"/>
  <c r="N650" i="1"/>
  <c r="O650" i="1"/>
  <c r="O652" i="1"/>
  <c r="N652" i="1"/>
  <c r="O654" i="1"/>
  <c r="N654" i="1"/>
  <c r="O656" i="1"/>
  <c r="N656" i="1"/>
  <c r="N658" i="1"/>
  <c r="O658" i="1"/>
  <c r="O660" i="1"/>
  <c r="N660" i="1"/>
  <c r="O662" i="1"/>
  <c r="N662" i="1"/>
  <c r="N665" i="1"/>
  <c r="O665" i="1"/>
  <c r="O667" i="1"/>
  <c r="N667" i="1"/>
  <c r="O669" i="1"/>
  <c r="N669" i="1"/>
  <c r="O671" i="1"/>
  <c r="N671" i="1"/>
  <c r="N673" i="1"/>
  <c r="O673" i="1"/>
  <c r="O675" i="1"/>
  <c r="N675" i="1"/>
  <c r="O677" i="1"/>
  <c r="N677" i="1"/>
  <c r="O679" i="1"/>
  <c r="N679" i="1"/>
  <c r="N681" i="1"/>
  <c r="O681" i="1"/>
  <c r="O683" i="1"/>
  <c r="N683" i="1"/>
  <c r="O685" i="1"/>
  <c r="N685" i="1"/>
  <c r="O687" i="1"/>
  <c r="N687" i="1"/>
  <c r="N689" i="1"/>
  <c r="R689" i="1"/>
  <c r="O689" i="1"/>
  <c r="O691" i="1"/>
  <c r="N691" i="1"/>
  <c r="R691" i="1"/>
  <c r="O693" i="1"/>
  <c r="N693" i="1"/>
  <c r="R693" i="1"/>
  <c r="R695" i="1"/>
  <c r="O695" i="1"/>
  <c r="N695" i="1"/>
  <c r="N697" i="1"/>
  <c r="R697" i="1"/>
  <c r="O697" i="1"/>
  <c r="O699" i="1"/>
  <c r="R699" i="1"/>
  <c r="N699" i="1"/>
  <c r="O701" i="1"/>
  <c r="N701" i="1"/>
  <c r="R701" i="1"/>
  <c r="R703" i="1"/>
  <c r="O703" i="1"/>
  <c r="N703" i="1"/>
  <c r="N705" i="1"/>
  <c r="R705" i="1"/>
  <c r="O705" i="1"/>
  <c r="N707" i="1"/>
  <c r="R707" i="1"/>
  <c r="O707" i="1"/>
  <c r="O709" i="1"/>
  <c r="N709" i="1"/>
  <c r="R709" i="1"/>
  <c r="R711" i="1"/>
  <c r="O711" i="1"/>
  <c r="N711" i="1"/>
  <c r="N713" i="1"/>
  <c r="R713" i="1"/>
  <c r="O713" i="1"/>
  <c r="R715" i="1"/>
  <c r="O715" i="1"/>
  <c r="N715" i="1"/>
  <c r="N717" i="1"/>
  <c r="O717" i="1"/>
  <c r="R717" i="1"/>
  <c r="N719" i="1"/>
  <c r="R719" i="1"/>
  <c r="O719" i="1"/>
  <c r="R721" i="1"/>
  <c r="O721" i="1"/>
  <c r="N721" i="1"/>
  <c r="R723" i="1"/>
  <c r="O723" i="1"/>
  <c r="N723" i="1"/>
  <c r="N725" i="1"/>
  <c r="O725" i="1"/>
  <c r="R725" i="1"/>
  <c r="N727" i="1"/>
  <c r="R727" i="1"/>
  <c r="O727" i="1"/>
  <c r="R729" i="1"/>
  <c r="O729" i="1"/>
  <c r="N729" i="1"/>
  <c r="R731" i="1"/>
  <c r="N731" i="1"/>
  <c r="O731" i="1"/>
  <c r="N733" i="1"/>
  <c r="R733" i="1"/>
  <c r="O733" i="1"/>
  <c r="N735" i="1"/>
  <c r="R735" i="1"/>
  <c r="O735" i="1"/>
  <c r="O737" i="1"/>
  <c r="N737" i="1"/>
  <c r="R737" i="1"/>
  <c r="R739" i="1"/>
  <c r="O739" i="1"/>
  <c r="N739" i="1"/>
  <c r="N741" i="1"/>
  <c r="R741" i="1"/>
  <c r="O741" i="1"/>
  <c r="N743" i="1"/>
  <c r="O743" i="1"/>
  <c r="R743" i="1"/>
  <c r="R745" i="1"/>
  <c r="N745" i="1"/>
  <c r="O745" i="1"/>
  <c r="R747" i="1"/>
  <c r="N747" i="1"/>
  <c r="O747" i="1"/>
  <c r="N749" i="1"/>
  <c r="O749" i="1"/>
  <c r="R749" i="1"/>
  <c r="N751" i="1"/>
  <c r="R751" i="1"/>
  <c r="O751" i="1"/>
  <c r="R753" i="1"/>
  <c r="O753" i="1"/>
  <c r="N753" i="1"/>
  <c r="R755" i="1"/>
  <c r="N755" i="1"/>
  <c r="O755" i="1"/>
  <c r="N757" i="1"/>
  <c r="R757" i="1"/>
  <c r="O757" i="1"/>
  <c r="N759" i="1"/>
  <c r="R759" i="1"/>
  <c r="O759" i="1"/>
  <c r="O761" i="1"/>
  <c r="N761" i="1"/>
  <c r="R761" i="1"/>
  <c r="R763" i="1"/>
  <c r="O763" i="1"/>
  <c r="N763" i="1"/>
  <c r="N765" i="1"/>
  <c r="R765" i="1"/>
  <c r="O765" i="1"/>
  <c r="N767" i="1"/>
  <c r="O767" i="1"/>
  <c r="R767" i="1"/>
  <c r="N769" i="1"/>
  <c r="R769" i="1"/>
  <c r="O769" i="1"/>
  <c r="R771" i="1"/>
  <c r="O771" i="1"/>
  <c r="N771" i="1"/>
  <c r="N773" i="1"/>
  <c r="O773" i="1"/>
  <c r="R773" i="1"/>
  <c r="N775" i="1"/>
  <c r="R775" i="1"/>
  <c r="O775" i="1"/>
  <c r="R777" i="1"/>
  <c r="O777" i="1"/>
  <c r="N777" i="1"/>
  <c r="R779" i="1"/>
  <c r="O779" i="1"/>
  <c r="N779" i="1"/>
  <c r="N781" i="1"/>
  <c r="O781" i="1"/>
  <c r="R781" i="1"/>
  <c r="N783" i="1"/>
  <c r="R783" i="1"/>
  <c r="O783" i="1"/>
  <c r="R785" i="1"/>
  <c r="O785" i="1"/>
  <c r="N785" i="1"/>
  <c r="R787" i="1"/>
  <c r="N787" i="1"/>
  <c r="O787" i="1"/>
  <c r="N789" i="1"/>
  <c r="R789" i="1"/>
  <c r="O789" i="1"/>
  <c r="N791" i="1"/>
  <c r="R791" i="1"/>
  <c r="O791" i="1"/>
  <c r="O793" i="1"/>
  <c r="N793" i="1"/>
  <c r="R793" i="1"/>
  <c r="R795" i="1"/>
  <c r="O795" i="1"/>
  <c r="N795" i="1"/>
  <c r="N797" i="1"/>
  <c r="R797" i="1"/>
  <c r="O797" i="1"/>
  <c r="N799" i="1"/>
  <c r="O799" i="1"/>
  <c r="R799" i="1"/>
  <c r="N801" i="1"/>
  <c r="R801" i="1"/>
  <c r="O801" i="1"/>
  <c r="R803" i="1"/>
  <c r="O803" i="1"/>
  <c r="N803" i="1"/>
  <c r="N805" i="1"/>
  <c r="O805" i="1"/>
  <c r="R805" i="1"/>
  <c r="N807" i="1"/>
  <c r="R807" i="1"/>
  <c r="O807" i="1"/>
  <c r="R809" i="1"/>
  <c r="O809" i="1"/>
  <c r="N809" i="1"/>
  <c r="R811" i="1"/>
  <c r="O811" i="1"/>
  <c r="N811" i="1"/>
  <c r="N813" i="1"/>
  <c r="O813" i="1"/>
  <c r="R813" i="1"/>
  <c r="N815" i="1"/>
  <c r="R815" i="1"/>
  <c r="O815" i="1"/>
  <c r="R817" i="1"/>
  <c r="O817" i="1"/>
  <c r="N817" i="1"/>
  <c r="R819" i="1"/>
  <c r="N819" i="1"/>
  <c r="O819" i="1"/>
  <c r="N821" i="1"/>
  <c r="R821" i="1"/>
  <c r="O821" i="1"/>
  <c r="N823" i="1"/>
  <c r="R823" i="1"/>
  <c r="O823" i="1"/>
  <c r="O825" i="1"/>
  <c r="N825" i="1"/>
  <c r="R825" i="1"/>
  <c r="R827" i="1"/>
  <c r="O827" i="1"/>
  <c r="N827" i="1"/>
  <c r="N829" i="1"/>
  <c r="R829" i="1"/>
  <c r="O829" i="1"/>
  <c r="N831" i="1"/>
  <c r="O831" i="1"/>
  <c r="R831" i="1"/>
  <c r="N833" i="1"/>
  <c r="R833" i="1"/>
  <c r="O833" i="1"/>
  <c r="R835" i="1"/>
  <c r="O835" i="1"/>
  <c r="N835" i="1"/>
  <c r="N837" i="1"/>
  <c r="O837" i="1"/>
  <c r="R837" i="1"/>
  <c r="N839" i="1"/>
  <c r="R839" i="1"/>
  <c r="O839" i="1"/>
  <c r="R841" i="1"/>
  <c r="O841" i="1"/>
  <c r="N841" i="1"/>
  <c r="R843" i="1"/>
  <c r="O843" i="1"/>
  <c r="N843" i="1"/>
  <c r="N845" i="1"/>
  <c r="O845" i="1"/>
  <c r="R845" i="1"/>
  <c r="N847" i="1"/>
  <c r="R847" i="1"/>
  <c r="O847" i="1"/>
  <c r="R849" i="1"/>
  <c r="O849" i="1"/>
  <c r="N849" i="1"/>
  <c r="R851" i="1"/>
  <c r="N851" i="1"/>
  <c r="O851" i="1"/>
  <c r="N853" i="1"/>
  <c r="R853" i="1"/>
  <c r="O853" i="1"/>
  <c r="N855" i="1"/>
  <c r="R855" i="1"/>
  <c r="O855" i="1"/>
  <c r="O857" i="1"/>
  <c r="N857" i="1"/>
  <c r="R857" i="1"/>
  <c r="R859" i="1"/>
  <c r="O859" i="1"/>
  <c r="N859" i="1"/>
  <c r="N861" i="1"/>
  <c r="R861" i="1"/>
  <c r="O861" i="1"/>
  <c r="N863" i="1"/>
  <c r="O863" i="1"/>
  <c r="R863" i="1"/>
  <c r="N865" i="1"/>
  <c r="R865" i="1"/>
  <c r="O865" i="1"/>
  <c r="R867" i="1"/>
  <c r="O867" i="1"/>
  <c r="N867" i="1"/>
  <c r="N869" i="1"/>
  <c r="O869" i="1"/>
  <c r="R869" i="1"/>
  <c r="N871" i="1"/>
  <c r="R871" i="1"/>
  <c r="O871" i="1"/>
  <c r="R873" i="1"/>
  <c r="O873" i="1"/>
  <c r="N873" i="1"/>
  <c r="R875" i="1"/>
  <c r="O875" i="1"/>
  <c r="N875" i="1"/>
  <c r="N877" i="1"/>
  <c r="O877" i="1"/>
  <c r="R877" i="1"/>
  <c r="N879" i="1"/>
  <c r="R879" i="1"/>
  <c r="O879" i="1"/>
  <c r="R881" i="1"/>
  <c r="O881" i="1"/>
  <c r="N881" i="1"/>
  <c r="R883" i="1"/>
  <c r="N883" i="1"/>
  <c r="O883" i="1"/>
  <c r="N885" i="1"/>
  <c r="R885" i="1"/>
  <c r="O885" i="1"/>
  <c r="N887" i="1"/>
  <c r="R887" i="1"/>
  <c r="O887" i="1"/>
  <c r="O889" i="1"/>
  <c r="N889" i="1"/>
  <c r="R889" i="1"/>
  <c r="R891" i="1"/>
  <c r="O891" i="1"/>
  <c r="N891" i="1"/>
  <c r="N893" i="1"/>
  <c r="R893" i="1"/>
  <c r="O893" i="1"/>
  <c r="N895" i="1"/>
  <c r="O895" i="1"/>
  <c r="R895" i="1"/>
  <c r="N897" i="1"/>
  <c r="R897" i="1"/>
  <c r="O897" i="1"/>
  <c r="O899" i="1"/>
  <c r="P899" i="1" s="1"/>
  <c r="N901" i="1"/>
  <c r="O901" i="1"/>
  <c r="N903" i="1"/>
  <c r="O903" i="1"/>
  <c r="O905" i="1"/>
  <c r="N905" i="1"/>
  <c r="O907" i="1"/>
  <c r="N907" i="1"/>
  <c r="N909" i="1"/>
  <c r="O909" i="1"/>
  <c r="N911" i="1"/>
  <c r="O911" i="1"/>
  <c r="O913" i="1"/>
  <c r="N913" i="1"/>
  <c r="N915" i="1"/>
  <c r="O915" i="1"/>
  <c r="N917" i="1"/>
  <c r="O917" i="1"/>
  <c r="N919" i="1"/>
  <c r="O919" i="1"/>
  <c r="O921" i="1"/>
  <c r="N921" i="1"/>
  <c r="O923" i="1"/>
  <c r="N923" i="1"/>
  <c r="N925" i="1"/>
  <c r="O925" i="1"/>
  <c r="N927" i="1"/>
  <c r="O927" i="1"/>
  <c r="R927" i="1"/>
  <c r="N929" i="1"/>
  <c r="R929" i="1"/>
  <c r="O929" i="1"/>
  <c r="R931" i="1"/>
  <c r="O931" i="1"/>
  <c r="N931" i="1"/>
  <c r="N933" i="1"/>
  <c r="O933" i="1"/>
  <c r="R933" i="1"/>
  <c r="R1403" i="1"/>
  <c r="N1403" i="1"/>
  <c r="O1403" i="1"/>
  <c r="O1405" i="1"/>
  <c r="N1405" i="1"/>
  <c r="O1409" i="1"/>
  <c r="N1409" i="1"/>
  <c r="N1411" i="1"/>
  <c r="O1411" i="1"/>
  <c r="O1415" i="1"/>
  <c r="N1415" i="1"/>
  <c r="O1419" i="1"/>
  <c r="N1419" i="1"/>
  <c r="N1423" i="1"/>
  <c r="O1423" i="1"/>
  <c r="O1425" i="1"/>
  <c r="N1425" i="1"/>
  <c r="N1429" i="1"/>
  <c r="O1429" i="1"/>
  <c r="O1433" i="1"/>
  <c r="N1433" i="1"/>
  <c r="N1437" i="1"/>
  <c r="O1437" i="1"/>
  <c r="O1443" i="1"/>
  <c r="N1443" i="1"/>
  <c r="O1449" i="1"/>
  <c r="N1449" i="1"/>
  <c r="O1455" i="1"/>
  <c r="N1455" i="1"/>
  <c r="N1461" i="1"/>
  <c r="R1461" i="1"/>
  <c r="O1461" i="1"/>
  <c r="R1467" i="1"/>
  <c r="O1467" i="1"/>
  <c r="N1467" i="1"/>
  <c r="O1469" i="1"/>
  <c r="N1469" i="1"/>
  <c r="R1469" i="1"/>
  <c r="N1477" i="1"/>
  <c r="R1477" i="1"/>
  <c r="O1477" i="1"/>
  <c r="R1482" i="1"/>
  <c r="O1482" i="1"/>
  <c r="N1482" i="1"/>
  <c r="N1490" i="1"/>
  <c r="R1490" i="1"/>
  <c r="O1490" i="1"/>
  <c r="O1496" i="1"/>
  <c r="N1496" i="1"/>
  <c r="R1496" i="1"/>
  <c r="R1502" i="1"/>
  <c r="O1502" i="1"/>
  <c r="N1502" i="1"/>
  <c r="N1508" i="1"/>
  <c r="R1508" i="1"/>
  <c r="O1508" i="1"/>
  <c r="R1514" i="1"/>
  <c r="O1514" i="1"/>
  <c r="N1514" i="1"/>
  <c r="R1520" i="1"/>
  <c r="O1520" i="1"/>
  <c r="N1520" i="1"/>
  <c r="N1524" i="1"/>
  <c r="R1524" i="1"/>
  <c r="O1524" i="1"/>
  <c r="R1530" i="1"/>
  <c r="O1530" i="1"/>
  <c r="N1530" i="1"/>
  <c r="R1536" i="1"/>
  <c r="O1536" i="1"/>
  <c r="N1536" i="1"/>
  <c r="N1540" i="1"/>
  <c r="R1540" i="1"/>
  <c r="O1540" i="1"/>
  <c r="O1548" i="1"/>
  <c r="N1548" i="1"/>
  <c r="R1548" i="1"/>
  <c r="O1554" i="1"/>
  <c r="N1554" i="1"/>
  <c r="R1554" i="1"/>
  <c r="R1560" i="1"/>
  <c r="N1560" i="1"/>
  <c r="O1560" i="1"/>
  <c r="N1566" i="1"/>
  <c r="O1566" i="1"/>
  <c r="R1566" i="1"/>
  <c r="R1572" i="1"/>
  <c r="O1572" i="1"/>
  <c r="N1572" i="1"/>
  <c r="R1578" i="1"/>
  <c r="O1578" i="1"/>
  <c r="N1578" i="1"/>
  <c r="O1584" i="1"/>
  <c r="R1584" i="1"/>
  <c r="N1584" i="1"/>
  <c r="R1592" i="1"/>
  <c r="N1592" i="1"/>
  <c r="O1592" i="1"/>
  <c r="O1596" i="1"/>
  <c r="R1596" i="1"/>
  <c r="N1596" i="1"/>
  <c r="O1602" i="1"/>
  <c r="N1602" i="1"/>
  <c r="R1602" i="1"/>
  <c r="R1608" i="1"/>
  <c r="N1608" i="1"/>
  <c r="O1608" i="1"/>
  <c r="N1614" i="1"/>
  <c r="R1614" i="1"/>
  <c r="O1614" i="1"/>
  <c r="N1620" i="1"/>
  <c r="R1620" i="1"/>
  <c r="O1620" i="1"/>
  <c r="R1626" i="1"/>
  <c r="N1626" i="1"/>
  <c r="O1626" i="1"/>
  <c r="O1632" i="1"/>
  <c r="N1632" i="1"/>
  <c r="R1632" i="1"/>
  <c r="R1638" i="1"/>
  <c r="O1638" i="1"/>
  <c r="N1638" i="1"/>
  <c r="R1644" i="1"/>
  <c r="O1644" i="1"/>
  <c r="N1644" i="1"/>
  <c r="O1652" i="1"/>
  <c r="N1652" i="1"/>
  <c r="R1652" i="1"/>
  <c r="R1658" i="1"/>
  <c r="O1658" i="1"/>
  <c r="N1658" i="1"/>
  <c r="O1664" i="1"/>
  <c r="R1664" i="1"/>
  <c r="N1664" i="1"/>
  <c r="R1670" i="1"/>
  <c r="O1670" i="1"/>
  <c r="N1670" i="1"/>
  <c r="R1674" i="1"/>
  <c r="O1674" i="1"/>
  <c r="N1674" i="1"/>
  <c r="O1680" i="1"/>
  <c r="N1680" i="1"/>
  <c r="R1680" i="1"/>
  <c r="R1686" i="1"/>
  <c r="O1686" i="1"/>
  <c r="N1686" i="1"/>
  <c r="R1690" i="1"/>
  <c r="O1690" i="1"/>
  <c r="N1690" i="1"/>
  <c r="N1694" i="1"/>
  <c r="R1694" i="1"/>
  <c r="O1694" i="1"/>
  <c r="R1700" i="1"/>
  <c r="O1700" i="1"/>
  <c r="N1700" i="1"/>
  <c r="R1702" i="1"/>
  <c r="O1702" i="1"/>
  <c r="N1702" i="1"/>
  <c r="R1706" i="1"/>
  <c r="O1706" i="1"/>
  <c r="N1706" i="1"/>
  <c r="O1708" i="1"/>
  <c r="R1708" i="1"/>
  <c r="N1708" i="1"/>
  <c r="N1710" i="1"/>
  <c r="R1710" i="1"/>
  <c r="O1710" i="1"/>
  <c r="O1712" i="1"/>
  <c r="N1712" i="1"/>
  <c r="R1712" i="1"/>
  <c r="O1714" i="1"/>
  <c r="N1714" i="1"/>
  <c r="R1714" i="1"/>
  <c r="O1716" i="1"/>
  <c r="N1716" i="1"/>
  <c r="R1716" i="1"/>
  <c r="R1718" i="1"/>
  <c r="O1718" i="1"/>
  <c r="N1718" i="1"/>
  <c r="R1720" i="1"/>
  <c r="N1720" i="1"/>
  <c r="O1720" i="1"/>
  <c r="R1722" i="1"/>
  <c r="O1722" i="1"/>
  <c r="N1722" i="1"/>
  <c r="O1724" i="1"/>
  <c r="R1724" i="1"/>
  <c r="N1724" i="1"/>
  <c r="N1726" i="1"/>
  <c r="R1726" i="1"/>
  <c r="O1726" i="1"/>
  <c r="O1728" i="1"/>
  <c r="R1728" i="1"/>
  <c r="N1728" i="1"/>
  <c r="O1730" i="1"/>
  <c r="N1730" i="1"/>
  <c r="R1730" i="1"/>
  <c r="R1732" i="1"/>
  <c r="O1732" i="1"/>
  <c r="N1732" i="1"/>
  <c r="R1734" i="1"/>
  <c r="O1734" i="1"/>
  <c r="N1734" i="1"/>
  <c r="R1736" i="1"/>
  <c r="N1736" i="1"/>
  <c r="O1736" i="1"/>
  <c r="R1738" i="1"/>
  <c r="O1738" i="1"/>
  <c r="N1738" i="1"/>
  <c r="N1740" i="1"/>
  <c r="R1740" i="1"/>
  <c r="O1740" i="1"/>
  <c r="R1742" i="1"/>
  <c r="O1742" i="1"/>
  <c r="N1742" i="1"/>
  <c r="R1744" i="1"/>
  <c r="O1744" i="1"/>
  <c r="N1744" i="1"/>
  <c r="N1746" i="1"/>
  <c r="R1746" i="1"/>
  <c r="O1746" i="1"/>
  <c r="O1748" i="1"/>
  <c r="N1748" i="1"/>
  <c r="R1748" i="1"/>
  <c r="R1750" i="1"/>
  <c r="O1750" i="1"/>
  <c r="N1750" i="1"/>
  <c r="O1752" i="1"/>
  <c r="N1752" i="1"/>
  <c r="N1754" i="1"/>
  <c r="O1754" i="1"/>
  <c r="O1756" i="1"/>
  <c r="N1756" i="1"/>
  <c r="O1758" i="1"/>
  <c r="N1758" i="1"/>
  <c r="N1760" i="1"/>
  <c r="O1760" i="1"/>
  <c r="O1762" i="1"/>
  <c r="N1762" i="1"/>
  <c r="O1764" i="1"/>
  <c r="N1764" i="1"/>
  <c r="O1768" i="1"/>
  <c r="N1768" i="1"/>
  <c r="O1772" i="1"/>
  <c r="N1772" i="1"/>
  <c r="O1776" i="1"/>
  <c r="N1776" i="1"/>
  <c r="O1778" i="1"/>
  <c r="N1778" i="1"/>
  <c r="O1782" i="1"/>
  <c r="N1782" i="1"/>
  <c r="O1786" i="1"/>
  <c r="N1786" i="1"/>
  <c r="O1790" i="1"/>
  <c r="N1790" i="1"/>
  <c r="O1794" i="1"/>
  <c r="N1794" i="1"/>
  <c r="O1798" i="1"/>
  <c r="N1798" i="1"/>
  <c r="N1800" i="1"/>
  <c r="O1800" i="1"/>
  <c r="N1804" i="1"/>
  <c r="O1804" i="1"/>
  <c r="N1808" i="1"/>
  <c r="O1808" i="1"/>
  <c r="O1812" i="1"/>
  <c r="N1812" i="1"/>
  <c r="O1814" i="1"/>
  <c r="N1814" i="1"/>
  <c r="O1818" i="1"/>
  <c r="N1818" i="1"/>
  <c r="O1822" i="1"/>
  <c r="N1822" i="1"/>
  <c r="O1826" i="1"/>
  <c r="N1826" i="1"/>
  <c r="O1828" i="1"/>
  <c r="N1828" i="1"/>
  <c r="O1832" i="1"/>
  <c r="N1832" i="1"/>
  <c r="O1836" i="1"/>
  <c r="N1836" i="1"/>
  <c r="O1840" i="1"/>
  <c r="N1840" i="1"/>
  <c r="O1844" i="1"/>
  <c r="N1844" i="1"/>
  <c r="R1844" i="1"/>
  <c r="R1848" i="1"/>
  <c r="O1848" i="1"/>
  <c r="N1848" i="1"/>
  <c r="O1852" i="1"/>
  <c r="N1852" i="1"/>
  <c r="R1852" i="1"/>
  <c r="R1856" i="1"/>
  <c r="O1856" i="1"/>
  <c r="N1856" i="1"/>
  <c r="O1858" i="1"/>
  <c r="N1858" i="1"/>
  <c r="O1864" i="1"/>
  <c r="N1864" i="1"/>
  <c r="O1870" i="1"/>
  <c r="N1870" i="1"/>
  <c r="N1876" i="1"/>
  <c r="O1876" i="1"/>
  <c r="O1882" i="1"/>
  <c r="N1882" i="1"/>
  <c r="O1888" i="1"/>
  <c r="N1888" i="1"/>
  <c r="O1894" i="1"/>
  <c r="N1894" i="1"/>
  <c r="O1900" i="1"/>
  <c r="N1900" i="1"/>
  <c r="N1908" i="1"/>
  <c r="O1908" i="1"/>
  <c r="N1914" i="1"/>
  <c r="O1914" i="1"/>
  <c r="O1920" i="1"/>
  <c r="N1920" i="1"/>
  <c r="O1926" i="1"/>
  <c r="N1926" i="1"/>
  <c r="N1930" i="1"/>
  <c r="O1930" i="1"/>
  <c r="O1936" i="1"/>
  <c r="N1936" i="1"/>
  <c r="N1940" i="1"/>
  <c r="O1940" i="1"/>
  <c r="N1946" i="1"/>
  <c r="O1946" i="1"/>
  <c r="O1952" i="1"/>
  <c r="N1952" i="1"/>
  <c r="N1956" i="1"/>
  <c r="O1956" i="1"/>
  <c r="O1964" i="1"/>
  <c r="N1964" i="1"/>
  <c r="O1967" i="1"/>
  <c r="N1967" i="1"/>
  <c r="N1977" i="1"/>
  <c r="O1977" i="1"/>
  <c r="O1983" i="1"/>
  <c r="N1983" i="1"/>
  <c r="O1991" i="1"/>
  <c r="N1991" i="1"/>
  <c r="O1997" i="1"/>
  <c r="N1997" i="1"/>
  <c r="N2003" i="1"/>
  <c r="O2003" i="1"/>
  <c r="O2011" i="1"/>
  <c r="N2011" i="1"/>
  <c r="O2017" i="1"/>
  <c r="N2017" i="1"/>
  <c r="O2023" i="1"/>
  <c r="N2023" i="1"/>
  <c r="O2029" i="1"/>
  <c r="N2029" i="1"/>
  <c r="N2035" i="1"/>
  <c r="O2035" i="1"/>
  <c r="N2041" i="1"/>
  <c r="O2041" i="1"/>
  <c r="O2047" i="1"/>
  <c r="N2047" i="1"/>
  <c r="N2051" i="1"/>
  <c r="O2051" i="1"/>
  <c r="O2057" i="1"/>
  <c r="N2057" i="1"/>
  <c r="R88" i="1"/>
  <c r="O88" i="1"/>
  <c r="N88" i="1"/>
  <c r="N96" i="1"/>
  <c r="R96" i="1"/>
  <c r="O96" i="1"/>
  <c r="R104" i="1"/>
  <c r="O104" i="1"/>
  <c r="N104" i="1"/>
  <c r="O108" i="1"/>
  <c r="N108" i="1"/>
  <c r="R108" i="1"/>
  <c r="R116" i="1"/>
  <c r="O116" i="1"/>
  <c r="N116" i="1"/>
  <c r="N122" i="1"/>
  <c r="R122" i="1"/>
  <c r="O122" i="1"/>
  <c r="N128" i="1"/>
  <c r="R128" i="1"/>
  <c r="O128" i="1"/>
  <c r="O134" i="1"/>
  <c r="N134" i="1"/>
  <c r="R134" i="1"/>
  <c r="O140" i="1"/>
  <c r="N140" i="1"/>
  <c r="R140" i="1"/>
  <c r="R148" i="1"/>
  <c r="O148" i="1"/>
  <c r="N148" i="1"/>
  <c r="N154" i="1"/>
  <c r="R154" i="1"/>
  <c r="O154" i="1"/>
  <c r="N160" i="1"/>
  <c r="R160" i="1"/>
  <c r="O160" i="1"/>
  <c r="O166" i="1"/>
  <c r="N166" i="1"/>
  <c r="R166" i="1"/>
  <c r="O172" i="1"/>
  <c r="N172" i="1"/>
  <c r="R172" i="1"/>
  <c r="R178" i="1"/>
  <c r="O178" i="1"/>
  <c r="N178" i="1"/>
  <c r="AL172" i="1"/>
  <c r="AI172" i="1"/>
  <c r="AH172" i="1"/>
  <c r="N193" i="1"/>
  <c r="R193" i="1"/>
  <c r="O193" i="1"/>
  <c r="O199" i="1"/>
  <c r="N199" i="1"/>
  <c r="R199" i="1"/>
  <c r="O205" i="1"/>
  <c r="N205" i="1"/>
  <c r="R205" i="1"/>
  <c r="O211" i="1"/>
  <c r="N211" i="1"/>
  <c r="R211" i="1"/>
  <c r="R217" i="1"/>
  <c r="O217" i="1"/>
  <c r="N217" i="1"/>
  <c r="R223" i="1"/>
  <c r="O223" i="1"/>
  <c r="N223" i="1"/>
  <c r="O227" i="1"/>
  <c r="R227" i="1"/>
  <c r="N227" i="1"/>
  <c r="R233" i="1"/>
  <c r="O233" i="1"/>
  <c r="N233" i="1"/>
  <c r="R239" i="1"/>
  <c r="O239" i="1"/>
  <c r="N239" i="1"/>
  <c r="O243" i="1"/>
  <c r="N243" i="1"/>
  <c r="R243" i="1"/>
  <c r="R249" i="1"/>
  <c r="O249" i="1"/>
  <c r="N249" i="1"/>
  <c r="N257" i="1"/>
  <c r="R257" i="1"/>
  <c r="O257" i="1"/>
  <c r="O263" i="1"/>
  <c r="N263" i="1"/>
  <c r="R263" i="1"/>
  <c r="N267" i="1"/>
  <c r="R267" i="1"/>
  <c r="O267" i="1"/>
  <c r="N273" i="1"/>
  <c r="R273" i="1"/>
  <c r="O273" i="1"/>
  <c r="R281" i="1"/>
  <c r="O281" i="1"/>
  <c r="N281" i="1"/>
  <c r="N289" i="1"/>
  <c r="R289" i="1"/>
  <c r="O289" i="1"/>
  <c r="O295" i="1"/>
  <c r="N295" i="1"/>
  <c r="R295" i="1"/>
  <c r="O301" i="1"/>
  <c r="N301" i="1"/>
  <c r="R301" i="1"/>
  <c r="O307" i="1"/>
  <c r="N307" i="1"/>
  <c r="R307" i="1"/>
  <c r="R309" i="1"/>
  <c r="O309" i="1"/>
  <c r="N309" i="1"/>
  <c r="N315" i="1"/>
  <c r="R315" i="1"/>
  <c r="O315" i="1"/>
  <c r="N321" i="1"/>
  <c r="R321" i="1"/>
  <c r="O321" i="1"/>
  <c r="R325" i="1"/>
  <c r="O325" i="1"/>
  <c r="N325" i="1"/>
  <c r="N331" i="1"/>
  <c r="R331" i="1"/>
  <c r="O331" i="1"/>
  <c r="R335" i="1"/>
  <c r="O335" i="1"/>
  <c r="N335" i="1"/>
  <c r="O343" i="1"/>
  <c r="N343" i="1"/>
  <c r="R343" i="1"/>
  <c r="O349" i="1"/>
  <c r="N349" i="1"/>
  <c r="R349" i="1"/>
  <c r="O355" i="1"/>
  <c r="R355" i="1"/>
  <c r="N355" i="1"/>
  <c r="O360" i="1"/>
  <c r="N360" i="1"/>
  <c r="R360" i="1"/>
  <c r="N368" i="1"/>
  <c r="R368" i="1"/>
  <c r="O368" i="1"/>
  <c r="R372" i="1"/>
  <c r="O372" i="1"/>
  <c r="N372" i="1"/>
  <c r="R378" i="1"/>
  <c r="O378" i="1"/>
  <c r="N378" i="1"/>
  <c r="R382" i="1"/>
  <c r="O382" i="1"/>
  <c r="N382" i="1"/>
  <c r="O386" i="1"/>
  <c r="N386" i="1"/>
  <c r="R386" i="1"/>
  <c r="R394" i="1"/>
  <c r="O394" i="1"/>
  <c r="N394" i="1"/>
  <c r="O402" i="1"/>
  <c r="N402" i="1"/>
  <c r="R402" i="1"/>
  <c r="N406" i="1"/>
  <c r="R406" i="1"/>
  <c r="O406" i="1"/>
  <c r="O412" i="1"/>
  <c r="N412" i="1"/>
  <c r="R412" i="1"/>
  <c r="O418" i="1"/>
  <c r="N418" i="1"/>
  <c r="R418" i="1"/>
  <c r="O424" i="1"/>
  <c r="N424" i="1"/>
  <c r="R424" i="1"/>
  <c r="R430" i="1"/>
  <c r="O430" i="1"/>
  <c r="N430" i="1"/>
  <c r="R436" i="1"/>
  <c r="O436" i="1"/>
  <c r="N436" i="1"/>
  <c r="O440" i="1"/>
  <c r="R440" i="1"/>
  <c r="N440" i="1"/>
  <c r="N448" i="1"/>
  <c r="R448" i="1"/>
  <c r="O448" i="1"/>
  <c r="O450" i="1"/>
  <c r="N450" i="1"/>
  <c r="R450" i="1"/>
  <c r="O458" i="1"/>
  <c r="N458" i="1"/>
  <c r="N464" i="1"/>
  <c r="O464" i="1"/>
  <c r="N470" i="1"/>
  <c r="O470" i="1"/>
  <c r="O476" i="1"/>
  <c r="N476" i="1"/>
  <c r="O482" i="1"/>
  <c r="N482" i="1"/>
  <c r="N486" i="1"/>
  <c r="O486" i="1"/>
  <c r="O492" i="1"/>
  <c r="N492" i="1"/>
  <c r="O498" i="1"/>
  <c r="N498" i="1"/>
  <c r="O504" i="1"/>
  <c r="N504" i="1"/>
  <c r="O510" i="1"/>
  <c r="N510" i="1"/>
  <c r="O516" i="1"/>
  <c r="N516" i="1"/>
  <c r="N518" i="1"/>
  <c r="O518" i="1"/>
  <c r="O524" i="1"/>
  <c r="N524" i="1"/>
  <c r="O530" i="1"/>
  <c r="N530" i="1"/>
  <c r="O538" i="1"/>
  <c r="N538" i="1"/>
  <c r="O554" i="1"/>
  <c r="N554" i="1"/>
  <c r="N935" i="1"/>
  <c r="R935" i="1"/>
  <c r="O935" i="1"/>
  <c r="R937" i="1"/>
  <c r="O937" i="1"/>
  <c r="N937" i="1"/>
  <c r="R939" i="1"/>
  <c r="O939" i="1"/>
  <c r="N939" i="1"/>
  <c r="N941" i="1"/>
  <c r="O941" i="1"/>
  <c r="R941" i="1"/>
  <c r="N943" i="1"/>
  <c r="R943" i="1"/>
  <c r="O943" i="1"/>
  <c r="R945" i="1"/>
  <c r="O945" i="1"/>
  <c r="N945" i="1"/>
  <c r="R947" i="1"/>
  <c r="N947" i="1"/>
  <c r="O947" i="1"/>
  <c r="N949" i="1"/>
  <c r="R949" i="1"/>
  <c r="O949" i="1"/>
  <c r="N951" i="1"/>
  <c r="R951" i="1"/>
  <c r="O951" i="1"/>
  <c r="O953" i="1"/>
  <c r="N953" i="1"/>
  <c r="R953" i="1"/>
  <c r="R955" i="1"/>
  <c r="O955" i="1"/>
  <c r="N955" i="1"/>
  <c r="N957" i="1"/>
  <c r="R957" i="1"/>
  <c r="O957" i="1"/>
  <c r="N959" i="1"/>
  <c r="O959" i="1"/>
  <c r="R959" i="1"/>
  <c r="N961" i="1"/>
  <c r="R961" i="1"/>
  <c r="O961" i="1"/>
  <c r="R963" i="1"/>
  <c r="O963" i="1"/>
  <c r="N963" i="1"/>
  <c r="N965" i="1"/>
  <c r="O965" i="1"/>
  <c r="R965" i="1"/>
  <c r="N967" i="1"/>
  <c r="R967" i="1"/>
  <c r="O967" i="1"/>
  <c r="R969" i="1"/>
  <c r="O969" i="1"/>
  <c r="N969" i="1"/>
  <c r="R971" i="1"/>
  <c r="O971" i="1"/>
  <c r="N971" i="1"/>
  <c r="N973" i="1"/>
  <c r="O973" i="1"/>
  <c r="R973" i="1"/>
  <c r="N975" i="1"/>
  <c r="R975" i="1"/>
  <c r="O975" i="1"/>
  <c r="R977" i="1"/>
  <c r="O977" i="1"/>
  <c r="N977" i="1"/>
  <c r="R979" i="1"/>
  <c r="N979" i="1"/>
  <c r="O979" i="1"/>
  <c r="N981" i="1"/>
  <c r="R981" i="1"/>
  <c r="O981" i="1"/>
  <c r="N983" i="1"/>
  <c r="R983" i="1"/>
  <c r="O983" i="1"/>
  <c r="O985" i="1"/>
  <c r="N985" i="1"/>
  <c r="R985" i="1"/>
  <c r="R987" i="1"/>
  <c r="O987" i="1"/>
  <c r="N987" i="1"/>
  <c r="N989" i="1"/>
  <c r="R989" i="1"/>
  <c r="O989" i="1"/>
  <c r="N991" i="1"/>
  <c r="O991" i="1"/>
  <c r="R991" i="1"/>
  <c r="N993" i="1"/>
  <c r="R993" i="1"/>
  <c r="O993" i="1"/>
  <c r="R995" i="1"/>
  <c r="O995" i="1"/>
  <c r="N995" i="1"/>
  <c r="N997" i="1"/>
  <c r="O997" i="1"/>
  <c r="R997" i="1"/>
  <c r="N999" i="1"/>
  <c r="R999" i="1"/>
  <c r="O999" i="1"/>
  <c r="R1001" i="1"/>
  <c r="O1001" i="1"/>
  <c r="N1001" i="1"/>
  <c r="R1003" i="1"/>
  <c r="O1003" i="1"/>
  <c r="N1003" i="1"/>
  <c r="N1005" i="1"/>
  <c r="O1005" i="1"/>
  <c r="R1005" i="1"/>
  <c r="N1007" i="1"/>
  <c r="R1007" i="1"/>
  <c r="O1007" i="1"/>
  <c r="R1009" i="1"/>
  <c r="O1009" i="1"/>
  <c r="N1009" i="1"/>
  <c r="R1011" i="1"/>
  <c r="N1011" i="1"/>
  <c r="O1011" i="1"/>
  <c r="O1013" i="1"/>
  <c r="N1013" i="1"/>
  <c r="R1013" i="1"/>
  <c r="O1015" i="1"/>
  <c r="N1015" i="1"/>
  <c r="R1015" i="1"/>
  <c r="R1017" i="1"/>
  <c r="O1017" i="1"/>
  <c r="N1017" i="1"/>
  <c r="R1019" i="1"/>
  <c r="O1019" i="1"/>
  <c r="N1019" i="1"/>
  <c r="O1021" i="1"/>
  <c r="N1021" i="1"/>
  <c r="R1021" i="1"/>
  <c r="O1023" i="1"/>
  <c r="N1023" i="1"/>
  <c r="R1023" i="1"/>
  <c r="R1025" i="1"/>
  <c r="O1025" i="1"/>
  <c r="N1025" i="1"/>
  <c r="R1027" i="1"/>
  <c r="O1027" i="1"/>
  <c r="N1027" i="1"/>
  <c r="O1029" i="1"/>
  <c r="N1029" i="1"/>
  <c r="R1029" i="1"/>
  <c r="O1031" i="1"/>
  <c r="N1031" i="1"/>
  <c r="R1031" i="1"/>
  <c r="R1033" i="1"/>
  <c r="O1033" i="1"/>
  <c r="N1033" i="1"/>
  <c r="R1035" i="1"/>
  <c r="O1035" i="1"/>
  <c r="N1035" i="1"/>
  <c r="O1037" i="1"/>
  <c r="N1037" i="1"/>
  <c r="R1037" i="1"/>
  <c r="O1039" i="1"/>
  <c r="N1039" i="1"/>
  <c r="R1039" i="1"/>
  <c r="R1041" i="1"/>
  <c r="O1041" i="1"/>
  <c r="N1041" i="1"/>
  <c r="R1043" i="1"/>
  <c r="O1043" i="1"/>
  <c r="N1043" i="1"/>
  <c r="O1045" i="1"/>
  <c r="N1045" i="1"/>
  <c r="R1045" i="1"/>
  <c r="O1047" i="1"/>
  <c r="N1047" i="1"/>
  <c r="R1047" i="1"/>
  <c r="R1049" i="1"/>
  <c r="O1049" i="1"/>
  <c r="N1049" i="1"/>
  <c r="R1051" i="1"/>
  <c r="O1051" i="1"/>
  <c r="N1051" i="1"/>
  <c r="O1053" i="1"/>
  <c r="N1053" i="1"/>
  <c r="R1053" i="1"/>
  <c r="O1055" i="1"/>
  <c r="N1055" i="1"/>
  <c r="R1055" i="1"/>
  <c r="R1057" i="1"/>
  <c r="O1057" i="1"/>
  <c r="N1057" i="1"/>
  <c r="R1059" i="1"/>
  <c r="O1059" i="1"/>
  <c r="N1059" i="1"/>
  <c r="O1061" i="1"/>
  <c r="N1061" i="1"/>
  <c r="R1061" i="1"/>
  <c r="O1063" i="1"/>
  <c r="N1063" i="1"/>
  <c r="R1063" i="1"/>
  <c r="R1065" i="1"/>
  <c r="O1065" i="1"/>
  <c r="N1065" i="1"/>
  <c r="R1067" i="1"/>
  <c r="O1067" i="1"/>
  <c r="N1067" i="1"/>
  <c r="O1069" i="1"/>
  <c r="N1069" i="1"/>
  <c r="R1069" i="1"/>
  <c r="O1071" i="1"/>
  <c r="N1071" i="1"/>
  <c r="R1071" i="1"/>
  <c r="R1073" i="1"/>
  <c r="O1073" i="1"/>
  <c r="N1073" i="1"/>
  <c r="R1075" i="1"/>
  <c r="O1075" i="1"/>
  <c r="N1075" i="1"/>
  <c r="O1077" i="1"/>
  <c r="N1077" i="1"/>
  <c r="R1077" i="1"/>
  <c r="O1079" i="1"/>
  <c r="N1079" i="1"/>
  <c r="R1079" i="1"/>
  <c r="R1081" i="1"/>
  <c r="O1081" i="1"/>
  <c r="N1081" i="1"/>
  <c r="R1083" i="1"/>
  <c r="O1083" i="1"/>
  <c r="N1083" i="1"/>
  <c r="O1085" i="1"/>
  <c r="N1085" i="1"/>
  <c r="R1085" i="1"/>
  <c r="O1087" i="1"/>
  <c r="N1087" i="1"/>
  <c r="R1087" i="1"/>
  <c r="R1089" i="1"/>
  <c r="O1089" i="1"/>
  <c r="N1089" i="1"/>
  <c r="R1091" i="1"/>
  <c r="O1091" i="1"/>
  <c r="N1091" i="1"/>
  <c r="O1093" i="1"/>
  <c r="N1093" i="1"/>
  <c r="R1093" i="1"/>
  <c r="O1095" i="1"/>
  <c r="N1095" i="1"/>
  <c r="R1095" i="1"/>
  <c r="R1097" i="1"/>
  <c r="O1097" i="1"/>
  <c r="N1097" i="1"/>
  <c r="R1099" i="1"/>
  <c r="O1099" i="1"/>
  <c r="N1099" i="1"/>
  <c r="O1101" i="1"/>
  <c r="N1101" i="1"/>
  <c r="R1101" i="1"/>
  <c r="O1103" i="1"/>
  <c r="N1103" i="1"/>
  <c r="R1103" i="1"/>
  <c r="R1105" i="1"/>
  <c r="O1105" i="1"/>
  <c r="N1105" i="1"/>
  <c r="R1107" i="1"/>
  <c r="O1107" i="1"/>
  <c r="N1107" i="1"/>
  <c r="O1109" i="1"/>
  <c r="N1109" i="1"/>
  <c r="R1109" i="1"/>
  <c r="O1111" i="1"/>
  <c r="N1111" i="1"/>
  <c r="R1111" i="1"/>
  <c r="R1113" i="1"/>
  <c r="O1113" i="1"/>
  <c r="N1113" i="1"/>
  <c r="R1115" i="1"/>
  <c r="O1115" i="1"/>
  <c r="N1115" i="1"/>
  <c r="O1117" i="1"/>
  <c r="N1117" i="1"/>
  <c r="R1117" i="1"/>
  <c r="O1119" i="1"/>
  <c r="N1119" i="1"/>
  <c r="R1119" i="1"/>
  <c r="R1121" i="1"/>
  <c r="O1121" i="1"/>
  <c r="N1121" i="1"/>
  <c r="R1123" i="1"/>
  <c r="O1123" i="1"/>
  <c r="N1123" i="1"/>
  <c r="O1125" i="1"/>
  <c r="N1125" i="1"/>
  <c r="R1125" i="1"/>
  <c r="O1127" i="1"/>
  <c r="N1127" i="1"/>
  <c r="R1127" i="1"/>
  <c r="R1129" i="1"/>
  <c r="O1129" i="1"/>
  <c r="N1129" i="1"/>
  <c r="R1131" i="1"/>
  <c r="O1131" i="1"/>
  <c r="N1131" i="1"/>
  <c r="O1133" i="1"/>
  <c r="N1133" i="1"/>
  <c r="R1133" i="1"/>
  <c r="O1135" i="1"/>
  <c r="N1135" i="1"/>
  <c r="R1135" i="1"/>
  <c r="R1137" i="1"/>
  <c r="O1137" i="1"/>
  <c r="N1137" i="1"/>
  <c r="R1139" i="1"/>
  <c r="O1139" i="1"/>
  <c r="N1139" i="1"/>
  <c r="N1142" i="1"/>
  <c r="O1142" i="1"/>
  <c r="O1144" i="1"/>
  <c r="N1144" i="1"/>
  <c r="N1146" i="1"/>
  <c r="O1146" i="1"/>
  <c r="N1148" i="1"/>
  <c r="O1148" i="1"/>
  <c r="N1150" i="1"/>
  <c r="O1150" i="1"/>
  <c r="O1152" i="1"/>
  <c r="N1152" i="1"/>
  <c r="O1154" i="1"/>
  <c r="N1154" i="1"/>
  <c r="O1156" i="1"/>
  <c r="N1156" i="1"/>
  <c r="O1158" i="1"/>
  <c r="N1158" i="1"/>
  <c r="N1160" i="1"/>
  <c r="O1160" i="1"/>
  <c r="N1162" i="1"/>
  <c r="O1162" i="1"/>
  <c r="N1164" i="1"/>
  <c r="O1164" i="1"/>
  <c r="O1166" i="1"/>
  <c r="N1166" i="1"/>
  <c r="O1168" i="1"/>
  <c r="N1168" i="1"/>
  <c r="O1170" i="1"/>
  <c r="N1170" i="1"/>
  <c r="N1172" i="1"/>
  <c r="O1172" i="1"/>
  <c r="N1174" i="1"/>
  <c r="O1174" i="1"/>
  <c r="O1176" i="1"/>
  <c r="N1176" i="1"/>
  <c r="O1178" i="1"/>
  <c r="N1178" i="1"/>
  <c r="N1180" i="1"/>
  <c r="O1180" i="1"/>
  <c r="N1182" i="1"/>
  <c r="O1182" i="1"/>
  <c r="O1184" i="1"/>
  <c r="N1184" i="1"/>
  <c r="O1186" i="1"/>
  <c r="N1186" i="1"/>
  <c r="O1188" i="1"/>
  <c r="N1188" i="1"/>
  <c r="N1190" i="1"/>
  <c r="O1190" i="1"/>
  <c r="N1192" i="1"/>
  <c r="O1192" i="1"/>
  <c r="N1194" i="1"/>
  <c r="O1194" i="1"/>
  <c r="O1196" i="1"/>
  <c r="N1196" i="1"/>
  <c r="O1198" i="1"/>
  <c r="N1198" i="1"/>
  <c r="O1200" i="1"/>
  <c r="N1200" i="1"/>
  <c r="N1202" i="1"/>
  <c r="O1202" i="1"/>
  <c r="N1204" i="1"/>
  <c r="O1204" i="1"/>
  <c r="N1206" i="1"/>
  <c r="O1206" i="1"/>
  <c r="N1208" i="1"/>
  <c r="O1208" i="1"/>
  <c r="O1210" i="1"/>
  <c r="N1210" i="1"/>
  <c r="N1212" i="1"/>
  <c r="O1212" i="1"/>
  <c r="N1214" i="1"/>
  <c r="O1214" i="1"/>
  <c r="O1216" i="1"/>
  <c r="N1216" i="1"/>
  <c r="O1218" i="1"/>
  <c r="N1218" i="1"/>
  <c r="R1220" i="1"/>
  <c r="O1220" i="1"/>
  <c r="N1220" i="1"/>
  <c r="R1222" i="1"/>
  <c r="O1222" i="1"/>
  <c r="N1222" i="1"/>
  <c r="N1224" i="1"/>
  <c r="O1224" i="1"/>
  <c r="R1224" i="1"/>
  <c r="N1226" i="1"/>
  <c r="R1226" i="1"/>
  <c r="O1226" i="1"/>
  <c r="R1228" i="1"/>
  <c r="O1228" i="1"/>
  <c r="N1228" i="1"/>
  <c r="R1230" i="1"/>
  <c r="N1230" i="1"/>
  <c r="O1230" i="1"/>
  <c r="N1232" i="1"/>
  <c r="R1232" i="1"/>
  <c r="O1232" i="1"/>
  <c r="N1234" i="1"/>
  <c r="R1234" i="1"/>
  <c r="O1234" i="1"/>
  <c r="O1236" i="1"/>
  <c r="N1236" i="1"/>
  <c r="R1236" i="1"/>
  <c r="R1238" i="1"/>
  <c r="O1238" i="1"/>
  <c r="N1238" i="1"/>
  <c r="N1240" i="1"/>
  <c r="R1240" i="1"/>
  <c r="O1240" i="1"/>
  <c r="N1242" i="1"/>
  <c r="O1242" i="1"/>
  <c r="R1242" i="1"/>
  <c r="N1244" i="1"/>
  <c r="R1244" i="1"/>
  <c r="O1244" i="1"/>
  <c r="R1246" i="1"/>
  <c r="O1246" i="1"/>
  <c r="N1246" i="1"/>
  <c r="N1248" i="1"/>
  <c r="O1248" i="1"/>
  <c r="R1248" i="1"/>
  <c r="N1250" i="1"/>
  <c r="R1250" i="1"/>
  <c r="O1250" i="1"/>
  <c r="R1252" i="1"/>
  <c r="O1252" i="1"/>
  <c r="N1252" i="1"/>
  <c r="R1254" i="1"/>
  <c r="O1254" i="1"/>
  <c r="N1254" i="1"/>
  <c r="N1256" i="1"/>
  <c r="O1256" i="1"/>
  <c r="R1256" i="1"/>
  <c r="N1258" i="1"/>
  <c r="R1258" i="1"/>
  <c r="O1258" i="1"/>
  <c r="R1260" i="1"/>
  <c r="O1260" i="1"/>
  <c r="N1260" i="1"/>
  <c r="R1262" i="1"/>
  <c r="N1262" i="1"/>
  <c r="O1262" i="1"/>
  <c r="N1264" i="1"/>
  <c r="R1264" i="1"/>
  <c r="O1264" i="1"/>
  <c r="N1266" i="1"/>
  <c r="R1266" i="1"/>
  <c r="O1266" i="1"/>
  <c r="O1268" i="1"/>
  <c r="N1268" i="1"/>
  <c r="R1268" i="1"/>
  <c r="R1270" i="1"/>
  <c r="O1270" i="1"/>
  <c r="N1270" i="1"/>
  <c r="N1272" i="1"/>
  <c r="R1272" i="1"/>
  <c r="O1272" i="1"/>
  <c r="N1274" i="1"/>
  <c r="O1274" i="1"/>
  <c r="R1274" i="1"/>
  <c r="N1276" i="1"/>
  <c r="R1276" i="1"/>
  <c r="O1276" i="1"/>
  <c r="R1278" i="1"/>
  <c r="O1278" i="1"/>
  <c r="N1278" i="1"/>
  <c r="N1280" i="1"/>
  <c r="O1280" i="1"/>
  <c r="R1280" i="1"/>
  <c r="N1282" i="1"/>
  <c r="R1282" i="1"/>
  <c r="O1282" i="1"/>
  <c r="R1284" i="1"/>
  <c r="O1284" i="1"/>
  <c r="N1284" i="1"/>
  <c r="R1286" i="1"/>
  <c r="O1286" i="1"/>
  <c r="N1286" i="1"/>
  <c r="N1288" i="1"/>
  <c r="O1288" i="1"/>
  <c r="R1288" i="1"/>
  <c r="N1290" i="1"/>
  <c r="R1290" i="1"/>
  <c r="O1290" i="1"/>
  <c r="R1292" i="1"/>
  <c r="O1292" i="1"/>
  <c r="N1292" i="1"/>
  <c r="R1294" i="1"/>
  <c r="N1294" i="1"/>
  <c r="O1294" i="1"/>
  <c r="N1296" i="1"/>
  <c r="R1296" i="1"/>
  <c r="O1296" i="1"/>
  <c r="N1298" i="1"/>
  <c r="R1298" i="1"/>
  <c r="O1298" i="1"/>
  <c r="O1300" i="1"/>
  <c r="N1300" i="1"/>
  <c r="R1300" i="1"/>
  <c r="R1302" i="1"/>
  <c r="O1302" i="1"/>
  <c r="N1302" i="1"/>
  <c r="N1304" i="1"/>
  <c r="R1304" i="1"/>
  <c r="O1304" i="1"/>
  <c r="N1306" i="1"/>
  <c r="O1306" i="1"/>
  <c r="R1306" i="1"/>
  <c r="N1308" i="1"/>
  <c r="R1308" i="1"/>
  <c r="O1308" i="1"/>
  <c r="R1310" i="1"/>
  <c r="O1310" i="1"/>
  <c r="N1310" i="1"/>
  <c r="N1312" i="1"/>
  <c r="O1312" i="1"/>
  <c r="R1312" i="1"/>
  <c r="N1314" i="1"/>
  <c r="R1314" i="1"/>
  <c r="O1314" i="1"/>
  <c r="R1316" i="1"/>
  <c r="O1316" i="1"/>
  <c r="N1316" i="1"/>
  <c r="R1318" i="1"/>
  <c r="O1318" i="1"/>
  <c r="N1318" i="1"/>
  <c r="N1320" i="1"/>
  <c r="O1320" i="1"/>
  <c r="R1320" i="1"/>
  <c r="N1322" i="1"/>
  <c r="R1322" i="1"/>
  <c r="O1322" i="1"/>
  <c r="R1324" i="1"/>
  <c r="O1324" i="1"/>
  <c r="N1324" i="1"/>
  <c r="R1326" i="1"/>
  <c r="N1326" i="1"/>
  <c r="O1326" i="1"/>
  <c r="N1328" i="1"/>
  <c r="R1328" i="1"/>
  <c r="O1328" i="1"/>
  <c r="N1330" i="1"/>
  <c r="R1330" i="1"/>
  <c r="O1330" i="1"/>
  <c r="O1332" i="1"/>
  <c r="N1332" i="1"/>
  <c r="R1332" i="1"/>
  <c r="R1334" i="1"/>
  <c r="O1334" i="1"/>
  <c r="N1334" i="1"/>
  <c r="N1336" i="1"/>
  <c r="R1336" i="1"/>
  <c r="O1336" i="1"/>
  <c r="N1338" i="1"/>
  <c r="O1338" i="1"/>
  <c r="R1338" i="1"/>
  <c r="N1340" i="1"/>
  <c r="R1340" i="1"/>
  <c r="O1340" i="1"/>
  <c r="R1342" i="1"/>
  <c r="O1342" i="1"/>
  <c r="N1342" i="1"/>
  <c r="N1344" i="1"/>
  <c r="O1344" i="1"/>
  <c r="R1344" i="1"/>
  <c r="N1346" i="1"/>
  <c r="R1346" i="1"/>
  <c r="O1346" i="1"/>
  <c r="R1348" i="1"/>
  <c r="O1348" i="1"/>
  <c r="N1348" i="1"/>
  <c r="R1350" i="1"/>
  <c r="O1350" i="1"/>
  <c r="N1350" i="1"/>
  <c r="N1352" i="1"/>
  <c r="O1352" i="1"/>
  <c r="R1352" i="1"/>
  <c r="N1354" i="1"/>
  <c r="R1354" i="1"/>
  <c r="O1354" i="1"/>
  <c r="R1356" i="1"/>
  <c r="O1356" i="1"/>
  <c r="N1356" i="1"/>
  <c r="R1358" i="1"/>
  <c r="N1358" i="1"/>
  <c r="O1358" i="1"/>
  <c r="N1360" i="1"/>
  <c r="R1360" i="1"/>
  <c r="O1360" i="1"/>
  <c r="N1362" i="1"/>
  <c r="R1362" i="1"/>
  <c r="O1362" i="1"/>
  <c r="O1364" i="1"/>
  <c r="N1364" i="1"/>
  <c r="R1364" i="1"/>
  <c r="R1366" i="1"/>
  <c r="O1366" i="1"/>
  <c r="N1366" i="1"/>
  <c r="N1368" i="1"/>
  <c r="R1368" i="1"/>
  <c r="O1368" i="1"/>
  <c r="N1370" i="1"/>
  <c r="O1370" i="1"/>
  <c r="R1370" i="1"/>
  <c r="N1372" i="1"/>
  <c r="R1372" i="1"/>
  <c r="O1372" i="1"/>
  <c r="R1374" i="1"/>
  <c r="O1374" i="1"/>
  <c r="N1374" i="1"/>
  <c r="N1376" i="1"/>
  <c r="O1376" i="1"/>
  <c r="R1376" i="1"/>
  <c r="N1378" i="1"/>
  <c r="R1378" i="1"/>
  <c r="O1378" i="1"/>
  <c r="R1380" i="1"/>
  <c r="O1380" i="1"/>
  <c r="N1380" i="1"/>
  <c r="R1382" i="1"/>
  <c r="O1382" i="1"/>
  <c r="N1382" i="1"/>
  <c r="N1384" i="1"/>
  <c r="R1384" i="1"/>
  <c r="O1384" i="1"/>
  <c r="O1386" i="1"/>
  <c r="R1386" i="1"/>
  <c r="N1386" i="1"/>
  <c r="R1388" i="1"/>
  <c r="O1388" i="1"/>
  <c r="N1388" i="1"/>
  <c r="R1390" i="1"/>
  <c r="N1390" i="1"/>
  <c r="O1390" i="1"/>
  <c r="R1392" i="1"/>
  <c r="O1392" i="1"/>
  <c r="N1392" i="1"/>
  <c r="O1394" i="1"/>
  <c r="N1394" i="1"/>
  <c r="R1394" i="1"/>
  <c r="O1396" i="1"/>
  <c r="N1396" i="1"/>
  <c r="R1396" i="1"/>
  <c r="N1398" i="1"/>
  <c r="R1398" i="1"/>
  <c r="O1398" i="1"/>
  <c r="N1400" i="1"/>
  <c r="R1400" i="1"/>
  <c r="O1400" i="1"/>
  <c r="O1402" i="1"/>
  <c r="R1402" i="1"/>
  <c r="N1402" i="1"/>
  <c r="O1404" i="1"/>
  <c r="N1404" i="1"/>
  <c r="O1406" i="1"/>
  <c r="N1406" i="1"/>
  <c r="N1408" i="1"/>
  <c r="O1408" i="1"/>
  <c r="N1410" i="1"/>
  <c r="O1410" i="1"/>
  <c r="O1412" i="1"/>
  <c r="N1412" i="1"/>
  <c r="N1414" i="1"/>
  <c r="O1414" i="1"/>
  <c r="N1416" i="1"/>
  <c r="O1416" i="1"/>
  <c r="O1418" i="1"/>
  <c r="N1418" i="1"/>
  <c r="O1420" i="1"/>
  <c r="N1420" i="1"/>
  <c r="O1422" i="1"/>
  <c r="N1422" i="1"/>
  <c r="N1424" i="1"/>
  <c r="O1424" i="1"/>
  <c r="O1426" i="1"/>
  <c r="N1426" i="1"/>
  <c r="O1428" i="1"/>
  <c r="N1428" i="1"/>
  <c r="N1430" i="1"/>
  <c r="O1430" i="1"/>
  <c r="O1432" i="1"/>
  <c r="N1432" i="1"/>
  <c r="O1434" i="1"/>
  <c r="N1434" i="1"/>
  <c r="O1436" i="1"/>
  <c r="N1436" i="1"/>
  <c r="N1438" i="1"/>
  <c r="O1438" i="1"/>
  <c r="O1440" i="1"/>
  <c r="N1440" i="1"/>
  <c r="O1442" i="1"/>
  <c r="N1442" i="1"/>
  <c r="N1444" i="1"/>
  <c r="O1444" i="1"/>
  <c r="O1446" i="1"/>
  <c r="N1446" i="1"/>
  <c r="O1448" i="1"/>
  <c r="N1448" i="1"/>
  <c r="O1450" i="1"/>
  <c r="N1450" i="1"/>
  <c r="O1452" i="1"/>
  <c r="N1452" i="1"/>
  <c r="O1454" i="1"/>
  <c r="N1454" i="1"/>
  <c r="N1456" i="1"/>
  <c r="O1456" i="1"/>
  <c r="R1458" i="1"/>
  <c r="O1458" i="1"/>
  <c r="N1458" i="1"/>
  <c r="O1460" i="1"/>
  <c r="R1460" i="1"/>
  <c r="N1460" i="1"/>
  <c r="N1462" i="1"/>
  <c r="R1462" i="1"/>
  <c r="O1462" i="1"/>
  <c r="O1464" i="1"/>
  <c r="R1464" i="1"/>
  <c r="N1464" i="1"/>
  <c r="O1466" i="1"/>
  <c r="N1466" i="1"/>
  <c r="R1466" i="1"/>
  <c r="O1468" i="1"/>
  <c r="R1468" i="1"/>
  <c r="N1468" i="1"/>
  <c r="R1470" i="1"/>
  <c r="O1470" i="1"/>
  <c r="N1470" i="1"/>
  <c r="R1472" i="1"/>
  <c r="N1472" i="1"/>
  <c r="O1472" i="1"/>
  <c r="R1474" i="1"/>
  <c r="O1474" i="1"/>
  <c r="N1474" i="1"/>
  <c r="O1476" i="1"/>
  <c r="R1476" i="1"/>
  <c r="N1476" i="1"/>
  <c r="O1479" i="1"/>
  <c r="R1479" i="1"/>
  <c r="N1479" i="1"/>
  <c r="O1481" i="1"/>
  <c r="N1481" i="1"/>
  <c r="R1481" i="1"/>
  <c r="O1483" i="1"/>
  <c r="R1483" i="1"/>
  <c r="N1483" i="1"/>
  <c r="R1485" i="1"/>
  <c r="O1485" i="1"/>
  <c r="N1485" i="1"/>
  <c r="R1487" i="1"/>
  <c r="N1487" i="1"/>
  <c r="O1487" i="1"/>
  <c r="R1489" i="1"/>
  <c r="O1489" i="1"/>
  <c r="N1489" i="1"/>
  <c r="O1491" i="1"/>
  <c r="R1491" i="1"/>
  <c r="N1491" i="1"/>
  <c r="N1493" i="1"/>
  <c r="R1493" i="1"/>
  <c r="O1493" i="1"/>
  <c r="O1495" i="1"/>
  <c r="R1495" i="1"/>
  <c r="N1495" i="1"/>
  <c r="O1497" i="1"/>
  <c r="N1497" i="1"/>
  <c r="R1497" i="1"/>
  <c r="O1499" i="1"/>
  <c r="R1499" i="1"/>
  <c r="N1499" i="1"/>
  <c r="R1501" i="1"/>
  <c r="O1501" i="1"/>
  <c r="N1501" i="1"/>
  <c r="R1503" i="1"/>
  <c r="N1503" i="1"/>
  <c r="O1503" i="1"/>
  <c r="R1505" i="1"/>
  <c r="O1505" i="1"/>
  <c r="N1505" i="1"/>
  <c r="O1507" i="1"/>
  <c r="R1507" i="1"/>
  <c r="N1507" i="1"/>
  <c r="N1509" i="1"/>
  <c r="R1509" i="1"/>
  <c r="O1509" i="1"/>
  <c r="O1511" i="1"/>
  <c r="R1511" i="1"/>
  <c r="N1511" i="1"/>
  <c r="O1513" i="1"/>
  <c r="N1513" i="1"/>
  <c r="R1513" i="1"/>
  <c r="O1515" i="1"/>
  <c r="N1515" i="1"/>
  <c r="R1515" i="1"/>
  <c r="R1517" i="1"/>
  <c r="O1517" i="1"/>
  <c r="N1517" i="1"/>
  <c r="R1519" i="1"/>
  <c r="N1519" i="1"/>
  <c r="O1519" i="1"/>
  <c r="R1521" i="1"/>
  <c r="O1521" i="1"/>
  <c r="N1521" i="1"/>
  <c r="O1523" i="1"/>
  <c r="R1523" i="1"/>
  <c r="N1523" i="1"/>
  <c r="N1525" i="1"/>
  <c r="R1525" i="1"/>
  <c r="O1525" i="1"/>
  <c r="O1527" i="1"/>
  <c r="R1527" i="1"/>
  <c r="N1527" i="1"/>
  <c r="O1529" i="1"/>
  <c r="N1529" i="1"/>
  <c r="R1529" i="1"/>
  <c r="O1531" i="1"/>
  <c r="R1531" i="1"/>
  <c r="N1531" i="1"/>
  <c r="R1533" i="1"/>
  <c r="O1533" i="1"/>
  <c r="N1533" i="1"/>
  <c r="R1535" i="1"/>
  <c r="N1535" i="1"/>
  <c r="O1535" i="1"/>
  <c r="R1537" i="1"/>
  <c r="O1537" i="1"/>
  <c r="N1537" i="1"/>
  <c r="O1539" i="1"/>
  <c r="R1539" i="1"/>
  <c r="N1539" i="1"/>
  <c r="N1541" i="1"/>
  <c r="R1541" i="1"/>
  <c r="O1541" i="1"/>
  <c r="O1543" i="1"/>
  <c r="R1543" i="1"/>
  <c r="N1543" i="1"/>
  <c r="O1545" i="1"/>
  <c r="N1545" i="1"/>
  <c r="R1545" i="1"/>
  <c r="O1547" i="1"/>
  <c r="R1547" i="1"/>
  <c r="N1547" i="1"/>
  <c r="R1549" i="1"/>
  <c r="O1549" i="1"/>
  <c r="N1549" i="1"/>
  <c r="R1551" i="1"/>
  <c r="N1551" i="1"/>
  <c r="O1551" i="1"/>
  <c r="R1553" i="1"/>
  <c r="O1553" i="1"/>
  <c r="N1553" i="1"/>
  <c r="R1555" i="1"/>
  <c r="O1555" i="1"/>
  <c r="N1555" i="1"/>
  <c r="N1557" i="1"/>
  <c r="R1557" i="1"/>
  <c r="O1557" i="1"/>
  <c r="R1559" i="1"/>
  <c r="O1559" i="1"/>
  <c r="N1559" i="1"/>
  <c r="R1561" i="1"/>
  <c r="O1561" i="1"/>
  <c r="N1561" i="1"/>
  <c r="N1563" i="1"/>
  <c r="R1563" i="1"/>
  <c r="O1563" i="1"/>
  <c r="N1565" i="1"/>
  <c r="R1565" i="1"/>
  <c r="O1565" i="1"/>
  <c r="O1567" i="1"/>
  <c r="N1567" i="1"/>
  <c r="R1567" i="1"/>
  <c r="O1569" i="1"/>
  <c r="N1569" i="1"/>
  <c r="R1569" i="1"/>
  <c r="R1571" i="1"/>
  <c r="O1571" i="1"/>
  <c r="N1571" i="1"/>
  <c r="O1573" i="1"/>
  <c r="R1573" i="1"/>
  <c r="N1573" i="1"/>
  <c r="R1575" i="1"/>
  <c r="N1575" i="1"/>
  <c r="O1575" i="1"/>
  <c r="R1577" i="1"/>
  <c r="N1577" i="1"/>
  <c r="O1577" i="1"/>
  <c r="N1579" i="1"/>
  <c r="O1579" i="1"/>
  <c r="R1579" i="1"/>
  <c r="N1581" i="1"/>
  <c r="R1581" i="1"/>
  <c r="O1581" i="1"/>
  <c r="O1583" i="1"/>
  <c r="N1583" i="1"/>
  <c r="R1583" i="1"/>
  <c r="O1585" i="1"/>
  <c r="N1585" i="1"/>
  <c r="R1585" i="1"/>
  <c r="R1587" i="1"/>
  <c r="O1587" i="1"/>
  <c r="N1587" i="1"/>
  <c r="O1589" i="1"/>
  <c r="R1589" i="1"/>
  <c r="N1589" i="1"/>
  <c r="R1591" i="1"/>
  <c r="O1591" i="1"/>
  <c r="N1591" i="1"/>
  <c r="R1593" i="1"/>
  <c r="O1593" i="1"/>
  <c r="N1593" i="1"/>
  <c r="N1595" i="1"/>
  <c r="R1595" i="1"/>
  <c r="O1595" i="1"/>
  <c r="N1597" i="1"/>
  <c r="R1597" i="1"/>
  <c r="O1597" i="1"/>
  <c r="O1599" i="1"/>
  <c r="N1599" i="1"/>
  <c r="R1599" i="1"/>
  <c r="O1601" i="1"/>
  <c r="N1601" i="1"/>
  <c r="R1601" i="1"/>
  <c r="R1603" i="1"/>
  <c r="O1603" i="1"/>
  <c r="N1603" i="1"/>
  <c r="O1605" i="1"/>
  <c r="R1605" i="1"/>
  <c r="N1605" i="1"/>
  <c r="R1607" i="1"/>
  <c r="N1607" i="1"/>
  <c r="O1607" i="1"/>
  <c r="R1609" i="1"/>
  <c r="N1609" i="1"/>
  <c r="O1609" i="1"/>
  <c r="N1611" i="1"/>
  <c r="O1611" i="1"/>
  <c r="R1611" i="1"/>
  <c r="N1613" i="1"/>
  <c r="R1613" i="1"/>
  <c r="O1613" i="1"/>
  <c r="O1615" i="1"/>
  <c r="N1615" i="1"/>
  <c r="R1615" i="1"/>
  <c r="O1617" i="1"/>
  <c r="N1617" i="1"/>
  <c r="R1617" i="1"/>
  <c r="R1619" i="1"/>
  <c r="O1619" i="1"/>
  <c r="N1619" i="1"/>
  <c r="O1621" i="1"/>
  <c r="R1621" i="1"/>
  <c r="N1621" i="1"/>
  <c r="R1623" i="1"/>
  <c r="O1623" i="1"/>
  <c r="N1623" i="1"/>
  <c r="R1625" i="1"/>
  <c r="O1625" i="1"/>
  <c r="N1625" i="1"/>
  <c r="N1627" i="1"/>
  <c r="R1627" i="1"/>
  <c r="O1627" i="1"/>
  <c r="N1629" i="1"/>
  <c r="R1629" i="1"/>
  <c r="O1629" i="1"/>
  <c r="O1631" i="1"/>
  <c r="N1631" i="1"/>
  <c r="R1631" i="1"/>
  <c r="O1633" i="1"/>
  <c r="N1633" i="1"/>
  <c r="R1633" i="1"/>
  <c r="R1635" i="1"/>
  <c r="O1635" i="1"/>
  <c r="N1635" i="1"/>
  <c r="O1637" i="1"/>
  <c r="R1637" i="1"/>
  <c r="N1637" i="1"/>
  <c r="R1639" i="1"/>
  <c r="N1639" i="1"/>
  <c r="O1639" i="1"/>
  <c r="R1641" i="1"/>
  <c r="N1641" i="1"/>
  <c r="O1641" i="1"/>
  <c r="N1643" i="1"/>
  <c r="R1643" i="1"/>
  <c r="O1643" i="1"/>
  <c r="N1645" i="1"/>
  <c r="R1645" i="1"/>
  <c r="O1645" i="1"/>
  <c r="O1647" i="1"/>
  <c r="N1647" i="1"/>
  <c r="R1647" i="1"/>
  <c r="O1649" i="1"/>
  <c r="N1649" i="1"/>
  <c r="R1649" i="1"/>
  <c r="R1651" i="1"/>
  <c r="O1651" i="1"/>
  <c r="N1651" i="1"/>
  <c r="O1653" i="1"/>
  <c r="R1653" i="1"/>
  <c r="N1653" i="1"/>
  <c r="R1655" i="1"/>
  <c r="O1655" i="1"/>
  <c r="N1655" i="1"/>
  <c r="R1657" i="1"/>
  <c r="O1657" i="1"/>
  <c r="N1657" i="1"/>
  <c r="N1659" i="1"/>
  <c r="R1659" i="1"/>
  <c r="O1659" i="1"/>
  <c r="N1661" i="1"/>
  <c r="R1661" i="1"/>
  <c r="O1661" i="1"/>
  <c r="O1663" i="1"/>
  <c r="N1663" i="1"/>
  <c r="R1663" i="1"/>
  <c r="O1665" i="1"/>
  <c r="N1665" i="1"/>
  <c r="R1665" i="1"/>
  <c r="R1667" i="1"/>
  <c r="O1667" i="1"/>
  <c r="N1667" i="1"/>
  <c r="O1669" i="1"/>
  <c r="N1669" i="1"/>
  <c r="R1669" i="1"/>
  <c r="R1671" i="1"/>
  <c r="O1671" i="1"/>
  <c r="N1671" i="1"/>
  <c r="R1673" i="1"/>
  <c r="O1673" i="1"/>
  <c r="N1673" i="1"/>
  <c r="N1675" i="1"/>
  <c r="R1675" i="1"/>
  <c r="O1675" i="1"/>
  <c r="N1677" i="1"/>
  <c r="R1677" i="1"/>
  <c r="O1677" i="1"/>
  <c r="O1679" i="1"/>
  <c r="N1679" i="1"/>
  <c r="R1679" i="1"/>
  <c r="O1681" i="1"/>
  <c r="N1681" i="1"/>
  <c r="R1681" i="1"/>
  <c r="R1683" i="1"/>
  <c r="O1683" i="1"/>
  <c r="N1683" i="1"/>
  <c r="O1685" i="1"/>
  <c r="R1685" i="1"/>
  <c r="N1685" i="1"/>
  <c r="R1687" i="1"/>
  <c r="O1687" i="1"/>
  <c r="N1687" i="1"/>
  <c r="R1689" i="1"/>
  <c r="O1689" i="1"/>
  <c r="N1689" i="1"/>
  <c r="N1691" i="1"/>
  <c r="R1691" i="1"/>
  <c r="O1691" i="1"/>
  <c r="N1693" i="1"/>
  <c r="R1693" i="1"/>
  <c r="O1693" i="1"/>
  <c r="O1695" i="1"/>
  <c r="N1695" i="1"/>
  <c r="R1695" i="1"/>
  <c r="O1697" i="1"/>
  <c r="N1697" i="1"/>
  <c r="R1697" i="1"/>
  <c r="R1699" i="1"/>
  <c r="O1699" i="1"/>
  <c r="N1699" i="1"/>
  <c r="O1701" i="1"/>
  <c r="N1701" i="1"/>
  <c r="R1701" i="1"/>
  <c r="R1703" i="1"/>
  <c r="O1703" i="1"/>
  <c r="N1703" i="1"/>
  <c r="R1705" i="1"/>
  <c r="O1705" i="1"/>
  <c r="N1705" i="1"/>
  <c r="N1707" i="1"/>
  <c r="R1707" i="1"/>
  <c r="O1707" i="1"/>
  <c r="N1709" i="1"/>
  <c r="R1709" i="1"/>
  <c r="O1709" i="1"/>
  <c r="O1711" i="1"/>
  <c r="N1711" i="1"/>
  <c r="R1711" i="1"/>
  <c r="O1713" i="1"/>
  <c r="N1713" i="1"/>
  <c r="R1713" i="1"/>
  <c r="R1715" i="1"/>
  <c r="O1715" i="1"/>
  <c r="N1715" i="1"/>
  <c r="O1717" i="1"/>
  <c r="R1717" i="1"/>
  <c r="N1717" i="1"/>
  <c r="R1719" i="1"/>
  <c r="O1719" i="1"/>
  <c r="N1719" i="1"/>
  <c r="R1721" i="1"/>
  <c r="O1721" i="1"/>
  <c r="N1721" i="1"/>
  <c r="N1723" i="1"/>
  <c r="R1723" i="1"/>
  <c r="O1723" i="1"/>
  <c r="N1725" i="1"/>
  <c r="R1725" i="1"/>
  <c r="O1725" i="1"/>
  <c r="O1727" i="1"/>
  <c r="N1727" i="1"/>
  <c r="R1727" i="1"/>
  <c r="O1729" i="1"/>
  <c r="N1729" i="1"/>
  <c r="R1729" i="1"/>
  <c r="R1731" i="1"/>
  <c r="O1731" i="1"/>
  <c r="N1731" i="1"/>
  <c r="O1733" i="1"/>
  <c r="N1733" i="1"/>
  <c r="R1733" i="1"/>
  <c r="R1735" i="1"/>
  <c r="O1735" i="1"/>
  <c r="N1735" i="1"/>
  <c r="R1737" i="1"/>
  <c r="O1737" i="1"/>
  <c r="N1737" i="1"/>
  <c r="N1739" i="1"/>
  <c r="R1739" i="1"/>
  <c r="O1739" i="1"/>
  <c r="O1741" i="1"/>
  <c r="N1741" i="1"/>
  <c r="R1741" i="1"/>
  <c r="R1743" i="1"/>
  <c r="O1743" i="1"/>
  <c r="N1743" i="1"/>
  <c r="R1745" i="1"/>
  <c r="O1745" i="1"/>
  <c r="N1745" i="1"/>
  <c r="O1747" i="1"/>
  <c r="N1747" i="1"/>
  <c r="R1747" i="1"/>
  <c r="R1749" i="1"/>
  <c r="O1749" i="1"/>
  <c r="N1749" i="1"/>
  <c r="N1751" i="1"/>
  <c r="R1751" i="1"/>
  <c r="O1751" i="1"/>
  <c r="N1753" i="1"/>
  <c r="O1753" i="1"/>
  <c r="O1755" i="1"/>
  <c r="N1755" i="1"/>
  <c r="O1757" i="1"/>
  <c r="N1757" i="1"/>
  <c r="N1759" i="1"/>
  <c r="O1759" i="1"/>
  <c r="N1761" i="1"/>
  <c r="O1761" i="1"/>
  <c r="O1763" i="1"/>
  <c r="N1763" i="1"/>
  <c r="O1765" i="1"/>
  <c r="N1765" i="1"/>
  <c r="O1767" i="1"/>
  <c r="N1767" i="1"/>
  <c r="O1769" i="1"/>
  <c r="N1769" i="1"/>
  <c r="O1771" i="1"/>
  <c r="N1771" i="1"/>
  <c r="O1773" i="1"/>
  <c r="N1773" i="1"/>
  <c r="O1775" i="1"/>
  <c r="N1775" i="1"/>
  <c r="O1777" i="1"/>
  <c r="N1777" i="1"/>
  <c r="O1779" i="1"/>
  <c r="N1779" i="1"/>
  <c r="N1781" i="1"/>
  <c r="O1781" i="1"/>
  <c r="O1783" i="1"/>
  <c r="N1783" i="1"/>
  <c r="O1785" i="1"/>
  <c r="N1785" i="1"/>
  <c r="O1787" i="1"/>
  <c r="N1787" i="1"/>
  <c r="N1789" i="1"/>
  <c r="O1789" i="1"/>
  <c r="O1791" i="1"/>
  <c r="N1791" i="1"/>
  <c r="O1793" i="1"/>
  <c r="N1793" i="1"/>
  <c r="N1795" i="1"/>
  <c r="O1795" i="1"/>
  <c r="O1797" i="1"/>
  <c r="N1797" i="1"/>
  <c r="O1799" i="1"/>
  <c r="N1799" i="1"/>
  <c r="O1801" i="1"/>
  <c r="N1801" i="1"/>
  <c r="N1803" i="1"/>
  <c r="O1803" i="1"/>
  <c r="O1805" i="1"/>
  <c r="N1805" i="1"/>
  <c r="N1807" i="1"/>
  <c r="O1807" i="1"/>
  <c r="N1809" i="1"/>
  <c r="O1809" i="1"/>
  <c r="O1811" i="1"/>
  <c r="N1811" i="1"/>
  <c r="O1813" i="1"/>
  <c r="N1813" i="1"/>
  <c r="O1815" i="1"/>
  <c r="N1815" i="1"/>
  <c r="N1817" i="1"/>
  <c r="O1817" i="1"/>
  <c r="O1819" i="1"/>
  <c r="N1819" i="1"/>
  <c r="O1821" i="1"/>
  <c r="N1821" i="1"/>
  <c r="O1823" i="1"/>
  <c r="N1823" i="1"/>
  <c r="N1825" i="1"/>
  <c r="O1825" i="1"/>
  <c r="O1827" i="1"/>
  <c r="N1827" i="1"/>
  <c r="O1829" i="1"/>
  <c r="N1829" i="1"/>
  <c r="O1831" i="1"/>
  <c r="N1831" i="1"/>
  <c r="N1833" i="1"/>
  <c r="O1833" i="1"/>
  <c r="O1835" i="1"/>
  <c r="N1835" i="1"/>
  <c r="O1837" i="1"/>
  <c r="N1837" i="1"/>
  <c r="O1839" i="1"/>
  <c r="N1839" i="1"/>
  <c r="N1841" i="1"/>
  <c r="R1841" i="1"/>
  <c r="O1841" i="1"/>
  <c r="O1843" i="1"/>
  <c r="N1843" i="1"/>
  <c r="R1843" i="1"/>
  <c r="R1845" i="1"/>
  <c r="O1845" i="1"/>
  <c r="N1845" i="1"/>
  <c r="R1847" i="1"/>
  <c r="O1847" i="1"/>
  <c r="N1847" i="1"/>
  <c r="N1849" i="1"/>
  <c r="R1849" i="1"/>
  <c r="O1849" i="1"/>
  <c r="O1851" i="1"/>
  <c r="N1851" i="1"/>
  <c r="R1851" i="1"/>
  <c r="R1853" i="1"/>
  <c r="O1853" i="1"/>
  <c r="N1853" i="1"/>
  <c r="R1855" i="1"/>
  <c r="O1855" i="1"/>
  <c r="N1855" i="1"/>
  <c r="N1857" i="1"/>
  <c r="O1857" i="1"/>
  <c r="O1859" i="1"/>
  <c r="N1859" i="1"/>
  <c r="O1861" i="1"/>
  <c r="N1861" i="1"/>
  <c r="O1863" i="1"/>
  <c r="N1863" i="1"/>
  <c r="O1865" i="1"/>
  <c r="N1865" i="1"/>
  <c r="N1867" i="1"/>
  <c r="O1867" i="1"/>
  <c r="O1869" i="1"/>
  <c r="N1869" i="1"/>
  <c r="O1871" i="1"/>
  <c r="N1871" i="1"/>
  <c r="O1873" i="1"/>
  <c r="N1873" i="1"/>
  <c r="N1875" i="1"/>
  <c r="O1875" i="1"/>
  <c r="O1877" i="1"/>
  <c r="N1877" i="1"/>
  <c r="O1879" i="1"/>
  <c r="N1879" i="1"/>
  <c r="O1881" i="1"/>
  <c r="N1881" i="1"/>
  <c r="O1883" i="1"/>
  <c r="N1883" i="1"/>
  <c r="N1885" i="1"/>
  <c r="O1885" i="1"/>
  <c r="O1887" i="1"/>
  <c r="N1887" i="1"/>
  <c r="N1889" i="1"/>
  <c r="O1889" i="1"/>
  <c r="O1891" i="1"/>
  <c r="N1891" i="1"/>
  <c r="N1893" i="1"/>
  <c r="O1893" i="1"/>
  <c r="O1895" i="1"/>
  <c r="N1895" i="1"/>
  <c r="O1897" i="1"/>
  <c r="N1897" i="1"/>
  <c r="O1899" i="1"/>
  <c r="N1899" i="1"/>
  <c r="O1901" i="1"/>
  <c r="N1901" i="1"/>
  <c r="N1903" i="1"/>
  <c r="O1903" i="1"/>
  <c r="O1905" i="1"/>
  <c r="N1905" i="1"/>
  <c r="O1907" i="1"/>
  <c r="N1907" i="1"/>
  <c r="N1909" i="1"/>
  <c r="O1909" i="1"/>
  <c r="O1911" i="1"/>
  <c r="N1911" i="1"/>
  <c r="O1913" i="1"/>
  <c r="N1913" i="1"/>
  <c r="O1915" i="1"/>
  <c r="N1915" i="1"/>
  <c r="O1917" i="1"/>
  <c r="N1917" i="1"/>
  <c r="N1919" i="1"/>
  <c r="O1919" i="1"/>
  <c r="O1921" i="1"/>
  <c r="N1921" i="1"/>
  <c r="O1923" i="1"/>
  <c r="N1923" i="1"/>
  <c r="N1925" i="1"/>
  <c r="O1925" i="1"/>
  <c r="O1927" i="1"/>
  <c r="N1927" i="1"/>
  <c r="O1929" i="1"/>
  <c r="N1929" i="1"/>
  <c r="O1931" i="1"/>
  <c r="N1931" i="1"/>
  <c r="O1933" i="1"/>
  <c r="N1933" i="1"/>
  <c r="N1935" i="1"/>
  <c r="O1935" i="1"/>
  <c r="O1937" i="1"/>
  <c r="N1937" i="1"/>
  <c r="O1939" i="1"/>
  <c r="N1939" i="1"/>
  <c r="N1941" i="1"/>
  <c r="O1941" i="1"/>
  <c r="O1943" i="1"/>
  <c r="N1943" i="1"/>
  <c r="O1945" i="1"/>
  <c r="N1945" i="1"/>
  <c r="O1947" i="1"/>
  <c r="N1947" i="1"/>
  <c r="O1949" i="1"/>
  <c r="N1949" i="1"/>
  <c r="N1951" i="1"/>
  <c r="O1951" i="1"/>
  <c r="O1953" i="1"/>
  <c r="N1953" i="1"/>
  <c r="O1955" i="1"/>
  <c r="N1955" i="1"/>
  <c r="N1957" i="1"/>
  <c r="O1957" i="1"/>
  <c r="O1959" i="1"/>
  <c r="N1959" i="1"/>
  <c r="O1961" i="1"/>
  <c r="N1961" i="1"/>
  <c r="O1963" i="1"/>
  <c r="N1963" i="1"/>
  <c r="O1965" i="1"/>
  <c r="N1965" i="1"/>
  <c r="O1968" i="1"/>
  <c r="N1968" i="1"/>
  <c r="O1970" i="1"/>
  <c r="N1970" i="1"/>
  <c r="N1972" i="1"/>
  <c r="O1972" i="1"/>
  <c r="O1974" i="1"/>
  <c r="N1974" i="1"/>
  <c r="O1976" i="1"/>
  <c r="N1976" i="1"/>
  <c r="O1978" i="1"/>
  <c r="N1978" i="1"/>
  <c r="O1980" i="1"/>
  <c r="N1980" i="1"/>
  <c r="N1982" i="1"/>
  <c r="O1982" i="1"/>
  <c r="O1984" i="1"/>
  <c r="N1984" i="1"/>
  <c r="O1986" i="1"/>
  <c r="N1986" i="1"/>
  <c r="N1988" i="1"/>
  <c r="O1988" i="1"/>
  <c r="O1990" i="1"/>
  <c r="N1990" i="1"/>
  <c r="O1992" i="1"/>
  <c r="N1992" i="1"/>
  <c r="O1994" i="1"/>
  <c r="N1994" i="1"/>
  <c r="O1996" i="1"/>
  <c r="N1996" i="1"/>
  <c r="N1998" i="1"/>
  <c r="O1998" i="1"/>
  <c r="O2000" i="1"/>
  <c r="N2000" i="1"/>
  <c r="O2002" i="1"/>
  <c r="N2002" i="1"/>
  <c r="N2004" i="1"/>
  <c r="O2004" i="1"/>
  <c r="O2006" i="1"/>
  <c r="N2006" i="1"/>
  <c r="O2008" i="1"/>
  <c r="N2008" i="1"/>
  <c r="O2010" i="1"/>
  <c r="N2010" i="1"/>
  <c r="O2012" i="1"/>
  <c r="N2012" i="1"/>
  <c r="N2014" i="1"/>
  <c r="O2014" i="1"/>
  <c r="O2016" i="1"/>
  <c r="N2016" i="1"/>
  <c r="O2018" i="1"/>
  <c r="N2018" i="1"/>
  <c r="N2020" i="1"/>
  <c r="O2020" i="1"/>
  <c r="O2022" i="1"/>
  <c r="N2022" i="1"/>
  <c r="O2024" i="1"/>
  <c r="N2024" i="1"/>
  <c r="O2026" i="1"/>
  <c r="N2026" i="1"/>
  <c r="O2028" i="1"/>
  <c r="N2028" i="1"/>
  <c r="N2030" i="1"/>
  <c r="O2030" i="1"/>
  <c r="O2032" i="1"/>
  <c r="N2032" i="1"/>
  <c r="O2034" i="1"/>
  <c r="N2034" i="1"/>
  <c r="N2036" i="1"/>
  <c r="O2036" i="1"/>
  <c r="O2038" i="1"/>
  <c r="N2038" i="1"/>
  <c r="O2040" i="1"/>
  <c r="N2040" i="1"/>
  <c r="O2042" i="1"/>
  <c r="N2042" i="1"/>
  <c r="O2044" i="1"/>
  <c r="N2044" i="1"/>
  <c r="N2046" i="1"/>
  <c r="O2046" i="1"/>
  <c r="O2048" i="1"/>
  <c r="N2048" i="1"/>
  <c r="O2050" i="1"/>
  <c r="N2050" i="1"/>
  <c r="N2052" i="1"/>
  <c r="O2052" i="1"/>
  <c r="O2054" i="1"/>
  <c r="N2054" i="1"/>
  <c r="O2056" i="1"/>
  <c r="N2056" i="1"/>
  <c r="O2058" i="1"/>
  <c r="N2058" i="1"/>
  <c r="N2060" i="1"/>
  <c r="O2060" i="1"/>
  <c r="N938" i="1"/>
  <c r="R938" i="1"/>
  <c r="O938" i="1"/>
  <c r="N942" i="1"/>
  <c r="O942" i="1"/>
  <c r="R942" i="1"/>
  <c r="R946" i="1"/>
  <c r="O946" i="1"/>
  <c r="N946" i="1"/>
  <c r="O952" i="1"/>
  <c r="R952" i="1"/>
  <c r="N952" i="1"/>
  <c r="O956" i="1"/>
  <c r="N956" i="1"/>
  <c r="R956" i="1"/>
  <c r="O962" i="1"/>
  <c r="N962" i="1"/>
  <c r="R962" i="1"/>
  <c r="N966" i="1"/>
  <c r="R966" i="1"/>
  <c r="O966" i="1"/>
  <c r="R972" i="1"/>
  <c r="O972" i="1"/>
  <c r="N972" i="1"/>
  <c r="O976" i="1"/>
  <c r="N976" i="1"/>
  <c r="R976" i="1"/>
  <c r="N982" i="1"/>
  <c r="O982" i="1"/>
  <c r="R982" i="1"/>
  <c r="R986" i="1"/>
  <c r="O986" i="1"/>
  <c r="N986" i="1"/>
  <c r="N990" i="1"/>
  <c r="R990" i="1"/>
  <c r="O990" i="1"/>
  <c r="N996" i="1"/>
  <c r="R996" i="1"/>
  <c r="O996" i="1"/>
  <c r="O1000" i="1"/>
  <c r="R1000" i="1"/>
  <c r="N1000" i="1"/>
  <c r="R1004" i="1"/>
  <c r="O1004" i="1"/>
  <c r="N1004" i="1"/>
  <c r="O1008" i="1"/>
  <c r="N1008" i="1"/>
  <c r="R1008" i="1"/>
  <c r="O1014" i="1"/>
  <c r="N1014" i="1"/>
  <c r="R1014" i="1"/>
  <c r="N1020" i="1"/>
  <c r="R1020" i="1"/>
  <c r="O1020" i="1"/>
  <c r="R1024" i="1"/>
  <c r="O1024" i="1"/>
  <c r="N1024" i="1"/>
  <c r="N1028" i="1"/>
  <c r="R1028" i="1"/>
  <c r="O1028" i="1"/>
  <c r="R1032" i="1"/>
  <c r="O1032" i="1"/>
  <c r="N1032" i="1"/>
  <c r="O1038" i="1"/>
  <c r="N1038" i="1"/>
  <c r="R1038" i="1"/>
  <c r="N1044" i="1"/>
  <c r="R1044" i="1"/>
  <c r="O1044" i="1"/>
  <c r="R1048" i="1"/>
  <c r="O1048" i="1"/>
  <c r="N1048" i="1"/>
  <c r="N1052" i="1"/>
  <c r="R1052" i="1"/>
  <c r="O1052" i="1"/>
  <c r="R1058" i="1"/>
  <c r="O1058" i="1"/>
  <c r="N1058" i="1"/>
  <c r="O1062" i="1"/>
  <c r="N1062" i="1"/>
  <c r="R1062" i="1"/>
  <c r="R1066" i="1"/>
  <c r="O1066" i="1"/>
  <c r="N1066" i="1"/>
  <c r="R1072" i="1"/>
  <c r="O1072" i="1"/>
  <c r="N1072" i="1"/>
  <c r="N1076" i="1"/>
  <c r="R1076" i="1"/>
  <c r="O1076" i="1"/>
  <c r="R1082" i="1"/>
  <c r="O1082" i="1"/>
  <c r="N1082" i="1"/>
  <c r="O1086" i="1"/>
  <c r="N1086" i="1"/>
  <c r="R1086" i="1"/>
  <c r="R1090" i="1"/>
  <c r="O1090" i="1"/>
  <c r="N1090" i="1"/>
  <c r="O1094" i="1"/>
  <c r="N1094" i="1"/>
  <c r="R1094" i="1"/>
  <c r="N1100" i="1"/>
  <c r="R1100" i="1"/>
  <c r="O1100" i="1"/>
  <c r="R1106" i="1"/>
  <c r="O1106" i="1"/>
  <c r="N1106" i="1"/>
  <c r="O1110" i="1"/>
  <c r="N1110" i="1"/>
  <c r="R1110" i="1"/>
  <c r="R1114" i="1"/>
  <c r="O1114" i="1"/>
  <c r="N1114" i="1"/>
  <c r="R1120" i="1"/>
  <c r="O1120" i="1"/>
  <c r="N1120" i="1"/>
  <c r="N1124" i="1"/>
  <c r="R1124" i="1"/>
  <c r="O1124" i="1"/>
  <c r="R1130" i="1"/>
  <c r="O1130" i="1"/>
  <c r="N1130" i="1"/>
  <c r="O1134" i="1"/>
  <c r="N1134" i="1"/>
  <c r="R1134" i="1"/>
  <c r="R1138" i="1"/>
  <c r="O1138" i="1"/>
  <c r="N1138" i="1"/>
  <c r="N1141" i="1"/>
  <c r="O1141" i="1"/>
  <c r="O1147" i="1"/>
  <c r="N1147" i="1"/>
  <c r="N1151" i="1"/>
  <c r="O1151" i="1"/>
  <c r="O1155" i="1"/>
  <c r="N1155" i="1"/>
  <c r="O1159" i="1"/>
  <c r="N1159" i="1"/>
  <c r="O1165" i="1"/>
  <c r="N1165" i="1"/>
  <c r="O1169" i="1"/>
  <c r="N1169" i="1"/>
  <c r="N1173" i="1"/>
  <c r="O1173" i="1"/>
  <c r="N1177" i="1"/>
  <c r="O1177" i="1"/>
  <c r="N1183" i="1"/>
  <c r="O1183" i="1"/>
  <c r="O1189" i="1"/>
  <c r="N1189" i="1"/>
  <c r="N1193" i="1"/>
  <c r="O1193" i="1"/>
  <c r="O1197" i="1"/>
  <c r="N1197" i="1"/>
  <c r="O1203" i="1"/>
  <c r="N1203" i="1"/>
  <c r="O1207" i="1"/>
  <c r="N1207" i="1"/>
  <c r="N1211" i="1"/>
  <c r="O1211" i="1"/>
  <c r="O1217" i="1"/>
  <c r="N1217" i="1"/>
  <c r="N1221" i="1"/>
  <c r="R1221" i="1"/>
  <c r="O1221" i="1"/>
  <c r="N1225" i="1"/>
  <c r="O1225" i="1"/>
  <c r="R1225" i="1"/>
  <c r="R1229" i="1"/>
  <c r="O1229" i="1"/>
  <c r="N1229" i="1"/>
  <c r="O1235" i="1"/>
  <c r="R1235" i="1"/>
  <c r="N1235" i="1"/>
  <c r="O1239" i="1"/>
  <c r="N1239" i="1"/>
  <c r="R1239" i="1"/>
  <c r="O1245" i="1"/>
  <c r="N1245" i="1"/>
  <c r="R1245" i="1"/>
  <c r="N1249" i="1"/>
  <c r="R1249" i="1"/>
  <c r="O1249" i="1"/>
  <c r="N1253" i="1"/>
  <c r="R1253" i="1"/>
  <c r="O1253" i="1"/>
  <c r="O1259" i="1"/>
  <c r="N1259" i="1"/>
  <c r="R1259" i="1"/>
  <c r="R1263" i="1"/>
  <c r="O1263" i="1"/>
  <c r="N1263" i="1"/>
  <c r="O1267" i="1"/>
  <c r="R1267" i="1"/>
  <c r="N1267" i="1"/>
  <c r="N1273" i="1"/>
  <c r="R1273" i="1"/>
  <c r="O1273" i="1"/>
  <c r="O1277" i="1"/>
  <c r="N1277" i="1"/>
  <c r="R1277" i="1"/>
  <c r="N1281" i="1"/>
  <c r="R1281" i="1"/>
  <c r="O1281" i="1"/>
  <c r="N1285" i="1"/>
  <c r="R1285" i="1"/>
  <c r="O1285" i="1"/>
  <c r="O1291" i="1"/>
  <c r="N1291" i="1"/>
  <c r="R1291" i="1"/>
  <c r="N1297" i="1"/>
  <c r="O1297" i="1"/>
  <c r="R1297" i="1"/>
  <c r="R1301" i="1"/>
  <c r="O1301" i="1"/>
  <c r="N1301" i="1"/>
  <c r="N1305" i="1"/>
  <c r="R1305" i="1"/>
  <c r="O1305" i="1"/>
  <c r="O1309" i="1"/>
  <c r="N1309" i="1"/>
  <c r="R1309" i="1"/>
  <c r="N1313" i="1"/>
  <c r="R1313" i="1"/>
  <c r="O1313" i="1"/>
  <c r="N1317" i="1"/>
  <c r="R1317" i="1"/>
  <c r="O1317" i="1"/>
  <c r="N1321" i="1"/>
  <c r="O1321" i="1"/>
  <c r="R1321" i="1"/>
  <c r="R1327" i="1"/>
  <c r="O1327" i="1"/>
  <c r="N1327" i="1"/>
  <c r="O1331" i="1"/>
  <c r="R1331" i="1"/>
  <c r="N1331" i="1"/>
  <c r="R1333" i="1"/>
  <c r="O1333" i="1"/>
  <c r="N1333" i="1"/>
  <c r="N1337" i="1"/>
  <c r="R1337" i="1"/>
  <c r="O1337" i="1"/>
  <c r="O1341" i="1"/>
  <c r="N1341" i="1"/>
  <c r="R1341" i="1"/>
  <c r="N1343" i="1"/>
  <c r="R1343" i="1"/>
  <c r="O1343" i="1"/>
  <c r="O1347" i="1"/>
  <c r="R1347" i="1"/>
  <c r="N1347" i="1"/>
  <c r="N1349" i="1"/>
  <c r="R1349" i="1"/>
  <c r="O1349" i="1"/>
  <c r="R1351" i="1"/>
  <c r="O1351" i="1"/>
  <c r="N1351" i="1"/>
  <c r="N1353" i="1"/>
  <c r="O1353" i="1"/>
  <c r="R1353" i="1"/>
  <c r="O1355" i="1"/>
  <c r="N1355" i="1"/>
  <c r="R1355" i="1"/>
  <c r="R1357" i="1"/>
  <c r="O1357" i="1"/>
  <c r="N1357" i="1"/>
  <c r="N1361" i="1"/>
  <c r="O1361" i="1"/>
  <c r="R1361" i="1"/>
  <c r="R1365" i="1"/>
  <c r="O1365" i="1"/>
  <c r="N1365" i="1"/>
  <c r="O1371" i="1"/>
  <c r="R1371" i="1"/>
  <c r="N1371" i="1"/>
  <c r="N1375" i="1"/>
  <c r="R1375" i="1"/>
  <c r="O1375" i="1"/>
  <c r="O1379" i="1"/>
  <c r="R1379" i="1"/>
  <c r="N1379" i="1"/>
  <c r="N1385" i="1"/>
  <c r="R1385" i="1"/>
  <c r="O1385" i="1"/>
  <c r="O1391" i="1"/>
  <c r="R1391" i="1"/>
  <c r="N1391" i="1"/>
  <c r="N1397" i="1"/>
  <c r="O1397" i="1"/>
  <c r="R1397" i="1"/>
  <c r="N1401" i="1"/>
  <c r="O1401" i="1"/>
  <c r="R1401" i="1"/>
  <c r="O1439" i="1"/>
  <c r="N1439" i="1"/>
  <c r="O1445" i="1"/>
  <c r="N1445" i="1"/>
  <c r="O1451" i="1"/>
  <c r="N1451" i="1"/>
  <c r="R1457" i="1"/>
  <c r="O1457" i="1"/>
  <c r="O1463" i="1"/>
  <c r="N1463" i="1"/>
  <c r="R1463" i="1"/>
  <c r="R1473" i="1"/>
  <c r="O1473" i="1"/>
  <c r="N1473" i="1"/>
  <c r="O1478" i="1"/>
  <c r="N1478" i="1"/>
  <c r="R1478" i="1"/>
  <c r="O1484" i="1"/>
  <c r="N1484" i="1"/>
  <c r="R1484" i="1"/>
  <c r="R1488" i="1"/>
  <c r="O1488" i="1"/>
  <c r="N1488" i="1"/>
  <c r="O1494" i="1"/>
  <c r="N1494" i="1"/>
  <c r="R1494" i="1"/>
  <c r="O1500" i="1"/>
  <c r="N1500" i="1"/>
  <c r="R1500" i="1"/>
  <c r="N1506" i="1"/>
  <c r="R1506" i="1"/>
  <c r="O1506" i="1"/>
  <c r="O1512" i="1"/>
  <c r="N1512" i="1"/>
  <c r="R1512" i="1"/>
  <c r="R1518" i="1"/>
  <c r="O1518" i="1"/>
  <c r="N1518" i="1"/>
  <c r="N1522" i="1"/>
  <c r="R1522" i="1"/>
  <c r="O1522" i="1"/>
  <c r="O1528" i="1"/>
  <c r="N1528" i="1"/>
  <c r="R1528" i="1"/>
  <c r="R1534" i="1"/>
  <c r="O1534" i="1"/>
  <c r="N1534" i="1"/>
  <c r="O1542" i="1"/>
  <c r="N1542" i="1"/>
  <c r="R1542" i="1"/>
  <c r="R1550" i="1"/>
  <c r="O1550" i="1"/>
  <c r="N1550" i="1"/>
  <c r="N1556" i="1"/>
  <c r="R1556" i="1"/>
  <c r="O1556" i="1"/>
  <c r="R1562" i="1"/>
  <c r="O1562" i="1"/>
  <c r="N1562" i="1"/>
  <c r="O1568" i="1"/>
  <c r="N1568" i="1"/>
  <c r="R1568" i="1"/>
  <c r="R1574" i="1"/>
  <c r="O1574" i="1"/>
  <c r="N1574" i="1"/>
  <c r="O1580" i="1"/>
  <c r="R1580" i="1"/>
  <c r="N1580" i="1"/>
  <c r="O1586" i="1"/>
  <c r="N1586" i="1"/>
  <c r="R1586" i="1"/>
  <c r="R1590" i="1"/>
  <c r="O1590" i="1"/>
  <c r="N1590" i="1"/>
  <c r="N1598" i="1"/>
  <c r="O1598" i="1"/>
  <c r="R1598" i="1"/>
  <c r="R1604" i="1"/>
  <c r="O1604" i="1"/>
  <c r="N1604" i="1"/>
  <c r="R1610" i="1"/>
  <c r="O1610" i="1"/>
  <c r="N1610" i="1"/>
  <c r="O1616" i="1"/>
  <c r="R1616" i="1"/>
  <c r="N1616" i="1"/>
  <c r="R1622" i="1"/>
  <c r="O1622" i="1"/>
  <c r="N1622" i="1"/>
  <c r="O1628" i="1"/>
  <c r="R1628" i="1"/>
  <c r="N1628" i="1"/>
  <c r="O1634" i="1"/>
  <c r="N1634" i="1"/>
  <c r="R1634" i="1"/>
  <c r="R1640" i="1"/>
  <c r="N1640" i="1"/>
  <c r="O1640" i="1"/>
  <c r="N1646" i="1"/>
  <c r="R1646" i="1"/>
  <c r="O1646" i="1"/>
  <c r="O1650" i="1"/>
  <c r="N1650" i="1"/>
  <c r="R1650" i="1"/>
  <c r="R1656" i="1"/>
  <c r="N1656" i="1"/>
  <c r="O1656" i="1"/>
  <c r="N1662" i="1"/>
  <c r="R1662" i="1"/>
  <c r="O1662" i="1"/>
  <c r="R1668" i="1"/>
  <c r="O1668" i="1"/>
  <c r="N1668" i="1"/>
  <c r="O1676" i="1"/>
  <c r="R1676" i="1"/>
  <c r="N1676" i="1"/>
  <c r="O1682" i="1"/>
  <c r="N1682" i="1"/>
  <c r="R1682" i="1"/>
  <c r="R1688" i="1"/>
  <c r="N1688" i="1"/>
  <c r="O1688" i="1"/>
  <c r="O1692" i="1"/>
  <c r="R1692" i="1"/>
  <c r="N1692" i="1"/>
  <c r="O1696" i="1"/>
  <c r="R1696" i="1"/>
  <c r="N1696" i="1"/>
  <c r="R1704" i="1"/>
  <c r="N1704" i="1"/>
  <c r="O1704" i="1"/>
  <c r="O1862" i="1"/>
  <c r="N1862" i="1"/>
  <c r="N1868" i="1"/>
  <c r="O1868" i="1"/>
  <c r="O1878" i="1"/>
  <c r="N1878" i="1"/>
  <c r="O1884" i="1"/>
  <c r="N1884" i="1"/>
  <c r="O1890" i="1"/>
  <c r="N1890" i="1"/>
  <c r="O1896" i="1"/>
  <c r="N1896" i="1"/>
  <c r="O1904" i="1"/>
  <c r="N1904" i="1"/>
  <c r="O1910" i="1"/>
  <c r="N1910" i="1"/>
  <c r="O1916" i="1"/>
  <c r="N1916" i="1"/>
  <c r="O1922" i="1"/>
  <c r="N1922" i="1"/>
  <c r="O1928" i="1"/>
  <c r="N1928" i="1"/>
  <c r="O1934" i="1"/>
  <c r="N1934" i="1"/>
  <c r="O1938" i="1"/>
  <c r="N1938" i="1"/>
  <c r="O1944" i="1"/>
  <c r="N1944" i="1"/>
  <c r="O1950" i="1"/>
  <c r="N1950" i="1"/>
  <c r="O1954" i="1"/>
  <c r="N1954" i="1"/>
  <c r="O1960" i="1"/>
  <c r="N1960" i="1"/>
  <c r="O1966" i="1"/>
  <c r="N1966" i="1"/>
  <c r="O1969" i="1"/>
  <c r="N1969" i="1"/>
  <c r="O1975" i="1"/>
  <c r="N1975" i="1"/>
  <c r="O1981" i="1"/>
  <c r="N1981" i="1"/>
  <c r="N1987" i="1"/>
  <c r="O1987" i="1"/>
  <c r="N1993" i="1"/>
  <c r="O1993" i="1"/>
  <c r="O1999" i="1"/>
  <c r="N1999" i="1"/>
  <c r="O2005" i="1"/>
  <c r="N2005" i="1"/>
  <c r="N2009" i="1"/>
  <c r="O2009" i="1"/>
  <c r="O2015" i="1"/>
  <c r="N2015" i="1"/>
  <c r="O2021" i="1"/>
  <c r="N2021" i="1"/>
  <c r="O2027" i="1"/>
  <c r="N2027" i="1"/>
  <c r="O2033" i="1"/>
  <c r="N2033" i="1"/>
  <c r="O2037" i="1"/>
  <c r="N2037" i="1"/>
  <c r="O2043" i="1"/>
  <c r="N2043" i="1"/>
  <c r="O2049" i="1"/>
  <c r="N2049" i="1"/>
  <c r="N2053" i="1"/>
  <c r="O2053" i="1"/>
  <c r="N2059" i="1"/>
  <c r="O2059" i="1"/>
  <c r="N84" i="1"/>
  <c r="R84" i="1"/>
  <c r="O84" i="1"/>
  <c r="O90" i="1"/>
  <c r="N90" i="1"/>
  <c r="R90" i="1"/>
  <c r="N94" i="1"/>
  <c r="R94" i="1"/>
  <c r="O94" i="1"/>
  <c r="R98" i="1"/>
  <c r="O98" i="1"/>
  <c r="N98" i="1"/>
  <c r="O102" i="1"/>
  <c r="N102" i="1"/>
  <c r="R102" i="1"/>
  <c r="R110" i="1"/>
  <c r="O110" i="1"/>
  <c r="N110" i="1"/>
  <c r="R114" i="1"/>
  <c r="O114" i="1"/>
  <c r="N114" i="1"/>
  <c r="R120" i="1"/>
  <c r="O120" i="1"/>
  <c r="N120" i="1"/>
  <c r="R126" i="1"/>
  <c r="O126" i="1"/>
  <c r="N126" i="1"/>
  <c r="R130" i="1"/>
  <c r="O130" i="1"/>
  <c r="N130" i="1"/>
  <c r="R136" i="1"/>
  <c r="O136" i="1"/>
  <c r="N136" i="1"/>
  <c r="R142" i="1"/>
  <c r="O142" i="1"/>
  <c r="N142" i="1"/>
  <c r="R146" i="1"/>
  <c r="O146" i="1"/>
  <c r="N146" i="1"/>
  <c r="R152" i="1"/>
  <c r="O152" i="1"/>
  <c r="N152" i="1"/>
  <c r="R158" i="1"/>
  <c r="O158" i="1"/>
  <c r="N158" i="1"/>
  <c r="R164" i="1"/>
  <c r="O164" i="1"/>
  <c r="N164" i="1"/>
  <c r="N170" i="1"/>
  <c r="R170" i="1"/>
  <c r="O170" i="1"/>
  <c r="N176" i="1"/>
  <c r="R176" i="1"/>
  <c r="O176" i="1"/>
  <c r="O182" i="1"/>
  <c r="N182" i="1"/>
  <c r="R182" i="1"/>
  <c r="AI170" i="1"/>
  <c r="AH170" i="1"/>
  <c r="AL170" i="1"/>
  <c r="O191" i="1"/>
  <c r="N191" i="1"/>
  <c r="R191" i="1"/>
  <c r="O195" i="1"/>
  <c r="R195" i="1"/>
  <c r="N195" i="1"/>
  <c r="R201" i="1"/>
  <c r="O201" i="1"/>
  <c r="N201" i="1"/>
  <c r="R207" i="1"/>
  <c r="O207" i="1"/>
  <c r="N207" i="1"/>
  <c r="R213" i="1"/>
  <c r="O213" i="1"/>
  <c r="N213" i="1"/>
  <c r="N219" i="1"/>
  <c r="R219" i="1"/>
  <c r="O219" i="1"/>
  <c r="N225" i="1"/>
  <c r="R225" i="1"/>
  <c r="O225" i="1"/>
  <c r="N235" i="1"/>
  <c r="R235" i="1"/>
  <c r="O235" i="1"/>
  <c r="N241" i="1"/>
  <c r="R241" i="1"/>
  <c r="O241" i="1"/>
  <c r="O247" i="1"/>
  <c r="N247" i="1"/>
  <c r="R247" i="1"/>
  <c r="O253" i="1"/>
  <c r="N253" i="1"/>
  <c r="R253" i="1"/>
  <c r="O259" i="1"/>
  <c r="R259" i="1"/>
  <c r="N259" i="1"/>
  <c r="R265" i="1"/>
  <c r="O265" i="1"/>
  <c r="N265" i="1"/>
  <c r="O275" i="1"/>
  <c r="N275" i="1"/>
  <c r="R275" i="1"/>
  <c r="O279" i="1"/>
  <c r="N279" i="1"/>
  <c r="R279" i="1"/>
  <c r="O285" i="1"/>
  <c r="N285" i="1"/>
  <c r="R285" i="1"/>
  <c r="O291" i="1"/>
  <c r="R291" i="1"/>
  <c r="N291" i="1"/>
  <c r="R297" i="1"/>
  <c r="O297" i="1"/>
  <c r="N297" i="1"/>
  <c r="R303" i="1"/>
  <c r="O303" i="1"/>
  <c r="N303" i="1"/>
  <c r="R313" i="1"/>
  <c r="O313" i="1"/>
  <c r="N313" i="1"/>
  <c r="R319" i="1"/>
  <c r="O319" i="1"/>
  <c r="N319" i="1"/>
  <c r="O327" i="1"/>
  <c r="N327" i="1"/>
  <c r="R327" i="1"/>
  <c r="N337" i="1"/>
  <c r="R337" i="1"/>
  <c r="O337" i="1"/>
  <c r="R341" i="1"/>
  <c r="O341" i="1"/>
  <c r="N341" i="1"/>
  <c r="N347" i="1"/>
  <c r="R347" i="1"/>
  <c r="O347" i="1"/>
  <c r="N353" i="1"/>
  <c r="R353" i="1"/>
  <c r="O353" i="1"/>
  <c r="R362" i="1"/>
  <c r="O362" i="1"/>
  <c r="N362" i="1"/>
  <c r="R366" i="1"/>
  <c r="O366" i="1"/>
  <c r="N366" i="1"/>
  <c r="N374" i="1"/>
  <c r="R374" i="1"/>
  <c r="O374" i="1"/>
  <c r="O380" i="1"/>
  <c r="N380" i="1"/>
  <c r="R380" i="1"/>
  <c r="R388" i="1"/>
  <c r="O388" i="1"/>
  <c r="N388" i="1"/>
  <c r="O392" i="1"/>
  <c r="N392" i="1"/>
  <c r="R392" i="1"/>
  <c r="N400" i="1"/>
  <c r="R400" i="1"/>
  <c r="O400" i="1"/>
  <c r="R404" i="1"/>
  <c r="O404" i="1"/>
  <c r="N404" i="1"/>
  <c r="R410" i="1"/>
  <c r="O410" i="1"/>
  <c r="N410" i="1"/>
  <c r="N416" i="1"/>
  <c r="R416" i="1"/>
  <c r="O416" i="1"/>
  <c r="R420" i="1"/>
  <c r="O420" i="1"/>
  <c r="N420" i="1"/>
  <c r="R426" i="1"/>
  <c r="O426" i="1"/>
  <c r="N426" i="1"/>
  <c r="N432" i="1"/>
  <c r="R432" i="1"/>
  <c r="O432" i="1"/>
  <c r="N438" i="1"/>
  <c r="R438" i="1"/>
  <c r="O438" i="1"/>
  <c r="O444" i="1"/>
  <c r="N444" i="1"/>
  <c r="R444" i="1"/>
  <c r="R452" i="1"/>
  <c r="O452" i="1"/>
  <c r="N452" i="1"/>
  <c r="O456" i="1"/>
  <c r="N456" i="1"/>
  <c r="O460" i="1"/>
  <c r="N460" i="1"/>
  <c r="O466" i="1"/>
  <c r="N466" i="1"/>
  <c r="O472" i="1"/>
  <c r="N472" i="1"/>
  <c r="N480" i="1"/>
  <c r="O480" i="1"/>
  <c r="O490" i="1"/>
  <c r="N490" i="1"/>
  <c r="N496" i="1"/>
  <c r="O496" i="1"/>
  <c r="O500" i="1"/>
  <c r="N500" i="1"/>
  <c r="O506" i="1"/>
  <c r="N506" i="1"/>
  <c r="N512" i="1"/>
  <c r="O512" i="1"/>
  <c r="O522" i="1"/>
  <c r="N522" i="1"/>
  <c r="N528" i="1"/>
  <c r="O528" i="1"/>
  <c r="N534" i="1"/>
  <c r="O534" i="1"/>
  <c r="N550" i="1"/>
  <c r="O550" i="1"/>
  <c r="N83" i="1"/>
  <c r="R83" i="1"/>
  <c r="O83" i="1"/>
  <c r="O85" i="1"/>
  <c r="N85" i="1"/>
  <c r="R85" i="1"/>
  <c r="R87" i="1"/>
  <c r="O87" i="1"/>
  <c r="N87" i="1"/>
  <c r="N89" i="1"/>
  <c r="R89" i="1"/>
  <c r="O89" i="1"/>
  <c r="O91" i="1"/>
  <c r="N91" i="1"/>
  <c r="R91" i="1"/>
  <c r="R93" i="1"/>
  <c r="O93" i="1"/>
  <c r="N93" i="1"/>
  <c r="O95" i="1"/>
  <c r="R95" i="1"/>
  <c r="N95" i="1"/>
  <c r="O97" i="1"/>
  <c r="N97" i="1"/>
  <c r="R97" i="1"/>
  <c r="R99" i="1"/>
  <c r="O99" i="1"/>
  <c r="N99" i="1"/>
  <c r="N101" i="1"/>
  <c r="R101" i="1"/>
  <c r="O101" i="1"/>
  <c r="O103" i="1"/>
  <c r="N103" i="1"/>
  <c r="R103" i="1"/>
  <c r="R105" i="1"/>
  <c r="O105" i="1"/>
  <c r="N105" i="1"/>
  <c r="O107" i="1"/>
  <c r="N107" i="1"/>
  <c r="R107" i="1"/>
  <c r="R109" i="1"/>
  <c r="O109" i="1"/>
  <c r="N109" i="1"/>
  <c r="N111" i="1"/>
  <c r="R111" i="1"/>
  <c r="O111" i="1"/>
  <c r="O113" i="1"/>
  <c r="N113" i="1"/>
  <c r="R113" i="1"/>
  <c r="R115" i="1"/>
  <c r="O115" i="1"/>
  <c r="N115" i="1"/>
  <c r="N117" i="1"/>
  <c r="R117" i="1"/>
  <c r="O117" i="1"/>
  <c r="O119" i="1"/>
  <c r="N119" i="1"/>
  <c r="R119" i="1"/>
  <c r="R121" i="1"/>
  <c r="O121" i="1"/>
  <c r="N121" i="1"/>
  <c r="O123" i="1"/>
  <c r="N123" i="1"/>
  <c r="R123" i="1"/>
  <c r="R125" i="1"/>
  <c r="O125" i="1"/>
  <c r="N125" i="1"/>
  <c r="N127" i="1"/>
  <c r="R127" i="1"/>
  <c r="O127" i="1"/>
  <c r="O129" i="1"/>
  <c r="N129" i="1"/>
  <c r="R129" i="1"/>
  <c r="R131" i="1"/>
  <c r="O131" i="1"/>
  <c r="N131" i="1"/>
  <c r="N133" i="1"/>
  <c r="R133" i="1"/>
  <c r="O133" i="1"/>
  <c r="O135" i="1"/>
  <c r="N135" i="1"/>
  <c r="R135" i="1"/>
  <c r="R137" i="1"/>
  <c r="O137" i="1"/>
  <c r="N137" i="1"/>
  <c r="O139" i="1"/>
  <c r="N139" i="1"/>
  <c r="R139" i="1"/>
  <c r="R141" i="1"/>
  <c r="O141" i="1"/>
  <c r="N141" i="1"/>
  <c r="N143" i="1"/>
  <c r="R143" i="1"/>
  <c r="O143" i="1"/>
  <c r="O145" i="1"/>
  <c r="N145" i="1"/>
  <c r="R145" i="1"/>
  <c r="R147" i="1"/>
  <c r="O147" i="1"/>
  <c r="N147" i="1"/>
  <c r="N149" i="1"/>
  <c r="R149" i="1"/>
  <c r="O149" i="1"/>
  <c r="O151" i="1"/>
  <c r="R151" i="1"/>
  <c r="N151" i="1"/>
  <c r="R153" i="1"/>
  <c r="O153" i="1"/>
  <c r="N153" i="1"/>
  <c r="O155" i="1"/>
  <c r="N155" i="1"/>
  <c r="R155" i="1"/>
  <c r="R157" i="1"/>
  <c r="O157" i="1"/>
  <c r="N157" i="1"/>
  <c r="N159" i="1"/>
  <c r="R159" i="1"/>
  <c r="O159" i="1"/>
  <c r="O161" i="1"/>
  <c r="N161" i="1"/>
  <c r="R161" i="1"/>
  <c r="R163" i="1"/>
  <c r="O163" i="1"/>
  <c r="N163" i="1"/>
  <c r="N165" i="1"/>
  <c r="R165" i="1"/>
  <c r="O165" i="1"/>
  <c r="O167" i="1"/>
  <c r="N167" i="1"/>
  <c r="R167" i="1"/>
  <c r="R169" i="1"/>
  <c r="O169" i="1"/>
  <c r="N169" i="1"/>
  <c r="O171" i="1"/>
  <c r="N171" i="1"/>
  <c r="R171" i="1"/>
  <c r="R173" i="1"/>
  <c r="O173" i="1"/>
  <c r="N173" i="1"/>
  <c r="N175" i="1"/>
  <c r="R175" i="1"/>
  <c r="O175" i="1"/>
  <c r="O177" i="1"/>
  <c r="N177" i="1"/>
  <c r="R177" i="1"/>
  <c r="R179" i="1"/>
  <c r="O179" i="1"/>
  <c r="N179" i="1"/>
  <c r="N181" i="1"/>
  <c r="R181" i="1"/>
  <c r="O181" i="1"/>
  <c r="O183" i="1"/>
  <c r="R183" i="1"/>
  <c r="N183" i="1"/>
  <c r="AL167" i="1"/>
  <c r="AI167" i="1"/>
  <c r="AH167" i="1"/>
  <c r="AH169" i="1"/>
  <c r="AL169" i="1"/>
  <c r="AI169" i="1"/>
  <c r="AL171" i="1"/>
  <c r="AI171" i="1"/>
  <c r="AH171" i="1"/>
  <c r="R192" i="1"/>
  <c r="O192" i="1"/>
  <c r="N192" i="1"/>
  <c r="O194" i="1"/>
  <c r="N194" i="1"/>
  <c r="R194" i="1"/>
  <c r="R196" i="1"/>
  <c r="O196" i="1"/>
  <c r="N196" i="1"/>
  <c r="N198" i="1"/>
  <c r="R198" i="1"/>
  <c r="O198" i="1"/>
  <c r="O200" i="1"/>
  <c r="N200" i="1"/>
  <c r="R200" i="1"/>
  <c r="R202" i="1"/>
  <c r="O202" i="1"/>
  <c r="N202" i="1"/>
  <c r="N204" i="1"/>
  <c r="R204" i="1"/>
  <c r="O204" i="1"/>
  <c r="R206" i="1"/>
  <c r="O206" i="1"/>
  <c r="N206" i="1"/>
  <c r="R208" i="1"/>
  <c r="O208" i="1"/>
  <c r="N208" i="1"/>
  <c r="O210" i="1"/>
  <c r="N210" i="1"/>
  <c r="R210" i="1"/>
  <c r="R212" i="1"/>
  <c r="O212" i="1"/>
  <c r="N212" i="1"/>
  <c r="N214" i="1"/>
  <c r="R214" i="1"/>
  <c r="O214" i="1"/>
  <c r="O216" i="1"/>
  <c r="N216" i="1"/>
  <c r="R216" i="1"/>
  <c r="R218" i="1"/>
  <c r="O218" i="1"/>
  <c r="N218" i="1"/>
  <c r="N220" i="1"/>
  <c r="R220" i="1"/>
  <c r="O220" i="1"/>
  <c r="R222" i="1"/>
  <c r="O222" i="1"/>
  <c r="N222" i="1"/>
  <c r="R224" i="1"/>
  <c r="O224" i="1"/>
  <c r="N224" i="1"/>
  <c r="O226" i="1"/>
  <c r="N226" i="1"/>
  <c r="R226" i="1"/>
  <c r="R228" i="1"/>
  <c r="O228" i="1"/>
  <c r="N228" i="1"/>
  <c r="N230" i="1"/>
  <c r="R230" i="1"/>
  <c r="O230" i="1"/>
  <c r="O232" i="1"/>
  <c r="N232" i="1"/>
  <c r="R232" i="1"/>
  <c r="R234" i="1"/>
  <c r="O234" i="1"/>
  <c r="N234" i="1"/>
  <c r="N236" i="1"/>
  <c r="R236" i="1"/>
  <c r="O236" i="1"/>
  <c r="R238" i="1"/>
  <c r="O238" i="1"/>
  <c r="N238" i="1"/>
  <c r="R240" i="1"/>
  <c r="O240" i="1"/>
  <c r="N240" i="1"/>
  <c r="O242" i="1"/>
  <c r="N242" i="1"/>
  <c r="R242" i="1"/>
  <c r="R244" i="1"/>
  <c r="O244" i="1"/>
  <c r="N244" i="1"/>
  <c r="N246" i="1"/>
  <c r="R246" i="1"/>
  <c r="O246" i="1"/>
  <c r="O248" i="1"/>
  <c r="N248" i="1"/>
  <c r="R248" i="1"/>
  <c r="R250" i="1"/>
  <c r="O250" i="1"/>
  <c r="N250" i="1"/>
  <c r="N252" i="1"/>
  <c r="R252" i="1"/>
  <c r="O252" i="1"/>
  <c r="R254" i="1"/>
  <c r="O254" i="1"/>
  <c r="N254" i="1"/>
  <c r="R256" i="1"/>
  <c r="O256" i="1"/>
  <c r="N256" i="1"/>
  <c r="O258" i="1"/>
  <c r="N258" i="1"/>
  <c r="R258" i="1"/>
  <c r="R260" i="1"/>
  <c r="O260" i="1"/>
  <c r="N260" i="1"/>
  <c r="N262" i="1"/>
  <c r="R262" i="1"/>
  <c r="O262" i="1"/>
  <c r="O264" i="1"/>
  <c r="N264" i="1"/>
  <c r="R264" i="1"/>
  <c r="R266" i="1"/>
  <c r="O266" i="1"/>
  <c r="N266" i="1"/>
  <c r="N268" i="1"/>
  <c r="R268" i="1"/>
  <c r="O268" i="1"/>
  <c r="R270" i="1"/>
  <c r="O270" i="1"/>
  <c r="N270" i="1"/>
  <c r="R272" i="1"/>
  <c r="O272" i="1"/>
  <c r="N272" i="1"/>
  <c r="O274" i="1"/>
  <c r="N274" i="1"/>
  <c r="R274" i="1"/>
  <c r="R276" i="1"/>
  <c r="O276" i="1"/>
  <c r="N276" i="1"/>
  <c r="N278" i="1"/>
  <c r="R278" i="1"/>
  <c r="O278" i="1"/>
  <c r="O280" i="1"/>
  <c r="N280" i="1"/>
  <c r="R280" i="1"/>
  <c r="R282" i="1"/>
  <c r="O282" i="1"/>
  <c r="N282" i="1"/>
  <c r="N284" i="1"/>
  <c r="R284" i="1"/>
  <c r="O284" i="1"/>
  <c r="R286" i="1"/>
  <c r="O286" i="1"/>
  <c r="N286" i="1"/>
  <c r="R288" i="1"/>
  <c r="O288" i="1"/>
  <c r="N288" i="1"/>
  <c r="O290" i="1"/>
  <c r="N290" i="1"/>
  <c r="R290" i="1"/>
  <c r="R292" i="1"/>
  <c r="O292" i="1"/>
  <c r="N292" i="1"/>
  <c r="N294" i="1"/>
  <c r="R294" i="1"/>
  <c r="O294" i="1"/>
  <c r="O296" i="1"/>
  <c r="N296" i="1"/>
  <c r="R296" i="1"/>
  <c r="R298" i="1"/>
  <c r="O298" i="1"/>
  <c r="N298" i="1"/>
  <c r="N300" i="1"/>
  <c r="R300" i="1"/>
  <c r="O300" i="1"/>
  <c r="R302" i="1"/>
  <c r="O302" i="1"/>
  <c r="N302" i="1"/>
  <c r="R304" i="1"/>
  <c r="O304" i="1"/>
  <c r="N304" i="1"/>
  <c r="O306" i="1"/>
  <c r="N306" i="1"/>
  <c r="R306" i="1"/>
  <c r="R308" i="1"/>
  <c r="O308" i="1"/>
  <c r="N308" i="1"/>
  <c r="N310" i="1"/>
  <c r="R310" i="1"/>
  <c r="O310" i="1"/>
  <c r="O312" i="1"/>
  <c r="N312" i="1"/>
  <c r="R312" i="1"/>
  <c r="R314" i="1"/>
  <c r="O314" i="1"/>
  <c r="N314" i="1"/>
  <c r="N316" i="1"/>
  <c r="R316" i="1"/>
  <c r="O316" i="1"/>
  <c r="R318" i="1"/>
  <c r="O318" i="1"/>
  <c r="N318" i="1"/>
  <c r="R320" i="1"/>
  <c r="O320" i="1"/>
  <c r="N320" i="1"/>
  <c r="O322" i="1"/>
  <c r="N322" i="1"/>
  <c r="R322" i="1"/>
  <c r="R324" i="1"/>
  <c r="O324" i="1"/>
  <c r="N324" i="1"/>
  <c r="N326" i="1"/>
  <c r="R326" i="1"/>
  <c r="O326" i="1"/>
  <c r="O328" i="1"/>
  <c r="N328" i="1"/>
  <c r="R328" i="1"/>
  <c r="R330" i="1"/>
  <c r="O330" i="1"/>
  <c r="N330" i="1"/>
  <c r="N332" i="1"/>
  <c r="R332" i="1"/>
  <c r="O332" i="1"/>
  <c r="R334" i="1"/>
  <c r="O334" i="1"/>
  <c r="N334" i="1"/>
  <c r="R336" i="1"/>
  <c r="O336" i="1"/>
  <c r="N336" i="1"/>
  <c r="O338" i="1"/>
  <c r="N338" i="1"/>
  <c r="R338" i="1"/>
  <c r="R340" i="1"/>
  <c r="O340" i="1"/>
  <c r="N340" i="1"/>
  <c r="N342" i="1"/>
  <c r="R342" i="1"/>
  <c r="O342" i="1"/>
  <c r="O344" i="1"/>
  <c r="N344" i="1"/>
  <c r="R344" i="1"/>
  <c r="R346" i="1"/>
  <c r="O346" i="1"/>
  <c r="N346" i="1"/>
  <c r="N348" i="1"/>
  <c r="R348" i="1"/>
  <c r="O348" i="1"/>
  <c r="R350" i="1"/>
  <c r="O350" i="1"/>
  <c r="N350" i="1"/>
  <c r="R352" i="1"/>
  <c r="O352" i="1"/>
  <c r="N352" i="1"/>
  <c r="O354" i="1"/>
  <c r="N354" i="1"/>
  <c r="R354" i="1"/>
  <c r="R356" i="1"/>
  <c r="O356" i="1"/>
  <c r="N356" i="1"/>
  <c r="N358" i="1"/>
  <c r="R358" i="1"/>
  <c r="O358" i="1"/>
  <c r="O359" i="1"/>
  <c r="N359" i="1"/>
  <c r="R359" i="1"/>
  <c r="R361" i="1"/>
  <c r="O361" i="1"/>
  <c r="N361" i="1"/>
  <c r="N363" i="1"/>
  <c r="R363" i="1"/>
  <c r="O363" i="1"/>
  <c r="O365" i="1"/>
  <c r="N365" i="1"/>
  <c r="R365" i="1"/>
  <c r="R367" i="1"/>
  <c r="O367" i="1"/>
  <c r="N367" i="1"/>
  <c r="N369" i="1"/>
  <c r="R369" i="1"/>
  <c r="O369" i="1"/>
  <c r="R371" i="1"/>
  <c r="O371" i="1"/>
  <c r="N371" i="1"/>
  <c r="R373" i="1"/>
  <c r="O373" i="1"/>
  <c r="N373" i="1"/>
  <c r="O375" i="1"/>
  <c r="N375" i="1"/>
  <c r="R375" i="1"/>
  <c r="R377" i="1"/>
  <c r="O377" i="1"/>
  <c r="N377" i="1"/>
  <c r="N379" i="1"/>
  <c r="R379" i="1"/>
  <c r="O379" i="1"/>
  <c r="O381" i="1"/>
  <c r="N381" i="1"/>
  <c r="R381" i="1"/>
  <c r="R383" i="1"/>
  <c r="O383" i="1"/>
  <c r="N383" i="1"/>
  <c r="N385" i="1"/>
  <c r="R385" i="1"/>
  <c r="O385" i="1"/>
  <c r="R387" i="1"/>
  <c r="O387" i="1"/>
  <c r="N387" i="1"/>
  <c r="R389" i="1"/>
  <c r="O389" i="1"/>
  <c r="N389" i="1"/>
  <c r="O391" i="1"/>
  <c r="N391" i="1"/>
  <c r="R391" i="1"/>
  <c r="R393" i="1"/>
  <c r="O393" i="1"/>
  <c r="N393" i="1"/>
  <c r="N395" i="1"/>
  <c r="R395" i="1"/>
  <c r="O395" i="1"/>
  <c r="O397" i="1"/>
  <c r="N397" i="1"/>
  <c r="R397" i="1"/>
  <c r="R399" i="1"/>
  <c r="O399" i="1"/>
  <c r="N399" i="1"/>
  <c r="N401" i="1"/>
  <c r="R401" i="1"/>
  <c r="O401" i="1"/>
  <c r="R403" i="1"/>
  <c r="O403" i="1"/>
  <c r="N403" i="1"/>
  <c r="R405" i="1"/>
  <c r="O405" i="1"/>
  <c r="N405" i="1"/>
  <c r="O407" i="1"/>
  <c r="N407" i="1"/>
  <c r="R407" i="1"/>
  <c r="R409" i="1"/>
  <c r="O409" i="1"/>
  <c r="N409" i="1"/>
  <c r="N411" i="1"/>
  <c r="R411" i="1"/>
  <c r="O411" i="1"/>
  <c r="O413" i="1"/>
  <c r="N413" i="1"/>
  <c r="R413" i="1"/>
  <c r="R415" i="1"/>
  <c r="O415" i="1"/>
  <c r="N415" i="1"/>
  <c r="N417" i="1"/>
  <c r="R417" i="1"/>
  <c r="O417" i="1"/>
  <c r="R419" i="1"/>
  <c r="O419" i="1"/>
  <c r="N419" i="1"/>
  <c r="R421" i="1"/>
  <c r="O421" i="1"/>
  <c r="N421" i="1"/>
  <c r="O423" i="1"/>
  <c r="N423" i="1"/>
  <c r="R423" i="1"/>
  <c r="R425" i="1"/>
  <c r="O425" i="1"/>
  <c r="N425" i="1"/>
  <c r="N427" i="1"/>
  <c r="R427" i="1"/>
  <c r="O427" i="1"/>
  <c r="O429" i="1"/>
  <c r="N429" i="1"/>
  <c r="R429" i="1"/>
  <c r="R431" i="1"/>
  <c r="O431" i="1"/>
  <c r="N431" i="1"/>
  <c r="N433" i="1"/>
  <c r="R433" i="1"/>
  <c r="O433" i="1"/>
  <c r="R435" i="1"/>
  <c r="O435" i="1"/>
  <c r="N435" i="1"/>
  <c r="R437" i="1"/>
  <c r="O437" i="1"/>
  <c r="N437" i="1"/>
  <c r="O439" i="1"/>
  <c r="N439" i="1"/>
  <c r="R439" i="1"/>
  <c r="R441" i="1"/>
  <c r="O441" i="1"/>
  <c r="N441" i="1"/>
  <c r="N443" i="1"/>
  <c r="R443" i="1"/>
  <c r="O443" i="1"/>
  <c r="O445" i="1"/>
  <c r="N445" i="1"/>
  <c r="R445" i="1"/>
  <c r="R447" i="1"/>
  <c r="O447" i="1"/>
  <c r="N447" i="1"/>
  <c r="N449" i="1"/>
  <c r="R449" i="1"/>
  <c r="O449" i="1"/>
  <c r="R451" i="1"/>
  <c r="O451" i="1"/>
  <c r="N451" i="1"/>
  <c r="R453" i="1"/>
  <c r="O453" i="1"/>
  <c r="N453" i="1"/>
  <c r="O455" i="1"/>
  <c r="N455" i="1"/>
  <c r="O457" i="1"/>
  <c r="N457" i="1"/>
  <c r="N459" i="1"/>
  <c r="O459" i="1"/>
  <c r="O461" i="1"/>
  <c r="N461" i="1"/>
  <c r="O463" i="1"/>
  <c r="N463" i="1"/>
  <c r="N465" i="1"/>
  <c r="O465" i="1"/>
  <c r="O467" i="1"/>
  <c r="N467" i="1"/>
  <c r="O469" i="1"/>
  <c r="N469" i="1"/>
  <c r="O471" i="1"/>
  <c r="N471" i="1"/>
  <c r="O473" i="1"/>
  <c r="N473" i="1"/>
  <c r="N475" i="1"/>
  <c r="O475" i="1"/>
  <c r="O477" i="1"/>
  <c r="N477" i="1"/>
  <c r="O479" i="1"/>
  <c r="N479" i="1"/>
  <c r="N481" i="1"/>
  <c r="O481" i="1"/>
  <c r="O483" i="1"/>
  <c r="N483" i="1"/>
  <c r="O485" i="1"/>
  <c r="N485" i="1"/>
  <c r="O487" i="1"/>
  <c r="N487" i="1"/>
  <c r="O489" i="1"/>
  <c r="N489" i="1"/>
  <c r="N491" i="1"/>
  <c r="O491" i="1"/>
  <c r="O493" i="1"/>
  <c r="N493" i="1"/>
  <c r="O495" i="1"/>
  <c r="N495" i="1"/>
  <c r="N497" i="1"/>
  <c r="O497" i="1"/>
  <c r="O499" i="1"/>
  <c r="N499" i="1"/>
  <c r="O501" i="1"/>
  <c r="N501" i="1"/>
  <c r="O503" i="1"/>
  <c r="N503" i="1"/>
  <c r="O505" i="1"/>
  <c r="N505" i="1"/>
  <c r="N507" i="1"/>
  <c r="O507" i="1"/>
  <c r="O509" i="1"/>
  <c r="N509" i="1"/>
  <c r="O511" i="1"/>
  <c r="N511" i="1"/>
  <c r="N513" i="1"/>
  <c r="O513" i="1"/>
  <c r="O515" i="1"/>
  <c r="N515" i="1"/>
  <c r="O517" i="1"/>
  <c r="N517" i="1"/>
  <c r="O519" i="1"/>
  <c r="N519" i="1"/>
  <c r="O521" i="1"/>
  <c r="N521" i="1"/>
  <c r="N523" i="1"/>
  <c r="O523" i="1"/>
  <c r="O525" i="1"/>
  <c r="N525" i="1"/>
  <c r="O527" i="1"/>
  <c r="N527" i="1"/>
  <c r="N529" i="1"/>
  <c r="O529" i="1"/>
  <c r="O531" i="1"/>
  <c r="N531" i="1"/>
  <c r="O533" i="1"/>
  <c r="N533" i="1"/>
  <c r="O535" i="1"/>
  <c r="N535" i="1"/>
  <c r="O537" i="1"/>
  <c r="N537" i="1"/>
  <c r="N539" i="1"/>
  <c r="O539" i="1"/>
  <c r="O541" i="1"/>
  <c r="N541" i="1"/>
  <c r="O543" i="1"/>
  <c r="N543" i="1"/>
  <c r="N545" i="1"/>
  <c r="O545" i="1"/>
  <c r="O547" i="1"/>
  <c r="N547" i="1"/>
  <c r="O549" i="1"/>
  <c r="N549" i="1"/>
  <c r="O551" i="1"/>
  <c r="N551" i="1"/>
  <c r="O553" i="1"/>
  <c r="N553" i="1"/>
  <c r="N555" i="1"/>
  <c r="O555" i="1"/>
  <c r="O557" i="1"/>
  <c r="N557" i="1"/>
  <c r="O559" i="1"/>
  <c r="N559" i="1"/>
  <c r="N561" i="1"/>
  <c r="O561" i="1"/>
  <c r="O563" i="1"/>
  <c r="N563" i="1"/>
  <c r="O565" i="1"/>
  <c r="N565" i="1"/>
  <c r="O567" i="1"/>
  <c r="N567" i="1"/>
  <c r="O569" i="1"/>
  <c r="N569" i="1"/>
  <c r="N571" i="1"/>
  <c r="O571" i="1"/>
  <c r="O573" i="1"/>
  <c r="N573" i="1"/>
  <c r="O575" i="1"/>
  <c r="N575" i="1"/>
  <c r="N577" i="1"/>
  <c r="O577" i="1"/>
  <c r="O579" i="1"/>
  <c r="N579" i="1"/>
  <c r="O581" i="1"/>
  <c r="N581" i="1"/>
  <c r="O583" i="1"/>
  <c r="N583" i="1"/>
  <c r="O585" i="1"/>
  <c r="N585" i="1"/>
  <c r="N587" i="1"/>
  <c r="O587" i="1"/>
  <c r="O589" i="1"/>
  <c r="N589" i="1"/>
  <c r="O591" i="1"/>
  <c r="N591" i="1"/>
  <c r="N593" i="1"/>
  <c r="O593" i="1"/>
  <c r="O595" i="1"/>
  <c r="N595" i="1"/>
  <c r="O597" i="1"/>
  <c r="N597" i="1"/>
  <c r="O599" i="1"/>
  <c r="N599" i="1"/>
  <c r="O601" i="1"/>
  <c r="N601" i="1"/>
  <c r="N603" i="1"/>
  <c r="O603" i="1"/>
  <c r="O605" i="1"/>
  <c r="N605" i="1"/>
  <c r="O607" i="1"/>
  <c r="N607" i="1"/>
  <c r="N609" i="1"/>
  <c r="O609" i="1"/>
  <c r="O611" i="1"/>
  <c r="N611" i="1"/>
  <c r="O613" i="1"/>
  <c r="N613" i="1"/>
  <c r="O615" i="1"/>
  <c r="N615" i="1"/>
  <c r="O617" i="1"/>
  <c r="N617" i="1"/>
  <c r="N619" i="1"/>
  <c r="O619" i="1"/>
  <c r="O621" i="1"/>
  <c r="N621" i="1"/>
  <c r="O623" i="1"/>
  <c r="N623" i="1"/>
  <c r="O625" i="1"/>
  <c r="N625" i="1"/>
  <c r="N627" i="1"/>
  <c r="O627" i="1"/>
  <c r="O629" i="1"/>
  <c r="N629" i="1"/>
  <c r="O631" i="1"/>
  <c r="N631" i="1"/>
  <c r="O633" i="1"/>
  <c r="N633" i="1"/>
  <c r="N635" i="1"/>
  <c r="O635" i="1"/>
  <c r="O637" i="1"/>
  <c r="N637" i="1"/>
  <c r="O639" i="1"/>
  <c r="N639" i="1"/>
  <c r="O641" i="1"/>
  <c r="N641" i="1"/>
  <c r="N643" i="1"/>
  <c r="O643" i="1"/>
  <c r="O645" i="1"/>
  <c r="N645" i="1"/>
  <c r="O647" i="1"/>
  <c r="N647" i="1"/>
  <c r="O649" i="1"/>
  <c r="N649" i="1"/>
  <c r="N651" i="1"/>
  <c r="O651" i="1"/>
  <c r="O653" i="1"/>
  <c r="N653" i="1"/>
  <c r="O655" i="1"/>
  <c r="N655" i="1"/>
  <c r="O657" i="1"/>
  <c r="N657" i="1"/>
  <c r="N659" i="1"/>
  <c r="O659" i="1"/>
  <c r="O661" i="1"/>
  <c r="N661" i="1"/>
  <c r="O663" i="1"/>
  <c r="N663" i="1"/>
  <c r="O664" i="1"/>
  <c r="N664" i="1"/>
  <c r="N666" i="1"/>
  <c r="O666" i="1"/>
  <c r="O668" i="1"/>
  <c r="N668" i="1"/>
  <c r="O670" i="1"/>
  <c r="N670" i="1"/>
  <c r="O672" i="1"/>
  <c r="N672" i="1"/>
  <c r="N674" i="1"/>
  <c r="O674" i="1"/>
  <c r="O676" i="1"/>
  <c r="N676" i="1"/>
  <c r="O678" i="1"/>
  <c r="N678" i="1"/>
  <c r="O680" i="1"/>
  <c r="N680" i="1"/>
  <c r="N682" i="1"/>
  <c r="O682" i="1"/>
  <c r="O684" i="1"/>
  <c r="N684" i="1"/>
  <c r="O686" i="1"/>
  <c r="N686" i="1"/>
  <c r="R688" i="1"/>
  <c r="O688" i="1"/>
  <c r="N688" i="1"/>
  <c r="O690" i="1"/>
  <c r="N690" i="1"/>
  <c r="R690" i="1"/>
  <c r="O692" i="1"/>
  <c r="N692" i="1"/>
  <c r="R692" i="1"/>
  <c r="O694" i="1"/>
  <c r="R694" i="1"/>
  <c r="N694" i="1"/>
  <c r="R696" i="1"/>
  <c r="O696" i="1"/>
  <c r="N696" i="1"/>
  <c r="O698" i="1"/>
  <c r="N698" i="1"/>
  <c r="R698" i="1"/>
  <c r="O700" i="1"/>
  <c r="N700" i="1"/>
  <c r="R700" i="1"/>
  <c r="O702" i="1"/>
  <c r="N702" i="1"/>
  <c r="R702" i="1"/>
  <c r="R704" i="1"/>
  <c r="O704" i="1"/>
  <c r="N704" i="1"/>
  <c r="N706" i="1"/>
  <c r="R706" i="1"/>
  <c r="O706" i="1"/>
  <c r="O708" i="1"/>
  <c r="N708" i="1"/>
  <c r="R708" i="1"/>
  <c r="O710" i="1"/>
  <c r="R710" i="1"/>
  <c r="N710" i="1"/>
  <c r="R712" i="1"/>
  <c r="O712" i="1"/>
  <c r="N712" i="1"/>
  <c r="O714" i="1"/>
  <c r="N714" i="1"/>
  <c r="R714" i="1"/>
  <c r="N716" i="1"/>
  <c r="R716" i="1"/>
  <c r="O716" i="1"/>
  <c r="N718" i="1"/>
  <c r="R718" i="1"/>
  <c r="O718" i="1"/>
  <c r="O720" i="1"/>
  <c r="R720" i="1"/>
  <c r="N720" i="1"/>
  <c r="N722" i="1"/>
  <c r="R722" i="1"/>
  <c r="O722" i="1"/>
  <c r="R724" i="1"/>
  <c r="O724" i="1"/>
  <c r="N724" i="1"/>
  <c r="N726" i="1"/>
  <c r="O726" i="1"/>
  <c r="R726" i="1"/>
  <c r="O728" i="1"/>
  <c r="N728" i="1"/>
  <c r="R728" i="1"/>
  <c r="R730" i="1"/>
  <c r="O730" i="1"/>
  <c r="N730" i="1"/>
  <c r="R732" i="1"/>
  <c r="O732" i="1"/>
  <c r="N732" i="1"/>
  <c r="N734" i="1"/>
  <c r="O734" i="1"/>
  <c r="R734" i="1"/>
  <c r="O736" i="1"/>
  <c r="R736" i="1"/>
  <c r="N736" i="1"/>
  <c r="R738" i="1"/>
  <c r="O738" i="1"/>
  <c r="N738" i="1"/>
  <c r="O740" i="1"/>
  <c r="N740" i="1"/>
  <c r="R740" i="1"/>
  <c r="N742" i="1"/>
  <c r="R742" i="1"/>
  <c r="O742" i="1"/>
  <c r="O744" i="1"/>
  <c r="R744" i="1"/>
  <c r="N744" i="1"/>
  <c r="R746" i="1"/>
  <c r="O746" i="1"/>
  <c r="N746" i="1"/>
  <c r="R748" i="1"/>
  <c r="O748" i="1"/>
  <c r="N748" i="1"/>
  <c r="N750" i="1"/>
  <c r="O750" i="1"/>
  <c r="R750" i="1"/>
  <c r="O752" i="1"/>
  <c r="R752" i="1"/>
  <c r="N752" i="1"/>
  <c r="R754" i="1"/>
  <c r="O754" i="1"/>
  <c r="N754" i="1"/>
  <c r="R756" i="1"/>
  <c r="O756" i="1"/>
  <c r="N756" i="1"/>
  <c r="N758" i="1"/>
  <c r="O758" i="1"/>
  <c r="R758" i="1"/>
  <c r="O760" i="1"/>
  <c r="R760" i="1"/>
  <c r="N760" i="1"/>
  <c r="R762" i="1"/>
  <c r="O762" i="1"/>
  <c r="N762" i="1"/>
  <c r="O764" i="1"/>
  <c r="N764" i="1"/>
  <c r="R764" i="1"/>
  <c r="N766" i="1"/>
  <c r="R766" i="1"/>
  <c r="O766" i="1"/>
  <c r="O768" i="1"/>
  <c r="R768" i="1"/>
  <c r="N768" i="1"/>
  <c r="O770" i="1"/>
  <c r="N770" i="1"/>
  <c r="R770" i="1"/>
  <c r="N772" i="1"/>
  <c r="R772" i="1"/>
  <c r="O772" i="1"/>
  <c r="N774" i="1"/>
  <c r="R774" i="1"/>
  <c r="O774" i="1"/>
  <c r="O776" i="1"/>
  <c r="R776" i="1"/>
  <c r="N776" i="1"/>
  <c r="N778" i="1"/>
  <c r="R778" i="1"/>
  <c r="O778" i="1"/>
  <c r="R780" i="1"/>
  <c r="O780" i="1"/>
  <c r="N780" i="1"/>
  <c r="N782" i="1"/>
  <c r="O782" i="1"/>
  <c r="R782" i="1"/>
  <c r="O784" i="1"/>
  <c r="N784" i="1"/>
  <c r="R784" i="1"/>
  <c r="R786" i="1"/>
  <c r="O786" i="1"/>
  <c r="N786" i="1"/>
  <c r="R788" i="1"/>
  <c r="O788" i="1"/>
  <c r="N788" i="1"/>
  <c r="N790" i="1"/>
  <c r="O790" i="1"/>
  <c r="R790" i="1"/>
  <c r="O792" i="1"/>
  <c r="R792" i="1"/>
  <c r="N792" i="1"/>
  <c r="R794" i="1"/>
  <c r="O794" i="1"/>
  <c r="N794" i="1"/>
  <c r="O796" i="1"/>
  <c r="N796" i="1"/>
  <c r="R796" i="1"/>
  <c r="N798" i="1"/>
  <c r="R798" i="1"/>
  <c r="O798" i="1"/>
  <c r="O800" i="1"/>
  <c r="R800" i="1"/>
  <c r="N800" i="1"/>
  <c r="O802" i="1"/>
  <c r="N802" i="1"/>
  <c r="R802" i="1"/>
  <c r="N804" i="1"/>
  <c r="R804" i="1"/>
  <c r="O804" i="1"/>
  <c r="N806" i="1"/>
  <c r="R806" i="1"/>
  <c r="O806" i="1"/>
  <c r="O808" i="1"/>
  <c r="R808" i="1"/>
  <c r="N808" i="1"/>
  <c r="N810" i="1"/>
  <c r="R810" i="1"/>
  <c r="O810" i="1"/>
  <c r="R812" i="1"/>
  <c r="O812" i="1"/>
  <c r="N812" i="1"/>
  <c r="N814" i="1"/>
  <c r="O814" i="1"/>
  <c r="R814" i="1"/>
  <c r="O816" i="1"/>
  <c r="N816" i="1"/>
  <c r="R816" i="1"/>
  <c r="R818" i="1"/>
  <c r="O818" i="1"/>
  <c r="N818" i="1"/>
  <c r="R820" i="1"/>
  <c r="O820" i="1"/>
  <c r="N820" i="1"/>
  <c r="N822" i="1"/>
  <c r="O822" i="1"/>
  <c r="R822" i="1"/>
  <c r="O824" i="1"/>
  <c r="R824" i="1"/>
  <c r="N824" i="1"/>
  <c r="R826" i="1"/>
  <c r="O826" i="1"/>
  <c r="N826" i="1"/>
  <c r="O828" i="1"/>
  <c r="N828" i="1"/>
  <c r="R828" i="1"/>
  <c r="N830" i="1"/>
  <c r="R830" i="1"/>
  <c r="O830" i="1"/>
  <c r="O832" i="1"/>
  <c r="R832" i="1"/>
  <c r="N832" i="1"/>
  <c r="O834" i="1"/>
  <c r="N834" i="1"/>
  <c r="R834" i="1"/>
  <c r="N836" i="1"/>
  <c r="R836" i="1"/>
  <c r="O836" i="1"/>
  <c r="N838" i="1"/>
  <c r="R838" i="1"/>
  <c r="O838" i="1"/>
  <c r="O840" i="1"/>
  <c r="R840" i="1"/>
  <c r="N840" i="1"/>
  <c r="N842" i="1"/>
  <c r="R842" i="1"/>
  <c r="O842" i="1"/>
  <c r="R844" i="1"/>
  <c r="O844" i="1"/>
  <c r="N844" i="1"/>
  <c r="N846" i="1"/>
  <c r="O846" i="1"/>
  <c r="R846" i="1"/>
  <c r="O848" i="1"/>
  <c r="N848" i="1"/>
  <c r="R848" i="1"/>
  <c r="R850" i="1"/>
  <c r="O850" i="1"/>
  <c r="N850" i="1"/>
  <c r="R852" i="1"/>
  <c r="O852" i="1"/>
  <c r="N852" i="1"/>
  <c r="N854" i="1"/>
  <c r="O854" i="1"/>
  <c r="R854" i="1"/>
  <c r="O856" i="1"/>
  <c r="R856" i="1"/>
  <c r="N856" i="1"/>
  <c r="R858" i="1"/>
  <c r="O858" i="1"/>
  <c r="N858" i="1"/>
  <c r="O860" i="1"/>
  <c r="N860" i="1"/>
  <c r="R860" i="1"/>
  <c r="N862" i="1"/>
  <c r="R862" i="1"/>
  <c r="O862" i="1"/>
  <c r="O864" i="1"/>
  <c r="R864" i="1"/>
  <c r="N864" i="1"/>
  <c r="O866" i="1"/>
  <c r="N866" i="1"/>
  <c r="R866" i="1"/>
  <c r="N868" i="1"/>
  <c r="R868" i="1"/>
  <c r="O868" i="1"/>
  <c r="N870" i="1"/>
  <c r="R870" i="1"/>
  <c r="O870" i="1"/>
  <c r="O872" i="1"/>
  <c r="R872" i="1"/>
  <c r="N872" i="1"/>
  <c r="N874" i="1"/>
  <c r="R874" i="1"/>
  <c r="O874" i="1"/>
  <c r="R876" i="1"/>
  <c r="O876" i="1"/>
  <c r="N876" i="1"/>
  <c r="N878" i="1"/>
  <c r="O878" i="1"/>
  <c r="R878" i="1"/>
  <c r="O880" i="1"/>
  <c r="N880" i="1"/>
  <c r="R880" i="1"/>
  <c r="R882" i="1"/>
  <c r="O882" i="1"/>
  <c r="N882" i="1"/>
  <c r="R884" i="1"/>
  <c r="O884" i="1"/>
  <c r="N884" i="1"/>
  <c r="N886" i="1"/>
  <c r="O886" i="1"/>
  <c r="R886" i="1"/>
  <c r="O888" i="1"/>
  <c r="R888" i="1"/>
  <c r="N888" i="1"/>
  <c r="R890" i="1"/>
  <c r="O890" i="1"/>
  <c r="N890" i="1"/>
  <c r="O892" i="1"/>
  <c r="N892" i="1"/>
  <c r="R892" i="1"/>
  <c r="N894" i="1"/>
  <c r="R894" i="1"/>
  <c r="O894" i="1"/>
  <c r="O896" i="1"/>
  <c r="R896" i="1"/>
  <c r="N896" i="1"/>
  <c r="O898" i="1"/>
  <c r="N898" i="1"/>
  <c r="R898" i="1"/>
  <c r="N900" i="1"/>
  <c r="O900" i="1"/>
  <c r="N902" i="1"/>
  <c r="O902" i="1"/>
  <c r="O904" i="1"/>
  <c r="N904" i="1"/>
  <c r="N906" i="1"/>
  <c r="O906" i="1"/>
  <c r="O908" i="1"/>
  <c r="N908" i="1"/>
  <c r="N910" i="1"/>
  <c r="O910" i="1"/>
  <c r="O912" i="1"/>
  <c r="N912" i="1"/>
  <c r="O914" i="1"/>
  <c r="N914" i="1"/>
  <c r="O916" i="1"/>
  <c r="N916" i="1"/>
  <c r="N918" i="1"/>
  <c r="O918" i="1"/>
  <c r="O920" i="1"/>
  <c r="N920" i="1"/>
  <c r="O922" i="1"/>
  <c r="N922" i="1"/>
  <c r="O924" i="1"/>
  <c r="N924" i="1"/>
  <c r="N926" i="1"/>
  <c r="O926" i="1"/>
  <c r="O928" i="1"/>
  <c r="R928" i="1"/>
  <c r="N928" i="1"/>
  <c r="O930" i="1"/>
  <c r="N930" i="1"/>
  <c r="R930" i="1"/>
  <c r="N932" i="1"/>
  <c r="R932" i="1"/>
  <c r="O932" i="1"/>
  <c r="G1" i="4"/>
  <c r="R5" i="5"/>
  <c r="S6" i="5"/>
  <c r="S5" i="5"/>
  <c r="S4" i="5"/>
  <c r="R6" i="5"/>
  <c r="R4" i="5"/>
  <c r="T2" i="4"/>
  <c r="V2" i="4" s="1"/>
  <c r="T3" i="4"/>
  <c r="V3" i="4" s="1"/>
  <c r="O2" i="4"/>
  <c r="Q2" i="4" s="1"/>
  <c r="P10" i="4" s="1"/>
  <c r="P12" i="4" s="1"/>
  <c r="J3" i="4"/>
  <c r="O74" i="1"/>
  <c r="R51" i="1"/>
  <c r="R71" i="1"/>
  <c r="O11" i="1"/>
  <c r="O10" i="1"/>
  <c r="O75" i="1"/>
  <c r="N42" i="1"/>
  <c r="N43" i="1"/>
  <c r="O46" i="1"/>
  <c r="P46" i="1" s="1"/>
  <c r="Q46" i="1" s="1"/>
  <c r="N65" i="1"/>
  <c r="P65" i="1" s="1"/>
  <c r="Q65" i="1" s="1"/>
  <c r="R19" i="1"/>
  <c r="R39" i="1"/>
  <c r="O42" i="1"/>
  <c r="O43" i="1"/>
  <c r="O39" i="1"/>
  <c r="P39" i="1" s="1"/>
  <c r="Q39" i="1" s="1"/>
  <c r="O7" i="1"/>
  <c r="P7" i="1" s="1"/>
  <c r="Q7" i="1" s="1"/>
  <c r="N10" i="1"/>
  <c r="N11" i="1"/>
  <c r="O14" i="1"/>
  <c r="P14" i="1" s="1"/>
  <c r="Q14" i="1" s="1"/>
  <c r="N33" i="1"/>
  <c r="P33" i="1" s="1"/>
  <c r="Q33" i="1" s="1"/>
  <c r="O71" i="1"/>
  <c r="P71" i="1" s="1"/>
  <c r="Q71" i="1" s="1"/>
  <c r="N74" i="1"/>
  <c r="N75" i="1"/>
  <c r="O78" i="1"/>
  <c r="P78" i="1" s="1"/>
  <c r="Q78" i="1" s="1"/>
  <c r="R67" i="1"/>
  <c r="O67" i="1"/>
  <c r="P67" i="1" s="1"/>
  <c r="Q67" i="1" s="1"/>
  <c r="R31" i="1"/>
  <c r="N31" i="1"/>
  <c r="O31" i="1"/>
  <c r="R35" i="1"/>
  <c r="O35" i="1"/>
  <c r="P35" i="1" s="1"/>
  <c r="Q35" i="1" s="1"/>
  <c r="R63" i="1"/>
  <c r="N63" i="1"/>
  <c r="O63" i="1"/>
  <c r="R15" i="1"/>
  <c r="R47" i="1"/>
  <c r="R79" i="1"/>
  <c r="N17" i="1"/>
  <c r="P17" i="1" s="1"/>
  <c r="Q17" i="1" s="1"/>
  <c r="N23" i="1"/>
  <c r="R27" i="1"/>
  <c r="N55" i="1"/>
  <c r="O62" i="1"/>
  <c r="P62" i="1" s="1"/>
  <c r="Q62" i="1" s="1"/>
  <c r="N15" i="1"/>
  <c r="P15" i="1" s="1"/>
  <c r="Q15" i="1" s="1"/>
  <c r="N19" i="1"/>
  <c r="P19" i="1" s="1"/>
  <c r="Q19" i="1" s="1"/>
  <c r="O23" i="1"/>
  <c r="N26" i="1"/>
  <c r="N27" i="1"/>
  <c r="P27" i="1" s="1"/>
  <c r="Q27" i="1" s="1"/>
  <c r="N47" i="1"/>
  <c r="P47" i="1" s="1"/>
  <c r="Q47" i="1" s="1"/>
  <c r="N51" i="1"/>
  <c r="P51" i="1" s="1"/>
  <c r="Q51" i="1" s="1"/>
  <c r="O55" i="1"/>
  <c r="N58" i="1"/>
  <c r="N59" i="1"/>
  <c r="P59" i="1" s="1"/>
  <c r="Q59" i="1" s="1"/>
  <c r="N79" i="1"/>
  <c r="P79" i="1" s="1"/>
  <c r="Q79" i="1" s="1"/>
  <c r="O30" i="1"/>
  <c r="P30" i="1" s="1"/>
  <c r="Q30" i="1" s="1"/>
  <c r="N49" i="1"/>
  <c r="P49" i="1" s="1"/>
  <c r="Q49" i="1" s="1"/>
  <c r="R59" i="1"/>
  <c r="N81" i="1"/>
  <c r="P81" i="1" s="1"/>
  <c r="Q81" i="1" s="1"/>
  <c r="O26" i="1"/>
  <c r="O58" i="1"/>
  <c r="K3" i="4"/>
  <c r="R22" i="1"/>
  <c r="R38" i="1"/>
  <c r="R54" i="1"/>
  <c r="R70" i="1"/>
  <c r="R77" i="1"/>
  <c r="N13" i="1"/>
  <c r="R20" i="1"/>
  <c r="N20" i="1"/>
  <c r="R36" i="1"/>
  <c r="N36" i="1"/>
  <c r="R52" i="1"/>
  <c r="N52" i="1"/>
  <c r="R57" i="1"/>
  <c r="R68" i="1"/>
  <c r="N68" i="1"/>
  <c r="R73" i="1"/>
  <c r="R24" i="1"/>
  <c r="N24" i="1"/>
  <c r="P24" i="1" s="1"/>
  <c r="Q24" i="1" s="1"/>
  <c r="R29" i="1"/>
  <c r="R40" i="1"/>
  <c r="N40" i="1"/>
  <c r="P40" i="1" s="1"/>
  <c r="Q40" i="1" s="1"/>
  <c r="R56" i="1"/>
  <c r="N56" i="1"/>
  <c r="R61" i="1"/>
  <c r="O3" i="4"/>
  <c r="R16" i="1"/>
  <c r="N16" i="1"/>
  <c r="O20" i="1"/>
  <c r="O36" i="1"/>
  <c r="R48" i="1"/>
  <c r="N48" i="1"/>
  <c r="O52" i="1"/>
  <c r="R64" i="1"/>
  <c r="N64" i="1"/>
  <c r="N73" i="1"/>
  <c r="P73" i="1" s="1"/>
  <c r="Q73" i="1" s="1"/>
  <c r="R78" i="1"/>
  <c r="R80" i="1"/>
  <c r="N80" i="1"/>
  <c r="N82" i="1"/>
  <c r="P82" i="1" s="1"/>
  <c r="Q82" i="1" s="1"/>
  <c r="N8" i="1"/>
  <c r="R13" i="1"/>
  <c r="R45" i="1"/>
  <c r="R72" i="1"/>
  <c r="N72" i="1"/>
  <c r="D2" i="4"/>
  <c r="N6" i="1"/>
  <c r="P6" i="1" s="1"/>
  <c r="O8" i="1"/>
  <c r="R18" i="1"/>
  <c r="N22" i="1"/>
  <c r="R25" i="1"/>
  <c r="N29" i="1"/>
  <c r="P29" i="1" s="1"/>
  <c r="Q29" i="1" s="1"/>
  <c r="R34" i="1"/>
  <c r="N38" i="1"/>
  <c r="R41" i="1"/>
  <c r="N45" i="1"/>
  <c r="P45" i="1" s="1"/>
  <c r="Q45" i="1" s="1"/>
  <c r="R50" i="1"/>
  <c r="N54" i="1"/>
  <c r="O56" i="1"/>
  <c r="N61" i="1"/>
  <c r="P61" i="1" s="1"/>
  <c r="Q61" i="1" s="1"/>
  <c r="R66" i="1"/>
  <c r="N70" i="1"/>
  <c r="O72" i="1"/>
  <c r="N77" i="1"/>
  <c r="P77" i="1" s="1"/>
  <c r="Q77" i="1" s="1"/>
  <c r="R82" i="1"/>
  <c r="N9" i="1"/>
  <c r="P9" i="1" s="1"/>
  <c r="Q9" i="1" s="1"/>
  <c r="R14" i="1"/>
  <c r="N18" i="1"/>
  <c r="P18" i="1" s="1"/>
  <c r="Q18" i="1" s="1"/>
  <c r="R21" i="1"/>
  <c r="O22" i="1"/>
  <c r="N25" i="1"/>
  <c r="P25" i="1" s="1"/>
  <c r="Q25" i="1" s="1"/>
  <c r="R30" i="1"/>
  <c r="R32" i="1"/>
  <c r="N32" i="1"/>
  <c r="N34" i="1"/>
  <c r="P34" i="1" s="1"/>
  <c r="Q34" i="1" s="1"/>
  <c r="R37" i="1"/>
  <c r="O38" i="1"/>
  <c r="N41" i="1"/>
  <c r="P41" i="1" s="1"/>
  <c r="Q41" i="1" s="1"/>
  <c r="R46" i="1"/>
  <c r="N50" i="1"/>
  <c r="P50" i="1" s="1"/>
  <c r="Q50" i="1" s="1"/>
  <c r="R53" i="1"/>
  <c r="O54" i="1"/>
  <c r="N57" i="1"/>
  <c r="P57" i="1" s="1"/>
  <c r="Q57" i="1" s="1"/>
  <c r="R62" i="1"/>
  <c r="N66" i="1"/>
  <c r="P66" i="1" s="1"/>
  <c r="Q66" i="1" s="1"/>
  <c r="O68" i="1"/>
  <c r="R69" i="1"/>
  <c r="O70" i="1"/>
  <c r="N12" i="1"/>
  <c r="P12" i="1" s="1"/>
  <c r="Q12" i="1" s="1"/>
  <c r="O16" i="1"/>
  <c r="R17" i="1"/>
  <c r="N21" i="1"/>
  <c r="P21" i="1" s="1"/>
  <c r="Q21" i="1" s="1"/>
  <c r="R28" i="1"/>
  <c r="N28" i="1"/>
  <c r="P28" i="1" s="1"/>
  <c r="Q28" i="1" s="1"/>
  <c r="O32" i="1"/>
  <c r="R33" i="1"/>
  <c r="N37" i="1"/>
  <c r="P37" i="1" s="1"/>
  <c r="Q37" i="1" s="1"/>
  <c r="R44" i="1"/>
  <c r="N44" i="1"/>
  <c r="P44" i="1" s="1"/>
  <c r="Q44" i="1" s="1"/>
  <c r="O48" i="1"/>
  <c r="R49" i="1"/>
  <c r="N53" i="1"/>
  <c r="P53" i="1" s="1"/>
  <c r="Q53" i="1" s="1"/>
  <c r="R60" i="1"/>
  <c r="N60" i="1"/>
  <c r="P60" i="1" s="1"/>
  <c r="Q60" i="1" s="1"/>
  <c r="O64" i="1"/>
  <c r="R65" i="1"/>
  <c r="N69" i="1"/>
  <c r="P69" i="1" s="1"/>
  <c r="Q69" i="1" s="1"/>
  <c r="R76" i="1"/>
  <c r="N76" i="1"/>
  <c r="P76" i="1" s="1"/>
  <c r="Q76" i="1" s="1"/>
  <c r="O80" i="1"/>
  <c r="R81" i="1"/>
  <c r="P13" i="1" l="1"/>
  <c r="Q13" i="1" s="1"/>
  <c r="R7" i="1"/>
  <c r="R9" i="1"/>
  <c r="R12" i="1"/>
  <c r="U10" i="4"/>
  <c r="U12" i="4" s="1"/>
  <c r="P1137" i="1"/>
  <c r="Q1137" i="1" s="1"/>
  <c r="P1121" i="1"/>
  <c r="Q1121" i="1" s="1"/>
  <c r="P1105" i="1"/>
  <c r="Q1105" i="1" s="1"/>
  <c r="P1089" i="1"/>
  <c r="Q1089" i="1" s="1"/>
  <c r="P1073" i="1"/>
  <c r="Q1073" i="1" s="1"/>
  <c r="P1057" i="1"/>
  <c r="Q1057" i="1" s="1"/>
  <c r="P1041" i="1"/>
  <c r="Q1041" i="1" s="1"/>
  <c r="P162" i="1"/>
  <c r="Q162" i="1" s="1"/>
  <c r="P86" i="1"/>
  <c r="Q86" i="1" s="1"/>
  <c r="P2055" i="1"/>
  <c r="P1985" i="1"/>
  <c r="P1979" i="1"/>
  <c r="P1906" i="1"/>
  <c r="P1770" i="1"/>
  <c r="P1636" i="1"/>
  <c r="Q1636" i="1" s="1"/>
  <c r="P1389" i="1"/>
  <c r="Q1389" i="1" s="1"/>
  <c r="P1373" i="1"/>
  <c r="Q1373" i="1" s="1"/>
  <c r="P1319" i="1"/>
  <c r="Q1319" i="1" s="1"/>
  <c r="P1271" i="1"/>
  <c r="Q1271" i="1" s="1"/>
  <c r="P1261" i="1"/>
  <c r="Q1261" i="1" s="1"/>
  <c r="P1191" i="1"/>
  <c r="P1187" i="1"/>
  <c r="P1179" i="1"/>
  <c r="P1136" i="1"/>
  <c r="Q1136" i="1" s="1"/>
  <c r="P1122" i="1"/>
  <c r="Q1122" i="1" s="1"/>
  <c r="P1118" i="1"/>
  <c r="Q1118" i="1" s="1"/>
  <c r="P1096" i="1"/>
  <c r="Q1096" i="1" s="1"/>
  <c r="P1040" i="1"/>
  <c r="Q1040" i="1" s="1"/>
  <c r="P1026" i="1"/>
  <c r="Q1026" i="1" s="1"/>
  <c r="P1022" i="1"/>
  <c r="Q1022" i="1" s="1"/>
  <c r="P1012" i="1"/>
  <c r="Q1012" i="1" s="1"/>
  <c r="P1074" i="1"/>
  <c r="Q1074" i="1" s="1"/>
  <c r="P1025" i="1"/>
  <c r="Q1025" i="1" s="1"/>
  <c r="P1009" i="1"/>
  <c r="Q1009" i="1" s="1"/>
  <c r="P977" i="1"/>
  <c r="Q977" i="1" s="1"/>
  <c r="P1958" i="1"/>
  <c r="P1088" i="1"/>
  <c r="Q1088" i="1" s="1"/>
  <c r="P1128" i="1"/>
  <c r="Q1128" i="1" s="1"/>
  <c r="P1126" i="1"/>
  <c r="Q1126" i="1" s="1"/>
  <c r="P1808" i="1"/>
  <c r="P1437" i="1"/>
  <c r="P1423" i="1"/>
  <c r="P1415" i="1"/>
  <c r="P919" i="1"/>
  <c r="P903" i="1"/>
  <c r="P887" i="1"/>
  <c r="Q887" i="1" s="1"/>
  <c r="P871" i="1"/>
  <c r="Q871" i="1" s="1"/>
  <c r="P855" i="1"/>
  <c r="Q855" i="1" s="1"/>
  <c r="P839" i="1"/>
  <c r="Q839" i="1" s="1"/>
  <c r="P823" i="1"/>
  <c r="Q823" i="1" s="1"/>
  <c r="P807" i="1"/>
  <c r="Q807" i="1" s="1"/>
  <c r="P791" i="1"/>
  <c r="Q791" i="1" s="1"/>
  <c r="P775" i="1"/>
  <c r="Q775" i="1" s="1"/>
  <c r="P759" i="1"/>
  <c r="Q759" i="1" s="1"/>
  <c r="P727" i="1"/>
  <c r="Q727" i="1" s="1"/>
  <c r="P600" i="1"/>
  <c r="P568" i="1"/>
  <c r="P959" i="1"/>
  <c r="Q959" i="1" s="1"/>
  <c r="P180" i="1"/>
  <c r="Q180" i="1" s="1"/>
  <c r="P132" i="1"/>
  <c r="Q132" i="1" s="1"/>
  <c r="P124" i="1"/>
  <c r="Q124" i="1" s="1"/>
  <c r="P112" i="1"/>
  <c r="Q112" i="1" s="1"/>
  <c r="P2019" i="1"/>
  <c r="P2007" i="1"/>
  <c r="P1898" i="1"/>
  <c r="P1824" i="1"/>
  <c r="P1820" i="1"/>
  <c r="P1810" i="1"/>
  <c r="P1188" i="1"/>
  <c r="P1157" i="1"/>
  <c r="P209" i="1"/>
  <c r="Q209" i="1" s="1"/>
  <c r="P1686" i="1"/>
  <c r="Q1686" i="1" s="1"/>
  <c r="P1638" i="1"/>
  <c r="Q1638" i="1" s="1"/>
  <c r="P1632" i="1"/>
  <c r="Q1632" i="1" s="1"/>
  <c r="P709" i="1"/>
  <c r="Q709" i="1" s="1"/>
  <c r="P685" i="1"/>
  <c r="P654" i="1"/>
  <c r="P622" i="1"/>
  <c r="P548" i="1"/>
  <c r="P546" i="1"/>
  <c r="P514" i="1"/>
  <c r="P494" i="1"/>
  <c r="P384" i="1"/>
  <c r="Q384" i="1" s="1"/>
  <c r="P1752" i="1"/>
  <c r="P1694" i="1"/>
  <c r="Q1694" i="1" s="1"/>
  <c r="P544" i="1"/>
  <c r="P488" i="1"/>
  <c r="P474" i="1"/>
  <c r="P446" i="1"/>
  <c r="Q446" i="1" s="1"/>
  <c r="P364" i="1"/>
  <c r="Q364" i="1" s="1"/>
  <c r="P357" i="1"/>
  <c r="Q357" i="1" s="1"/>
  <c r="P299" i="1"/>
  <c r="Q299" i="1" s="1"/>
  <c r="P287" i="1"/>
  <c r="Q287" i="1" s="1"/>
  <c r="P245" i="1"/>
  <c r="Q245" i="1" s="1"/>
  <c r="P237" i="1"/>
  <c r="Q237" i="1" s="1"/>
  <c r="P215" i="1"/>
  <c r="Q215" i="1" s="1"/>
  <c r="P197" i="1"/>
  <c r="Q197" i="1" s="1"/>
  <c r="P1604" i="1"/>
  <c r="Q1604" i="1" s="1"/>
  <c r="P1856" i="1"/>
  <c r="Q1856" i="1" s="1"/>
  <c r="P1852" i="1"/>
  <c r="Q1852" i="1" s="1"/>
  <c r="P1840" i="1"/>
  <c r="P1836" i="1"/>
  <c r="P1756" i="1"/>
  <c r="P1748" i="1"/>
  <c r="Q1748" i="1" s="1"/>
  <c r="P1608" i="1"/>
  <c r="Q1608" i="1" s="1"/>
  <c r="P1560" i="1"/>
  <c r="Q1560" i="1" s="1"/>
  <c r="P1594" i="1"/>
  <c r="Q1594" i="1" s="1"/>
  <c r="P1289" i="1"/>
  <c r="Q1289" i="1" s="1"/>
  <c r="P1233" i="1"/>
  <c r="Q1233" i="1" s="1"/>
  <c r="P1153" i="1"/>
  <c r="P1149" i="1"/>
  <c r="P1140" i="1"/>
  <c r="Q1140" i="1" s="1"/>
  <c r="P1692" i="1"/>
  <c r="Q1692" i="1" s="1"/>
  <c r="P1550" i="1"/>
  <c r="Q1550" i="1" s="1"/>
  <c r="P1542" i="1"/>
  <c r="Q1542" i="1" s="1"/>
  <c r="P1494" i="1"/>
  <c r="Q1494" i="1" s="1"/>
  <c r="P1451" i="1"/>
  <c r="P1357" i="1"/>
  <c r="Q1357" i="1" s="1"/>
  <c r="P1355" i="1"/>
  <c r="Q1355" i="1" s="1"/>
  <c r="P1245" i="1"/>
  <c r="Q1245" i="1" s="1"/>
  <c r="P1229" i="1"/>
  <c r="Q1229" i="1" s="1"/>
  <c r="P1130" i="1"/>
  <c r="Q1130" i="1" s="1"/>
  <c r="P1090" i="1"/>
  <c r="Q1090" i="1" s="1"/>
  <c r="P1086" i="1"/>
  <c r="Q1086" i="1" s="1"/>
  <c r="P1072" i="1"/>
  <c r="Q1072" i="1" s="1"/>
  <c r="P1032" i="1"/>
  <c r="Q1032" i="1" s="1"/>
  <c r="P1008" i="1"/>
  <c r="Q1008" i="1" s="1"/>
  <c r="P2038" i="1"/>
  <c r="P2022" i="1"/>
  <c r="P2006" i="1"/>
  <c r="P1990" i="1"/>
  <c r="P1974" i="1"/>
  <c r="P1959" i="1"/>
  <c r="P1943" i="1"/>
  <c r="P1927" i="1"/>
  <c r="P1911" i="1"/>
  <c r="P1895" i="1"/>
  <c r="P1877" i="1"/>
  <c r="P1869" i="1"/>
  <c r="P1863" i="1"/>
  <c r="P1855" i="1"/>
  <c r="Q1855" i="1" s="1"/>
  <c r="P1847" i="1"/>
  <c r="Q1847" i="1" s="1"/>
  <c r="P1543" i="1"/>
  <c r="Q1543" i="1" s="1"/>
  <c r="P1511" i="1"/>
  <c r="Q1511" i="1" s="1"/>
  <c r="P1464" i="1"/>
  <c r="Q1464" i="1" s="1"/>
  <c r="P1372" i="1"/>
  <c r="Q1372" i="1" s="1"/>
  <c r="P1340" i="1"/>
  <c r="Q1340" i="1" s="1"/>
  <c r="P1308" i="1"/>
  <c r="Q1308" i="1" s="1"/>
  <c r="P1276" i="1"/>
  <c r="Q1276" i="1" s="1"/>
  <c r="P1244" i="1"/>
  <c r="Q1244" i="1" s="1"/>
  <c r="P1176" i="1"/>
  <c r="P1131" i="1"/>
  <c r="Q1131" i="1" s="1"/>
  <c r="P1115" i="1"/>
  <c r="Q1115" i="1" s="1"/>
  <c r="P1099" i="1"/>
  <c r="Q1099" i="1" s="1"/>
  <c r="P1083" i="1"/>
  <c r="Q1083" i="1" s="1"/>
  <c r="P1067" i="1"/>
  <c r="Q1067" i="1" s="1"/>
  <c r="P1051" i="1"/>
  <c r="Q1051" i="1" s="1"/>
  <c r="P1035" i="1"/>
  <c r="Q1035" i="1" s="1"/>
  <c r="P1019" i="1"/>
  <c r="Q1019" i="1" s="1"/>
  <c r="P1003" i="1"/>
  <c r="Q1003" i="1" s="1"/>
  <c r="P987" i="1"/>
  <c r="Q987" i="1" s="1"/>
  <c r="P971" i="1"/>
  <c r="Q971" i="1" s="1"/>
  <c r="P955" i="1"/>
  <c r="Q955" i="1" s="1"/>
  <c r="P939" i="1"/>
  <c r="Q939" i="1" s="1"/>
  <c r="P554" i="1"/>
  <c r="P492" i="1"/>
  <c r="P486" i="1"/>
  <c r="P464" i="1"/>
  <c r="P430" i="1"/>
  <c r="Q430" i="1" s="1"/>
  <c r="P424" i="1"/>
  <c r="Q424" i="1" s="1"/>
  <c r="P402" i="1"/>
  <c r="Q402" i="1" s="1"/>
  <c r="P382" i="1"/>
  <c r="Q382" i="1" s="1"/>
  <c r="P343" i="1"/>
  <c r="Q343" i="1" s="1"/>
  <c r="P325" i="1"/>
  <c r="Q325" i="1" s="1"/>
  <c r="P315" i="1"/>
  <c r="Q315" i="1" s="1"/>
  <c r="P301" i="1"/>
  <c r="Q301" i="1" s="1"/>
  <c r="P906" i="1"/>
  <c r="P874" i="1"/>
  <c r="Q874" i="1" s="1"/>
  <c r="P842" i="1"/>
  <c r="Q842" i="1" s="1"/>
  <c r="P810" i="1"/>
  <c r="Q810" i="1" s="1"/>
  <c r="P778" i="1"/>
  <c r="Q778" i="1" s="1"/>
  <c r="P722" i="1"/>
  <c r="Q722" i="1" s="1"/>
  <c r="P710" i="1"/>
  <c r="Q710" i="1" s="1"/>
  <c r="P706" i="1"/>
  <c r="Q706" i="1" s="1"/>
  <c r="P694" i="1"/>
  <c r="Q694" i="1" s="1"/>
  <c r="P682" i="1"/>
  <c r="P678" i="1"/>
  <c r="P674" i="1"/>
  <c r="P666" i="1"/>
  <c r="P663" i="1"/>
  <c r="P659" i="1"/>
  <c r="P651" i="1"/>
  <c r="P647" i="1"/>
  <c r="P643" i="1"/>
  <c r="P635" i="1"/>
  <c r="P631" i="1"/>
  <c r="P528" i="1"/>
  <c r="P235" i="1"/>
  <c r="Q235" i="1" s="1"/>
  <c r="P195" i="1"/>
  <c r="Q195" i="1" s="1"/>
  <c r="P1696" i="1"/>
  <c r="Q1696" i="1" s="1"/>
  <c r="P1210" i="1"/>
  <c r="P1178" i="1"/>
  <c r="P723" i="1"/>
  <c r="Q723" i="1" s="1"/>
  <c r="P715" i="1"/>
  <c r="Q715" i="1" s="1"/>
  <c r="P689" i="1"/>
  <c r="Q689" i="1" s="1"/>
  <c r="P681" i="1"/>
  <c r="P650" i="1"/>
  <c r="P536" i="1"/>
  <c r="P502" i="1"/>
  <c r="P454" i="1"/>
  <c r="P251" i="1"/>
  <c r="Q251" i="1" s="1"/>
  <c r="P1971" i="1"/>
  <c r="P1399" i="1"/>
  <c r="Q1399" i="1" s="1"/>
  <c r="P1381" i="1"/>
  <c r="Q1381" i="1" s="1"/>
  <c r="P1315" i="1"/>
  <c r="Q1315" i="1" s="1"/>
  <c r="P1299" i="1"/>
  <c r="Q1299" i="1" s="1"/>
  <c r="P1279" i="1"/>
  <c r="Q1279" i="1" s="1"/>
  <c r="P1243" i="1"/>
  <c r="Q1243" i="1" s="1"/>
  <c r="P1175" i="1"/>
  <c r="P1002" i="1"/>
  <c r="Q1002" i="1" s="1"/>
  <c r="P968" i="1"/>
  <c r="Q968" i="1" s="1"/>
  <c r="P932" i="1"/>
  <c r="Q932" i="1" s="1"/>
  <c r="P928" i="1"/>
  <c r="Q928" i="1" s="1"/>
  <c r="P920" i="1"/>
  <c r="P904" i="1"/>
  <c r="P900" i="1"/>
  <c r="P896" i="1"/>
  <c r="Q896" i="1" s="1"/>
  <c r="P888" i="1"/>
  <c r="Q888" i="1" s="1"/>
  <c r="P872" i="1"/>
  <c r="Q872" i="1" s="1"/>
  <c r="P868" i="1"/>
  <c r="Q868" i="1" s="1"/>
  <c r="P864" i="1"/>
  <c r="Q864" i="1" s="1"/>
  <c r="P856" i="1"/>
  <c r="Q856" i="1" s="1"/>
  <c r="P840" i="1"/>
  <c r="Q840" i="1" s="1"/>
  <c r="P836" i="1"/>
  <c r="Q836" i="1" s="1"/>
  <c r="P832" i="1"/>
  <c r="Q832" i="1" s="1"/>
  <c r="P824" i="1"/>
  <c r="Q824" i="1" s="1"/>
  <c r="P808" i="1"/>
  <c r="Q808" i="1" s="1"/>
  <c r="P804" i="1"/>
  <c r="Q804" i="1" s="1"/>
  <c r="P800" i="1"/>
  <c r="Q800" i="1" s="1"/>
  <c r="P792" i="1"/>
  <c r="Q792" i="1" s="1"/>
  <c r="P776" i="1"/>
  <c r="Q776" i="1" s="1"/>
  <c r="P772" i="1"/>
  <c r="Q772" i="1" s="1"/>
  <c r="P768" i="1"/>
  <c r="Q768" i="1" s="1"/>
  <c r="P760" i="1"/>
  <c r="Q760" i="1" s="1"/>
  <c r="P752" i="1"/>
  <c r="Q752" i="1" s="1"/>
  <c r="P744" i="1"/>
  <c r="Q744" i="1" s="1"/>
  <c r="P736" i="1"/>
  <c r="Q736" i="1" s="1"/>
  <c r="P720" i="1"/>
  <c r="Q720" i="1" s="1"/>
  <c r="P716" i="1"/>
  <c r="Q716" i="1" s="1"/>
  <c r="P712" i="1"/>
  <c r="Q712" i="1" s="1"/>
  <c r="P704" i="1"/>
  <c r="Q704" i="1" s="1"/>
  <c r="P702" i="1"/>
  <c r="Q702" i="1" s="1"/>
  <c r="P696" i="1"/>
  <c r="Q696" i="1" s="1"/>
  <c r="P688" i="1"/>
  <c r="Q688" i="1" s="1"/>
  <c r="P686" i="1"/>
  <c r="P680" i="1"/>
  <c r="P672" i="1"/>
  <c r="P670" i="1"/>
  <c r="P664" i="1"/>
  <c r="P657" i="1"/>
  <c r="P655" i="1"/>
  <c r="P649" i="1"/>
  <c r="P641" i="1"/>
  <c r="P639" i="1"/>
  <c r="P633" i="1"/>
  <c r="P625" i="1"/>
  <c r="P623" i="1"/>
  <c r="P615" i="1"/>
  <c r="P609" i="1"/>
  <c r="P599" i="1"/>
  <c r="P593" i="1"/>
  <c r="P583" i="1"/>
  <c r="P577" i="1"/>
  <c r="P567" i="1"/>
  <c r="P561" i="1"/>
  <c r="P551" i="1"/>
  <c r="P545" i="1"/>
  <c r="P535" i="1"/>
  <c r="P529" i="1"/>
  <c r="P519" i="1"/>
  <c r="P513" i="1"/>
  <c r="P503" i="1"/>
  <c r="P497" i="1"/>
  <c r="P487" i="1"/>
  <c r="P481" i="1"/>
  <c r="P471" i="1"/>
  <c r="P465" i="1"/>
  <c r="P455" i="1"/>
  <c r="P449" i="1"/>
  <c r="Q449" i="1" s="1"/>
  <c r="P439" i="1"/>
  <c r="Q439" i="1" s="1"/>
  <c r="P433" i="1"/>
  <c r="Q433" i="1" s="1"/>
  <c r="P423" i="1"/>
  <c r="Q423" i="1" s="1"/>
  <c r="P417" i="1"/>
  <c r="Q417" i="1" s="1"/>
  <c r="P407" i="1"/>
  <c r="Q407" i="1" s="1"/>
  <c r="P401" i="1"/>
  <c r="Q401" i="1" s="1"/>
  <c r="P391" i="1"/>
  <c r="Q391" i="1" s="1"/>
  <c r="P385" i="1"/>
  <c r="Q385" i="1" s="1"/>
  <c r="P375" i="1"/>
  <c r="Q375" i="1" s="1"/>
  <c r="P369" i="1"/>
  <c r="Q369" i="1" s="1"/>
  <c r="P359" i="1"/>
  <c r="Q359" i="1" s="1"/>
  <c r="P354" i="1"/>
  <c r="Q354" i="1" s="1"/>
  <c r="P348" i="1"/>
  <c r="Q348" i="1" s="1"/>
  <c r="P338" i="1"/>
  <c r="Q338" i="1" s="1"/>
  <c r="P332" i="1"/>
  <c r="Q332" i="1" s="1"/>
  <c r="P322" i="1"/>
  <c r="Q322" i="1" s="1"/>
  <c r="P316" i="1"/>
  <c r="Q316" i="1" s="1"/>
  <c r="P306" i="1"/>
  <c r="Q306" i="1" s="1"/>
  <c r="P300" i="1"/>
  <c r="Q300" i="1" s="1"/>
  <c r="P290" i="1"/>
  <c r="Q290" i="1" s="1"/>
  <c r="P284" i="1"/>
  <c r="Q284" i="1" s="1"/>
  <c r="P274" i="1"/>
  <c r="Q274" i="1" s="1"/>
  <c r="P268" i="1"/>
  <c r="Q268" i="1" s="1"/>
  <c r="P258" i="1"/>
  <c r="Q258" i="1" s="1"/>
  <c r="P242" i="1"/>
  <c r="Q242" i="1" s="1"/>
  <c r="P226" i="1"/>
  <c r="Q226" i="1" s="1"/>
  <c r="P210" i="1"/>
  <c r="Q210" i="1" s="1"/>
  <c r="P194" i="1"/>
  <c r="Q194" i="1" s="1"/>
  <c r="P179" i="1"/>
  <c r="Q179" i="1" s="1"/>
  <c r="P177" i="1"/>
  <c r="Q177" i="1" s="1"/>
  <c r="P163" i="1"/>
  <c r="Q163" i="1" s="1"/>
  <c r="P161" i="1"/>
  <c r="Q161" i="1" s="1"/>
  <c r="P147" i="1"/>
  <c r="Q147" i="1" s="1"/>
  <c r="P145" i="1"/>
  <c r="Q145" i="1" s="1"/>
  <c r="P131" i="1"/>
  <c r="Q131" i="1" s="1"/>
  <c r="P129" i="1"/>
  <c r="Q129" i="1" s="1"/>
  <c r="P115" i="1"/>
  <c r="Q115" i="1" s="1"/>
  <c r="P113" i="1"/>
  <c r="Q113" i="1" s="1"/>
  <c r="P99" i="1"/>
  <c r="Q99" i="1" s="1"/>
  <c r="P97" i="1"/>
  <c r="Q97" i="1" s="1"/>
  <c r="P522" i="1"/>
  <c r="P460" i="1"/>
  <c r="P420" i="1"/>
  <c r="Q420" i="1" s="1"/>
  <c r="P392" i="1"/>
  <c r="Q392" i="1" s="1"/>
  <c r="P327" i="1"/>
  <c r="Q327" i="1" s="1"/>
  <c r="P303" i="1"/>
  <c r="Q303" i="1" s="1"/>
  <c r="P275" i="1"/>
  <c r="Q275" i="1" s="1"/>
  <c r="P247" i="1"/>
  <c r="Q247" i="1" s="1"/>
  <c r="P201" i="1"/>
  <c r="Q201" i="1" s="1"/>
  <c r="AJ170" i="1"/>
  <c r="AK170" i="1" s="1"/>
  <c r="P146" i="1"/>
  <c r="Q146" i="1" s="1"/>
  <c r="P126" i="1"/>
  <c r="Q126" i="1" s="1"/>
  <c r="P2037" i="1"/>
  <c r="P2015" i="1"/>
  <c r="P1975" i="1"/>
  <c r="P1954" i="1"/>
  <c r="P1934" i="1"/>
  <c r="P1904" i="1"/>
  <c r="P1562" i="1"/>
  <c r="Q1562" i="1" s="1"/>
  <c r="P2008" i="1"/>
  <c r="P1992" i="1"/>
  <c r="P1976" i="1"/>
  <c r="P1961" i="1"/>
  <c r="P1945" i="1"/>
  <c r="P1929" i="1"/>
  <c r="P1913" i="1"/>
  <c r="P1897" i="1"/>
  <c r="P1889" i="1"/>
  <c r="P1793" i="1"/>
  <c r="P1787" i="1"/>
  <c r="P1779" i="1"/>
  <c r="P1745" i="1"/>
  <c r="Q1745" i="1" s="1"/>
  <c r="P1731" i="1"/>
  <c r="Q1731" i="1" s="1"/>
  <c r="P1729" i="1"/>
  <c r="Q1729" i="1" s="1"/>
  <c r="P1715" i="1"/>
  <c r="Q1715" i="1" s="1"/>
  <c r="P1713" i="1"/>
  <c r="Q1713" i="1" s="1"/>
  <c r="P1699" i="1"/>
  <c r="Q1699" i="1" s="1"/>
  <c r="P1697" i="1"/>
  <c r="Q1697" i="1" s="1"/>
  <c r="P1683" i="1"/>
  <c r="Q1683" i="1" s="1"/>
  <c r="P1681" i="1"/>
  <c r="Q1681" i="1" s="1"/>
  <c r="P1667" i="1"/>
  <c r="Q1667" i="1" s="1"/>
  <c r="P1665" i="1"/>
  <c r="Q1665" i="1" s="1"/>
  <c r="P1651" i="1"/>
  <c r="Q1651" i="1" s="1"/>
  <c r="P1649" i="1"/>
  <c r="Q1649" i="1" s="1"/>
  <c r="P1641" i="1"/>
  <c r="Q1641" i="1" s="1"/>
  <c r="P1635" i="1"/>
  <c r="Q1635" i="1" s="1"/>
  <c r="P1633" i="1"/>
  <c r="Q1633" i="1" s="1"/>
  <c r="P1619" i="1"/>
  <c r="Q1619" i="1" s="1"/>
  <c r="P1617" i="1"/>
  <c r="Q1617" i="1" s="1"/>
  <c r="P1609" i="1"/>
  <c r="Q1609" i="1" s="1"/>
  <c r="P1603" i="1"/>
  <c r="Q1603" i="1" s="1"/>
  <c r="P1601" i="1"/>
  <c r="Q1601" i="1" s="1"/>
  <c r="P1587" i="1"/>
  <c r="Q1587" i="1" s="1"/>
  <c r="P1585" i="1"/>
  <c r="Q1585" i="1" s="1"/>
  <c r="P1577" i="1"/>
  <c r="Q1577" i="1" s="1"/>
  <c r="P1571" i="1"/>
  <c r="Q1571" i="1" s="1"/>
  <c r="P1569" i="1"/>
  <c r="Q1569" i="1" s="1"/>
  <c r="P1555" i="1"/>
  <c r="Q1555" i="1" s="1"/>
  <c r="P1503" i="1"/>
  <c r="Q1503" i="1" s="1"/>
  <c r="P1438" i="1"/>
  <c r="P1418" i="1"/>
  <c r="P1154" i="1"/>
  <c r="P1007" i="1"/>
  <c r="Q1007" i="1" s="1"/>
  <c r="P975" i="1"/>
  <c r="Q975" i="1" s="1"/>
  <c r="P943" i="1"/>
  <c r="Q943" i="1" s="1"/>
  <c r="P905" i="1"/>
  <c r="P873" i="1"/>
  <c r="Q873" i="1" s="1"/>
  <c r="P841" i="1"/>
  <c r="Q841" i="1" s="1"/>
  <c r="P809" i="1"/>
  <c r="Q809" i="1" s="1"/>
  <c r="P777" i="1"/>
  <c r="Q777" i="1" s="1"/>
  <c r="P729" i="1"/>
  <c r="Q729" i="1" s="1"/>
  <c r="P1491" i="1"/>
  <c r="Q1491" i="1" s="1"/>
  <c r="P1476" i="1"/>
  <c r="Q1476" i="1" s="1"/>
  <c r="P1468" i="1"/>
  <c r="Q1468" i="1" s="1"/>
  <c r="P1839" i="1"/>
  <c r="P1831" i="1"/>
  <c r="P1823" i="1"/>
  <c r="P1815" i="1"/>
  <c r="P1743" i="1"/>
  <c r="Q1743" i="1" s="1"/>
  <c r="P1084" i="1"/>
  <c r="Q1084" i="1" s="1"/>
  <c r="P974" i="1"/>
  <c r="Q974" i="1" s="1"/>
  <c r="P461" i="1"/>
  <c r="P381" i="1"/>
  <c r="Q381" i="1" s="1"/>
  <c r="P365" i="1"/>
  <c r="Q365" i="1" s="1"/>
  <c r="P344" i="1"/>
  <c r="Q344" i="1" s="1"/>
  <c r="P312" i="1"/>
  <c r="Q312" i="1" s="1"/>
  <c r="P296" i="1"/>
  <c r="Q296" i="1" s="1"/>
  <c r="P280" i="1"/>
  <c r="Q280" i="1" s="1"/>
  <c r="P264" i="1"/>
  <c r="Q264" i="1" s="1"/>
  <c r="P248" i="1"/>
  <c r="Q248" i="1" s="1"/>
  <c r="P232" i="1"/>
  <c r="Q232" i="1" s="1"/>
  <c r="P216" i="1"/>
  <c r="Q216" i="1" s="1"/>
  <c r="P200" i="1"/>
  <c r="Q200" i="1" s="1"/>
  <c r="P1456" i="1"/>
  <c r="P1408" i="1"/>
  <c r="P1726" i="1"/>
  <c r="Q1726" i="1" s="1"/>
  <c r="P1710" i="1"/>
  <c r="Q1710" i="1" s="1"/>
  <c r="P925" i="1"/>
  <c r="P893" i="1"/>
  <c r="Q893" i="1" s="1"/>
  <c r="P861" i="1"/>
  <c r="Q861" i="1" s="1"/>
  <c r="P829" i="1"/>
  <c r="Q829" i="1" s="1"/>
  <c r="P797" i="1"/>
  <c r="Q797" i="1" s="1"/>
  <c r="P765" i="1"/>
  <c r="Q765" i="1" s="1"/>
  <c r="P733" i="1"/>
  <c r="Q733" i="1" s="1"/>
  <c r="P1792" i="1"/>
  <c r="P1788" i="1"/>
  <c r="P1766" i="1"/>
  <c r="P1660" i="1"/>
  <c r="Q1660" i="1" s="1"/>
  <c r="P1612" i="1"/>
  <c r="Q1612" i="1" s="1"/>
  <c r="P1564" i="1"/>
  <c r="Q1564" i="1" s="1"/>
  <c r="P1459" i="1"/>
  <c r="Q1459" i="1" s="1"/>
  <c r="P1395" i="1"/>
  <c r="Q1395" i="1" s="1"/>
  <c r="P1369" i="1"/>
  <c r="Q1369" i="1" s="1"/>
  <c r="P1363" i="1"/>
  <c r="Q1363" i="1" s="1"/>
  <c r="P1345" i="1"/>
  <c r="Q1345" i="1" s="1"/>
  <c r="P1311" i="1"/>
  <c r="Q1311" i="1" s="1"/>
  <c r="P1275" i="1"/>
  <c r="Q1275" i="1" s="1"/>
  <c r="P1241" i="1"/>
  <c r="Q1241" i="1" s="1"/>
  <c r="P1219" i="1"/>
  <c r="P1213" i="1"/>
  <c r="P1171" i="1"/>
  <c r="P1163" i="1"/>
  <c r="P1080" i="1"/>
  <c r="Q1080" i="1" s="1"/>
  <c r="P1078" i="1"/>
  <c r="Q1078" i="1" s="1"/>
  <c r="P1060" i="1"/>
  <c r="Q1060" i="1" s="1"/>
  <c r="P1006" i="1"/>
  <c r="Q1006" i="1" s="1"/>
  <c r="P994" i="1"/>
  <c r="Q994" i="1" s="1"/>
  <c r="P984" i="1"/>
  <c r="Q984" i="1" s="1"/>
  <c r="P964" i="1"/>
  <c r="Q964" i="1" s="1"/>
  <c r="P950" i="1"/>
  <c r="Q950" i="1" s="1"/>
  <c r="P541" i="1"/>
  <c r="P525" i="1"/>
  <c r="P509" i="1"/>
  <c r="P493" i="1"/>
  <c r="P445" i="1"/>
  <c r="Q445" i="1" s="1"/>
  <c r="P429" i="1"/>
  <c r="Q429" i="1" s="1"/>
  <c r="P413" i="1"/>
  <c r="Q413" i="1" s="1"/>
  <c r="P397" i="1"/>
  <c r="Q397" i="1" s="1"/>
  <c r="P1598" i="1"/>
  <c r="Q1598" i="1" s="1"/>
  <c r="P1321" i="1"/>
  <c r="Q1321" i="1" s="1"/>
  <c r="P1193" i="1"/>
  <c r="P2040" i="1"/>
  <c r="P2024" i="1"/>
  <c r="P1807" i="1"/>
  <c r="P1547" i="1"/>
  <c r="Q1547" i="1" s="1"/>
  <c r="P1523" i="1"/>
  <c r="Q1523" i="1" s="1"/>
  <c r="P1412" i="1"/>
  <c r="P1192" i="1"/>
  <c r="P1160" i="1"/>
  <c r="P997" i="1"/>
  <c r="Q997" i="1" s="1"/>
  <c r="P991" i="1"/>
  <c r="Q991" i="1" s="1"/>
  <c r="P965" i="1"/>
  <c r="Q965" i="1" s="1"/>
  <c r="P945" i="1"/>
  <c r="Q945" i="1" s="1"/>
  <c r="P1848" i="1"/>
  <c r="Q1848" i="1" s="1"/>
  <c r="P1844" i="1"/>
  <c r="Q1844" i="1" s="1"/>
  <c r="P1832" i="1"/>
  <c r="P1828" i="1"/>
  <c r="P1762" i="1"/>
  <c r="P1614" i="1"/>
  <c r="Q1614" i="1" s="1"/>
  <c r="P1578" i="1"/>
  <c r="Q1578" i="1" s="1"/>
  <c r="P1796" i="1"/>
  <c r="P1546" i="1"/>
  <c r="Q1546" i="1" s="1"/>
  <c r="P1544" i="1"/>
  <c r="Q1544" i="1" s="1"/>
  <c r="P1516" i="1"/>
  <c r="Q1516" i="1" s="1"/>
  <c r="P1498" i="1"/>
  <c r="Q1498" i="1" s="1"/>
  <c r="P1407" i="1"/>
  <c r="P605" i="1"/>
  <c r="P589" i="1"/>
  <c r="P573" i="1"/>
  <c r="P557" i="1"/>
  <c r="P477" i="1"/>
  <c r="P328" i="1"/>
  <c r="Q328" i="1" s="1"/>
  <c r="P152" i="1"/>
  <c r="Q152" i="1" s="1"/>
  <c r="P1884" i="1"/>
  <c r="P1868" i="1"/>
  <c r="P1682" i="1"/>
  <c r="Q1682" i="1" s="1"/>
  <c r="P1656" i="1"/>
  <c r="Q1656" i="1" s="1"/>
  <c r="P1634" i="1"/>
  <c r="Q1634" i="1" s="1"/>
  <c r="P1371" i="1"/>
  <c r="Q1371" i="1" s="1"/>
  <c r="P1347" i="1"/>
  <c r="Q1347" i="1" s="1"/>
  <c r="P1273" i="1"/>
  <c r="Q1273" i="1" s="1"/>
  <c r="P1253" i="1"/>
  <c r="Q1253" i="1" s="1"/>
  <c r="P1207" i="1"/>
  <c r="P1177" i="1"/>
  <c r="P1076" i="1"/>
  <c r="Q1076" i="1" s="1"/>
  <c r="P1020" i="1"/>
  <c r="Q1020" i="1" s="1"/>
  <c r="P952" i="1"/>
  <c r="Q952" i="1" s="1"/>
  <c r="P2036" i="1"/>
  <c r="P2020" i="1"/>
  <c r="P2004" i="1"/>
  <c r="P1988" i="1"/>
  <c r="P1972" i="1"/>
  <c r="P1957" i="1"/>
  <c r="P1941" i="1"/>
  <c r="P1925" i="1"/>
  <c r="P1909" i="1"/>
  <c r="P1857" i="1"/>
  <c r="P1849" i="1"/>
  <c r="Q1849" i="1" s="1"/>
  <c r="P1841" i="1"/>
  <c r="Q1841" i="1" s="1"/>
  <c r="P1833" i="1"/>
  <c r="P1825" i="1"/>
  <c r="P1817" i="1"/>
  <c r="P1809" i="1"/>
  <c r="P1753" i="1"/>
  <c r="P1717" i="1"/>
  <c r="Q1717" i="1" s="1"/>
  <c r="P1685" i="1"/>
  <c r="Q1685" i="1" s="1"/>
  <c r="P1653" i="1"/>
  <c r="Q1653" i="1" s="1"/>
  <c r="P1637" i="1"/>
  <c r="Q1637" i="1" s="1"/>
  <c r="P1621" i="1"/>
  <c r="Q1621" i="1" s="1"/>
  <c r="P1605" i="1"/>
  <c r="Q1605" i="1" s="1"/>
  <c r="P1589" i="1"/>
  <c r="Q1589" i="1" s="1"/>
  <c r="P1573" i="1"/>
  <c r="Q1573" i="1" s="1"/>
  <c r="P1499" i="1"/>
  <c r="Q1499" i="1" s="1"/>
  <c r="P1487" i="1"/>
  <c r="Q1487" i="1" s="1"/>
  <c r="P1472" i="1"/>
  <c r="Q1472" i="1" s="1"/>
  <c r="P1410" i="1"/>
  <c r="P1396" i="1"/>
  <c r="Q1396" i="1" s="1"/>
  <c r="P1382" i="1"/>
  <c r="Q1382" i="1" s="1"/>
  <c r="P1364" i="1"/>
  <c r="Q1364" i="1" s="1"/>
  <c r="P1332" i="1"/>
  <c r="Q1332" i="1" s="1"/>
  <c r="P1300" i="1"/>
  <c r="Q1300" i="1" s="1"/>
  <c r="P1268" i="1"/>
  <c r="Q1268" i="1" s="1"/>
  <c r="P1236" i="1"/>
  <c r="Q1236" i="1" s="1"/>
  <c r="P1174" i="1"/>
  <c r="P1142" i="1"/>
  <c r="P675" i="1"/>
  <c r="P644" i="1"/>
  <c r="P1070" i="1"/>
  <c r="Q1070" i="1" s="1"/>
  <c r="P1199" i="1"/>
  <c r="P922" i="1"/>
  <c r="P914" i="1"/>
  <c r="P912" i="1"/>
  <c r="P890" i="1"/>
  <c r="Q890" i="1" s="1"/>
  <c r="P882" i="1"/>
  <c r="Q882" i="1" s="1"/>
  <c r="P880" i="1"/>
  <c r="Q880" i="1" s="1"/>
  <c r="P858" i="1"/>
  <c r="Q858" i="1" s="1"/>
  <c r="P850" i="1"/>
  <c r="Q850" i="1" s="1"/>
  <c r="P848" i="1"/>
  <c r="Q848" i="1" s="1"/>
  <c r="P826" i="1"/>
  <c r="Q826" i="1" s="1"/>
  <c r="P818" i="1"/>
  <c r="Q818" i="1" s="1"/>
  <c r="P816" i="1"/>
  <c r="Q816" i="1" s="1"/>
  <c r="P794" i="1"/>
  <c r="Q794" i="1" s="1"/>
  <c r="P786" i="1"/>
  <c r="Q786" i="1" s="1"/>
  <c r="P784" i="1"/>
  <c r="Q784" i="1" s="1"/>
  <c r="P762" i="1"/>
  <c r="Q762" i="1" s="1"/>
  <c r="P754" i="1"/>
  <c r="Q754" i="1" s="1"/>
  <c r="P746" i="1"/>
  <c r="Q746" i="1" s="1"/>
  <c r="P738" i="1"/>
  <c r="Q738" i="1" s="1"/>
  <c r="P730" i="1"/>
  <c r="Q730" i="1" s="1"/>
  <c r="P728" i="1"/>
  <c r="Q728" i="1" s="1"/>
  <c r="P611" i="1"/>
  <c r="P595" i="1"/>
  <c r="P579" i="1"/>
  <c r="P563" i="1"/>
  <c r="P547" i="1"/>
  <c r="P531" i="1"/>
  <c r="P515" i="1"/>
  <c r="P499" i="1"/>
  <c r="P483" i="1"/>
  <c r="P467" i="1"/>
  <c r="P451" i="1"/>
  <c r="Q451" i="1" s="1"/>
  <c r="P435" i="1"/>
  <c r="Q435" i="1" s="1"/>
  <c r="P419" i="1"/>
  <c r="Q419" i="1" s="1"/>
  <c r="P403" i="1"/>
  <c r="Q403" i="1" s="1"/>
  <c r="P387" i="1"/>
  <c r="Q387" i="1" s="1"/>
  <c r="P371" i="1"/>
  <c r="Q371" i="1" s="1"/>
  <c r="P350" i="1"/>
  <c r="Q350" i="1" s="1"/>
  <c r="P334" i="1"/>
  <c r="Q334" i="1" s="1"/>
  <c r="P318" i="1"/>
  <c r="Q318" i="1" s="1"/>
  <c r="P302" i="1"/>
  <c r="Q302" i="1" s="1"/>
  <c r="P286" i="1"/>
  <c r="Q286" i="1" s="1"/>
  <c r="P270" i="1"/>
  <c r="Q270" i="1" s="1"/>
  <c r="P254" i="1"/>
  <c r="Q254" i="1" s="1"/>
  <c r="P238" i="1"/>
  <c r="Q238" i="1" s="1"/>
  <c r="P222" i="1"/>
  <c r="Q222" i="1" s="1"/>
  <c r="P206" i="1"/>
  <c r="Q206" i="1" s="1"/>
  <c r="AJ171" i="1"/>
  <c r="AK171" i="1" s="1"/>
  <c r="P173" i="1"/>
  <c r="Q173" i="1" s="1"/>
  <c r="P171" i="1"/>
  <c r="Q171" i="1" s="1"/>
  <c r="P157" i="1"/>
  <c r="Q157" i="1" s="1"/>
  <c r="P155" i="1"/>
  <c r="Q155" i="1" s="1"/>
  <c r="P141" i="1"/>
  <c r="Q141" i="1" s="1"/>
  <c r="P139" i="1"/>
  <c r="Q139" i="1" s="1"/>
  <c r="P125" i="1"/>
  <c r="Q125" i="1" s="1"/>
  <c r="P123" i="1"/>
  <c r="Q123" i="1" s="1"/>
  <c r="P109" i="1"/>
  <c r="Q109" i="1" s="1"/>
  <c r="P107" i="1"/>
  <c r="Q107" i="1" s="1"/>
  <c r="P1862" i="1"/>
  <c r="P613" i="1"/>
  <c r="P597" i="1"/>
  <c r="P581" i="1"/>
  <c r="P565" i="1"/>
  <c r="P549" i="1"/>
  <c r="P533" i="1"/>
  <c r="P517" i="1"/>
  <c r="P501" i="1"/>
  <c r="P485" i="1"/>
  <c r="P469" i="1"/>
  <c r="P453" i="1"/>
  <c r="Q453" i="1" s="1"/>
  <c r="P437" i="1"/>
  <c r="Q437" i="1" s="1"/>
  <c r="P421" i="1"/>
  <c r="Q421" i="1" s="1"/>
  <c r="P405" i="1"/>
  <c r="Q405" i="1" s="1"/>
  <c r="P389" i="1"/>
  <c r="Q389" i="1" s="1"/>
  <c r="P373" i="1"/>
  <c r="Q373" i="1" s="1"/>
  <c r="P352" i="1"/>
  <c r="Q352" i="1" s="1"/>
  <c r="P336" i="1"/>
  <c r="Q336" i="1" s="1"/>
  <c r="P320" i="1"/>
  <c r="Q320" i="1" s="1"/>
  <c r="P304" i="1"/>
  <c r="Q304" i="1" s="1"/>
  <c r="P288" i="1"/>
  <c r="Q288" i="1" s="1"/>
  <c r="P272" i="1"/>
  <c r="Q272" i="1" s="1"/>
  <c r="P256" i="1"/>
  <c r="Q256" i="1" s="1"/>
  <c r="P240" i="1"/>
  <c r="Q240" i="1" s="1"/>
  <c r="P224" i="1"/>
  <c r="Q224" i="1" s="1"/>
  <c r="P208" i="1"/>
  <c r="Q208" i="1" s="1"/>
  <c r="P192" i="1"/>
  <c r="Q192" i="1" s="1"/>
  <c r="P490" i="1"/>
  <c r="P456" i="1"/>
  <c r="P366" i="1"/>
  <c r="Q366" i="1" s="1"/>
  <c r="P297" i="1"/>
  <c r="Q297" i="1" s="1"/>
  <c r="P182" i="1"/>
  <c r="Q182" i="1" s="1"/>
  <c r="P142" i="1"/>
  <c r="Q142" i="1" s="1"/>
  <c r="P136" i="1"/>
  <c r="Q136" i="1" s="1"/>
  <c r="P98" i="1"/>
  <c r="Q98" i="1" s="1"/>
  <c r="P1969" i="1"/>
  <c r="P1950" i="1"/>
  <c r="P1928" i="1"/>
  <c r="P1590" i="1"/>
  <c r="Q1590" i="1" s="1"/>
  <c r="P1586" i="1"/>
  <c r="Q1586" i="1" s="1"/>
  <c r="P252" i="1"/>
  <c r="Q252" i="1" s="1"/>
  <c r="P236" i="1"/>
  <c r="Q236" i="1" s="1"/>
  <c r="P220" i="1"/>
  <c r="Q220" i="1" s="1"/>
  <c r="P204" i="1"/>
  <c r="Q204" i="1" s="1"/>
  <c r="AJ169" i="1"/>
  <c r="AK169" i="1" s="1"/>
  <c r="P175" i="1"/>
  <c r="Q175" i="1" s="1"/>
  <c r="P159" i="1"/>
  <c r="Q159" i="1" s="1"/>
  <c r="P143" i="1"/>
  <c r="Q143" i="1" s="1"/>
  <c r="P127" i="1"/>
  <c r="Q127" i="1" s="1"/>
  <c r="P111" i="1"/>
  <c r="Q111" i="1" s="1"/>
  <c r="P534" i="1"/>
  <c r="P480" i="1"/>
  <c r="P432" i="1"/>
  <c r="Q432" i="1" s="1"/>
  <c r="P347" i="1"/>
  <c r="Q347" i="1" s="1"/>
  <c r="P241" i="1"/>
  <c r="Q241" i="1" s="1"/>
  <c r="P94" i="1"/>
  <c r="Q94" i="1" s="1"/>
  <c r="P84" i="1"/>
  <c r="Q84" i="1" s="1"/>
  <c r="P2053" i="1"/>
  <c r="P2009" i="1"/>
  <c r="P1987" i="1"/>
  <c r="P1676" i="1"/>
  <c r="Q1676" i="1" s="1"/>
  <c r="P1662" i="1"/>
  <c r="Q1662" i="1" s="1"/>
  <c r="P1628" i="1"/>
  <c r="Q1628" i="1" s="1"/>
  <c r="P1385" i="1"/>
  <c r="Q1385" i="1" s="1"/>
  <c r="P1343" i="1"/>
  <c r="Q1343" i="1" s="1"/>
  <c r="P1313" i="1"/>
  <c r="Q1313" i="1" s="1"/>
  <c r="P1267" i="1"/>
  <c r="Q1267" i="1" s="1"/>
  <c r="P1221" i="1"/>
  <c r="Q1221" i="1" s="1"/>
  <c r="P1183" i="1"/>
  <c r="P1155" i="1"/>
  <c r="P1100" i="1"/>
  <c r="Q1100" i="1" s="1"/>
  <c r="P1401" i="1"/>
  <c r="Q1401" i="1" s="1"/>
  <c r="P1361" i="1"/>
  <c r="Q1361" i="1" s="1"/>
  <c r="P1333" i="1"/>
  <c r="Q1333" i="1" s="1"/>
  <c r="P1301" i="1"/>
  <c r="Q1301" i="1" s="1"/>
  <c r="P1277" i="1"/>
  <c r="Q1277" i="1" s="1"/>
  <c r="P1263" i="1"/>
  <c r="Q1263" i="1" s="1"/>
  <c r="P1259" i="1"/>
  <c r="Q1259" i="1" s="1"/>
  <c r="P1239" i="1"/>
  <c r="Q1239" i="1" s="1"/>
  <c r="P1203" i="1"/>
  <c r="P1189" i="1"/>
  <c r="P1169" i="1"/>
  <c r="P1165" i="1"/>
  <c r="P1141" i="1"/>
  <c r="P1106" i="1"/>
  <c r="Q1106" i="1" s="1"/>
  <c r="P1066" i="1"/>
  <c r="Q1066" i="1" s="1"/>
  <c r="P1062" i="1"/>
  <c r="Q1062" i="1" s="1"/>
  <c r="P1048" i="1"/>
  <c r="Q1048" i="1" s="1"/>
  <c r="P982" i="1"/>
  <c r="Q982" i="1" s="1"/>
  <c r="P972" i="1"/>
  <c r="Q972" i="1" s="1"/>
  <c r="P942" i="1"/>
  <c r="Q942" i="1" s="1"/>
  <c r="P2048" i="1"/>
  <c r="P2042" i="1"/>
  <c r="P2032" i="1"/>
  <c r="P2026" i="1"/>
  <c r="P2016" i="1"/>
  <c r="P2010" i="1"/>
  <c r="P2000" i="1"/>
  <c r="P1994" i="1"/>
  <c r="P1984" i="1"/>
  <c r="P1978" i="1"/>
  <c r="P1968" i="1"/>
  <c r="P1963" i="1"/>
  <c r="P1953" i="1"/>
  <c r="P1947" i="1"/>
  <c r="P1937" i="1"/>
  <c r="P1931" i="1"/>
  <c r="P1921" i="1"/>
  <c r="P1915" i="1"/>
  <c r="P1905" i="1"/>
  <c r="P1899" i="1"/>
  <c r="P1861" i="1"/>
  <c r="P1859" i="1"/>
  <c r="P1853" i="1"/>
  <c r="Q1853" i="1" s="1"/>
  <c r="P1851" i="1"/>
  <c r="Q1851" i="1" s="1"/>
  <c r="P1845" i="1"/>
  <c r="Q1845" i="1" s="1"/>
  <c r="P1843" i="1"/>
  <c r="Q1843" i="1" s="1"/>
  <c r="P1837" i="1"/>
  <c r="P1835" i="1"/>
  <c r="P1829" i="1"/>
  <c r="P1827" i="1"/>
  <c r="P1821" i="1"/>
  <c r="P1819" i="1"/>
  <c r="P1813" i="1"/>
  <c r="P1757" i="1"/>
  <c r="P1755" i="1"/>
  <c r="P1749" i="1"/>
  <c r="Q1749" i="1" s="1"/>
  <c r="P1747" i="1"/>
  <c r="Q1747" i="1" s="1"/>
  <c r="P1535" i="1"/>
  <c r="Q1535" i="1" s="1"/>
  <c r="P1507" i="1"/>
  <c r="Q1507" i="1" s="1"/>
  <c r="P1495" i="1"/>
  <c r="Q1495" i="1" s="1"/>
  <c r="P1446" i="1"/>
  <c r="P1442" i="1"/>
  <c r="P1428" i="1"/>
  <c r="P1424" i="1"/>
  <c r="P1392" i="1"/>
  <c r="Q1392" i="1" s="1"/>
  <c r="P1374" i="1"/>
  <c r="Q1374" i="1" s="1"/>
  <c r="P1342" i="1"/>
  <c r="Q1342" i="1" s="1"/>
  <c r="P1310" i="1"/>
  <c r="Q1310" i="1" s="1"/>
  <c r="P1278" i="1"/>
  <c r="Q1278" i="1" s="1"/>
  <c r="P1246" i="1"/>
  <c r="Q1246" i="1" s="1"/>
  <c r="P1216" i="1"/>
  <c r="P1190" i="1"/>
  <c r="P1164" i="1"/>
  <c r="P1156" i="1"/>
  <c r="P1152" i="1"/>
  <c r="P1148" i="1"/>
  <c r="P1144" i="1"/>
  <c r="P1133" i="1"/>
  <c r="Q1133" i="1" s="1"/>
  <c r="P1044" i="1"/>
  <c r="Q1044" i="1" s="1"/>
  <c r="P966" i="1"/>
  <c r="Q966" i="1" s="1"/>
  <c r="P1887" i="1"/>
  <c r="P1875" i="1"/>
  <c r="P1867" i="1"/>
  <c r="P1539" i="1"/>
  <c r="Q1539" i="1" s="1"/>
  <c r="P1531" i="1"/>
  <c r="Q1531" i="1" s="1"/>
  <c r="P1527" i="1"/>
  <c r="Q1527" i="1" s="1"/>
  <c r="P1448" i="1"/>
  <c r="P1444" i="1"/>
  <c r="P1402" i="1"/>
  <c r="Q1402" i="1" s="1"/>
  <c r="P1398" i="1"/>
  <c r="Q1398" i="1" s="1"/>
  <c r="P1378" i="1"/>
  <c r="Q1378" i="1" s="1"/>
  <c r="P1362" i="1"/>
  <c r="Q1362" i="1" s="1"/>
  <c r="P1346" i="1"/>
  <c r="Q1346" i="1" s="1"/>
  <c r="P1330" i="1"/>
  <c r="Q1330" i="1" s="1"/>
  <c r="P1314" i="1"/>
  <c r="Q1314" i="1" s="1"/>
  <c r="P1298" i="1"/>
  <c r="Q1298" i="1" s="1"/>
  <c r="P1282" i="1"/>
  <c r="Q1282" i="1" s="1"/>
  <c r="P1266" i="1"/>
  <c r="Q1266" i="1" s="1"/>
  <c r="P1250" i="1"/>
  <c r="Q1250" i="1" s="1"/>
  <c r="P1234" i="1"/>
  <c r="Q1234" i="1" s="1"/>
  <c r="P1212" i="1"/>
  <c r="P1184" i="1"/>
  <c r="P1500" i="1"/>
  <c r="Q1500" i="1" s="1"/>
  <c r="P1478" i="1"/>
  <c r="Q1478" i="1" s="1"/>
  <c r="P1457" i="1"/>
  <c r="Q1457" i="1" s="1"/>
  <c r="P1789" i="1"/>
  <c r="P1785" i="1"/>
  <c r="P1781" i="1"/>
  <c r="P1775" i="1"/>
  <c r="P1767" i="1"/>
  <c r="P1761" i="1"/>
  <c r="P1639" i="1"/>
  <c r="Q1639" i="1" s="1"/>
  <c r="P1607" i="1"/>
  <c r="Q1607" i="1" s="1"/>
  <c r="P1575" i="1"/>
  <c r="Q1575" i="1" s="1"/>
  <c r="P1551" i="1"/>
  <c r="Q1551" i="1" s="1"/>
  <c r="P1519" i="1"/>
  <c r="Q1519" i="1" s="1"/>
  <c r="P1483" i="1"/>
  <c r="Q1483" i="1" s="1"/>
  <c r="P1479" i="1"/>
  <c r="Q1479" i="1" s="1"/>
  <c r="P1460" i="1"/>
  <c r="Q1460" i="1" s="1"/>
  <c r="P1432" i="1"/>
  <c r="P1380" i="1"/>
  <c r="Q1380" i="1" s="1"/>
  <c r="P1368" i="1"/>
  <c r="Q1368" i="1" s="1"/>
  <c r="P1352" i="1"/>
  <c r="Q1352" i="1" s="1"/>
  <c r="P1348" i="1"/>
  <c r="Q1348" i="1" s="1"/>
  <c r="P1336" i="1"/>
  <c r="Q1336" i="1" s="1"/>
  <c r="P1320" i="1"/>
  <c r="Q1320" i="1" s="1"/>
  <c r="P1316" i="1"/>
  <c r="Q1316" i="1" s="1"/>
  <c r="P1304" i="1"/>
  <c r="Q1304" i="1" s="1"/>
  <c r="P1288" i="1"/>
  <c r="Q1288" i="1" s="1"/>
  <c r="P1284" i="1"/>
  <c r="Q1284" i="1" s="1"/>
  <c r="P1272" i="1"/>
  <c r="Q1272" i="1" s="1"/>
  <c r="P1256" i="1"/>
  <c r="Q1256" i="1" s="1"/>
  <c r="P1252" i="1"/>
  <c r="Q1252" i="1" s="1"/>
  <c r="P1240" i="1"/>
  <c r="Q1240" i="1" s="1"/>
  <c r="P1224" i="1"/>
  <c r="Q1224" i="1" s="1"/>
  <c r="P1220" i="1"/>
  <c r="Q1220" i="1" s="1"/>
  <c r="P1218" i="1"/>
  <c r="P1214" i="1"/>
  <c r="P1186" i="1"/>
  <c r="P1182" i="1"/>
  <c r="P1170" i="1"/>
  <c r="P1168" i="1"/>
  <c r="P981" i="1"/>
  <c r="Q981" i="1" s="1"/>
  <c r="P949" i="1"/>
  <c r="Q949" i="1" s="1"/>
  <c r="P257" i="1"/>
  <c r="Q257" i="1" s="1"/>
  <c r="P154" i="1"/>
  <c r="Q154" i="1" s="1"/>
  <c r="P2051" i="1"/>
  <c r="P2003" i="1"/>
  <c r="P1977" i="1"/>
  <c r="P1930" i="1"/>
  <c r="P1908" i="1"/>
  <c r="P1760" i="1"/>
  <c r="P725" i="1"/>
  <c r="Q725" i="1" s="1"/>
  <c r="P717" i="1"/>
  <c r="Q717" i="1" s="1"/>
  <c r="P703" i="1"/>
  <c r="Q703" i="1" s="1"/>
  <c r="P695" i="1"/>
  <c r="Q695" i="1" s="1"/>
  <c r="P679" i="1"/>
  <c r="P671" i="1"/>
  <c r="P648" i="1"/>
  <c r="P640" i="1"/>
  <c r="P632" i="1"/>
  <c r="P1860" i="1"/>
  <c r="P1116" i="1"/>
  <c r="Q1116" i="1" s="1"/>
  <c r="P1127" i="1"/>
  <c r="Q1127" i="1" s="1"/>
  <c r="P1111" i="1"/>
  <c r="Q1111" i="1" s="1"/>
  <c r="P1095" i="1"/>
  <c r="Q1095" i="1" s="1"/>
  <c r="P1079" i="1"/>
  <c r="Q1079" i="1" s="1"/>
  <c r="P1063" i="1"/>
  <c r="Q1063" i="1" s="1"/>
  <c r="P1047" i="1"/>
  <c r="Q1047" i="1" s="1"/>
  <c r="P1031" i="1"/>
  <c r="Q1031" i="1" s="1"/>
  <c r="P1015" i="1"/>
  <c r="Q1015" i="1" s="1"/>
  <c r="P1011" i="1"/>
  <c r="Q1011" i="1" s="1"/>
  <c r="P979" i="1"/>
  <c r="Q979" i="1" s="1"/>
  <c r="P947" i="1"/>
  <c r="Q947" i="1" s="1"/>
  <c r="P538" i="1"/>
  <c r="P530" i="1"/>
  <c r="P516" i="1"/>
  <c r="P418" i="1"/>
  <c r="Q418" i="1" s="1"/>
  <c r="P378" i="1"/>
  <c r="Q378" i="1" s="1"/>
  <c r="P368" i="1"/>
  <c r="Q368" i="1" s="1"/>
  <c r="P331" i="1"/>
  <c r="Q331" i="1" s="1"/>
  <c r="P295" i="1"/>
  <c r="Q295" i="1" s="1"/>
  <c r="P289" i="1"/>
  <c r="Q289" i="1" s="1"/>
  <c r="P249" i="1"/>
  <c r="Q249" i="1" s="1"/>
  <c r="P243" i="1"/>
  <c r="Q243" i="1" s="1"/>
  <c r="P227" i="1"/>
  <c r="Q227" i="1" s="1"/>
  <c r="P199" i="1"/>
  <c r="Q199" i="1" s="1"/>
  <c r="P193" i="1"/>
  <c r="Q193" i="1" s="1"/>
  <c r="P166" i="1"/>
  <c r="Q166" i="1" s="1"/>
  <c r="P116" i="1"/>
  <c r="Q116" i="1" s="1"/>
  <c r="P108" i="1"/>
  <c r="Q108" i="1" s="1"/>
  <c r="P96" i="1"/>
  <c r="Q96" i="1" s="1"/>
  <c r="P88" i="1"/>
  <c r="Q88" i="1" s="1"/>
  <c r="P2035" i="1"/>
  <c r="P2023" i="1"/>
  <c r="P1997" i="1"/>
  <c r="P1964" i="1"/>
  <c r="P1956" i="1"/>
  <c r="P1920" i="1"/>
  <c r="P1914" i="1"/>
  <c r="P1894" i="1"/>
  <c r="P1888" i="1"/>
  <c r="P1798" i="1"/>
  <c r="P1626" i="1"/>
  <c r="Q1626" i="1" s="1"/>
  <c r="P1620" i="1"/>
  <c r="Q1620" i="1" s="1"/>
  <c r="P1584" i="1"/>
  <c r="Q1584" i="1" s="1"/>
  <c r="P1524" i="1"/>
  <c r="Q1524" i="1" s="1"/>
  <c r="P1477" i="1"/>
  <c r="Q1477" i="1" s="1"/>
  <c r="P931" i="1"/>
  <c r="Q931" i="1" s="1"/>
  <c r="P929" i="1"/>
  <c r="Q929" i="1" s="1"/>
  <c r="P923" i="1"/>
  <c r="P907" i="1"/>
  <c r="P897" i="1"/>
  <c r="Q897" i="1" s="1"/>
  <c r="P891" i="1"/>
  <c r="Q891" i="1" s="1"/>
  <c r="P875" i="1"/>
  <c r="Q875" i="1" s="1"/>
  <c r="P867" i="1"/>
  <c r="Q867" i="1" s="1"/>
  <c r="P865" i="1"/>
  <c r="Q865" i="1" s="1"/>
  <c r="P859" i="1"/>
  <c r="Q859" i="1" s="1"/>
  <c r="P843" i="1"/>
  <c r="Q843" i="1" s="1"/>
  <c r="P835" i="1"/>
  <c r="Q835" i="1" s="1"/>
  <c r="P833" i="1"/>
  <c r="Q833" i="1" s="1"/>
  <c r="P827" i="1"/>
  <c r="Q827" i="1" s="1"/>
  <c r="P811" i="1"/>
  <c r="Q811" i="1" s="1"/>
  <c r="P803" i="1"/>
  <c r="Q803" i="1" s="1"/>
  <c r="P801" i="1"/>
  <c r="Q801" i="1" s="1"/>
  <c r="P795" i="1"/>
  <c r="Q795" i="1" s="1"/>
  <c r="P779" i="1"/>
  <c r="Q779" i="1" s="1"/>
  <c r="P771" i="1"/>
  <c r="Q771" i="1" s="1"/>
  <c r="P769" i="1"/>
  <c r="Q769" i="1" s="1"/>
  <c r="P763" i="1"/>
  <c r="Q763" i="1" s="1"/>
  <c r="P739" i="1"/>
  <c r="Q739" i="1" s="1"/>
  <c r="P707" i="1"/>
  <c r="Q707" i="1" s="1"/>
  <c r="P699" i="1"/>
  <c r="Q699" i="1" s="1"/>
  <c r="P168" i="1"/>
  <c r="Q168" i="1" s="1"/>
  <c r="P92" i="1"/>
  <c r="Q92" i="1" s="1"/>
  <c r="P1892" i="1"/>
  <c r="P1872" i="1"/>
  <c r="P1816" i="1"/>
  <c r="P1630" i="1"/>
  <c r="Q1630" i="1" s="1"/>
  <c r="P1538" i="1"/>
  <c r="Q1538" i="1" s="1"/>
  <c r="P1431" i="1"/>
  <c r="P1520" i="1"/>
  <c r="Q1520" i="1" s="1"/>
  <c r="P1508" i="1"/>
  <c r="Q1508" i="1" s="1"/>
  <c r="P1461" i="1"/>
  <c r="Q1461" i="1" s="1"/>
  <c r="P203" i="1"/>
  <c r="Q203" i="1" s="1"/>
  <c r="P100" i="1"/>
  <c r="Q100" i="1" s="1"/>
  <c r="P1780" i="1"/>
  <c r="P1666" i="1"/>
  <c r="Q1666" i="1" s="1"/>
  <c r="P1618" i="1"/>
  <c r="Q1618" i="1" s="1"/>
  <c r="P1570" i="1"/>
  <c r="Q1570" i="1" s="1"/>
  <c r="P1295" i="1"/>
  <c r="Q1295" i="1" s="1"/>
  <c r="P1269" i="1"/>
  <c r="Q1269" i="1" s="1"/>
  <c r="P1255" i="1"/>
  <c r="Q1255" i="1" s="1"/>
  <c r="P1034" i="1"/>
  <c r="Q1034" i="1" s="1"/>
  <c r="P1030" i="1"/>
  <c r="Q1030" i="1" s="1"/>
  <c r="P1117" i="1"/>
  <c r="Q1117" i="1" s="1"/>
  <c r="P1101" i="1"/>
  <c r="Q1101" i="1" s="1"/>
  <c r="P1085" i="1"/>
  <c r="Q1085" i="1" s="1"/>
  <c r="P1069" i="1"/>
  <c r="Q1069" i="1" s="1"/>
  <c r="P1053" i="1"/>
  <c r="Q1053" i="1" s="1"/>
  <c r="P1037" i="1"/>
  <c r="Q1037" i="1" s="1"/>
  <c r="P1021" i="1"/>
  <c r="Q1021" i="1" s="1"/>
  <c r="P172" i="1"/>
  <c r="Q172" i="1" s="1"/>
  <c r="P104" i="1"/>
  <c r="Q104" i="1" s="1"/>
  <c r="P1864" i="1"/>
  <c r="P1772" i="1"/>
  <c r="P1738" i="1"/>
  <c r="Q1738" i="1" s="1"/>
  <c r="P1722" i="1"/>
  <c r="Q1722" i="1" s="1"/>
  <c r="P1706" i="1"/>
  <c r="Q1706" i="1" s="1"/>
  <c r="P909" i="1"/>
  <c r="P877" i="1"/>
  <c r="Q877" i="1" s="1"/>
  <c r="P845" i="1"/>
  <c r="Q845" i="1" s="1"/>
  <c r="P813" i="1"/>
  <c r="Q813" i="1" s="1"/>
  <c r="P781" i="1"/>
  <c r="Q781" i="1" s="1"/>
  <c r="P749" i="1"/>
  <c r="Q749" i="1" s="1"/>
  <c r="P1417" i="1"/>
  <c r="P934" i="1"/>
  <c r="Q934" i="1" s="1"/>
  <c r="P393" i="1"/>
  <c r="Q393" i="1" s="1"/>
  <c r="P356" i="1"/>
  <c r="Q356" i="1" s="1"/>
  <c r="P324" i="1"/>
  <c r="Q324" i="1" s="1"/>
  <c r="P292" i="1"/>
  <c r="Q292" i="1" s="1"/>
  <c r="P260" i="1"/>
  <c r="Q260" i="1" s="1"/>
  <c r="P164" i="1"/>
  <c r="Q164" i="1" s="1"/>
  <c r="P120" i="1"/>
  <c r="Q120" i="1" s="1"/>
  <c r="P1353" i="1"/>
  <c r="Q1353" i="1" s="1"/>
  <c r="P1297" i="1"/>
  <c r="Q1297" i="1" s="1"/>
  <c r="P2044" i="1"/>
  <c r="P2028" i="1"/>
  <c r="P2012" i="1"/>
  <c r="P1996" i="1"/>
  <c r="P1980" i="1"/>
  <c r="P1965" i="1"/>
  <c r="P1949" i="1"/>
  <c r="P1933" i="1"/>
  <c r="P1917" i="1"/>
  <c r="P1901" i="1"/>
  <c r="P1436" i="1"/>
  <c r="P1390" i="1"/>
  <c r="Q1390" i="1" s="1"/>
  <c r="P1202" i="1"/>
  <c r="P1180" i="1"/>
  <c r="P1150" i="1"/>
  <c r="P281" i="1"/>
  <c r="Q281" i="1" s="1"/>
  <c r="P267" i="1"/>
  <c r="Q267" i="1" s="1"/>
  <c r="P233" i="1"/>
  <c r="Q233" i="1" s="1"/>
  <c r="P205" i="1"/>
  <c r="Q205" i="1" s="1"/>
  <c r="P178" i="1"/>
  <c r="Q178" i="1" s="1"/>
  <c r="P148" i="1"/>
  <c r="Q148" i="1" s="1"/>
  <c r="P140" i="1"/>
  <c r="Q140" i="1" s="1"/>
  <c r="P128" i="1"/>
  <c r="Q128" i="1" s="1"/>
  <c r="P2047" i="1"/>
  <c r="P2041" i="1"/>
  <c r="P2029" i="1"/>
  <c r="P1967" i="1"/>
  <c r="P1940" i="1"/>
  <c r="P1926" i="1"/>
  <c r="P1900" i="1"/>
  <c r="P1882" i="1"/>
  <c r="P1876" i="1"/>
  <c r="P1870" i="1"/>
  <c r="P1858" i="1"/>
  <c r="P1826" i="1"/>
  <c r="P1818" i="1"/>
  <c r="P1812" i="1"/>
  <c r="P1804" i="1"/>
  <c r="P1786" i="1"/>
  <c r="P1782" i="1"/>
  <c r="P1764" i="1"/>
  <c r="P1758" i="1"/>
  <c r="P1754" i="1"/>
  <c r="P1740" i="1"/>
  <c r="Q1740" i="1" s="1"/>
  <c r="P1736" i="1"/>
  <c r="Q1736" i="1" s="1"/>
  <c r="P1728" i="1"/>
  <c r="Q1728" i="1" s="1"/>
  <c r="P1724" i="1"/>
  <c r="Q1724" i="1" s="1"/>
  <c r="P1720" i="1"/>
  <c r="Q1720" i="1" s="1"/>
  <c r="P1708" i="1"/>
  <c r="Q1708" i="1" s="1"/>
  <c r="P1690" i="1"/>
  <c r="Q1690" i="1" s="1"/>
  <c r="P1680" i="1"/>
  <c r="Q1680" i="1" s="1"/>
  <c r="P1664" i="1"/>
  <c r="Q1664" i="1" s="1"/>
  <c r="P1658" i="1"/>
  <c r="Q1658" i="1" s="1"/>
  <c r="P1652" i="1"/>
  <c r="Q1652" i="1" s="1"/>
  <c r="P1644" i="1"/>
  <c r="Q1644" i="1" s="1"/>
  <c r="P1596" i="1"/>
  <c r="Q1596" i="1" s="1"/>
  <c r="P1566" i="1"/>
  <c r="Q1566" i="1" s="1"/>
  <c r="P1502" i="1"/>
  <c r="Q1502" i="1" s="1"/>
  <c r="P1496" i="1"/>
  <c r="Q1496" i="1" s="1"/>
  <c r="P1490" i="1"/>
  <c r="Q1490" i="1" s="1"/>
  <c r="P1469" i="1"/>
  <c r="Q1469" i="1" s="1"/>
  <c r="P1455" i="1"/>
  <c r="P1449" i="1"/>
  <c r="P1433" i="1"/>
  <c r="P1419" i="1"/>
  <c r="P1411" i="1"/>
  <c r="P1405" i="1"/>
  <c r="P1403" i="1"/>
  <c r="Q1403" i="1" s="1"/>
  <c r="P921" i="1"/>
  <c r="P889" i="1"/>
  <c r="Q889" i="1" s="1"/>
  <c r="P857" i="1"/>
  <c r="Q857" i="1" s="1"/>
  <c r="P825" i="1"/>
  <c r="Q825" i="1" s="1"/>
  <c r="P793" i="1"/>
  <c r="Q793" i="1" s="1"/>
  <c r="P761" i="1"/>
  <c r="Q761" i="1" s="1"/>
  <c r="P747" i="1"/>
  <c r="Q747" i="1" s="1"/>
  <c r="P745" i="1"/>
  <c r="Q745" i="1" s="1"/>
  <c r="P743" i="1"/>
  <c r="Q743" i="1" s="1"/>
  <c r="P731" i="1"/>
  <c r="Q731" i="1" s="1"/>
  <c r="P711" i="1"/>
  <c r="Q711" i="1" s="1"/>
  <c r="P705" i="1"/>
  <c r="Q705" i="1" s="1"/>
  <c r="P687" i="1"/>
  <c r="P677" i="1"/>
  <c r="P673" i="1"/>
  <c r="P667" i="1"/>
  <c r="P656" i="1"/>
  <c r="P646" i="1"/>
  <c r="P642" i="1"/>
  <c r="P636" i="1"/>
  <c r="P624" i="1"/>
  <c r="P618" i="1"/>
  <c r="P616" i="1"/>
  <c r="P614" i="1"/>
  <c r="P602" i="1"/>
  <c r="P598" i="1"/>
  <c r="P586" i="1"/>
  <c r="P584" i="1"/>
  <c r="P582" i="1"/>
  <c r="P570" i="1"/>
  <c r="P566" i="1"/>
  <c r="P542" i="1"/>
  <c r="P540" i="1"/>
  <c r="P526" i="1"/>
  <c r="P520" i="1"/>
  <c r="P478" i="1"/>
  <c r="P398" i="1"/>
  <c r="Q398" i="1" s="1"/>
  <c r="P396" i="1"/>
  <c r="Q396" i="1" s="1"/>
  <c r="P390" i="1"/>
  <c r="Q390" i="1" s="1"/>
  <c r="P376" i="1"/>
  <c r="Q376" i="1" s="1"/>
  <c r="P370" i="1"/>
  <c r="Q370" i="1" s="1"/>
  <c r="P333" i="1"/>
  <c r="Q333" i="1" s="1"/>
  <c r="P311" i="1"/>
  <c r="Q311" i="1" s="1"/>
  <c r="P305" i="1"/>
  <c r="Q305" i="1" s="1"/>
  <c r="P293" i="1"/>
  <c r="Q293" i="1" s="1"/>
  <c r="P283" i="1"/>
  <c r="Q283" i="1" s="1"/>
  <c r="P271" i="1"/>
  <c r="Q271" i="1" s="1"/>
  <c r="P269" i="1"/>
  <c r="Q269" i="1" s="1"/>
  <c r="P229" i="1"/>
  <c r="Q229" i="1" s="1"/>
  <c r="P221" i="1"/>
  <c r="Q221" i="1" s="1"/>
  <c r="P156" i="1"/>
  <c r="Q156" i="1" s="1"/>
  <c r="P144" i="1"/>
  <c r="Q144" i="1" s="1"/>
  <c r="P106" i="1"/>
  <c r="Q106" i="1" s="1"/>
  <c r="P2039" i="1"/>
  <c r="P2031" i="1"/>
  <c r="P2025" i="1"/>
  <c r="P2013" i="1"/>
  <c r="P1932" i="1"/>
  <c r="P1924" i="1"/>
  <c r="P1912" i="1"/>
  <c r="P1886" i="1"/>
  <c r="P1880" i="1"/>
  <c r="P1866" i="1"/>
  <c r="P1854" i="1"/>
  <c r="Q1854" i="1" s="1"/>
  <c r="P1846" i="1"/>
  <c r="Q1846" i="1" s="1"/>
  <c r="P1838" i="1"/>
  <c r="P1830" i="1"/>
  <c r="P1802" i="1"/>
  <c r="P1684" i="1"/>
  <c r="Q1684" i="1" s="1"/>
  <c r="P1672" i="1"/>
  <c r="Q1672" i="1" s="1"/>
  <c r="P1642" i="1"/>
  <c r="Q1642" i="1" s="1"/>
  <c r="P1624" i="1"/>
  <c r="Q1624" i="1" s="1"/>
  <c r="P1576" i="1"/>
  <c r="Q1576" i="1" s="1"/>
  <c r="P1552" i="1"/>
  <c r="Q1552" i="1" s="1"/>
  <c r="P1526" i="1"/>
  <c r="Q1526" i="1" s="1"/>
  <c r="P1504" i="1"/>
  <c r="Q1504" i="1" s="1"/>
  <c r="P1492" i="1"/>
  <c r="Q1492" i="1" s="1"/>
  <c r="P1453" i="1"/>
  <c r="P1447" i="1"/>
  <c r="P1435" i="1"/>
  <c r="P1427" i="1"/>
  <c r="P1393" i="1"/>
  <c r="Q1393" i="1" s="1"/>
  <c r="P1339" i="1"/>
  <c r="Q1339" i="1" s="1"/>
  <c r="P1335" i="1"/>
  <c r="Q1335" i="1" s="1"/>
  <c r="P1329" i="1"/>
  <c r="Q1329" i="1" s="1"/>
  <c r="P1307" i="1"/>
  <c r="Q1307" i="1" s="1"/>
  <c r="P1303" i="1"/>
  <c r="Q1303" i="1" s="1"/>
  <c r="P1293" i="1"/>
  <c r="Q1293" i="1" s="1"/>
  <c r="P1257" i="1"/>
  <c r="Q1257" i="1" s="1"/>
  <c r="P1251" i="1"/>
  <c r="Q1251" i="1" s="1"/>
  <c r="P1237" i="1"/>
  <c r="Q1237" i="1" s="1"/>
  <c r="P1223" i="1"/>
  <c r="Q1223" i="1" s="1"/>
  <c r="P1215" i="1"/>
  <c r="P1195" i="1"/>
  <c r="P1167" i="1"/>
  <c r="P1161" i="1"/>
  <c r="P1132" i="1"/>
  <c r="Q1132" i="1" s="1"/>
  <c r="P1112" i="1"/>
  <c r="Q1112" i="1" s="1"/>
  <c r="P1098" i="1"/>
  <c r="Q1098" i="1" s="1"/>
  <c r="P1092" i="1"/>
  <c r="Q1092" i="1" s="1"/>
  <c r="P1056" i="1"/>
  <c r="Q1056" i="1" s="1"/>
  <c r="P1054" i="1"/>
  <c r="Q1054" i="1" s="1"/>
  <c r="P1042" i="1"/>
  <c r="Q1042" i="1" s="1"/>
  <c r="P1036" i="1"/>
  <c r="Q1036" i="1" s="1"/>
  <c r="P1016" i="1"/>
  <c r="Q1016" i="1" s="1"/>
  <c r="P960" i="1"/>
  <c r="Q960" i="1" s="1"/>
  <c r="P948" i="1"/>
  <c r="Q948" i="1" s="1"/>
  <c r="P944" i="1"/>
  <c r="Q944" i="1" s="1"/>
  <c r="P926" i="1"/>
  <c r="P918" i="1"/>
  <c r="P910" i="1"/>
  <c r="P902" i="1"/>
  <c r="P894" i="1"/>
  <c r="Q894" i="1" s="1"/>
  <c r="P886" i="1"/>
  <c r="Q886" i="1" s="1"/>
  <c r="P878" i="1"/>
  <c r="Q878" i="1" s="1"/>
  <c r="P870" i="1"/>
  <c r="Q870" i="1" s="1"/>
  <c r="P862" i="1"/>
  <c r="Q862" i="1" s="1"/>
  <c r="P854" i="1"/>
  <c r="Q854" i="1" s="1"/>
  <c r="P846" i="1"/>
  <c r="Q846" i="1" s="1"/>
  <c r="P838" i="1"/>
  <c r="Q838" i="1" s="1"/>
  <c r="P830" i="1"/>
  <c r="Q830" i="1" s="1"/>
  <c r="P822" i="1"/>
  <c r="Q822" i="1" s="1"/>
  <c r="P814" i="1"/>
  <c r="Q814" i="1" s="1"/>
  <c r="P806" i="1"/>
  <c r="Q806" i="1" s="1"/>
  <c r="P798" i="1"/>
  <c r="Q798" i="1" s="1"/>
  <c r="P790" i="1"/>
  <c r="Q790" i="1" s="1"/>
  <c r="P782" i="1"/>
  <c r="Q782" i="1" s="1"/>
  <c r="P774" i="1"/>
  <c r="Q774" i="1" s="1"/>
  <c r="P766" i="1"/>
  <c r="Q766" i="1" s="1"/>
  <c r="P758" i="1"/>
  <c r="Q758" i="1" s="1"/>
  <c r="P750" i="1"/>
  <c r="Q750" i="1" s="1"/>
  <c r="P742" i="1"/>
  <c r="Q742" i="1" s="1"/>
  <c r="P734" i="1"/>
  <c r="Q734" i="1" s="1"/>
  <c r="P726" i="1"/>
  <c r="Q726" i="1" s="1"/>
  <c r="P718" i="1"/>
  <c r="Q718" i="1" s="1"/>
  <c r="P617" i="1"/>
  <c r="P601" i="1"/>
  <c r="P585" i="1"/>
  <c r="P569" i="1"/>
  <c r="P553" i="1"/>
  <c r="P537" i="1"/>
  <c r="P521" i="1"/>
  <c r="P505" i="1"/>
  <c r="P489" i="1"/>
  <c r="P473" i="1"/>
  <c r="P457" i="1"/>
  <c r="P441" i="1"/>
  <c r="Q441" i="1" s="1"/>
  <c r="P425" i="1"/>
  <c r="Q425" i="1" s="1"/>
  <c r="P409" i="1"/>
  <c r="Q409" i="1" s="1"/>
  <c r="P377" i="1"/>
  <c r="Q377" i="1" s="1"/>
  <c r="P361" i="1"/>
  <c r="Q361" i="1" s="1"/>
  <c r="P340" i="1"/>
  <c r="Q340" i="1" s="1"/>
  <c r="P308" i="1"/>
  <c r="Q308" i="1" s="1"/>
  <c r="P276" i="1"/>
  <c r="Q276" i="1" s="1"/>
  <c r="P244" i="1"/>
  <c r="Q244" i="1" s="1"/>
  <c r="P228" i="1"/>
  <c r="Q228" i="1" s="1"/>
  <c r="P212" i="1"/>
  <c r="Q212" i="1" s="1"/>
  <c r="P196" i="1"/>
  <c r="Q196" i="1" s="1"/>
  <c r="P930" i="1"/>
  <c r="Q930" i="1" s="1"/>
  <c r="P916" i="1"/>
  <c r="P908" i="1"/>
  <c r="P898" i="1"/>
  <c r="Q898" i="1" s="1"/>
  <c r="P884" i="1"/>
  <c r="Q884" i="1" s="1"/>
  <c r="P876" i="1"/>
  <c r="Q876" i="1" s="1"/>
  <c r="P866" i="1"/>
  <c r="Q866" i="1" s="1"/>
  <c r="P852" i="1"/>
  <c r="Q852" i="1" s="1"/>
  <c r="P844" i="1"/>
  <c r="Q844" i="1" s="1"/>
  <c r="P834" i="1"/>
  <c r="Q834" i="1" s="1"/>
  <c r="P820" i="1"/>
  <c r="Q820" i="1" s="1"/>
  <c r="P812" i="1"/>
  <c r="Q812" i="1" s="1"/>
  <c r="P802" i="1"/>
  <c r="Q802" i="1" s="1"/>
  <c r="P788" i="1"/>
  <c r="Q788" i="1" s="1"/>
  <c r="P780" i="1"/>
  <c r="Q780" i="1" s="1"/>
  <c r="P770" i="1"/>
  <c r="Q770" i="1" s="1"/>
  <c r="P756" i="1"/>
  <c r="Q756" i="1" s="1"/>
  <c r="P748" i="1"/>
  <c r="Q748" i="1" s="1"/>
  <c r="P732" i="1"/>
  <c r="Q732" i="1" s="1"/>
  <c r="P724" i="1"/>
  <c r="Q724" i="1" s="1"/>
  <c r="P714" i="1"/>
  <c r="Q714" i="1" s="1"/>
  <c r="P698" i="1"/>
  <c r="Q698" i="1" s="1"/>
  <c r="P690" i="1"/>
  <c r="Q690" i="1" s="1"/>
  <c r="P183" i="1"/>
  <c r="Q183" i="1" s="1"/>
  <c r="P151" i="1"/>
  <c r="Q151" i="1" s="1"/>
  <c r="P93" i="1"/>
  <c r="Q93" i="1" s="1"/>
  <c r="P91" i="1"/>
  <c r="Q91" i="1" s="1"/>
  <c r="P89" i="1"/>
  <c r="Q89" i="1" s="1"/>
  <c r="P550" i="1"/>
  <c r="P512" i="1"/>
  <c r="P500" i="1"/>
  <c r="P472" i="1"/>
  <c r="P466" i="1"/>
  <c r="P452" i="1"/>
  <c r="Q452" i="1" s="1"/>
  <c r="P444" i="1"/>
  <c r="Q444" i="1" s="1"/>
  <c r="P438" i="1"/>
  <c r="Q438" i="1" s="1"/>
  <c r="P426" i="1"/>
  <c r="Q426" i="1" s="1"/>
  <c r="P416" i="1"/>
  <c r="Q416" i="1" s="1"/>
  <c r="P404" i="1"/>
  <c r="Q404" i="1" s="1"/>
  <c r="P353" i="1"/>
  <c r="Q353" i="1" s="1"/>
  <c r="P341" i="1"/>
  <c r="Q341" i="1" s="1"/>
  <c r="P313" i="1"/>
  <c r="Q313" i="1" s="1"/>
  <c r="P279" i="1"/>
  <c r="Q279" i="1" s="1"/>
  <c r="P259" i="1"/>
  <c r="Q259" i="1" s="1"/>
  <c r="P253" i="1"/>
  <c r="Q253" i="1" s="1"/>
  <c r="P219" i="1"/>
  <c r="Q219" i="1" s="1"/>
  <c r="P207" i="1"/>
  <c r="Q207" i="1" s="1"/>
  <c r="P176" i="1"/>
  <c r="Q176" i="1" s="1"/>
  <c r="P130" i="1"/>
  <c r="Q130" i="1" s="1"/>
  <c r="P110" i="1"/>
  <c r="Q110" i="1" s="1"/>
  <c r="P102" i="1"/>
  <c r="Q102" i="1" s="1"/>
  <c r="P2059" i="1"/>
  <c r="P2049" i="1"/>
  <c r="P2043" i="1"/>
  <c r="P2021" i="1"/>
  <c r="P1999" i="1"/>
  <c r="P1993" i="1"/>
  <c r="P1981" i="1"/>
  <c r="P1960" i="1"/>
  <c r="P1938" i="1"/>
  <c r="P1910" i="1"/>
  <c r="P1890" i="1"/>
  <c r="P1878" i="1"/>
  <c r="P1704" i="1"/>
  <c r="Q1704" i="1" s="1"/>
  <c r="P1688" i="1"/>
  <c r="Q1688" i="1" s="1"/>
  <c r="P1640" i="1"/>
  <c r="Q1640" i="1" s="1"/>
  <c r="P1616" i="1"/>
  <c r="Q1616" i="1" s="1"/>
  <c r="P1610" i="1"/>
  <c r="Q1610" i="1" s="1"/>
  <c r="P1574" i="1"/>
  <c r="Q1574" i="1" s="1"/>
  <c r="P1568" i="1"/>
  <c r="Q1568" i="1" s="1"/>
  <c r="P1556" i="1"/>
  <c r="Q1556" i="1" s="1"/>
  <c r="P1534" i="1"/>
  <c r="Q1534" i="1" s="1"/>
  <c r="P1528" i="1"/>
  <c r="Q1528" i="1" s="1"/>
  <c r="P1522" i="1"/>
  <c r="Q1522" i="1" s="1"/>
  <c r="P1488" i="1"/>
  <c r="Q1488" i="1" s="1"/>
  <c r="P1484" i="1"/>
  <c r="Q1484" i="1" s="1"/>
  <c r="P1397" i="1"/>
  <c r="Q1397" i="1" s="1"/>
  <c r="P1379" i="1"/>
  <c r="Q1379" i="1" s="1"/>
  <c r="P1351" i="1"/>
  <c r="Q1351" i="1" s="1"/>
  <c r="P1327" i="1"/>
  <c r="Q1327" i="1" s="1"/>
  <c r="P1317" i="1"/>
  <c r="Q1317" i="1" s="1"/>
  <c r="P1281" i="1"/>
  <c r="Q1281" i="1" s="1"/>
  <c r="P1235" i="1"/>
  <c r="Q1235" i="1" s="1"/>
  <c r="P1225" i="1"/>
  <c r="Q1225" i="1" s="1"/>
  <c r="P1217" i="1"/>
  <c r="P1197" i="1"/>
  <c r="P1151" i="1"/>
  <c r="P1124" i="1"/>
  <c r="Q1124" i="1" s="1"/>
  <c r="P1114" i="1"/>
  <c r="Q1114" i="1" s="1"/>
  <c r="P1110" i="1"/>
  <c r="Q1110" i="1" s="1"/>
  <c r="P1058" i="1"/>
  <c r="Q1058" i="1" s="1"/>
  <c r="P1028" i="1"/>
  <c r="Q1028" i="1" s="1"/>
  <c r="P1014" i="1"/>
  <c r="Q1014" i="1" s="1"/>
  <c r="P1000" i="1"/>
  <c r="Q1000" i="1" s="1"/>
  <c r="P990" i="1"/>
  <c r="Q990" i="1" s="1"/>
  <c r="P976" i="1"/>
  <c r="Q976" i="1" s="1"/>
  <c r="P956" i="1"/>
  <c r="Q956" i="1" s="1"/>
  <c r="P2060" i="1"/>
  <c r="P2054" i="1"/>
  <c r="P2052" i="1"/>
  <c r="P1893" i="1"/>
  <c r="P1885" i="1"/>
  <c r="P1881" i="1"/>
  <c r="P1879" i="1"/>
  <c r="P1873" i="1"/>
  <c r="P1871" i="1"/>
  <c r="P1865" i="1"/>
  <c r="P1805" i="1"/>
  <c r="P1803" i="1"/>
  <c r="P1799" i="1"/>
  <c r="P1797" i="1"/>
  <c r="P1795" i="1"/>
  <c r="P1777" i="1"/>
  <c r="P1771" i="1"/>
  <c r="P1769" i="1"/>
  <c r="P1741" i="1"/>
  <c r="Q1741" i="1" s="1"/>
  <c r="P1739" i="1"/>
  <c r="Q1739" i="1" s="1"/>
  <c r="P1735" i="1"/>
  <c r="Q1735" i="1" s="1"/>
  <c r="P1733" i="1"/>
  <c r="Q1733" i="1" s="1"/>
  <c r="P1723" i="1"/>
  <c r="Q1723" i="1" s="1"/>
  <c r="P1719" i="1"/>
  <c r="Q1719" i="1" s="1"/>
  <c r="P1707" i="1"/>
  <c r="Q1707" i="1" s="1"/>
  <c r="P1703" i="1"/>
  <c r="Q1703" i="1" s="1"/>
  <c r="P1701" i="1"/>
  <c r="Q1701" i="1" s="1"/>
  <c r="P1691" i="1"/>
  <c r="Q1691" i="1" s="1"/>
  <c r="P1687" i="1"/>
  <c r="Q1687" i="1" s="1"/>
  <c r="P1675" i="1"/>
  <c r="Q1675" i="1" s="1"/>
  <c r="P1671" i="1"/>
  <c r="Q1671" i="1" s="1"/>
  <c r="P1669" i="1"/>
  <c r="Q1669" i="1" s="1"/>
  <c r="P1659" i="1"/>
  <c r="Q1659" i="1" s="1"/>
  <c r="P1655" i="1"/>
  <c r="Q1655" i="1" s="1"/>
  <c r="P1643" i="1"/>
  <c r="Q1643" i="1" s="1"/>
  <c r="P1627" i="1"/>
  <c r="Q1627" i="1" s="1"/>
  <c r="P1623" i="1"/>
  <c r="Q1623" i="1" s="1"/>
  <c r="P1611" i="1"/>
  <c r="Q1611" i="1" s="1"/>
  <c r="P1595" i="1"/>
  <c r="Q1595" i="1" s="1"/>
  <c r="P1591" i="1"/>
  <c r="Q1591" i="1" s="1"/>
  <c r="P1579" i="1"/>
  <c r="Q1579" i="1" s="1"/>
  <c r="P1563" i="1"/>
  <c r="Q1563" i="1" s="1"/>
  <c r="P1559" i="1"/>
  <c r="Q1559" i="1" s="1"/>
  <c r="P1549" i="1"/>
  <c r="Q1549" i="1" s="1"/>
  <c r="P1545" i="1"/>
  <c r="Q1545" i="1" s="1"/>
  <c r="P1541" i="1"/>
  <c r="Q1541" i="1" s="1"/>
  <c r="P1533" i="1"/>
  <c r="Q1533" i="1" s="1"/>
  <c r="P1529" i="1"/>
  <c r="Q1529" i="1" s="1"/>
  <c r="P1525" i="1"/>
  <c r="Q1525" i="1" s="1"/>
  <c r="P1517" i="1"/>
  <c r="Q1517" i="1" s="1"/>
  <c r="P1515" i="1"/>
  <c r="Q1515" i="1" s="1"/>
  <c r="P1513" i="1"/>
  <c r="Q1513" i="1" s="1"/>
  <c r="P1509" i="1"/>
  <c r="Q1509" i="1" s="1"/>
  <c r="P1501" i="1"/>
  <c r="Q1501" i="1" s="1"/>
  <c r="P1497" i="1"/>
  <c r="Q1497" i="1" s="1"/>
  <c r="P1493" i="1"/>
  <c r="Q1493" i="1" s="1"/>
  <c r="P1485" i="1"/>
  <c r="Q1485" i="1" s="1"/>
  <c r="P1481" i="1"/>
  <c r="Q1481" i="1" s="1"/>
  <c r="P1470" i="1"/>
  <c r="Q1470" i="1" s="1"/>
  <c r="P1466" i="1"/>
  <c r="Q1466" i="1" s="1"/>
  <c r="P1462" i="1"/>
  <c r="Q1462" i="1" s="1"/>
  <c r="P1454" i="1"/>
  <c r="P1452" i="1"/>
  <c r="P1450" i="1"/>
  <c r="P1434" i="1"/>
  <c r="P1430" i="1"/>
  <c r="P1422" i="1"/>
  <c r="P1420" i="1"/>
  <c r="P1414" i="1"/>
  <c r="P1406" i="1"/>
  <c r="P1404" i="1"/>
  <c r="P1400" i="1"/>
  <c r="Q1400" i="1" s="1"/>
  <c r="P1384" i="1"/>
  <c r="Q1384" i="1" s="1"/>
  <c r="P1376" i="1"/>
  <c r="Q1376" i="1" s="1"/>
  <c r="P1366" i="1"/>
  <c r="Q1366" i="1" s="1"/>
  <c r="P1360" i="1"/>
  <c r="Q1360" i="1" s="1"/>
  <c r="P1356" i="1"/>
  <c r="Q1356" i="1" s="1"/>
  <c r="P1354" i="1"/>
  <c r="Q1354" i="1" s="1"/>
  <c r="P1350" i="1"/>
  <c r="Q1350" i="1" s="1"/>
  <c r="P1344" i="1"/>
  <c r="Q1344" i="1" s="1"/>
  <c r="P1334" i="1"/>
  <c r="Q1334" i="1" s="1"/>
  <c r="P1328" i="1"/>
  <c r="Q1328" i="1" s="1"/>
  <c r="P1324" i="1"/>
  <c r="Q1324" i="1" s="1"/>
  <c r="P1322" i="1"/>
  <c r="Q1322" i="1" s="1"/>
  <c r="P1318" i="1"/>
  <c r="Q1318" i="1" s="1"/>
  <c r="P1312" i="1"/>
  <c r="Q1312" i="1" s="1"/>
  <c r="P1302" i="1"/>
  <c r="Q1302" i="1" s="1"/>
  <c r="P1296" i="1"/>
  <c r="Q1296" i="1" s="1"/>
  <c r="P1292" i="1"/>
  <c r="Q1292" i="1" s="1"/>
  <c r="P1290" i="1"/>
  <c r="Q1290" i="1" s="1"/>
  <c r="P1286" i="1"/>
  <c r="Q1286" i="1" s="1"/>
  <c r="P1280" i="1"/>
  <c r="Q1280" i="1" s="1"/>
  <c r="P1270" i="1"/>
  <c r="Q1270" i="1" s="1"/>
  <c r="P1264" i="1"/>
  <c r="Q1264" i="1" s="1"/>
  <c r="P1260" i="1"/>
  <c r="Q1260" i="1" s="1"/>
  <c r="P1258" i="1"/>
  <c r="Q1258" i="1" s="1"/>
  <c r="P1254" i="1"/>
  <c r="Q1254" i="1" s="1"/>
  <c r="P1248" i="1"/>
  <c r="Q1248" i="1" s="1"/>
  <c r="P1238" i="1"/>
  <c r="Q1238" i="1" s="1"/>
  <c r="P1232" i="1"/>
  <c r="Q1232" i="1" s="1"/>
  <c r="P1228" i="1"/>
  <c r="Q1228" i="1" s="1"/>
  <c r="P1226" i="1"/>
  <c r="Q1226" i="1" s="1"/>
  <c r="P1222" i="1"/>
  <c r="Q1222" i="1" s="1"/>
  <c r="P1206" i="1"/>
  <c r="P1194" i="1"/>
  <c r="P1158" i="1"/>
  <c r="P1146" i="1"/>
  <c r="P1139" i="1"/>
  <c r="Q1139" i="1" s="1"/>
  <c r="P1135" i="1"/>
  <c r="Q1135" i="1" s="1"/>
  <c r="P1129" i="1"/>
  <c r="Q1129" i="1" s="1"/>
  <c r="P1123" i="1"/>
  <c r="Q1123" i="1" s="1"/>
  <c r="P1119" i="1"/>
  <c r="Q1119" i="1" s="1"/>
  <c r="P1113" i="1"/>
  <c r="Q1113" i="1" s="1"/>
  <c r="P1107" i="1"/>
  <c r="Q1107" i="1" s="1"/>
  <c r="P1103" i="1"/>
  <c r="Q1103" i="1" s="1"/>
  <c r="P1097" i="1"/>
  <c r="Q1097" i="1" s="1"/>
  <c r="P1091" i="1"/>
  <c r="Q1091" i="1" s="1"/>
  <c r="P1087" i="1"/>
  <c r="Q1087" i="1" s="1"/>
  <c r="P1081" i="1"/>
  <c r="Q1081" i="1" s="1"/>
  <c r="P1075" i="1"/>
  <c r="Q1075" i="1" s="1"/>
  <c r="P1071" i="1"/>
  <c r="Q1071" i="1" s="1"/>
  <c r="P1065" i="1"/>
  <c r="Q1065" i="1" s="1"/>
  <c r="P1059" i="1"/>
  <c r="Q1059" i="1" s="1"/>
  <c r="P1055" i="1"/>
  <c r="Q1055" i="1" s="1"/>
  <c r="P1049" i="1"/>
  <c r="Q1049" i="1" s="1"/>
  <c r="P1043" i="1"/>
  <c r="Q1043" i="1" s="1"/>
  <c r="P1039" i="1"/>
  <c r="Q1039" i="1" s="1"/>
  <c r="P1033" i="1"/>
  <c r="Q1033" i="1" s="1"/>
  <c r="P1027" i="1"/>
  <c r="Q1027" i="1" s="1"/>
  <c r="P1023" i="1"/>
  <c r="Q1023" i="1" s="1"/>
  <c r="P1017" i="1"/>
  <c r="Q1017" i="1" s="1"/>
  <c r="P1005" i="1"/>
  <c r="Q1005" i="1" s="1"/>
  <c r="P1001" i="1"/>
  <c r="Q1001" i="1" s="1"/>
  <c r="P999" i="1"/>
  <c r="Q999" i="1" s="1"/>
  <c r="P995" i="1"/>
  <c r="Q995" i="1" s="1"/>
  <c r="P993" i="1"/>
  <c r="Q993" i="1" s="1"/>
  <c r="P989" i="1"/>
  <c r="Q989" i="1" s="1"/>
  <c r="P983" i="1"/>
  <c r="Q983" i="1" s="1"/>
  <c r="P973" i="1"/>
  <c r="Q973" i="1" s="1"/>
  <c r="P969" i="1"/>
  <c r="Q969" i="1" s="1"/>
  <c r="P967" i="1"/>
  <c r="Q967" i="1" s="1"/>
  <c r="P963" i="1"/>
  <c r="Q963" i="1" s="1"/>
  <c r="P961" i="1"/>
  <c r="Q961" i="1" s="1"/>
  <c r="P957" i="1"/>
  <c r="Q957" i="1" s="1"/>
  <c r="P951" i="1"/>
  <c r="Q951" i="1" s="1"/>
  <c r="P941" i="1"/>
  <c r="Q941" i="1" s="1"/>
  <c r="P937" i="1"/>
  <c r="Q937" i="1" s="1"/>
  <c r="P935" i="1"/>
  <c r="Q935" i="1" s="1"/>
  <c r="P504" i="1"/>
  <c r="P498" i="1"/>
  <c r="P476" i="1"/>
  <c r="P470" i="1"/>
  <c r="P458" i="1"/>
  <c r="P450" i="1"/>
  <c r="Q450" i="1" s="1"/>
  <c r="P448" i="1"/>
  <c r="Q448" i="1" s="1"/>
  <c r="P436" i="1"/>
  <c r="Q436" i="1" s="1"/>
  <c r="P360" i="1"/>
  <c r="Q360" i="1" s="1"/>
  <c r="P355" i="1"/>
  <c r="Q355" i="1" s="1"/>
  <c r="P349" i="1"/>
  <c r="Q349" i="1" s="1"/>
  <c r="P321" i="1"/>
  <c r="Q321" i="1" s="1"/>
  <c r="P309" i="1"/>
  <c r="Q309" i="1" s="1"/>
  <c r="P307" i="1"/>
  <c r="Q307" i="1" s="1"/>
  <c r="P273" i="1"/>
  <c r="Q273" i="1" s="1"/>
  <c r="P239" i="1"/>
  <c r="Q239" i="1" s="1"/>
  <c r="P217" i="1"/>
  <c r="Q217" i="1" s="1"/>
  <c r="P211" i="1"/>
  <c r="Q211" i="1" s="1"/>
  <c r="P160" i="1"/>
  <c r="Q160" i="1" s="1"/>
  <c r="P122" i="1"/>
  <c r="Q122" i="1" s="1"/>
  <c r="P2057" i="1"/>
  <c r="P1952" i="1"/>
  <c r="P1946" i="1"/>
  <c r="P1800" i="1"/>
  <c r="P1768" i="1"/>
  <c r="P1750" i="1"/>
  <c r="Q1750" i="1" s="1"/>
  <c r="P1746" i="1"/>
  <c r="Q1746" i="1" s="1"/>
  <c r="P1742" i="1"/>
  <c r="Q1742" i="1" s="1"/>
  <c r="P1732" i="1"/>
  <c r="Q1732" i="1" s="1"/>
  <c r="P1700" i="1"/>
  <c r="Q1700" i="1" s="1"/>
  <c r="P1670" i="1"/>
  <c r="Q1670" i="1" s="1"/>
  <c r="P1602" i="1"/>
  <c r="Q1602" i="1" s="1"/>
  <c r="P1592" i="1"/>
  <c r="Q1592" i="1" s="1"/>
  <c r="P1548" i="1"/>
  <c r="Q1548" i="1" s="1"/>
  <c r="P1540" i="1"/>
  <c r="Q1540" i="1" s="1"/>
  <c r="P1530" i="1"/>
  <c r="Q1530" i="1" s="1"/>
  <c r="P1482" i="1"/>
  <c r="Q1482" i="1" s="1"/>
  <c r="P1429" i="1"/>
  <c r="P1409" i="1"/>
  <c r="P933" i="1"/>
  <c r="Q933" i="1" s="1"/>
  <c r="P917" i="1"/>
  <c r="P913" i="1"/>
  <c r="P911" i="1"/>
  <c r="P901" i="1"/>
  <c r="P885" i="1"/>
  <c r="Q885" i="1" s="1"/>
  <c r="P881" i="1"/>
  <c r="Q881" i="1" s="1"/>
  <c r="P879" i="1"/>
  <c r="Q879" i="1" s="1"/>
  <c r="P869" i="1"/>
  <c r="Q869" i="1" s="1"/>
  <c r="P853" i="1"/>
  <c r="Q853" i="1" s="1"/>
  <c r="P849" i="1"/>
  <c r="Q849" i="1" s="1"/>
  <c r="P847" i="1"/>
  <c r="Q847" i="1" s="1"/>
  <c r="P837" i="1"/>
  <c r="Q837" i="1" s="1"/>
  <c r="P821" i="1"/>
  <c r="Q821" i="1" s="1"/>
  <c r="P817" i="1"/>
  <c r="Q817" i="1" s="1"/>
  <c r="P815" i="1"/>
  <c r="Q815" i="1" s="1"/>
  <c r="P805" i="1"/>
  <c r="Q805" i="1" s="1"/>
  <c r="P789" i="1"/>
  <c r="Q789" i="1" s="1"/>
  <c r="P785" i="1"/>
  <c r="Q785" i="1" s="1"/>
  <c r="P783" i="1"/>
  <c r="Q783" i="1" s="1"/>
  <c r="P773" i="1"/>
  <c r="Q773" i="1" s="1"/>
  <c r="P757" i="1"/>
  <c r="Q757" i="1" s="1"/>
  <c r="P753" i="1"/>
  <c r="Q753" i="1" s="1"/>
  <c r="P751" i="1"/>
  <c r="Q751" i="1" s="1"/>
  <c r="P741" i="1"/>
  <c r="Q741" i="1" s="1"/>
  <c r="P735" i="1"/>
  <c r="Q735" i="1" s="1"/>
  <c r="P721" i="1"/>
  <c r="Q721" i="1" s="1"/>
  <c r="P719" i="1"/>
  <c r="Q719" i="1" s="1"/>
  <c r="P713" i="1"/>
  <c r="Q713" i="1" s="1"/>
  <c r="P701" i="1"/>
  <c r="Q701" i="1" s="1"/>
  <c r="P697" i="1"/>
  <c r="Q697" i="1" s="1"/>
  <c r="P669" i="1"/>
  <c r="P665" i="1"/>
  <c r="P660" i="1"/>
  <c r="P638" i="1"/>
  <c r="P634" i="1"/>
  <c r="P628" i="1"/>
  <c r="P612" i="1"/>
  <c r="P610" i="1"/>
  <c r="P608" i="1"/>
  <c r="P596" i="1"/>
  <c r="P594" i="1"/>
  <c r="P592" i="1"/>
  <c r="P580" i="1"/>
  <c r="P578" i="1"/>
  <c r="P576" i="1"/>
  <c r="P564" i="1"/>
  <c r="P562" i="1"/>
  <c r="P560" i="1"/>
  <c r="P552" i="1"/>
  <c r="P532" i="1"/>
  <c r="P484" i="1"/>
  <c r="P462" i="1"/>
  <c r="P428" i="1"/>
  <c r="Q428" i="1" s="1"/>
  <c r="P422" i="1"/>
  <c r="Q422" i="1" s="1"/>
  <c r="P408" i="1"/>
  <c r="Q408" i="1" s="1"/>
  <c r="P345" i="1"/>
  <c r="Q345" i="1" s="1"/>
  <c r="P339" i="1"/>
  <c r="Q339" i="1" s="1"/>
  <c r="P323" i="1"/>
  <c r="Q323" i="1" s="1"/>
  <c r="P317" i="1"/>
  <c r="Q317" i="1" s="1"/>
  <c r="P277" i="1"/>
  <c r="Q277" i="1" s="1"/>
  <c r="P255" i="1"/>
  <c r="Q255" i="1" s="1"/>
  <c r="AJ168" i="1"/>
  <c r="AK168" i="1" s="1"/>
  <c r="P174" i="1"/>
  <c r="Q174" i="1" s="1"/>
  <c r="P138" i="1"/>
  <c r="Q138" i="1" s="1"/>
  <c r="P118" i="1"/>
  <c r="Q118" i="1" s="1"/>
  <c r="P2045" i="1"/>
  <c r="P1989" i="1"/>
  <c r="P1962" i="1"/>
  <c r="P1942" i="1"/>
  <c r="P1918" i="1"/>
  <c r="P1874" i="1"/>
  <c r="P1806" i="1"/>
  <c r="P1784" i="1"/>
  <c r="P1774" i="1"/>
  <c r="P1698" i="1"/>
  <c r="Q1698" i="1" s="1"/>
  <c r="P1678" i="1"/>
  <c r="Q1678" i="1" s="1"/>
  <c r="P1654" i="1"/>
  <c r="Q1654" i="1" s="1"/>
  <c r="P1606" i="1"/>
  <c r="Q1606" i="1" s="1"/>
  <c r="P1600" i="1"/>
  <c r="Q1600" i="1" s="1"/>
  <c r="P1588" i="1"/>
  <c r="Q1588" i="1" s="1"/>
  <c r="P1582" i="1"/>
  <c r="Q1582" i="1" s="1"/>
  <c r="P1558" i="1"/>
  <c r="Q1558" i="1" s="1"/>
  <c r="P1532" i="1"/>
  <c r="Q1532" i="1" s="1"/>
  <c r="P1486" i="1"/>
  <c r="Q1486" i="1" s="1"/>
  <c r="P1480" i="1"/>
  <c r="Q1480" i="1" s="1"/>
  <c r="P1475" i="1"/>
  <c r="Q1475" i="1" s="1"/>
  <c r="P1413" i="1"/>
  <c r="P1383" i="1"/>
  <c r="Q1383" i="1" s="1"/>
  <c r="P1377" i="1"/>
  <c r="Q1377" i="1" s="1"/>
  <c r="P1367" i="1"/>
  <c r="Q1367" i="1" s="1"/>
  <c r="P1325" i="1"/>
  <c r="Q1325" i="1" s="1"/>
  <c r="P1323" i="1"/>
  <c r="Q1323" i="1" s="1"/>
  <c r="P1283" i="1"/>
  <c r="Q1283" i="1" s="1"/>
  <c r="P1247" i="1"/>
  <c r="Q1247" i="1" s="1"/>
  <c r="P1209" i="1"/>
  <c r="P1205" i="1"/>
  <c r="P1185" i="1"/>
  <c r="P1108" i="1"/>
  <c r="Q1108" i="1" s="1"/>
  <c r="P1068" i="1"/>
  <c r="Q1068" i="1" s="1"/>
  <c r="P1018" i="1"/>
  <c r="Q1018" i="1" s="1"/>
  <c r="P998" i="1"/>
  <c r="Q998" i="1" s="1"/>
  <c r="P992" i="1"/>
  <c r="Q992" i="1" s="1"/>
  <c r="P988" i="1"/>
  <c r="Q988" i="1" s="1"/>
  <c r="P978" i="1"/>
  <c r="Q978" i="1" s="1"/>
  <c r="P970" i="1"/>
  <c r="Q970" i="1" s="1"/>
  <c r="P958" i="1"/>
  <c r="Q958" i="1" s="1"/>
  <c r="P936" i="1"/>
  <c r="Q936" i="1" s="1"/>
  <c r="P924" i="1"/>
  <c r="P892" i="1"/>
  <c r="Q892" i="1" s="1"/>
  <c r="P860" i="1"/>
  <c r="Q860" i="1" s="1"/>
  <c r="P828" i="1"/>
  <c r="Q828" i="1" s="1"/>
  <c r="P796" i="1"/>
  <c r="Q796" i="1" s="1"/>
  <c r="P764" i="1"/>
  <c r="Q764" i="1" s="1"/>
  <c r="P740" i="1"/>
  <c r="Q740" i="1" s="1"/>
  <c r="P708" i="1"/>
  <c r="Q708" i="1" s="1"/>
  <c r="P700" i="1"/>
  <c r="Q700" i="1" s="1"/>
  <c r="P692" i="1"/>
  <c r="Q692" i="1" s="1"/>
  <c r="P684" i="1"/>
  <c r="P676" i="1"/>
  <c r="P668" i="1"/>
  <c r="P661" i="1"/>
  <c r="P653" i="1"/>
  <c r="P645" i="1"/>
  <c r="P637" i="1"/>
  <c r="P629" i="1"/>
  <c r="P627" i="1"/>
  <c r="P621" i="1"/>
  <c r="P619" i="1"/>
  <c r="P607" i="1"/>
  <c r="P603" i="1"/>
  <c r="P591" i="1"/>
  <c r="P587" i="1"/>
  <c r="P575" i="1"/>
  <c r="P571" i="1"/>
  <c r="P559" i="1"/>
  <c r="P555" i="1"/>
  <c r="P543" i="1"/>
  <c r="P539" i="1"/>
  <c r="P527" i="1"/>
  <c r="P523" i="1"/>
  <c r="P511" i="1"/>
  <c r="P507" i="1"/>
  <c r="P495" i="1"/>
  <c r="P491" i="1"/>
  <c r="P479" i="1"/>
  <c r="P475" i="1"/>
  <c r="P463" i="1"/>
  <c r="P459" i="1"/>
  <c r="P447" i="1"/>
  <c r="Q447" i="1" s="1"/>
  <c r="P443" i="1"/>
  <c r="Q443" i="1" s="1"/>
  <c r="P431" i="1"/>
  <c r="Q431" i="1" s="1"/>
  <c r="P427" i="1"/>
  <c r="Q427" i="1" s="1"/>
  <c r="P415" i="1"/>
  <c r="Q415" i="1" s="1"/>
  <c r="P411" i="1"/>
  <c r="Q411" i="1" s="1"/>
  <c r="P399" i="1"/>
  <c r="Q399" i="1" s="1"/>
  <c r="P395" i="1"/>
  <c r="Q395" i="1" s="1"/>
  <c r="P383" i="1"/>
  <c r="Q383" i="1" s="1"/>
  <c r="P379" i="1"/>
  <c r="Q379" i="1" s="1"/>
  <c r="P367" i="1"/>
  <c r="Q367" i="1" s="1"/>
  <c r="P363" i="1"/>
  <c r="Q363" i="1" s="1"/>
  <c r="P358" i="1"/>
  <c r="Q358" i="1" s="1"/>
  <c r="P346" i="1"/>
  <c r="Q346" i="1" s="1"/>
  <c r="P342" i="1"/>
  <c r="Q342" i="1" s="1"/>
  <c r="P330" i="1"/>
  <c r="Q330" i="1" s="1"/>
  <c r="P326" i="1"/>
  <c r="Q326" i="1" s="1"/>
  <c r="P314" i="1"/>
  <c r="Q314" i="1" s="1"/>
  <c r="P310" i="1"/>
  <c r="Q310" i="1" s="1"/>
  <c r="P298" i="1"/>
  <c r="Q298" i="1" s="1"/>
  <c r="P294" i="1"/>
  <c r="Q294" i="1" s="1"/>
  <c r="P282" i="1"/>
  <c r="Q282" i="1" s="1"/>
  <c r="P278" i="1"/>
  <c r="Q278" i="1" s="1"/>
  <c r="P266" i="1"/>
  <c r="Q266" i="1" s="1"/>
  <c r="P262" i="1"/>
  <c r="Q262" i="1" s="1"/>
  <c r="P250" i="1"/>
  <c r="Q250" i="1" s="1"/>
  <c r="P246" i="1"/>
  <c r="Q246" i="1" s="1"/>
  <c r="P234" i="1"/>
  <c r="Q234" i="1" s="1"/>
  <c r="P230" i="1"/>
  <c r="Q230" i="1" s="1"/>
  <c r="P218" i="1"/>
  <c r="Q218" i="1" s="1"/>
  <c r="P214" i="1"/>
  <c r="Q214" i="1" s="1"/>
  <c r="P202" i="1"/>
  <c r="Q202" i="1" s="1"/>
  <c r="P198" i="1"/>
  <c r="Q198" i="1" s="1"/>
  <c r="AJ167" i="1"/>
  <c r="AK167" i="1" s="1"/>
  <c r="P181" i="1"/>
  <c r="Q181" i="1" s="1"/>
  <c r="P169" i="1"/>
  <c r="Q169" i="1" s="1"/>
  <c r="P167" i="1"/>
  <c r="Q167" i="1" s="1"/>
  <c r="P165" i="1"/>
  <c r="Q165" i="1" s="1"/>
  <c r="P153" i="1"/>
  <c r="Q153" i="1" s="1"/>
  <c r="P149" i="1"/>
  <c r="Q149" i="1" s="1"/>
  <c r="P137" i="1"/>
  <c r="Q137" i="1" s="1"/>
  <c r="P135" i="1"/>
  <c r="Q135" i="1" s="1"/>
  <c r="P133" i="1"/>
  <c r="Q133" i="1" s="1"/>
  <c r="P121" i="1"/>
  <c r="Q121" i="1" s="1"/>
  <c r="P119" i="1"/>
  <c r="Q119" i="1" s="1"/>
  <c r="P117" i="1"/>
  <c r="Q117" i="1" s="1"/>
  <c r="P105" i="1"/>
  <c r="Q105" i="1" s="1"/>
  <c r="P103" i="1"/>
  <c r="Q103" i="1" s="1"/>
  <c r="P101" i="1"/>
  <c r="Q101" i="1" s="1"/>
  <c r="P95" i="1"/>
  <c r="Q95" i="1" s="1"/>
  <c r="P87" i="1"/>
  <c r="Q87" i="1" s="1"/>
  <c r="P85" i="1"/>
  <c r="Q85" i="1" s="1"/>
  <c r="P83" i="1"/>
  <c r="Q83" i="1" s="1"/>
  <c r="P506" i="1"/>
  <c r="P496" i="1"/>
  <c r="P410" i="1"/>
  <c r="Q410" i="1" s="1"/>
  <c r="P400" i="1"/>
  <c r="Q400" i="1" s="1"/>
  <c r="P388" i="1"/>
  <c r="Q388" i="1" s="1"/>
  <c r="P380" i="1"/>
  <c r="Q380" i="1" s="1"/>
  <c r="P374" i="1"/>
  <c r="Q374" i="1" s="1"/>
  <c r="P362" i="1"/>
  <c r="Q362" i="1" s="1"/>
  <c r="P337" i="1"/>
  <c r="Q337" i="1" s="1"/>
  <c r="P319" i="1"/>
  <c r="Q319" i="1" s="1"/>
  <c r="P291" i="1"/>
  <c r="Q291" i="1" s="1"/>
  <c r="P285" i="1"/>
  <c r="Q285" i="1" s="1"/>
  <c r="P265" i="1"/>
  <c r="Q265" i="1" s="1"/>
  <c r="P225" i="1"/>
  <c r="Q225" i="1" s="1"/>
  <c r="P213" i="1"/>
  <c r="Q213" i="1" s="1"/>
  <c r="P191" i="1"/>
  <c r="Q191" i="1" s="1"/>
  <c r="P170" i="1"/>
  <c r="Q170" i="1" s="1"/>
  <c r="P158" i="1"/>
  <c r="Q158" i="1" s="1"/>
  <c r="P114" i="1"/>
  <c r="Q114" i="1" s="1"/>
  <c r="P90" i="1"/>
  <c r="Q90" i="1" s="1"/>
  <c r="P2033" i="1"/>
  <c r="P2027" i="1"/>
  <c r="P2005" i="1"/>
  <c r="P1966" i="1"/>
  <c r="P1944" i="1"/>
  <c r="P1922" i="1"/>
  <c r="P1916" i="1"/>
  <c r="P1896" i="1"/>
  <c r="P1668" i="1"/>
  <c r="Q1668" i="1" s="1"/>
  <c r="P1650" i="1"/>
  <c r="Q1650" i="1" s="1"/>
  <c r="P1646" i="1"/>
  <c r="Q1646" i="1" s="1"/>
  <c r="P1622" i="1"/>
  <c r="Q1622" i="1" s="1"/>
  <c r="P1580" i="1"/>
  <c r="Q1580" i="1" s="1"/>
  <c r="P1518" i="1"/>
  <c r="Q1518" i="1" s="1"/>
  <c r="P1512" i="1"/>
  <c r="Q1512" i="1" s="1"/>
  <c r="P1506" i="1"/>
  <c r="Q1506" i="1" s="1"/>
  <c r="P1473" i="1"/>
  <c r="Q1473" i="1" s="1"/>
  <c r="P1463" i="1"/>
  <c r="Q1463" i="1" s="1"/>
  <c r="P1445" i="1"/>
  <c r="P1439" i="1"/>
  <c r="P1391" i="1"/>
  <c r="Q1391" i="1" s="1"/>
  <c r="P1375" i="1"/>
  <c r="Q1375" i="1" s="1"/>
  <c r="P1365" i="1"/>
  <c r="Q1365" i="1" s="1"/>
  <c r="P1349" i="1"/>
  <c r="Q1349" i="1" s="1"/>
  <c r="P1341" i="1"/>
  <c r="Q1341" i="1" s="1"/>
  <c r="P1337" i="1"/>
  <c r="Q1337" i="1" s="1"/>
  <c r="P1331" i="1"/>
  <c r="Q1331" i="1" s="1"/>
  <c r="P1309" i="1"/>
  <c r="Q1309" i="1" s="1"/>
  <c r="P1305" i="1"/>
  <c r="Q1305" i="1" s="1"/>
  <c r="P1291" i="1"/>
  <c r="Q1291" i="1" s="1"/>
  <c r="P1285" i="1"/>
  <c r="Q1285" i="1" s="1"/>
  <c r="P1249" i="1"/>
  <c r="Q1249" i="1" s="1"/>
  <c r="P1211" i="1"/>
  <c r="P1173" i="1"/>
  <c r="P1159" i="1"/>
  <c r="P1147" i="1"/>
  <c r="P1138" i="1"/>
  <c r="Q1138" i="1" s="1"/>
  <c r="P1134" i="1"/>
  <c r="Q1134" i="1" s="1"/>
  <c r="P1120" i="1"/>
  <c r="Q1120" i="1" s="1"/>
  <c r="P1094" i="1"/>
  <c r="Q1094" i="1" s="1"/>
  <c r="P1082" i="1"/>
  <c r="Q1082" i="1" s="1"/>
  <c r="P1052" i="1"/>
  <c r="Q1052" i="1" s="1"/>
  <c r="P1038" i="1"/>
  <c r="Q1038" i="1" s="1"/>
  <c r="P1024" i="1"/>
  <c r="Q1024" i="1" s="1"/>
  <c r="P1004" i="1"/>
  <c r="Q1004" i="1" s="1"/>
  <c r="P996" i="1"/>
  <c r="Q996" i="1" s="1"/>
  <c r="P986" i="1"/>
  <c r="Q986" i="1" s="1"/>
  <c r="P962" i="1"/>
  <c r="Q962" i="1" s="1"/>
  <c r="P946" i="1"/>
  <c r="Q946" i="1" s="1"/>
  <c r="P938" i="1"/>
  <c r="Q938" i="1" s="1"/>
  <c r="P2058" i="1"/>
  <c r="P2056" i="1"/>
  <c r="P2050" i="1"/>
  <c r="P2046" i="1"/>
  <c r="P2034" i="1"/>
  <c r="P2030" i="1"/>
  <c r="P2018" i="1"/>
  <c r="P2014" i="1"/>
  <c r="P2002" i="1"/>
  <c r="P1998" i="1"/>
  <c r="P1986" i="1"/>
  <c r="P1982" i="1"/>
  <c r="P1970" i="1"/>
  <c r="P1955" i="1"/>
  <c r="P1951" i="1"/>
  <c r="P1939" i="1"/>
  <c r="P1935" i="1"/>
  <c r="P1923" i="1"/>
  <c r="P1919" i="1"/>
  <c r="P1907" i="1"/>
  <c r="P1903" i="1"/>
  <c r="P1891" i="1"/>
  <c r="P1883" i="1"/>
  <c r="P1811" i="1"/>
  <c r="P1801" i="1"/>
  <c r="P1791" i="1"/>
  <c r="P1783" i="1"/>
  <c r="P1773" i="1"/>
  <c r="P1765" i="1"/>
  <c r="P1763" i="1"/>
  <c r="P1759" i="1"/>
  <c r="P1751" i="1"/>
  <c r="Q1751" i="1" s="1"/>
  <c r="P1737" i="1"/>
  <c r="Q1737" i="1" s="1"/>
  <c r="P1727" i="1"/>
  <c r="Q1727" i="1" s="1"/>
  <c r="P1725" i="1"/>
  <c r="Q1725" i="1" s="1"/>
  <c r="P1721" i="1"/>
  <c r="Q1721" i="1" s="1"/>
  <c r="P1711" i="1"/>
  <c r="Q1711" i="1" s="1"/>
  <c r="P1709" i="1"/>
  <c r="Q1709" i="1" s="1"/>
  <c r="P1705" i="1"/>
  <c r="Q1705" i="1" s="1"/>
  <c r="P1695" i="1"/>
  <c r="Q1695" i="1" s="1"/>
  <c r="P1693" i="1"/>
  <c r="Q1693" i="1" s="1"/>
  <c r="P1689" i="1"/>
  <c r="Q1689" i="1" s="1"/>
  <c r="P1679" i="1"/>
  <c r="Q1679" i="1" s="1"/>
  <c r="P1677" i="1"/>
  <c r="Q1677" i="1" s="1"/>
  <c r="P1673" i="1"/>
  <c r="Q1673" i="1" s="1"/>
  <c r="P1663" i="1"/>
  <c r="Q1663" i="1" s="1"/>
  <c r="P1661" i="1"/>
  <c r="Q1661" i="1" s="1"/>
  <c r="P1657" i="1"/>
  <c r="Q1657" i="1" s="1"/>
  <c r="P1647" i="1"/>
  <c r="Q1647" i="1" s="1"/>
  <c r="P1645" i="1"/>
  <c r="Q1645" i="1" s="1"/>
  <c r="P1631" i="1"/>
  <c r="Q1631" i="1" s="1"/>
  <c r="P1629" i="1"/>
  <c r="Q1629" i="1" s="1"/>
  <c r="P1625" i="1"/>
  <c r="Q1625" i="1" s="1"/>
  <c r="P1615" i="1"/>
  <c r="Q1615" i="1" s="1"/>
  <c r="P1613" i="1"/>
  <c r="Q1613" i="1" s="1"/>
  <c r="P1599" i="1"/>
  <c r="Q1599" i="1" s="1"/>
  <c r="P1597" i="1"/>
  <c r="Q1597" i="1" s="1"/>
  <c r="P1593" i="1"/>
  <c r="Q1593" i="1" s="1"/>
  <c r="P1583" i="1"/>
  <c r="Q1583" i="1" s="1"/>
  <c r="P1581" i="1"/>
  <c r="Q1581" i="1" s="1"/>
  <c r="P1567" i="1"/>
  <c r="Q1567" i="1" s="1"/>
  <c r="P1565" i="1"/>
  <c r="Q1565" i="1" s="1"/>
  <c r="P1561" i="1"/>
  <c r="Q1561" i="1" s="1"/>
  <c r="P1557" i="1"/>
  <c r="Q1557" i="1" s="1"/>
  <c r="P1553" i="1"/>
  <c r="Q1553" i="1" s="1"/>
  <c r="P1537" i="1"/>
  <c r="Q1537" i="1" s="1"/>
  <c r="P1521" i="1"/>
  <c r="Q1521" i="1" s="1"/>
  <c r="P1505" i="1"/>
  <c r="Q1505" i="1" s="1"/>
  <c r="P1489" i="1"/>
  <c r="Q1489" i="1" s="1"/>
  <c r="P1474" i="1"/>
  <c r="Q1474" i="1" s="1"/>
  <c r="P1458" i="1"/>
  <c r="Q1458" i="1" s="1"/>
  <c r="P1440" i="1"/>
  <c r="P1426" i="1"/>
  <c r="P1416" i="1"/>
  <c r="P1394" i="1"/>
  <c r="Q1394" i="1" s="1"/>
  <c r="P1388" i="1"/>
  <c r="Q1388" i="1" s="1"/>
  <c r="P1386" i="1"/>
  <c r="Q1386" i="1" s="1"/>
  <c r="P1370" i="1"/>
  <c r="Q1370" i="1" s="1"/>
  <c r="P1358" i="1"/>
  <c r="Q1358" i="1" s="1"/>
  <c r="P1338" i="1"/>
  <c r="Q1338" i="1" s="1"/>
  <c r="P1326" i="1"/>
  <c r="Q1326" i="1" s="1"/>
  <c r="P1306" i="1"/>
  <c r="Q1306" i="1" s="1"/>
  <c r="P1294" i="1"/>
  <c r="Q1294" i="1" s="1"/>
  <c r="P1274" i="1"/>
  <c r="Q1274" i="1" s="1"/>
  <c r="P1262" i="1"/>
  <c r="Q1262" i="1" s="1"/>
  <c r="P1242" i="1"/>
  <c r="Q1242" i="1" s="1"/>
  <c r="P1230" i="1"/>
  <c r="Q1230" i="1" s="1"/>
  <c r="P1208" i="1"/>
  <c r="P1204" i="1"/>
  <c r="P1200" i="1"/>
  <c r="P1198" i="1"/>
  <c r="P1196" i="1"/>
  <c r="P1172" i="1"/>
  <c r="P1166" i="1"/>
  <c r="P1162" i="1"/>
  <c r="P1125" i="1"/>
  <c r="Q1125" i="1" s="1"/>
  <c r="P1109" i="1"/>
  <c r="Q1109" i="1" s="1"/>
  <c r="P1093" i="1"/>
  <c r="Q1093" i="1" s="1"/>
  <c r="P1077" i="1"/>
  <c r="Q1077" i="1" s="1"/>
  <c r="P1061" i="1"/>
  <c r="Q1061" i="1" s="1"/>
  <c r="P1045" i="1"/>
  <c r="Q1045" i="1" s="1"/>
  <c r="P1029" i="1"/>
  <c r="Q1029" i="1" s="1"/>
  <c r="P1013" i="1"/>
  <c r="Q1013" i="1" s="1"/>
  <c r="P985" i="1"/>
  <c r="Q985" i="1" s="1"/>
  <c r="P953" i="1"/>
  <c r="Q953" i="1" s="1"/>
  <c r="P524" i="1"/>
  <c r="P518" i="1"/>
  <c r="P510" i="1"/>
  <c r="P482" i="1"/>
  <c r="P440" i="1"/>
  <c r="Q440" i="1" s="1"/>
  <c r="P412" i="1"/>
  <c r="Q412" i="1" s="1"/>
  <c r="P406" i="1"/>
  <c r="Q406" i="1" s="1"/>
  <c r="P394" i="1"/>
  <c r="Q394" i="1" s="1"/>
  <c r="P386" i="1"/>
  <c r="Q386" i="1" s="1"/>
  <c r="P372" i="1"/>
  <c r="Q372" i="1" s="1"/>
  <c r="P335" i="1"/>
  <c r="Q335" i="1" s="1"/>
  <c r="P263" i="1"/>
  <c r="Q263" i="1" s="1"/>
  <c r="P223" i="1"/>
  <c r="Q223" i="1" s="1"/>
  <c r="AJ172" i="1"/>
  <c r="AK172" i="1" s="1"/>
  <c r="P134" i="1"/>
  <c r="Q134" i="1" s="1"/>
  <c r="P2017" i="1"/>
  <c r="P2011" i="1"/>
  <c r="P1991" i="1"/>
  <c r="P1983" i="1"/>
  <c r="P1936" i="1"/>
  <c r="P1822" i="1"/>
  <c r="P1814" i="1"/>
  <c r="P1794" i="1"/>
  <c r="P1790" i="1"/>
  <c r="P1778" i="1"/>
  <c r="P1776" i="1"/>
  <c r="P1744" i="1"/>
  <c r="Q1744" i="1" s="1"/>
  <c r="P1734" i="1"/>
  <c r="Q1734" i="1" s="1"/>
  <c r="P1730" i="1"/>
  <c r="Q1730" i="1" s="1"/>
  <c r="P1718" i="1"/>
  <c r="Q1718" i="1" s="1"/>
  <c r="P1716" i="1"/>
  <c r="Q1716" i="1" s="1"/>
  <c r="P1714" i="1"/>
  <c r="Q1714" i="1" s="1"/>
  <c r="P1712" i="1"/>
  <c r="Q1712" i="1" s="1"/>
  <c r="P1702" i="1"/>
  <c r="Q1702" i="1" s="1"/>
  <c r="P1674" i="1"/>
  <c r="Q1674" i="1" s="1"/>
  <c r="P1572" i="1"/>
  <c r="Q1572" i="1" s="1"/>
  <c r="P1554" i="1"/>
  <c r="Q1554" i="1" s="1"/>
  <c r="P1536" i="1"/>
  <c r="Q1536" i="1" s="1"/>
  <c r="P1514" i="1"/>
  <c r="Q1514" i="1" s="1"/>
  <c r="P1467" i="1"/>
  <c r="Q1467" i="1" s="1"/>
  <c r="P1443" i="1"/>
  <c r="P1425" i="1"/>
  <c r="P927" i="1"/>
  <c r="Q927" i="1" s="1"/>
  <c r="P915" i="1"/>
  <c r="P895" i="1"/>
  <c r="Q895" i="1" s="1"/>
  <c r="P883" i="1"/>
  <c r="Q883" i="1" s="1"/>
  <c r="P863" i="1"/>
  <c r="Q863" i="1" s="1"/>
  <c r="P851" i="1"/>
  <c r="Q851" i="1" s="1"/>
  <c r="P831" i="1"/>
  <c r="Q831" i="1" s="1"/>
  <c r="P819" i="1"/>
  <c r="Q819" i="1" s="1"/>
  <c r="P799" i="1"/>
  <c r="Q799" i="1" s="1"/>
  <c r="P787" i="1"/>
  <c r="Q787" i="1" s="1"/>
  <c r="P767" i="1"/>
  <c r="Q767" i="1" s="1"/>
  <c r="P755" i="1"/>
  <c r="Q755" i="1" s="1"/>
  <c r="P737" i="1"/>
  <c r="Q737" i="1" s="1"/>
  <c r="P693" i="1"/>
  <c r="Q693" i="1" s="1"/>
  <c r="P691" i="1"/>
  <c r="Q691" i="1" s="1"/>
  <c r="P683" i="1"/>
  <c r="P662" i="1"/>
  <c r="P658" i="1"/>
  <c r="P652" i="1"/>
  <c r="P630" i="1"/>
  <c r="P626" i="1"/>
  <c r="P620" i="1"/>
  <c r="P606" i="1"/>
  <c r="P604" i="1"/>
  <c r="P590" i="1"/>
  <c r="P588" i="1"/>
  <c r="P574" i="1"/>
  <c r="P572" i="1"/>
  <c r="P558" i="1"/>
  <c r="P556" i="1"/>
  <c r="P508" i="1"/>
  <c r="P468" i="1"/>
  <c r="P442" i="1"/>
  <c r="Q442" i="1" s="1"/>
  <c r="P434" i="1"/>
  <c r="Q434" i="1" s="1"/>
  <c r="P414" i="1"/>
  <c r="Q414" i="1" s="1"/>
  <c r="P351" i="1"/>
  <c r="Q351" i="1" s="1"/>
  <c r="P329" i="1"/>
  <c r="Q329" i="1" s="1"/>
  <c r="P261" i="1"/>
  <c r="Q261" i="1" s="1"/>
  <c r="P231" i="1"/>
  <c r="Q231" i="1" s="1"/>
  <c r="P150" i="1"/>
  <c r="Q150" i="1" s="1"/>
  <c r="P2001" i="1"/>
  <c r="P1995" i="1"/>
  <c r="P1973" i="1"/>
  <c r="P1948" i="1"/>
  <c r="P1902" i="1"/>
  <c r="P1850" i="1"/>
  <c r="Q1850" i="1" s="1"/>
  <c r="P1842" i="1"/>
  <c r="Q1842" i="1" s="1"/>
  <c r="P1834" i="1"/>
  <c r="P1648" i="1"/>
  <c r="Q1648" i="1" s="1"/>
  <c r="P1510" i="1"/>
  <c r="Q1510" i="1" s="1"/>
  <c r="P1471" i="1"/>
  <c r="Q1471" i="1" s="1"/>
  <c r="P1465" i="1"/>
  <c r="Q1465" i="1" s="1"/>
  <c r="P1421" i="1"/>
  <c r="P1387" i="1"/>
  <c r="Q1387" i="1" s="1"/>
  <c r="P1359" i="1"/>
  <c r="Q1359" i="1" s="1"/>
  <c r="P1287" i="1"/>
  <c r="Q1287" i="1" s="1"/>
  <c r="P1265" i="1"/>
  <c r="Q1265" i="1" s="1"/>
  <c r="P1231" i="1"/>
  <c r="Q1231" i="1" s="1"/>
  <c r="P1227" i="1"/>
  <c r="Q1227" i="1" s="1"/>
  <c r="P1201" i="1"/>
  <c r="P1181" i="1"/>
  <c r="P1145" i="1"/>
  <c r="P1143" i="1"/>
  <c r="P1104" i="1"/>
  <c r="Q1104" i="1" s="1"/>
  <c r="P1102" i="1"/>
  <c r="Q1102" i="1" s="1"/>
  <c r="P1064" i="1"/>
  <c r="Q1064" i="1" s="1"/>
  <c r="P1050" i="1"/>
  <c r="Q1050" i="1" s="1"/>
  <c r="P1046" i="1"/>
  <c r="Q1046" i="1" s="1"/>
  <c r="P1010" i="1"/>
  <c r="Q1010" i="1" s="1"/>
  <c r="P980" i="1"/>
  <c r="Q980" i="1" s="1"/>
  <c r="P954" i="1"/>
  <c r="Q954" i="1" s="1"/>
  <c r="P940" i="1"/>
  <c r="Q940" i="1" s="1"/>
  <c r="P55" i="1"/>
  <c r="Q55" i="1" s="1"/>
  <c r="P52" i="1"/>
  <c r="Q52" i="1" s="1"/>
  <c r="P63" i="1"/>
  <c r="Q63" i="1" s="1"/>
  <c r="P75" i="1"/>
  <c r="Q75" i="1" s="1"/>
  <c r="P74" i="1"/>
  <c r="Q74" i="1" s="1"/>
  <c r="P43" i="1"/>
  <c r="Q43" i="1" s="1"/>
  <c r="P11" i="1"/>
  <c r="P10" i="1"/>
  <c r="P31" i="1"/>
  <c r="Q31" i="1" s="1"/>
  <c r="P42" i="1"/>
  <c r="Q42" i="1" s="1"/>
  <c r="P54" i="1"/>
  <c r="Q54" i="1" s="1"/>
  <c r="P26" i="1"/>
  <c r="Q26" i="1" s="1"/>
  <c r="P23" i="1"/>
  <c r="Q23" i="1" s="1"/>
  <c r="P8" i="1"/>
  <c r="P36" i="1"/>
  <c r="Q36" i="1" s="1"/>
  <c r="P58" i="1"/>
  <c r="Q58" i="1" s="1"/>
  <c r="P72" i="1"/>
  <c r="Q72" i="1" s="1"/>
  <c r="P64" i="1"/>
  <c r="Q64" i="1" s="1"/>
  <c r="P48" i="1"/>
  <c r="Q48" i="1" s="1"/>
  <c r="P70" i="1"/>
  <c r="Q70" i="1" s="1"/>
  <c r="P56" i="1"/>
  <c r="Q56" i="1" s="1"/>
  <c r="P20" i="1"/>
  <c r="Q20" i="1" s="1"/>
  <c r="P32" i="1"/>
  <c r="Q32" i="1" s="1"/>
  <c r="P22" i="1"/>
  <c r="Q22" i="1" s="1"/>
  <c r="P16" i="1"/>
  <c r="Q16" i="1" s="1"/>
  <c r="P38" i="1"/>
  <c r="Q38" i="1" s="1"/>
  <c r="P80" i="1"/>
  <c r="Q80" i="1" s="1"/>
  <c r="Q3" i="4"/>
  <c r="P68" i="1"/>
  <c r="Q68" i="1" s="1"/>
  <c r="Q1443" i="1" l="1"/>
  <c r="R1443" i="1"/>
  <c r="Q1778" i="1"/>
  <c r="R1778" i="1"/>
  <c r="Q1416" i="1"/>
  <c r="R1416" i="1"/>
  <c r="Q1763" i="1"/>
  <c r="R1763" i="1"/>
  <c r="Q1791" i="1"/>
  <c r="R1791" i="1"/>
  <c r="Q1784" i="1"/>
  <c r="R1784" i="1"/>
  <c r="Q1768" i="1"/>
  <c r="R1768" i="1"/>
  <c r="Q1421" i="1"/>
  <c r="R1421" i="1"/>
  <c r="Q915" i="1"/>
  <c r="R915" i="1"/>
  <c r="Q1790" i="1"/>
  <c r="R1790" i="1"/>
  <c r="Q1426" i="1"/>
  <c r="R1426" i="1"/>
  <c r="Q1765" i="1"/>
  <c r="R1765" i="1"/>
  <c r="Q1801" i="1"/>
  <c r="R1801" i="1"/>
  <c r="Q1445" i="1"/>
  <c r="R1445" i="1"/>
  <c r="Q924" i="1"/>
  <c r="R924" i="1"/>
  <c r="Q1806" i="1"/>
  <c r="R1806" i="1"/>
  <c r="Q901" i="1"/>
  <c r="R901" i="1"/>
  <c r="Q1800" i="1"/>
  <c r="R1800" i="1"/>
  <c r="Q1420" i="1"/>
  <c r="R1420" i="1"/>
  <c r="Q1450" i="1"/>
  <c r="R1450" i="1"/>
  <c r="Q1777" i="1"/>
  <c r="R1777" i="1"/>
  <c r="Q1803" i="1"/>
  <c r="R1803" i="1"/>
  <c r="Q910" i="1"/>
  <c r="R910" i="1"/>
  <c r="Q1447" i="1"/>
  <c r="R1447" i="1"/>
  <c r="Q1830" i="1"/>
  <c r="R1830" i="1"/>
  <c r="Q1405" i="1"/>
  <c r="R1405" i="1"/>
  <c r="Q1449" i="1"/>
  <c r="R1449" i="1"/>
  <c r="Q1754" i="1"/>
  <c r="R1754" i="1"/>
  <c r="Q1786" i="1"/>
  <c r="R1786" i="1"/>
  <c r="Q1826" i="1"/>
  <c r="R1826" i="1"/>
  <c r="Q1436" i="1"/>
  <c r="R1436" i="1"/>
  <c r="Q1431" i="1"/>
  <c r="R1431" i="1"/>
  <c r="Q1767" i="1"/>
  <c r="R1767" i="1"/>
  <c r="Q1789" i="1"/>
  <c r="R1789" i="1"/>
  <c r="Q1442" i="1"/>
  <c r="R1442" i="1"/>
  <c r="Q1757" i="1"/>
  <c r="R1757" i="1"/>
  <c r="Q1827" i="1"/>
  <c r="R1827" i="1"/>
  <c r="Q1825" i="1"/>
  <c r="R1825" i="1"/>
  <c r="Q1796" i="1"/>
  <c r="R1796" i="1"/>
  <c r="Q1828" i="1"/>
  <c r="R1828" i="1"/>
  <c r="Q1792" i="1"/>
  <c r="R1792" i="1"/>
  <c r="Q1823" i="1"/>
  <c r="R1823" i="1"/>
  <c r="Q1418" i="1"/>
  <c r="R1418" i="1"/>
  <c r="Q1793" i="1"/>
  <c r="R1793" i="1"/>
  <c r="Q900" i="1"/>
  <c r="R900" i="1"/>
  <c r="Q1836" i="1"/>
  <c r="R1836" i="1"/>
  <c r="Q1824" i="1"/>
  <c r="R1824" i="1"/>
  <c r="Q1423" i="1"/>
  <c r="R1423" i="1"/>
  <c r="Q1770" i="1"/>
  <c r="R1770" i="1"/>
  <c r="Q1441" i="1"/>
  <c r="R1441" i="1"/>
  <c r="Q1794" i="1"/>
  <c r="R1794" i="1"/>
  <c r="Q1440" i="1"/>
  <c r="R1440" i="1"/>
  <c r="Q1773" i="1"/>
  <c r="R1773" i="1"/>
  <c r="Q1811" i="1"/>
  <c r="R1811" i="1"/>
  <c r="Q1413" i="1"/>
  <c r="R1413" i="1"/>
  <c r="Q911" i="1"/>
  <c r="R911" i="1"/>
  <c r="Q1409" i="1"/>
  <c r="R1409" i="1"/>
  <c r="Q1404" i="1"/>
  <c r="R1404" i="1"/>
  <c r="Q1422" i="1"/>
  <c r="R1422" i="1"/>
  <c r="Q1452" i="1"/>
  <c r="R1452" i="1"/>
  <c r="Q1795" i="1"/>
  <c r="R1795" i="1"/>
  <c r="Q1805" i="1"/>
  <c r="R1805" i="1"/>
  <c r="Q918" i="1"/>
  <c r="R918" i="1"/>
  <c r="Q1453" i="1"/>
  <c r="R1453" i="1"/>
  <c r="Q1838" i="1"/>
  <c r="R1838" i="1"/>
  <c r="Q1411" i="1"/>
  <c r="R1411" i="1"/>
  <c r="Q1455" i="1"/>
  <c r="R1455" i="1"/>
  <c r="Q1758" i="1"/>
  <c r="R1758" i="1"/>
  <c r="Q1804" i="1"/>
  <c r="R1804" i="1"/>
  <c r="Q1417" i="1"/>
  <c r="R1417" i="1"/>
  <c r="Q899" i="1"/>
  <c r="R899" i="1"/>
  <c r="Q1775" i="1"/>
  <c r="R1775" i="1"/>
  <c r="Q1446" i="1"/>
  <c r="R1446" i="1"/>
  <c r="Q1813" i="1"/>
  <c r="R1813" i="1"/>
  <c r="Q1829" i="1"/>
  <c r="R1829" i="1"/>
  <c r="Q912" i="1"/>
  <c r="R912" i="1"/>
  <c r="Q1410" i="1"/>
  <c r="R1410" i="1"/>
  <c r="Q1753" i="1"/>
  <c r="R1753" i="1"/>
  <c r="Q1833" i="1"/>
  <c r="R1833" i="1"/>
  <c r="Q1832" i="1"/>
  <c r="R1832" i="1"/>
  <c r="Q1807" i="1"/>
  <c r="R1807" i="1"/>
  <c r="Q1831" i="1"/>
  <c r="R1831" i="1"/>
  <c r="Q1438" i="1"/>
  <c r="R1438" i="1"/>
  <c r="Q904" i="1"/>
  <c r="R904" i="1"/>
  <c r="Q906" i="1"/>
  <c r="R906" i="1"/>
  <c r="Q1451" i="1"/>
  <c r="R1451" i="1"/>
  <c r="Q1840" i="1"/>
  <c r="R1840" i="1"/>
  <c r="Q903" i="1"/>
  <c r="R903" i="1"/>
  <c r="Q1437" i="1"/>
  <c r="R1437" i="1"/>
  <c r="Q10" i="1"/>
  <c r="R10" i="1"/>
  <c r="Q6" i="1"/>
  <c r="R6" i="1"/>
  <c r="Q11" i="1"/>
  <c r="R11" i="1"/>
  <c r="Q1834" i="1"/>
  <c r="R1834" i="1"/>
  <c r="Q1425" i="1"/>
  <c r="R1425" i="1"/>
  <c r="Q1776" i="1"/>
  <c r="R1776" i="1"/>
  <c r="Q1814" i="1"/>
  <c r="R1814" i="1"/>
  <c r="Q1759" i="1"/>
  <c r="R1759" i="1"/>
  <c r="Q1783" i="1"/>
  <c r="R1783" i="1"/>
  <c r="Q1774" i="1"/>
  <c r="R1774" i="1"/>
  <c r="Q913" i="1"/>
  <c r="R913" i="1"/>
  <c r="Q1429" i="1"/>
  <c r="R1429" i="1"/>
  <c r="Q1406" i="1"/>
  <c r="R1406" i="1"/>
  <c r="Q1430" i="1"/>
  <c r="R1430" i="1"/>
  <c r="Q1454" i="1"/>
  <c r="R1454" i="1"/>
  <c r="Q1769" i="1"/>
  <c r="R1769" i="1"/>
  <c r="Q1797" i="1"/>
  <c r="R1797" i="1"/>
  <c r="Q908" i="1"/>
  <c r="R908" i="1"/>
  <c r="Q926" i="1"/>
  <c r="R926" i="1"/>
  <c r="Q1427" i="1"/>
  <c r="R1427" i="1"/>
  <c r="Q921" i="1"/>
  <c r="R921" i="1"/>
  <c r="Q1419" i="1"/>
  <c r="R1419" i="1"/>
  <c r="Q1764" i="1"/>
  <c r="R1764" i="1"/>
  <c r="Q1812" i="1"/>
  <c r="R1812" i="1"/>
  <c r="Q1780" i="1"/>
  <c r="R1780" i="1"/>
  <c r="Q907" i="1"/>
  <c r="R907" i="1"/>
  <c r="Q1760" i="1"/>
  <c r="R1760" i="1"/>
  <c r="Q1432" i="1"/>
  <c r="R1432" i="1"/>
  <c r="Q1781" i="1"/>
  <c r="R1781" i="1"/>
  <c r="Q1444" i="1"/>
  <c r="R1444" i="1"/>
  <c r="Q1424" i="1"/>
  <c r="R1424" i="1"/>
  <c r="Q1819" i="1"/>
  <c r="R1819" i="1"/>
  <c r="Q1835" i="1"/>
  <c r="R1835" i="1"/>
  <c r="Q914" i="1"/>
  <c r="R914" i="1"/>
  <c r="Q1809" i="1"/>
  <c r="R1809" i="1"/>
  <c r="Q1412" i="1"/>
  <c r="R1412" i="1"/>
  <c r="Q1766" i="1"/>
  <c r="R1766" i="1"/>
  <c r="Q1408" i="1"/>
  <c r="R1408" i="1"/>
  <c r="Q1839" i="1"/>
  <c r="R1839" i="1"/>
  <c r="Q1779" i="1"/>
  <c r="R1779" i="1"/>
  <c r="Q920" i="1"/>
  <c r="R920" i="1"/>
  <c r="Q1752" i="1"/>
  <c r="R1752" i="1"/>
  <c r="Q1810" i="1"/>
  <c r="R1810" i="1"/>
  <c r="Q919" i="1"/>
  <c r="R919" i="1"/>
  <c r="Q1808" i="1"/>
  <c r="R1808" i="1"/>
  <c r="Q8" i="1"/>
  <c r="R8" i="1"/>
  <c r="Q1822" i="1"/>
  <c r="R1822" i="1"/>
  <c r="Q1439" i="1"/>
  <c r="R1439" i="1"/>
  <c r="Q917" i="1"/>
  <c r="R917" i="1"/>
  <c r="Q1414" i="1"/>
  <c r="R1414" i="1"/>
  <c r="Q1434" i="1"/>
  <c r="R1434" i="1"/>
  <c r="Q1771" i="1"/>
  <c r="R1771" i="1"/>
  <c r="Q1799" i="1"/>
  <c r="R1799" i="1"/>
  <c r="Q916" i="1"/>
  <c r="R916" i="1"/>
  <c r="Q902" i="1"/>
  <c r="R902" i="1"/>
  <c r="Q1435" i="1"/>
  <c r="R1435" i="1"/>
  <c r="Q1802" i="1"/>
  <c r="R1802" i="1"/>
  <c r="Q1433" i="1"/>
  <c r="R1433" i="1"/>
  <c r="Q1782" i="1"/>
  <c r="R1782" i="1"/>
  <c r="Q1818" i="1"/>
  <c r="R1818" i="1"/>
  <c r="Q909" i="1"/>
  <c r="R909" i="1"/>
  <c r="Q1772" i="1"/>
  <c r="R1772" i="1"/>
  <c r="Q1816" i="1"/>
  <c r="R1816" i="1"/>
  <c r="Q923" i="1"/>
  <c r="R923" i="1"/>
  <c r="Q1798" i="1"/>
  <c r="R1798" i="1"/>
  <c r="Q1761" i="1"/>
  <c r="R1761" i="1"/>
  <c r="Q1785" i="1"/>
  <c r="R1785" i="1"/>
  <c r="Q1448" i="1"/>
  <c r="R1448" i="1"/>
  <c r="Q1428" i="1"/>
  <c r="R1428" i="1"/>
  <c r="Q1755" i="1"/>
  <c r="R1755" i="1"/>
  <c r="Q1821" i="1"/>
  <c r="R1821" i="1"/>
  <c r="Q1837" i="1"/>
  <c r="R1837" i="1"/>
  <c r="Q922" i="1"/>
  <c r="R922" i="1"/>
  <c r="Q1817" i="1"/>
  <c r="R1817" i="1"/>
  <c r="Q1407" i="1"/>
  <c r="R1407" i="1"/>
  <c r="Q1762" i="1"/>
  <c r="R1762" i="1"/>
  <c r="Q1788" i="1"/>
  <c r="R1788" i="1"/>
  <c r="Q925" i="1"/>
  <c r="R925" i="1"/>
  <c r="Q1456" i="1"/>
  <c r="R1456" i="1"/>
  <c r="Q1815" i="1"/>
  <c r="R1815" i="1"/>
  <c r="Q905" i="1"/>
  <c r="R905" i="1"/>
  <c r="Q1787" i="1"/>
  <c r="R1787" i="1"/>
  <c r="Q1756" i="1"/>
  <c r="R1756" i="1"/>
  <c r="Q1820" i="1"/>
  <c r="R1820" i="1"/>
  <c r="Q1415" i="1"/>
  <c r="R1415" i="1"/>
  <c r="R630" i="1"/>
  <c r="Q630" i="1"/>
  <c r="R507" i="1"/>
  <c r="Q507" i="1"/>
  <c r="R603" i="1"/>
  <c r="Q603" i="1"/>
  <c r="R653" i="1"/>
  <c r="Q653" i="1"/>
  <c r="R532" i="1"/>
  <c r="Q532" i="1"/>
  <c r="R592" i="1"/>
  <c r="Q592" i="1"/>
  <c r="R537" i="1"/>
  <c r="Q537" i="1"/>
  <c r="R582" i="1"/>
  <c r="Q582" i="1"/>
  <c r="R656" i="1"/>
  <c r="Q656" i="1"/>
  <c r="R611" i="1"/>
  <c r="Q611" i="1"/>
  <c r="R477" i="1"/>
  <c r="Q477" i="1"/>
  <c r="R487" i="1"/>
  <c r="Q487" i="1"/>
  <c r="R583" i="1"/>
  <c r="Q583" i="1"/>
  <c r="R657" i="1"/>
  <c r="Q657" i="1"/>
  <c r="R651" i="1"/>
  <c r="Q651" i="1"/>
  <c r="R508" i="1"/>
  <c r="Q508" i="1"/>
  <c r="R574" i="1"/>
  <c r="Q574" i="1"/>
  <c r="R606" i="1"/>
  <c r="Q606" i="1"/>
  <c r="R652" i="1"/>
  <c r="Q652" i="1"/>
  <c r="R524" i="1"/>
  <c r="Q524" i="1"/>
  <c r="R479" i="1"/>
  <c r="Q479" i="1"/>
  <c r="R511" i="1"/>
  <c r="Q511" i="1"/>
  <c r="R543" i="1"/>
  <c r="Q543" i="1"/>
  <c r="R575" i="1"/>
  <c r="Q575" i="1"/>
  <c r="R607" i="1"/>
  <c r="Q607" i="1"/>
  <c r="R629" i="1"/>
  <c r="Q629" i="1"/>
  <c r="R661" i="1"/>
  <c r="Q661" i="1"/>
  <c r="R552" i="1"/>
  <c r="Q552" i="1"/>
  <c r="R576" i="1"/>
  <c r="Q576" i="1"/>
  <c r="R594" i="1"/>
  <c r="Q594" i="1"/>
  <c r="R612" i="1"/>
  <c r="Q612" i="1"/>
  <c r="R660" i="1"/>
  <c r="Q660" i="1"/>
  <c r="R504" i="1"/>
  <c r="Q504" i="1"/>
  <c r="R512" i="1"/>
  <c r="Q512" i="1"/>
  <c r="R489" i="1"/>
  <c r="Q489" i="1"/>
  <c r="R553" i="1"/>
  <c r="Q553" i="1"/>
  <c r="R617" i="1"/>
  <c r="Q617" i="1"/>
  <c r="R478" i="1"/>
  <c r="Q478" i="1"/>
  <c r="R542" i="1"/>
  <c r="Q542" i="1"/>
  <c r="R584" i="1"/>
  <c r="Q584" i="1"/>
  <c r="R614" i="1"/>
  <c r="Q614" i="1"/>
  <c r="R636" i="1"/>
  <c r="Q636" i="1"/>
  <c r="R538" i="1"/>
  <c r="Q538" i="1"/>
  <c r="R648" i="1"/>
  <c r="Q648" i="1"/>
  <c r="R533" i="1"/>
  <c r="Q533" i="1"/>
  <c r="R597" i="1"/>
  <c r="Q597" i="1"/>
  <c r="R499" i="1"/>
  <c r="Q499" i="1"/>
  <c r="R563" i="1"/>
  <c r="Q563" i="1"/>
  <c r="R557" i="1"/>
  <c r="Q557" i="1"/>
  <c r="R493" i="1"/>
  <c r="Q493" i="1"/>
  <c r="R497" i="1"/>
  <c r="Q497" i="1"/>
  <c r="R529" i="1"/>
  <c r="Q529" i="1"/>
  <c r="R561" i="1"/>
  <c r="Q561" i="1"/>
  <c r="R593" i="1"/>
  <c r="Q593" i="1"/>
  <c r="R623" i="1"/>
  <c r="Q623" i="1"/>
  <c r="R641" i="1"/>
  <c r="Q641" i="1"/>
  <c r="R650" i="1"/>
  <c r="Q650" i="1"/>
  <c r="R635" i="1"/>
  <c r="Q635" i="1"/>
  <c r="R659" i="1"/>
  <c r="Q659" i="1"/>
  <c r="R486" i="1"/>
  <c r="Q486" i="1"/>
  <c r="R488" i="1"/>
  <c r="Q488" i="1"/>
  <c r="R548" i="1"/>
  <c r="Q548" i="1"/>
  <c r="R572" i="1"/>
  <c r="Q572" i="1"/>
  <c r="R506" i="1"/>
  <c r="Q506" i="1"/>
  <c r="R539" i="1"/>
  <c r="Q539" i="1"/>
  <c r="R627" i="1"/>
  <c r="Q627" i="1"/>
  <c r="R564" i="1"/>
  <c r="Q564" i="1"/>
  <c r="R638" i="1"/>
  <c r="Q638" i="1"/>
  <c r="R601" i="1"/>
  <c r="Q601" i="1"/>
  <c r="R602" i="1"/>
  <c r="Q602" i="1"/>
  <c r="R530" i="1"/>
  <c r="Q530" i="1"/>
  <c r="R517" i="1"/>
  <c r="Q517" i="1"/>
  <c r="R483" i="1"/>
  <c r="Q483" i="1"/>
  <c r="R644" i="1"/>
  <c r="Q644" i="1"/>
  <c r="R541" i="1"/>
  <c r="Q541" i="1"/>
  <c r="R551" i="1"/>
  <c r="Q551" i="1"/>
  <c r="R639" i="1"/>
  <c r="Q639" i="1"/>
  <c r="R556" i="1"/>
  <c r="Q556" i="1"/>
  <c r="R620" i="1"/>
  <c r="Q620" i="1"/>
  <c r="R482" i="1"/>
  <c r="Q482" i="1"/>
  <c r="R491" i="1"/>
  <c r="Q491" i="1"/>
  <c r="R523" i="1"/>
  <c r="Q523" i="1"/>
  <c r="R555" i="1"/>
  <c r="Q555" i="1"/>
  <c r="R587" i="1"/>
  <c r="Q587" i="1"/>
  <c r="R619" i="1"/>
  <c r="Q619" i="1"/>
  <c r="R637" i="1"/>
  <c r="Q637" i="1"/>
  <c r="R560" i="1"/>
  <c r="Q560" i="1"/>
  <c r="R578" i="1"/>
  <c r="Q578" i="1"/>
  <c r="R596" i="1"/>
  <c r="Q596" i="1"/>
  <c r="R628" i="1"/>
  <c r="Q628" i="1"/>
  <c r="R550" i="1"/>
  <c r="Q550" i="1"/>
  <c r="R505" i="1"/>
  <c r="Q505" i="1"/>
  <c r="R569" i="1"/>
  <c r="Q569" i="1"/>
  <c r="R520" i="1"/>
  <c r="Q520" i="1"/>
  <c r="R566" i="1"/>
  <c r="Q566" i="1"/>
  <c r="R586" i="1"/>
  <c r="Q586" i="1"/>
  <c r="R616" i="1"/>
  <c r="Q616" i="1"/>
  <c r="R642" i="1"/>
  <c r="Q642" i="1"/>
  <c r="R485" i="1"/>
  <c r="Q485" i="1"/>
  <c r="R549" i="1"/>
  <c r="Q549" i="1"/>
  <c r="R613" i="1"/>
  <c r="Q613" i="1"/>
  <c r="R515" i="1"/>
  <c r="Q515" i="1"/>
  <c r="R579" i="1"/>
  <c r="Q579" i="1"/>
  <c r="R573" i="1"/>
  <c r="Q573" i="1"/>
  <c r="R509" i="1"/>
  <c r="Q509" i="1"/>
  <c r="R522" i="1"/>
  <c r="Q522" i="1"/>
  <c r="R503" i="1"/>
  <c r="Q503" i="1"/>
  <c r="R535" i="1"/>
  <c r="Q535" i="1"/>
  <c r="R567" i="1"/>
  <c r="Q567" i="1"/>
  <c r="R599" i="1"/>
  <c r="Q599" i="1"/>
  <c r="R625" i="1"/>
  <c r="Q625" i="1"/>
  <c r="R649" i="1"/>
  <c r="Q649" i="1"/>
  <c r="R643" i="1"/>
  <c r="Q643" i="1"/>
  <c r="R663" i="1"/>
  <c r="Q663" i="1"/>
  <c r="R492" i="1"/>
  <c r="Q492" i="1"/>
  <c r="R544" i="1"/>
  <c r="Q544" i="1"/>
  <c r="R494" i="1"/>
  <c r="Q494" i="1"/>
  <c r="R622" i="1"/>
  <c r="Q622" i="1"/>
  <c r="R604" i="1"/>
  <c r="Q604" i="1"/>
  <c r="R518" i="1"/>
  <c r="Q518" i="1"/>
  <c r="R475" i="1"/>
  <c r="Q475" i="1"/>
  <c r="R571" i="1"/>
  <c r="Q571" i="1"/>
  <c r="R610" i="1"/>
  <c r="Q610" i="1"/>
  <c r="R498" i="1"/>
  <c r="Q498" i="1"/>
  <c r="R500" i="1"/>
  <c r="Q500" i="1"/>
  <c r="R540" i="1"/>
  <c r="Q540" i="1"/>
  <c r="R624" i="1"/>
  <c r="Q624" i="1"/>
  <c r="R640" i="1"/>
  <c r="Q640" i="1"/>
  <c r="R534" i="1"/>
  <c r="Q534" i="1"/>
  <c r="R581" i="1"/>
  <c r="Q581" i="1"/>
  <c r="R547" i="1"/>
  <c r="Q547" i="1"/>
  <c r="R605" i="1"/>
  <c r="Q605" i="1"/>
  <c r="R519" i="1"/>
  <c r="Q519" i="1"/>
  <c r="R615" i="1"/>
  <c r="Q615" i="1"/>
  <c r="R536" i="1"/>
  <c r="Q536" i="1"/>
  <c r="R631" i="1"/>
  <c r="Q631" i="1"/>
  <c r="R546" i="1"/>
  <c r="Q546" i="1"/>
  <c r="R600" i="1"/>
  <c r="Q600" i="1"/>
  <c r="R588" i="1"/>
  <c r="Q588" i="1"/>
  <c r="R658" i="1"/>
  <c r="Q658" i="1"/>
  <c r="R558" i="1"/>
  <c r="Q558" i="1"/>
  <c r="R590" i="1"/>
  <c r="Q590" i="1"/>
  <c r="R626" i="1"/>
  <c r="Q626" i="1"/>
  <c r="R662" i="1"/>
  <c r="Q662" i="1"/>
  <c r="R510" i="1"/>
  <c r="Q510" i="1"/>
  <c r="R496" i="1"/>
  <c r="Q496" i="1"/>
  <c r="R495" i="1"/>
  <c r="Q495" i="1"/>
  <c r="R527" i="1"/>
  <c r="Q527" i="1"/>
  <c r="R559" i="1"/>
  <c r="Q559" i="1"/>
  <c r="R591" i="1"/>
  <c r="Q591" i="1"/>
  <c r="R621" i="1"/>
  <c r="Q621" i="1"/>
  <c r="R645" i="1"/>
  <c r="Q645" i="1"/>
  <c r="R484" i="1"/>
  <c r="Q484" i="1"/>
  <c r="R562" i="1"/>
  <c r="Q562" i="1"/>
  <c r="R580" i="1"/>
  <c r="Q580" i="1"/>
  <c r="R608" i="1"/>
  <c r="Q608" i="1"/>
  <c r="R634" i="1"/>
  <c r="Q634" i="1"/>
  <c r="R476" i="1"/>
  <c r="Q476" i="1"/>
  <c r="R521" i="1"/>
  <c r="Q521" i="1"/>
  <c r="R585" i="1"/>
  <c r="Q585" i="1"/>
  <c r="R526" i="1"/>
  <c r="Q526" i="1"/>
  <c r="R570" i="1"/>
  <c r="Q570" i="1"/>
  <c r="R598" i="1"/>
  <c r="Q598" i="1"/>
  <c r="R618" i="1"/>
  <c r="Q618" i="1"/>
  <c r="R646" i="1"/>
  <c r="Q646" i="1"/>
  <c r="R516" i="1"/>
  <c r="Q516" i="1"/>
  <c r="R632" i="1"/>
  <c r="Q632" i="1"/>
  <c r="R480" i="1"/>
  <c r="Q480" i="1"/>
  <c r="R490" i="1"/>
  <c r="Q490" i="1"/>
  <c r="R501" i="1"/>
  <c r="Q501" i="1"/>
  <c r="R565" i="1"/>
  <c r="Q565" i="1"/>
  <c r="R531" i="1"/>
  <c r="Q531" i="1"/>
  <c r="R595" i="1"/>
  <c r="Q595" i="1"/>
  <c r="R589" i="1"/>
  <c r="Q589" i="1"/>
  <c r="R525" i="1"/>
  <c r="Q525" i="1"/>
  <c r="R481" i="1"/>
  <c r="Q481" i="1"/>
  <c r="R513" i="1"/>
  <c r="Q513" i="1"/>
  <c r="R545" i="1"/>
  <c r="Q545" i="1"/>
  <c r="R577" i="1"/>
  <c r="Q577" i="1"/>
  <c r="R609" i="1"/>
  <c r="Q609" i="1"/>
  <c r="R633" i="1"/>
  <c r="Q633" i="1"/>
  <c r="R655" i="1"/>
  <c r="Q655" i="1"/>
  <c r="R502" i="1"/>
  <c r="Q502" i="1"/>
  <c r="R528" i="1"/>
  <c r="Q528" i="1"/>
  <c r="R647" i="1"/>
  <c r="Q647" i="1"/>
  <c r="R554" i="1"/>
  <c r="Q554" i="1"/>
  <c r="R514" i="1"/>
  <c r="Q514" i="1"/>
  <c r="R654" i="1"/>
  <c r="Q654" i="1"/>
  <c r="R568" i="1"/>
  <c r="Q568" i="1"/>
  <c r="R1902" i="1"/>
  <c r="Q1902" i="1"/>
  <c r="R1196" i="1"/>
  <c r="Q1196" i="1"/>
  <c r="R1907" i="1"/>
  <c r="Q1907" i="1"/>
  <c r="R2002" i="1"/>
  <c r="Q2002" i="1"/>
  <c r="R2058" i="1"/>
  <c r="Q2058" i="1"/>
  <c r="R1916" i="1"/>
  <c r="Q1916" i="1"/>
  <c r="R1205" i="1"/>
  <c r="Q1205" i="1"/>
  <c r="R1962" i="1"/>
  <c r="Q1962" i="1"/>
  <c r="Q462" i="1"/>
  <c r="R462" i="1"/>
  <c r="R1206" i="1"/>
  <c r="Q1206" i="1"/>
  <c r="R1885" i="1"/>
  <c r="Q1885" i="1"/>
  <c r="R1197" i="1"/>
  <c r="Q1197" i="1"/>
  <c r="R1981" i="1"/>
  <c r="Q1981" i="1"/>
  <c r="R2043" i="1"/>
  <c r="Q2043" i="1"/>
  <c r="R667" i="1"/>
  <c r="Q667" i="1"/>
  <c r="R1876" i="1"/>
  <c r="Q1876" i="1"/>
  <c r="R1933" i="1"/>
  <c r="Q1933" i="1"/>
  <c r="R1920" i="1"/>
  <c r="Q1920" i="1"/>
  <c r="R1931" i="1"/>
  <c r="Q1931" i="1"/>
  <c r="R1994" i="1"/>
  <c r="Q1994" i="1"/>
  <c r="R1975" i="1"/>
  <c r="Q1975" i="1"/>
  <c r="Q455" i="1"/>
  <c r="R455" i="1"/>
  <c r="R680" i="1"/>
  <c r="Q680" i="1"/>
  <c r="Q464" i="1"/>
  <c r="R464" i="1"/>
  <c r="R1911" i="1"/>
  <c r="Q1911" i="1"/>
  <c r="R1958" i="1"/>
  <c r="Q1958" i="1"/>
  <c r="R1143" i="1"/>
  <c r="Q1143" i="1"/>
  <c r="R1948" i="1"/>
  <c r="Q1948" i="1"/>
  <c r="Q468" i="1"/>
  <c r="R468" i="1"/>
  <c r="R683" i="1"/>
  <c r="Q683" i="1"/>
  <c r="R1991" i="1"/>
  <c r="Q1991" i="1"/>
  <c r="R1162" i="1"/>
  <c r="Q1162" i="1"/>
  <c r="R1198" i="1"/>
  <c r="Q1198" i="1"/>
  <c r="R1883" i="1"/>
  <c r="Q1883" i="1"/>
  <c r="R1919" i="1"/>
  <c r="Q1919" i="1"/>
  <c r="R1951" i="1"/>
  <c r="Q1951" i="1"/>
  <c r="R1982" i="1"/>
  <c r="Q1982" i="1"/>
  <c r="R2014" i="1"/>
  <c r="Q2014" i="1"/>
  <c r="R2046" i="1"/>
  <c r="Q2046" i="1"/>
  <c r="R1173" i="1"/>
  <c r="Q1173" i="1"/>
  <c r="R1922" i="1"/>
  <c r="Q1922" i="1"/>
  <c r="R2027" i="1"/>
  <c r="Q2027" i="1"/>
  <c r="Q463" i="1"/>
  <c r="R463" i="1"/>
  <c r="R676" i="1"/>
  <c r="Q676" i="1"/>
  <c r="R1209" i="1"/>
  <c r="Q1209" i="1"/>
  <c r="R1874" i="1"/>
  <c r="Q1874" i="1"/>
  <c r="R1989" i="1"/>
  <c r="Q1989" i="1"/>
  <c r="R669" i="1"/>
  <c r="Q669" i="1"/>
  <c r="R1946" i="1"/>
  <c r="Q1946" i="1"/>
  <c r="R1146" i="1"/>
  <c r="Q1146" i="1"/>
  <c r="R1873" i="1"/>
  <c r="Q1873" i="1"/>
  <c r="R1893" i="1"/>
  <c r="Q1893" i="1"/>
  <c r="R1217" i="1"/>
  <c r="Q1217" i="1"/>
  <c r="R1910" i="1"/>
  <c r="Q1910" i="1"/>
  <c r="R1993" i="1"/>
  <c r="Q1993" i="1"/>
  <c r="R2049" i="1"/>
  <c r="Q2049" i="1"/>
  <c r="Q466" i="1"/>
  <c r="R466" i="1"/>
  <c r="R1167" i="1"/>
  <c r="Q1167" i="1"/>
  <c r="R1866" i="1"/>
  <c r="Q1866" i="1"/>
  <c r="R1924" i="1"/>
  <c r="Q1924" i="1"/>
  <c r="R2031" i="1"/>
  <c r="Q2031" i="1"/>
  <c r="R673" i="1"/>
  <c r="Q673" i="1"/>
  <c r="R1882" i="1"/>
  <c r="Q1882" i="1"/>
  <c r="R1967" i="1"/>
  <c r="Q1967" i="1"/>
  <c r="R1150" i="1"/>
  <c r="Q1150" i="1"/>
  <c r="R1949" i="1"/>
  <c r="Q1949" i="1"/>
  <c r="R2012" i="1"/>
  <c r="Q2012" i="1"/>
  <c r="R1864" i="1"/>
  <c r="Q1864" i="1"/>
  <c r="R1872" i="1"/>
  <c r="Q1872" i="1"/>
  <c r="R1888" i="1"/>
  <c r="Q1888" i="1"/>
  <c r="R1956" i="1"/>
  <c r="Q1956" i="1"/>
  <c r="R2035" i="1"/>
  <c r="Q2035" i="1"/>
  <c r="R1860" i="1"/>
  <c r="Q1860" i="1"/>
  <c r="R1908" i="1"/>
  <c r="Q1908" i="1"/>
  <c r="R2051" i="1"/>
  <c r="Q2051" i="1"/>
  <c r="R1186" i="1"/>
  <c r="Q1186" i="1"/>
  <c r="R1867" i="1"/>
  <c r="Q1867" i="1"/>
  <c r="R1152" i="1"/>
  <c r="Q1152" i="1"/>
  <c r="R1216" i="1"/>
  <c r="Q1216" i="1"/>
  <c r="R1905" i="1"/>
  <c r="Q1905" i="1"/>
  <c r="R1937" i="1"/>
  <c r="Q1937" i="1"/>
  <c r="R1968" i="1"/>
  <c r="Q1968" i="1"/>
  <c r="R2000" i="1"/>
  <c r="Q2000" i="1"/>
  <c r="R2032" i="1"/>
  <c r="Q2032" i="1"/>
  <c r="R1169" i="1"/>
  <c r="Q1169" i="1"/>
  <c r="R1155" i="1"/>
  <c r="Q1155" i="1"/>
  <c r="R2053" i="1"/>
  <c r="Q2053" i="1"/>
  <c r="R1928" i="1"/>
  <c r="Q1928" i="1"/>
  <c r="Q469" i="1"/>
  <c r="R469" i="1"/>
  <c r="R675" i="1"/>
  <c r="Q675" i="1"/>
  <c r="R1941" i="1"/>
  <c r="Q1941" i="1"/>
  <c r="R2004" i="1"/>
  <c r="Q2004" i="1"/>
  <c r="R1884" i="1"/>
  <c r="Q1884" i="1"/>
  <c r="R2040" i="1"/>
  <c r="Q2040" i="1"/>
  <c r="R1163" i="1"/>
  <c r="Q1163" i="1"/>
  <c r="Q461" i="1"/>
  <c r="R461" i="1"/>
  <c r="R1154" i="1"/>
  <c r="Q1154" i="1"/>
  <c r="R1913" i="1"/>
  <c r="Q1913" i="1"/>
  <c r="R1976" i="1"/>
  <c r="Q1976" i="1"/>
  <c r="R1904" i="1"/>
  <c r="Q1904" i="1"/>
  <c r="R2015" i="1"/>
  <c r="Q2015" i="1"/>
  <c r="Q460" i="1"/>
  <c r="R460" i="1"/>
  <c r="Q465" i="1"/>
  <c r="R465" i="1"/>
  <c r="R664" i="1"/>
  <c r="Q664" i="1"/>
  <c r="R686" i="1"/>
  <c r="Q686" i="1"/>
  <c r="R1175" i="1"/>
  <c r="Q1175" i="1"/>
  <c r="R678" i="1"/>
  <c r="Q678" i="1"/>
  <c r="R1176" i="1"/>
  <c r="Q1176" i="1"/>
  <c r="R1869" i="1"/>
  <c r="Q1869" i="1"/>
  <c r="R1927" i="1"/>
  <c r="Q1927" i="1"/>
  <c r="R1990" i="1"/>
  <c r="Q1990" i="1"/>
  <c r="R1149" i="1"/>
  <c r="Q1149" i="1"/>
  <c r="R2019" i="1"/>
  <c r="Q2019" i="1"/>
  <c r="R1179" i="1"/>
  <c r="Q1179" i="1"/>
  <c r="R1985" i="1"/>
  <c r="Q1985" i="1"/>
  <c r="R1201" i="1"/>
  <c r="Q1201" i="1"/>
  <c r="R2001" i="1"/>
  <c r="Q2001" i="1"/>
  <c r="R1208" i="1"/>
  <c r="Q1208" i="1"/>
  <c r="R1970" i="1"/>
  <c r="Q1970" i="1"/>
  <c r="R2034" i="1"/>
  <c r="Q2034" i="1"/>
  <c r="Q459" i="1"/>
  <c r="R459" i="1"/>
  <c r="R668" i="1"/>
  <c r="Q668" i="1"/>
  <c r="R665" i="1"/>
  <c r="Q665" i="1"/>
  <c r="Q470" i="1"/>
  <c r="R470" i="1"/>
  <c r="R1871" i="1"/>
  <c r="Q1871" i="1"/>
  <c r="R1890" i="1"/>
  <c r="Q1890" i="1"/>
  <c r="R1161" i="1"/>
  <c r="Q1161" i="1"/>
  <c r="R2025" i="1"/>
  <c r="Q2025" i="1"/>
  <c r="R1940" i="1"/>
  <c r="Q1940" i="1"/>
  <c r="R2047" i="1"/>
  <c r="Q2047" i="1"/>
  <c r="R1996" i="1"/>
  <c r="Q1996" i="1"/>
  <c r="R2023" i="1"/>
  <c r="Q2023" i="1"/>
  <c r="R2003" i="1"/>
  <c r="Q2003" i="1"/>
  <c r="R1182" i="1"/>
  <c r="Q1182" i="1"/>
  <c r="R1190" i="1"/>
  <c r="Q1190" i="1"/>
  <c r="R1963" i="1"/>
  <c r="Q1963" i="1"/>
  <c r="R2026" i="1"/>
  <c r="Q2026" i="1"/>
  <c r="R1165" i="1"/>
  <c r="Q1165" i="1"/>
  <c r="R2009" i="1"/>
  <c r="Q2009" i="1"/>
  <c r="R1925" i="1"/>
  <c r="Q1925" i="1"/>
  <c r="R1988" i="1"/>
  <c r="Q1988" i="1"/>
  <c r="R1207" i="1"/>
  <c r="Q1207" i="1"/>
  <c r="R1868" i="1"/>
  <c r="Q1868" i="1"/>
  <c r="R2024" i="1"/>
  <c r="Q2024" i="1"/>
  <c r="R1219" i="1"/>
  <c r="Q1219" i="1"/>
  <c r="R1897" i="1"/>
  <c r="Q1897" i="1"/>
  <c r="R1961" i="1"/>
  <c r="Q1961" i="1"/>
  <c r="R1971" i="1"/>
  <c r="Q1971" i="1"/>
  <c r="R674" i="1"/>
  <c r="Q674" i="1"/>
  <c r="R1863" i="1"/>
  <c r="Q1863" i="1"/>
  <c r="R1974" i="1"/>
  <c r="Q1974" i="1"/>
  <c r="R2038" i="1"/>
  <c r="Q2038" i="1"/>
  <c r="R685" i="1"/>
  <c r="Q685" i="1"/>
  <c r="R2007" i="1"/>
  <c r="Q2007" i="1"/>
  <c r="R1979" i="1"/>
  <c r="Q1979" i="1"/>
  <c r="R1145" i="1"/>
  <c r="Q1145" i="1"/>
  <c r="R1973" i="1"/>
  <c r="Q1973" i="1"/>
  <c r="R2011" i="1"/>
  <c r="Q2011" i="1"/>
  <c r="R1166" i="1"/>
  <c r="Q1166" i="1"/>
  <c r="R1200" i="1"/>
  <c r="Q1200" i="1"/>
  <c r="R1891" i="1"/>
  <c r="Q1891" i="1"/>
  <c r="R1923" i="1"/>
  <c r="Q1923" i="1"/>
  <c r="R1955" i="1"/>
  <c r="Q1955" i="1"/>
  <c r="R1986" i="1"/>
  <c r="Q1986" i="1"/>
  <c r="R2018" i="1"/>
  <c r="Q2018" i="1"/>
  <c r="R2050" i="1"/>
  <c r="Q2050" i="1"/>
  <c r="R1211" i="1"/>
  <c r="Q1211" i="1"/>
  <c r="R1944" i="1"/>
  <c r="Q1944" i="1"/>
  <c r="R2033" i="1"/>
  <c r="Q2033" i="1"/>
  <c r="R684" i="1"/>
  <c r="Q684" i="1"/>
  <c r="R1918" i="1"/>
  <c r="Q1918" i="1"/>
  <c r="R2045" i="1"/>
  <c r="Q2045" i="1"/>
  <c r="R1952" i="1"/>
  <c r="Q1952" i="1"/>
  <c r="R1158" i="1"/>
  <c r="Q1158" i="1"/>
  <c r="R1879" i="1"/>
  <c r="Q1879" i="1"/>
  <c r="R2052" i="1"/>
  <c r="Q2052" i="1"/>
  <c r="R1938" i="1"/>
  <c r="Q1938" i="1"/>
  <c r="R1999" i="1"/>
  <c r="Q1999" i="1"/>
  <c r="R2059" i="1"/>
  <c r="Q2059" i="1"/>
  <c r="Q472" i="1"/>
  <c r="R472" i="1"/>
  <c r="Q457" i="1"/>
  <c r="R457" i="1"/>
  <c r="R1195" i="1"/>
  <c r="Q1195" i="1"/>
  <c r="R1880" i="1"/>
  <c r="Q1880" i="1"/>
  <c r="R1932" i="1"/>
  <c r="Q1932" i="1"/>
  <c r="R2039" i="1"/>
  <c r="Q2039" i="1"/>
  <c r="R677" i="1"/>
  <c r="Q677" i="1"/>
  <c r="R1858" i="1"/>
  <c r="Q1858" i="1"/>
  <c r="R1900" i="1"/>
  <c r="Q1900" i="1"/>
  <c r="R2029" i="1"/>
  <c r="Q2029" i="1"/>
  <c r="R1180" i="1"/>
  <c r="Q1180" i="1"/>
  <c r="R1901" i="1"/>
  <c r="Q1901" i="1"/>
  <c r="R1965" i="1"/>
  <c r="Q1965" i="1"/>
  <c r="R2028" i="1"/>
  <c r="Q2028" i="1"/>
  <c r="R1892" i="1"/>
  <c r="Q1892" i="1"/>
  <c r="R1894" i="1"/>
  <c r="Q1894" i="1"/>
  <c r="R1964" i="1"/>
  <c r="Q1964" i="1"/>
  <c r="R671" i="1"/>
  <c r="Q671" i="1"/>
  <c r="R1930" i="1"/>
  <c r="Q1930" i="1"/>
  <c r="R1168" i="1"/>
  <c r="Q1168" i="1"/>
  <c r="R1214" i="1"/>
  <c r="Q1214" i="1"/>
  <c r="R1184" i="1"/>
  <c r="Q1184" i="1"/>
  <c r="R1875" i="1"/>
  <c r="Q1875" i="1"/>
  <c r="R1156" i="1"/>
  <c r="Q1156" i="1"/>
  <c r="R1859" i="1"/>
  <c r="Q1859" i="1"/>
  <c r="R1915" i="1"/>
  <c r="Q1915" i="1"/>
  <c r="R1947" i="1"/>
  <c r="Q1947" i="1"/>
  <c r="R1978" i="1"/>
  <c r="Q1978" i="1"/>
  <c r="R2010" i="1"/>
  <c r="Q2010" i="1"/>
  <c r="R2042" i="1"/>
  <c r="Q2042" i="1"/>
  <c r="R1189" i="1"/>
  <c r="Q1189" i="1"/>
  <c r="R1183" i="1"/>
  <c r="Q1183" i="1"/>
  <c r="R1950" i="1"/>
  <c r="Q1950" i="1"/>
  <c r="Q456" i="1"/>
  <c r="R456" i="1"/>
  <c r="R1199" i="1"/>
  <c r="Q1199" i="1"/>
  <c r="R1142" i="1"/>
  <c r="Q1142" i="1"/>
  <c r="R1857" i="1"/>
  <c r="Q1857" i="1"/>
  <c r="R1957" i="1"/>
  <c r="Q1957" i="1"/>
  <c r="R2020" i="1"/>
  <c r="Q2020" i="1"/>
  <c r="R1160" i="1"/>
  <c r="Q1160" i="1"/>
  <c r="R1193" i="1"/>
  <c r="Q1193" i="1"/>
  <c r="R1171" i="1"/>
  <c r="Q1171" i="1"/>
  <c r="R1929" i="1"/>
  <c r="Q1929" i="1"/>
  <c r="R1992" i="1"/>
  <c r="Q1992" i="1"/>
  <c r="R1934" i="1"/>
  <c r="Q1934" i="1"/>
  <c r="R2037" i="1"/>
  <c r="Q2037" i="1"/>
  <c r="Q471" i="1"/>
  <c r="R471" i="1"/>
  <c r="R670" i="1"/>
  <c r="Q670" i="1"/>
  <c r="Q454" i="1"/>
  <c r="R454" i="1"/>
  <c r="R681" i="1"/>
  <c r="Q681" i="1"/>
  <c r="R1178" i="1"/>
  <c r="Q1178" i="1"/>
  <c r="R682" i="1"/>
  <c r="Q682" i="1"/>
  <c r="R1877" i="1"/>
  <c r="Q1877" i="1"/>
  <c r="R1943" i="1"/>
  <c r="Q1943" i="1"/>
  <c r="R2006" i="1"/>
  <c r="Q2006" i="1"/>
  <c r="R1153" i="1"/>
  <c r="Q1153" i="1"/>
  <c r="R1157" i="1"/>
  <c r="Q1157" i="1"/>
  <c r="R1187" i="1"/>
  <c r="Q1187" i="1"/>
  <c r="R2055" i="1"/>
  <c r="Q2055" i="1"/>
  <c r="R1983" i="1"/>
  <c r="Q1983" i="1"/>
  <c r="R1939" i="1"/>
  <c r="Q1939" i="1"/>
  <c r="R1159" i="1"/>
  <c r="Q1159" i="1"/>
  <c r="R2005" i="1"/>
  <c r="Q2005" i="1"/>
  <c r="R2060" i="1"/>
  <c r="Q2060" i="1"/>
  <c r="R1912" i="1"/>
  <c r="Q1912" i="1"/>
  <c r="R1148" i="1"/>
  <c r="Q1148" i="1"/>
  <c r="R1899" i="1"/>
  <c r="Q1899" i="1"/>
  <c r="Q474" i="1"/>
  <c r="R474" i="1"/>
  <c r="R1181" i="1"/>
  <c r="Q1181" i="1"/>
  <c r="R1995" i="1"/>
  <c r="Q1995" i="1"/>
  <c r="R1936" i="1"/>
  <c r="Q1936" i="1"/>
  <c r="R2017" i="1"/>
  <c r="Q2017" i="1"/>
  <c r="R1172" i="1"/>
  <c r="Q1172" i="1"/>
  <c r="R1204" i="1"/>
  <c r="Q1204" i="1"/>
  <c r="R1903" i="1"/>
  <c r="Q1903" i="1"/>
  <c r="R1935" i="1"/>
  <c r="Q1935" i="1"/>
  <c r="R1998" i="1"/>
  <c r="Q1998" i="1"/>
  <c r="R2030" i="1"/>
  <c r="Q2030" i="1"/>
  <c r="R2056" i="1"/>
  <c r="Q2056" i="1"/>
  <c r="R1147" i="1"/>
  <c r="Q1147" i="1"/>
  <c r="R1896" i="1"/>
  <c r="Q1896" i="1"/>
  <c r="R1966" i="1"/>
  <c r="Q1966" i="1"/>
  <c r="R1185" i="1"/>
  <c r="Q1185" i="1"/>
  <c r="R1942" i="1"/>
  <c r="Q1942" i="1"/>
  <c r="R2057" i="1"/>
  <c r="Q2057" i="1"/>
  <c r="Q458" i="1"/>
  <c r="R458" i="1"/>
  <c r="R1194" i="1"/>
  <c r="Q1194" i="1"/>
  <c r="R1865" i="1"/>
  <c r="Q1865" i="1"/>
  <c r="R1881" i="1"/>
  <c r="Q1881" i="1"/>
  <c r="R2054" i="1"/>
  <c r="Q2054" i="1"/>
  <c r="R1151" i="1"/>
  <c r="Q1151" i="1"/>
  <c r="R1878" i="1"/>
  <c r="Q1878" i="1"/>
  <c r="R1960" i="1"/>
  <c r="Q1960" i="1"/>
  <c r="R2021" i="1"/>
  <c r="Q2021" i="1"/>
  <c r="Q473" i="1"/>
  <c r="R473" i="1"/>
  <c r="R1215" i="1"/>
  <c r="Q1215" i="1"/>
  <c r="R1886" i="1"/>
  <c r="Q1886" i="1"/>
  <c r="R2013" i="1"/>
  <c r="Q2013" i="1"/>
  <c r="R687" i="1"/>
  <c r="Q687" i="1"/>
  <c r="R1870" i="1"/>
  <c r="Q1870" i="1"/>
  <c r="R1926" i="1"/>
  <c r="Q1926" i="1"/>
  <c r="R2041" i="1"/>
  <c r="Q2041" i="1"/>
  <c r="R1202" i="1"/>
  <c r="Q1202" i="1"/>
  <c r="R1917" i="1"/>
  <c r="Q1917" i="1"/>
  <c r="R1980" i="1"/>
  <c r="Q1980" i="1"/>
  <c r="R2044" i="1"/>
  <c r="Q2044" i="1"/>
  <c r="R1914" i="1"/>
  <c r="Q1914" i="1"/>
  <c r="R1997" i="1"/>
  <c r="Q1997" i="1"/>
  <c r="R679" i="1"/>
  <c r="Q679" i="1"/>
  <c r="R1977" i="1"/>
  <c r="Q1977" i="1"/>
  <c r="R1170" i="1"/>
  <c r="Q1170" i="1"/>
  <c r="R1218" i="1"/>
  <c r="Q1218" i="1"/>
  <c r="R1212" i="1"/>
  <c r="Q1212" i="1"/>
  <c r="R1887" i="1"/>
  <c r="Q1887" i="1"/>
  <c r="R1144" i="1"/>
  <c r="Q1144" i="1"/>
  <c r="R1164" i="1"/>
  <c r="Q1164" i="1"/>
  <c r="R1861" i="1"/>
  <c r="Q1861" i="1"/>
  <c r="R1921" i="1"/>
  <c r="Q1921" i="1"/>
  <c r="R1953" i="1"/>
  <c r="Q1953" i="1"/>
  <c r="R1984" i="1"/>
  <c r="Q1984" i="1"/>
  <c r="R2016" i="1"/>
  <c r="Q2016" i="1"/>
  <c r="R2048" i="1"/>
  <c r="Q2048" i="1"/>
  <c r="R1141" i="1"/>
  <c r="Q1141" i="1"/>
  <c r="R1203" i="1"/>
  <c r="Q1203" i="1"/>
  <c r="R1987" i="1"/>
  <c r="Q1987" i="1"/>
  <c r="R1969" i="1"/>
  <c r="Q1969" i="1"/>
  <c r="R1862" i="1"/>
  <c r="Q1862" i="1"/>
  <c r="Q467" i="1"/>
  <c r="R467" i="1"/>
  <c r="R1174" i="1"/>
  <c r="Q1174" i="1"/>
  <c r="R1909" i="1"/>
  <c r="Q1909" i="1"/>
  <c r="R1972" i="1"/>
  <c r="Q1972" i="1"/>
  <c r="R2036" i="1"/>
  <c r="Q2036" i="1"/>
  <c r="R1177" i="1"/>
  <c r="Q1177" i="1"/>
  <c r="R1192" i="1"/>
  <c r="Q1192" i="1"/>
  <c r="R1213" i="1"/>
  <c r="Q1213" i="1"/>
  <c r="R1889" i="1"/>
  <c r="Q1889" i="1"/>
  <c r="R1945" i="1"/>
  <c r="Q1945" i="1"/>
  <c r="R2008" i="1"/>
  <c r="Q2008" i="1"/>
  <c r="R1954" i="1"/>
  <c r="Q1954" i="1"/>
  <c r="R672" i="1"/>
  <c r="Q672" i="1"/>
  <c r="R1210" i="1"/>
  <c r="Q1210" i="1"/>
  <c r="R666" i="1"/>
  <c r="Q666" i="1"/>
  <c r="R1895" i="1"/>
  <c r="Q1895" i="1"/>
  <c r="R1959" i="1"/>
  <c r="Q1959" i="1"/>
  <c r="R2022" i="1"/>
  <c r="Q2022" i="1"/>
  <c r="R1188" i="1"/>
  <c r="Q1188" i="1"/>
  <c r="R1898" i="1"/>
  <c r="Q1898" i="1"/>
  <c r="R1191" i="1"/>
  <c r="Q1191" i="1"/>
  <c r="R1906" i="1"/>
  <c r="Q1906" i="1"/>
</calcChain>
</file>

<file path=xl/sharedStrings.xml><?xml version="1.0" encoding="utf-8"?>
<sst xmlns="http://schemas.openxmlformats.org/spreadsheetml/2006/main" count="30471" uniqueCount="487">
  <si>
    <t>Fran Doc</t>
  </si>
  <si>
    <t>UDR</t>
  </si>
  <si>
    <t>Diff</t>
  </si>
  <si>
    <t>Count</t>
  </si>
  <si>
    <t>Silver</t>
  </si>
  <si>
    <t>Metal</t>
  </si>
  <si>
    <t>Total</t>
  </si>
  <si>
    <t>Amt</t>
  </si>
  <si>
    <t xml:space="preserve">Doc No </t>
  </si>
  <si>
    <t>Class</t>
  </si>
  <si>
    <t>Type</t>
  </si>
  <si>
    <t>Sum of Fine Wt</t>
  </si>
  <si>
    <t>Sum of Metal Value</t>
  </si>
  <si>
    <t>Sum of Debit</t>
  </si>
  <si>
    <t>Sum of Credit</t>
  </si>
  <si>
    <t>Fran Fine Wt</t>
  </si>
  <si>
    <t>Fran Metal Amt</t>
  </si>
  <si>
    <t>Diff Metal Amt</t>
  </si>
  <si>
    <t>Sale</t>
  </si>
  <si>
    <t>Gold</t>
  </si>
  <si>
    <t>Purchase</t>
  </si>
  <si>
    <t>Stones</t>
  </si>
  <si>
    <t xml:space="preserve">Date </t>
  </si>
  <si>
    <t xml:space="preserve">Document Master </t>
  </si>
  <si>
    <t xml:space="preserve">Account Name </t>
  </si>
  <si>
    <t xml:space="preserve">Fine Wt </t>
  </si>
  <si>
    <t xml:space="preserve">Rate In Rs. </t>
  </si>
  <si>
    <t xml:space="preserve">Debit Amount </t>
  </si>
  <si>
    <t xml:space="preserve">Rate </t>
  </si>
  <si>
    <t xml:space="preserve">Credit Amount </t>
  </si>
  <si>
    <t xml:space="preserve">Taxable Amount </t>
  </si>
  <si>
    <t>Fine Wt</t>
  </si>
  <si>
    <t>Rate</t>
  </si>
  <si>
    <t>Metal Value</t>
  </si>
  <si>
    <t>Debit</t>
  </si>
  <si>
    <t>Credit</t>
  </si>
  <si>
    <t>Franchise Silver Sales Bill CSJ</t>
  </si>
  <si>
    <t>SILVER ORNAMENT SALES</t>
  </si>
  <si>
    <t/>
  </si>
  <si>
    <t>SILVER ORNAMENT SALES LABOUR CHARGES</t>
  </si>
  <si>
    <t>SGST ON SILVER ORNAMENT SALES</t>
  </si>
  <si>
    <t>CGST ON SILVER ORNAMENT SALES</t>
  </si>
  <si>
    <t>ROUND OFF A/C</t>
  </si>
  <si>
    <t>CHANDUKAKA SARAF AND SONS PVT LTD PUNE</t>
  </si>
  <si>
    <t>SILVER ARTICLES SALES</t>
  </si>
  <si>
    <t>SILVER ARTICLES SALES LABOUR CHARGES</t>
  </si>
  <si>
    <t>SGST ON SILVER ARTICLES SALES</t>
  </si>
  <si>
    <t>CGST ON SILVER ARTICLES SALES</t>
  </si>
  <si>
    <t>Franchise Sales Bill Ornament CSJ</t>
  </si>
  <si>
    <t>GOLD ORNAMENT SALES</t>
  </si>
  <si>
    <t>GOLD ORNAMENT SALES LABOUR CHARGES</t>
  </si>
  <si>
    <t>PRECIOUS STONES SALES</t>
  </si>
  <si>
    <t>SGST ON GOLD ORNAMENT SALES</t>
  </si>
  <si>
    <t>CGST ON GOLD ORNAMENT SALES</t>
  </si>
  <si>
    <t>SGST ON PRECIOUS STONES SALES</t>
  </si>
  <si>
    <t>CGST ON PRECIOUS STONES SALES</t>
  </si>
  <si>
    <t>GOLD ORNAMENT SALES OTHER CHARGES</t>
  </si>
  <si>
    <t>GOLD BULLION SALES</t>
  </si>
  <si>
    <t>GOLD BULLION SALES LABOUR CHARGES</t>
  </si>
  <si>
    <t>GOLD BULLION SALES OTHER CHARGES</t>
  </si>
  <si>
    <t>SGST ON GOLD BULLION SALES</t>
  </si>
  <si>
    <t>CGST ON GOLD BULLION SALES</t>
  </si>
  <si>
    <t>SILVER ORNAMENT SALES OTHER CHARGES</t>
  </si>
  <si>
    <t>CHANDUKAKA SARAF JEWELS PVT LTD</t>
  </si>
  <si>
    <t>Franchise CSJ - Bank Transfer</t>
  </si>
  <si>
    <t>Location: All        Date: 02/07/2024  To: 05/07/2024       Product Group Name : All</t>
  </si>
  <si>
    <t xml:space="preserve"> Filters: Account Name In CHANDUKAKA SARAF AND SONS PVT LTD PUNE</t>
  </si>
  <si>
    <t>Bank Receipt Ho</t>
  </si>
  <si>
    <t>DOC</t>
  </si>
  <si>
    <t>Classifcation</t>
  </si>
  <si>
    <t>KCSFSO</t>
  </si>
  <si>
    <t>KCSFPG</t>
  </si>
  <si>
    <t>KAHPFPS</t>
  </si>
  <si>
    <t>KCSFSS</t>
  </si>
  <si>
    <t>KCSFPS</t>
  </si>
  <si>
    <t>KAHPFPD</t>
  </si>
  <si>
    <t>Diamond</t>
  </si>
  <si>
    <t>KCSFPD</t>
  </si>
  <si>
    <t>KCSFPT</t>
  </si>
  <si>
    <t>KCSFST</t>
  </si>
  <si>
    <r>
      <rPr>
        <b/>
        <sz val="16"/>
        <color rgb="FF000000"/>
        <rFont val="SansSerif"/>
        <charset val="134"/>
      </rPr>
      <t>CHANDUKAKA SARAF JEWELS PVT LTD</t>
    </r>
  </si>
  <si>
    <r>
      <rPr>
        <b/>
        <sz val="10"/>
        <color rgb="FF000000"/>
        <rFont val="SansSerif"/>
        <charset val="134"/>
      </rPr>
      <t>1st Floor, Office No 1A and 1B, Mudliyar Chambers Co Op Hsg Society, Mudliyar Road, Rasta Peth, Pune, Maharashtra,</t>
    </r>
  </si>
  <si>
    <r>
      <rPr>
        <b/>
        <sz val="10"/>
        <color rgb="FF000000"/>
        <rFont val="SansSerif"/>
        <charset val="134"/>
      </rPr>
      <t>Financial Year From 01/04/2024 To 31/03/2025</t>
    </r>
  </si>
  <si>
    <r>
      <rPr>
        <b/>
        <sz val="14"/>
        <color rgb="FF000000"/>
        <rFont val="SansSerif"/>
        <charset val="134"/>
      </rPr>
      <t xml:space="preserve"> Transaction Details Of Franchisee : CHANDUKAKA SARAF AND SONS PVT LTD PUNE</t>
    </r>
  </si>
  <si>
    <r>
      <rPr>
        <b/>
        <sz val="10"/>
        <color rgb="FF000000"/>
        <rFont val="SansSerif"/>
        <charset val="134"/>
      </rPr>
      <t>Franchisee : CHANDUKAKA SARAF AND SONS PVT LTD PUNE</t>
    </r>
  </si>
  <si>
    <r>
      <rPr>
        <b/>
        <sz val="10"/>
        <color rgb="FF000000"/>
        <rFont val="SansSerif"/>
        <charset val="134"/>
      </rPr>
      <t>From 03/07/2024 To 04/07/2024</t>
    </r>
  </si>
  <si>
    <r>
      <rPr>
        <b/>
        <sz val="8"/>
        <color rgb="FF000000"/>
        <rFont val="SansSerif"/>
        <charset val="134"/>
      </rPr>
      <t>Date</t>
    </r>
  </si>
  <si>
    <r>
      <rPr>
        <b/>
        <sz val="8"/>
        <color rgb="FF000000"/>
        <rFont val="SansSerif"/>
        <charset val="134"/>
      </rPr>
      <t>Openng</t>
    </r>
  </si>
  <si>
    <r>
      <rPr>
        <b/>
        <sz val="8"/>
        <color rgb="FF000000"/>
        <rFont val="SansSerif"/>
        <charset val="134"/>
      </rPr>
      <t>ADD/LESS REPORT</t>
    </r>
  </si>
  <si>
    <r>
      <rPr>
        <b/>
        <sz val="8"/>
        <color rgb="FF000000"/>
        <rFont val="SansSerif"/>
        <charset val="134"/>
      </rPr>
      <t>Closing</t>
    </r>
  </si>
  <si>
    <t>GOLD ORNAMENT SALE MRP</t>
  </si>
  <si>
    <t>Franchise Diamond Sales Bill CSJ</t>
  </si>
  <si>
    <t>DIAMOND SALES</t>
  </si>
  <si>
    <t>SGST ON DIAMOND SALES</t>
  </si>
  <si>
    <t>CGST ON DIAMOND SALES</t>
  </si>
  <si>
    <t>SILVER BULLION SALES</t>
  </si>
  <si>
    <t>SILVER BULLION SALES LABOUR CHARGES</t>
  </si>
  <si>
    <t>SGST ON SILVER BULLION SALES</t>
  </si>
  <si>
    <t>CGST ON SILVER BULLION SALES</t>
  </si>
  <si>
    <t>KCSFSD</t>
  </si>
  <si>
    <t>LESS</t>
  </si>
  <si>
    <t>Sales</t>
  </si>
  <si>
    <t>ADD</t>
  </si>
  <si>
    <t>Franchisee Rate Adjustment</t>
  </si>
  <si>
    <t>RdPurchase</t>
  </si>
  <si>
    <t>KCSRL</t>
  </si>
  <si>
    <t>KCSRBC</t>
  </si>
  <si>
    <t>MIN</t>
  </si>
  <si>
    <t>MAX</t>
  </si>
  <si>
    <t>SUM</t>
  </si>
  <si>
    <t>FINAL AMT</t>
  </si>
  <si>
    <t>BANK PAYMENT</t>
  </si>
  <si>
    <t>Date</t>
  </si>
  <si>
    <t>Franchise Stone Sales Bill CSJ</t>
  </si>
  <si>
    <t>LOOSE DIAMOND SALES 1.50%</t>
  </si>
  <si>
    <t>SGST ON LOOSE DIAMOND SALES 0.75%</t>
  </si>
  <si>
    <t>CGST ON LOOSE DIAMOND SALES 0.75%</t>
  </si>
  <si>
    <t>Opening Last Report</t>
  </si>
  <si>
    <t>Opening Fran Report</t>
  </si>
  <si>
    <t>Pur-Sale</t>
  </si>
  <si>
    <t>Fran Doc Bank Rate</t>
  </si>
  <si>
    <t>Closing Current Report</t>
  </si>
  <si>
    <t>Closing Fran Report</t>
  </si>
  <si>
    <t>Diff Fine Wt</t>
  </si>
  <si>
    <t>LOOSE PRECIOUS STONES SALES</t>
  </si>
  <si>
    <t>SGST ON LOOSE PRECIOUS STONES SALES 0.125%</t>
  </si>
  <si>
    <t>CGST ON LOOSE PRECIOUS STONES SALES 0.125%</t>
  </si>
  <si>
    <t>1st Floor, Office No 1A and 1B, Mudliyar Chambers Co Op Hsg Society, Mudliyar Road, Rasta Peth, Pune, Maharashtra,</t>
  </si>
  <si>
    <t>Financial Year From 01/04/2024 To 31/03/2025</t>
  </si>
  <si>
    <t xml:space="preserve"> Transaction Details Of Franchisee : CHANDUKAKA SARAF AND SONS PVT LTD PUNE</t>
  </si>
  <si>
    <t>Franchisee : CHANDUKAKA SARAF AND SONS PVT LTD PUNE</t>
  </si>
  <si>
    <t>Openng</t>
  </si>
  <si>
    <t>ADD/LESS REPORT</t>
  </si>
  <si>
    <t>Closing</t>
  </si>
  <si>
    <t>Metal Amount</t>
  </si>
  <si>
    <t>ADD/LESS</t>
  </si>
  <si>
    <t>Document Name</t>
  </si>
  <si>
    <t>Doc No</t>
  </si>
  <si>
    <t>Net Wt</t>
  </si>
  <si>
    <t>KCSFRS-4</t>
  </si>
  <si>
    <t>KCSFRG-5</t>
  </si>
  <si>
    <t>GOLD</t>
  </si>
  <si>
    <t>SIL</t>
  </si>
  <si>
    <t>27/07/2024</t>
  </si>
  <si>
    <t>KCSFSO-677</t>
  </si>
  <si>
    <t>KCSFSO-678</t>
  </si>
  <si>
    <t>KCSFSO-679</t>
  </si>
  <si>
    <t>KCSFSO-680</t>
  </si>
  <si>
    <t>KCSFSO-681</t>
  </si>
  <si>
    <t>KCSFSO-682</t>
  </si>
  <si>
    <t>KCSFSO-683</t>
  </si>
  <si>
    <t>KCSFSO-684</t>
  </si>
  <si>
    <t>KCSFSO-685</t>
  </si>
  <si>
    <t>KCSFSO-686</t>
  </si>
  <si>
    <t>KCSFSO-687</t>
  </si>
  <si>
    <t>KCSFSO-688</t>
  </si>
  <si>
    <t>KCSFSO-689</t>
  </si>
  <si>
    <t>KCSFSO-690</t>
  </si>
  <si>
    <t>KCSFSO-691</t>
  </si>
  <si>
    <t>KCSFSO-692</t>
  </si>
  <si>
    <t>KCSFSO-693</t>
  </si>
  <si>
    <t>KCSFSO-694</t>
  </si>
  <si>
    <t>KCSFSO-695</t>
  </si>
  <si>
    <t>KCSFSO-696</t>
  </si>
  <si>
    <t>KCSRL-7</t>
  </si>
  <si>
    <t>KCSFSO-697</t>
  </si>
  <si>
    <t>KCSFSO-698</t>
  </si>
  <si>
    <t>KCSFSO-699</t>
  </si>
  <si>
    <t>KCSFSO-700</t>
  </si>
  <si>
    <t>KCSFSO-701</t>
  </si>
  <si>
    <t>KCSFSO-702</t>
  </si>
  <si>
    <t>KCSFSO-703</t>
  </si>
  <si>
    <t>KCSFSO-704</t>
  </si>
  <si>
    <t>KCSFSO-705</t>
  </si>
  <si>
    <t>KCSFSO-706</t>
  </si>
  <si>
    <t>KCSFSO-707</t>
  </si>
  <si>
    <t>KCSFSO-708</t>
  </si>
  <si>
    <t>KCSFSD-72</t>
  </si>
  <si>
    <t>KCSFSO-709</t>
  </si>
  <si>
    <t>KCSFSO-710</t>
  </si>
  <si>
    <t>KCSFSO-711</t>
  </si>
  <si>
    <t>KCSFSO-712</t>
  </si>
  <si>
    <t>KCSFSO-713</t>
  </si>
  <si>
    <t>KCSFSO-714</t>
  </si>
  <si>
    <t>KCSFSO-715</t>
  </si>
  <si>
    <t>KCSFSO-716</t>
  </si>
  <si>
    <t>KCSFSO-717</t>
  </si>
  <si>
    <t>KCSFSO-718</t>
  </si>
  <si>
    <t>KCSFSO-719</t>
  </si>
  <si>
    <t>KCSFSO-720</t>
  </si>
  <si>
    <t>KCSFSO-721</t>
  </si>
  <si>
    <t>KCSFSO-722</t>
  </si>
  <si>
    <t>KCSFSO-723</t>
  </si>
  <si>
    <t>KCSFSO-724</t>
  </si>
  <si>
    <t>28/07/2024</t>
  </si>
  <si>
    <t>KCSFSO-725</t>
  </si>
  <si>
    <t>KCSFSO-726</t>
  </si>
  <si>
    <t>KCSFSO-727</t>
  </si>
  <si>
    <t>KCSFSO-728</t>
  </si>
  <si>
    <t>KCSFSO-729</t>
  </si>
  <si>
    <t>KCSFSO-730</t>
  </si>
  <si>
    <t>KCSFSO-731</t>
  </si>
  <si>
    <t>KCSFSO-732</t>
  </si>
  <si>
    <t>KCSFSO-733</t>
  </si>
  <si>
    <t>KCSFSO-734</t>
  </si>
  <si>
    <t>KCSFSD-73</t>
  </si>
  <si>
    <t>KCSFSO-735</t>
  </si>
  <si>
    <t>KCSFSO-736</t>
  </si>
  <si>
    <t>KCSFSO-737</t>
  </si>
  <si>
    <t>KCSFSO-738</t>
  </si>
  <si>
    <t>KCSFSO-739</t>
  </si>
  <si>
    <t>KCSFSD-74</t>
  </si>
  <si>
    <t>KCSFSO-740</t>
  </si>
  <si>
    <t>KCSFSD-75</t>
  </si>
  <si>
    <t>KCSFSD-76</t>
  </si>
  <si>
    <t>KCSFSO-741</t>
  </si>
  <si>
    <t>KCSFSO-742</t>
  </si>
  <si>
    <t>KCSFSO-743</t>
  </si>
  <si>
    <t>KCSFSO-744</t>
  </si>
  <si>
    <t>KCSFSO-745</t>
  </si>
  <si>
    <t>KCSFSO-746</t>
  </si>
  <si>
    <t>KCSFSO-747</t>
  </si>
  <si>
    <t>KCSFSO-748</t>
  </si>
  <si>
    <t>KCSFSO-749</t>
  </si>
  <si>
    <t>KCSFSO-750</t>
  </si>
  <si>
    <t>KCSFSO-751</t>
  </si>
  <si>
    <t>KCSFSO-752</t>
  </si>
  <si>
    <t>KCSFSO-753</t>
  </si>
  <si>
    <t>KCSFSO-754</t>
  </si>
  <si>
    <t>KCSFSD-77</t>
  </si>
  <si>
    <t>KCSFSO-755</t>
  </si>
  <si>
    <t>KCSFSO-756</t>
  </si>
  <si>
    <t>29/07/2024</t>
  </si>
  <si>
    <t>KCSFRG-20</t>
  </si>
  <si>
    <t>KCSFRG-21</t>
  </si>
  <si>
    <t>KCSFSO-757</t>
  </si>
  <si>
    <t>KCSFSO-758</t>
  </si>
  <si>
    <t>KCSFSO-759</t>
  </si>
  <si>
    <t>KCSFSO-760</t>
  </si>
  <si>
    <t>KCSFSO-761</t>
  </si>
  <si>
    <t>KCSFSO-762</t>
  </si>
  <si>
    <t>KCSFSO-763</t>
  </si>
  <si>
    <t>KCSFSO-764</t>
  </si>
  <si>
    <t>KCSFSO-765</t>
  </si>
  <si>
    <t>KCSFSO-766</t>
  </si>
  <si>
    <t>KCSFSO-767</t>
  </si>
  <si>
    <t>KCSFSO-768</t>
  </si>
  <si>
    <t>30/07/2024</t>
  </si>
  <si>
    <t>KCSFPG-307</t>
  </si>
  <si>
    <t>KCSFPG-308</t>
  </si>
  <si>
    <t>KCSFPD-67</t>
  </si>
  <si>
    <t>KCSFPG-309</t>
  </si>
  <si>
    <t>KCSFPG-310</t>
  </si>
  <si>
    <t>KCSFPG-311</t>
  </si>
  <si>
    <t>KCSFPG-312</t>
  </si>
  <si>
    <t>KCSFPG-313</t>
  </si>
  <si>
    <t>KCSFPD-68</t>
  </si>
  <si>
    <t>KCSFPD-69</t>
  </si>
  <si>
    <t>KCSFPG-314</t>
  </si>
  <si>
    <t>KCSFPG-315</t>
  </si>
  <si>
    <t>KCSFPD-70</t>
  </si>
  <si>
    <t>KCSFRG-23</t>
  </si>
  <si>
    <t>KCSFPD-71</t>
  </si>
  <si>
    <t>KCSRL-8</t>
  </si>
  <si>
    <t>KCSFPG-316</t>
  </si>
  <si>
    <t>KCSFPG-317</t>
  </si>
  <si>
    <t>KCSFPG-318</t>
  </si>
  <si>
    <t>KCSFPG-319</t>
  </si>
  <si>
    <t>KCSFPG-320</t>
  </si>
  <si>
    <t>KCSFPG-321</t>
  </si>
  <si>
    <t>KCSFPG-322</t>
  </si>
  <si>
    <t>KCSFPG-323</t>
  </si>
  <si>
    <t>KCSFPG-324</t>
  </si>
  <si>
    <t>KCSFPG-325</t>
  </si>
  <si>
    <t>KCSFPG-326</t>
  </si>
  <si>
    <t>KCSFSO-769</t>
  </si>
  <si>
    <t>KCSFSO-770</t>
  </si>
  <si>
    <t>KCSFSO-771</t>
  </si>
  <si>
    <t>KCSFSO-772</t>
  </si>
  <si>
    <t>KCSFSO-773</t>
  </si>
  <si>
    <t>KCSFSD-78</t>
  </si>
  <si>
    <t>KCSFSO-774</t>
  </si>
  <si>
    <t>KCSFSO-775</t>
  </si>
  <si>
    <t>KCSFSO-776</t>
  </si>
  <si>
    <t>KCSFSO-777</t>
  </si>
  <si>
    <t>KCSFSD-79</t>
  </si>
  <si>
    <t>KCSFSO-778</t>
  </si>
  <si>
    <t>KCSFSD-80</t>
  </si>
  <si>
    <t>31/07/2024</t>
  </si>
  <si>
    <t>KCSFSO-779</t>
  </si>
  <si>
    <t>KCSFSO-780</t>
  </si>
  <si>
    <t>KCSFSO-781</t>
  </si>
  <si>
    <t>KCSFSO-782</t>
  </si>
  <si>
    <t>KCSFSO-783</t>
  </si>
  <si>
    <t>KCSFSO-784</t>
  </si>
  <si>
    <t>KCSFRG-25</t>
  </si>
  <si>
    <t>KCSFSO-785</t>
  </si>
  <si>
    <t>KCSFSO-786</t>
  </si>
  <si>
    <t>KCSFSO-787</t>
  </si>
  <si>
    <t>KCSFSO-788</t>
  </si>
  <si>
    <t>KCSFSO-789</t>
  </si>
  <si>
    <t>KCSFSO-790</t>
  </si>
  <si>
    <t>KCSFSO-791</t>
  </si>
  <si>
    <t>KCSFSO-792</t>
  </si>
  <si>
    <t>KCSFSO-793</t>
  </si>
  <si>
    <t>KCSFSO-794</t>
  </si>
  <si>
    <t>KCSFSO-795</t>
  </si>
  <si>
    <t>KCSFSO-796</t>
  </si>
  <si>
    <t>KCSFSO-797</t>
  </si>
  <si>
    <t>KCSFSD-81</t>
  </si>
  <si>
    <t>KCSFSO-798</t>
  </si>
  <si>
    <t>KCSFSD-82</t>
  </si>
  <si>
    <t>KCSFSD-83</t>
  </si>
  <si>
    <t>KCSFSO-799</t>
  </si>
  <si>
    <t>KCSFSO-801</t>
  </si>
  <si>
    <t>KCSFSO-800</t>
  </si>
  <si>
    <t>KCSFSO-802</t>
  </si>
  <si>
    <t>KCSFSD-84</t>
  </si>
  <si>
    <t>KCSFSO-803</t>
  </si>
  <si>
    <t>KCSFSO-804</t>
  </si>
  <si>
    <t>KCSFSO-805</t>
  </si>
  <si>
    <t>KCSFSO-806</t>
  </si>
  <si>
    <t>KCSFSO-807</t>
  </si>
  <si>
    <t>KCSFSO-808</t>
  </si>
  <si>
    <t>KCSFSO-809</t>
  </si>
  <si>
    <t>KCSFSO-810</t>
  </si>
  <si>
    <t>KCSFSO-811</t>
  </si>
  <si>
    <t>KCSFSS-394</t>
  </si>
  <si>
    <t>KCSFPS-248</t>
  </si>
  <si>
    <t>KCSFPS-249</t>
  </si>
  <si>
    <t>KCSFSS-395</t>
  </si>
  <si>
    <t>KCSFSS-396</t>
  </si>
  <si>
    <t>KCSFSS-397</t>
  </si>
  <si>
    <t>KCSFSS-398</t>
  </si>
  <si>
    <t>KCSFSS-399</t>
  </si>
  <si>
    <t>KCSFSS-400</t>
  </si>
  <si>
    <t>KCSFSS-401</t>
  </si>
  <si>
    <t>KCSFSS-402</t>
  </si>
  <si>
    <t>KCSFSS-403</t>
  </si>
  <si>
    <t>KCSFSS-404</t>
  </si>
  <si>
    <t>KCSFSS-405</t>
  </si>
  <si>
    <t>KCSFSS-406</t>
  </si>
  <si>
    <t>KCSFSS-407</t>
  </si>
  <si>
    <t>KCSFSS-408</t>
  </si>
  <si>
    <t>KCSFSS-409</t>
  </si>
  <si>
    <t>KCSFSS-410</t>
  </si>
  <si>
    <t>KCSFSS-411</t>
  </si>
  <si>
    <t>KCSFSS-412</t>
  </si>
  <si>
    <t>KCSFSS-413</t>
  </si>
  <si>
    <t>KCSFSS-414</t>
  </si>
  <si>
    <t>KCSFSS-415</t>
  </si>
  <si>
    <t>KCSFSS-416</t>
  </si>
  <si>
    <t>KCSFSS-417</t>
  </si>
  <si>
    <t>KCSFSS-419</t>
  </si>
  <si>
    <t>KCSFSS-420</t>
  </si>
  <si>
    <t>KCSFSS-421</t>
  </si>
  <si>
    <t>KCSFSS-422</t>
  </si>
  <si>
    <t>KCSFSS-423</t>
  </si>
  <si>
    <t>KCSFSS-424</t>
  </si>
  <si>
    <t>KCSFPS-250</t>
  </si>
  <si>
    <t>KCSFPS-251</t>
  </si>
  <si>
    <t>KCSFPS-252</t>
  </si>
  <si>
    <t>KCSFPS-253</t>
  </si>
  <si>
    <t>KCSFPS-254</t>
  </si>
  <si>
    <t>KCSFSS-425</t>
  </si>
  <si>
    <t>KCSFPS-255</t>
  </si>
  <si>
    <t>KCSFPS-256</t>
  </si>
  <si>
    <t>KCSFPS-257</t>
  </si>
  <si>
    <t>KCSFPS-258</t>
  </si>
  <si>
    <t>KCSFPS-259</t>
  </si>
  <si>
    <t>KCSFPS-260</t>
  </si>
  <si>
    <t>KCSFPS-261</t>
  </si>
  <si>
    <t>KCSFSS-426</t>
  </si>
  <si>
    <t>KCSFSS-427</t>
  </si>
  <si>
    <t>KCSFSS-428</t>
  </si>
  <si>
    <t>KCSFSS-429</t>
  </si>
  <si>
    <t>KCSFSS-430</t>
  </si>
  <si>
    <t>KCSFSS-431</t>
  </si>
  <si>
    <t>KCSFSS-432</t>
  </si>
  <si>
    <t>KCSFSS-433</t>
  </si>
  <si>
    <t>KCSFSS-434</t>
  </si>
  <si>
    <t>KCSFSS-435</t>
  </si>
  <si>
    <t>KCSFSS-436</t>
  </si>
  <si>
    <t>KCSFSS-437</t>
  </si>
  <si>
    <t>KCSFSS-438</t>
  </si>
  <si>
    <t>KCSFSS-439</t>
  </si>
  <si>
    <t>KCSFSS-440</t>
  </si>
  <si>
    <t>KCSFSS-441</t>
  </si>
  <si>
    <t>KCSFSS-442</t>
  </si>
  <si>
    <t>KCSFSS-443</t>
  </si>
  <si>
    <t>KCSFSS-444</t>
  </si>
  <si>
    <t>KCSFSS-445</t>
  </si>
  <si>
    <t>KCSFSS-446</t>
  </si>
  <si>
    <t>KCSFSS-447</t>
  </si>
  <si>
    <t>KCSFSS-448</t>
  </si>
  <si>
    <t>KCSFSS-449</t>
  </si>
  <si>
    <t>KCSFSS-450</t>
  </si>
  <si>
    <t>KCSFSS-451</t>
  </si>
  <si>
    <t>KCSFSS-452</t>
  </si>
  <si>
    <t>KCSFPS-262</t>
  </si>
  <si>
    <t>KCSFSS-453</t>
  </si>
  <si>
    <t>KCSFSS-454</t>
  </si>
  <si>
    <t>KCSFSS-455</t>
  </si>
  <si>
    <t>KCSFSS-456</t>
  </si>
  <si>
    <t>KCSFSS-457</t>
  </si>
  <si>
    <t>KCSFSS-458</t>
  </si>
  <si>
    <t>KCSFSS-459</t>
  </si>
  <si>
    <t>KCSFSS-460</t>
  </si>
  <si>
    <t>KCSFSS-461</t>
  </si>
  <si>
    <t>KCSFSS-462</t>
  </si>
  <si>
    <t>KCSFSS-463</t>
  </si>
  <si>
    <t>KCSFSS-464</t>
  </si>
  <si>
    <t>KCSFSS-465</t>
  </si>
  <si>
    <t>KCSFSS-466</t>
  </si>
  <si>
    <t>KCSFSS-467</t>
  </si>
  <si>
    <t>KCSFSS-468</t>
  </si>
  <si>
    <t>KCSFSS-469</t>
  </si>
  <si>
    <t>KCSFSS-470</t>
  </si>
  <si>
    <t>KCSFSS-471</t>
  </si>
  <si>
    <t>KCSFSS-472</t>
  </si>
  <si>
    <t>KCSFSS-473</t>
  </si>
  <si>
    <t>KCSFSS-474</t>
  </si>
  <si>
    <t>KCSFSS-475</t>
  </si>
  <si>
    <t>KCSFSS-476</t>
  </si>
  <si>
    <t>KCSFSS-477</t>
  </si>
  <si>
    <t>KCSFSS-478</t>
  </si>
  <si>
    <t>KCSFSS-479</t>
  </si>
  <si>
    <t>KCSFSS-480</t>
  </si>
  <si>
    <t>KCSFSS-481</t>
  </si>
  <si>
    <t>KCSFSS-482</t>
  </si>
  <si>
    <t>KCSFSS-483</t>
  </si>
  <si>
    <t>KCSFSS-484</t>
  </si>
  <si>
    <t>KCSFSS-485</t>
  </si>
  <si>
    <t>KCSFSS-486</t>
  </si>
  <si>
    <t>KCSFSS-487</t>
  </si>
  <si>
    <t>KCSFSS-488</t>
  </si>
  <si>
    <t>KCSFSS-489</t>
  </si>
  <si>
    <t>KCSFSS-490</t>
  </si>
  <si>
    <t>KCSFSS-491</t>
  </si>
  <si>
    <t>KCSFSS-492</t>
  </si>
  <si>
    <t>KCSFSS-493</t>
  </si>
  <si>
    <t>KCSFSS-494</t>
  </si>
  <si>
    <t>KCSFSS-495</t>
  </si>
  <si>
    <t>KCSFSS-496</t>
  </si>
  <si>
    <t>KCSB1R-69</t>
  </si>
  <si>
    <t>KCSB1R-74</t>
  </si>
  <si>
    <t>KCSB1R-75</t>
  </si>
  <si>
    <t>KCSFST-9</t>
  </si>
  <si>
    <t>KCSFST-10</t>
  </si>
  <si>
    <t>14 Gold RD Purchase Loose CSJ</t>
  </si>
  <si>
    <t>GOLD BULLION RD PURCHASE</t>
  </si>
  <si>
    <t>SGST ON GOLD  BULLION RD PURCHASE</t>
  </si>
  <si>
    <t>CGST ON GOLD  BULLION RD PURCHASE</t>
  </si>
  <si>
    <t>T.D.S. PAYABLE PUR ON GOODS</t>
  </si>
  <si>
    <t>Rd Purchase Franchise Silver CSJ</t>
  </si>
  <si>
    <t>SILVER ARTICLES RD PURCHASE</t>
  </si>
  <si>
    <t>SILVER ARTICLES RD PURCHASE LABOUR CHARGES</t>
  </si>
  <si>
    <t>SILVER ORNAMENT RD PURCHASE</t>
  </si>
  <si>
    <t>SILVER ORNAMENT RD PURCHASE LABOUR CHARGES</t>
  </si>
  <si>
    <t>SGST ON SILVER ARTICLES RD PURCHASE</t>
  </si>
  <si>
    <t>CGST ON SILVER ARTICLES RD PURCHASE</t>
  </si>
  <si>
    <t>SGST ON SILVER ORNAMENT RD PURCHASE</t>
  </si>
  <si>
    <t>CGST ON SILVER ORNAMENT RD PURCHASE</t>
  </si>
  <si>
    <t>SILVER ORNAMENT RD PURCHASE OTHER CHARGES</t>
  </si>
  <si>
    <t>Rd Purchase Franchisee Gold CSJ</t>
  </si>
  <si>
    <t>GOLD ORNAMENT RD PURCHASE</t>
  </si>
  <si>
    <t>GOLD ORNAMENT RD PURCHASE LABOUR CHARGES</t>
  </si>
  <si>
    <t>PRECIOUS STONES RD PURCHASE</t>
  </si>
  <si>
    <t>SGST ON GOLD ORNAMENT RD PURCHASE</t>
  </si>
  <si>
    <t>CGST ON GOLD ORNAMENT RD PURCHASE</t>
  </si>
  <si>
    <t>SGST ON PRECIOUS STONES RD PURCHASE</t>
  </si>
  <si>
    <t>CGST ON PRECIOUS STONES RD PURCHASE</t>
  </si>
  <si>
    <t>GOLD ORNAMENT RD PURCHASE OTHER CHARGES</t>
  </si>
  <si>
    <t>GOLD BULLION RD PURCHASE LABOUR CHARGES</t>
  </si>
  <si>
    <t>SILVER BULLION RD PURCHASE</t>
  </si>
  <si>
    <t>SGST ON SILVER BULLION RD PURCHASE</t>
  </si>
  <si>
    <t>CGST ON SILVER BULLION RD PURCHASE</t>
  </si>
  <si>
    <t>Rd Purchase Franchisee Diamond CSJ</t>
  </si>
  <si>
    <t>DIAMOND RD PURCHASE</t>
  </si>
  <si>
    <t>SGST ON DIAMOND RD PURCHASE</t>
  </si>
  <si>
    <t>CGST ON DIAMOND RD PURCHASE</t>
  </si>
  <si>
    <t>Franchise CSPL - Metal Amount Final</t>
  </si>
  <si>
    <t>Location: All        Date: 27/07/2024  To: 31/07/2024       Product Group Name : All</t>
  </si>
  <si>
    <t xml:space="preserve"> Filters: </t>
  </si>
  <si>
    <t>From 27/07/2024 To 31/07/2024</t>
  </si>
  <si>
    <t>item wise 99.50&amp; 99.99 so diff of 0.02</t>
  </si>
  <si>
    <t>item wise rate round off in entry so wt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</si>
</sst>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.000"/>
    <numFmt numFmtId="165" formatCode="0.0000_ "/>
    <numFmt numFmtId="166" formatCode="0.000_ "/>
    <numFmt numFmtId="167" formatCode="0.00_ "/>
    <numFmt numFmtId="168" formatCode="0.000"/>
  </numFmts>
  <fonts count="37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14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6"/>
      <color rgb="FF000000"/>
      <name val="SansSerif"/>
      <charset val="134"/>
    </font>
    <font>
      <b/>
      <sz val="10"/>
      <color rgb="FF000000"/>
      <name val="SansSerif"/>
      <charset val="134"/>
    </font>
    <font>
      <b/>
      <sz val="14"/>
      <color rgb="FF000000"/>
      <name val="SansSerif"/>
      <charset val="134"/>
    </font>
    <font>
      <sz val="9"/>
      <name val="SansSerif"/>
      <charset val="134"/>
    </font>
    <font>
      <b/>
      <sz val="11"/>
      <color indexed="8"/>
      <name val="Calibri"/>
      <family val="2"/>
      <scheme val="minor"/>
    </font>
    <font>
      <sz val="9"/>
      <name val="SansSerif"/>
    </font>
    <font>
      <sz val="8"/>
      <color rgb="FF000000"/>
      <name val="SansSerif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SansSerif"/>
    </font>
    <font>
      <sz val="11"/>
      <color indexed="8"/>
      <name val="SansSerif"/>
    </font>
    <font>
      <sz val="8"/>
      <color indexed="16"/>
      <name val="SansSerif"/>
    </font>
    <font>
      <b/>
      <sz val="11"/>
      <name val="SansSerif"/>
    </font>
    <font>
      <b/>
      <sz val="16"/>
      <color rgb="FF000000"/>
      <name val="SansSerif"/>
    </font>
    <font>
      <sz val="11"/>
      <color theme="1"/>
      <name val="SansSerif"/>
    </font>
    <font>
      <b/>
      <sz val="10"/>
      <color rgb="FF000000"/>
      <name val="SansSerif"/>
    </font>
    <font>
      <b/>
      <sz val="14"/>
      <color rgb="FF000000"/>
      <name val="SansSerif"/>
    </font>
    <font>
      <b/>
      <sz val="8"/>
      <color rgb="FF000000"/>
      <name val="SansSerif"/>
    </font>
    <font>
      <sz val="11"/>
      <color rgb="FFFF0000"/>
      <name val="Calibri"/>
      <family val="2"/>
      <scheme val="minor"/>
    </font>
    <font>
      <b/>
      <sz val="11"/>
      <color rgb="FFFF0000"/>
      <name val="SansSerif"/>
    </font>
    <font>
      <sz val="8"/>
      <color rgb="FFFF0000"/>
      <name val="SansSerif"/>
      <family val="2"/>
    </font>
    <font>
      <b/>
      <sz val="10"/>
      <name val="SansSerif"/>
    </font>
    <font>
      <b/>
      <sz val="9"/>
      <color rgb="FFFF0000"/>
      <name val="SansSerif"/>
    </font>
    <font>
      <b/>
      <sz val="8"/>
      <color rgb="FFFF0000"/>
      <name val="Sans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0"/>
    <xf numFmtId="0" fontId="3" fillId="0" borderId="0"/>
  </cellStyleXfs>
  <cellXfs count="127">
    <xf numFmtId="0" fontId="0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Alignment="1">
      <alignment vertical="center"/>
    </xf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7" fontId="0" fillId="0" borderId="0" xfId="0" applyNumberFormat="1" applyFont="1">
      <alignment vertical="center"/>
    </xf>
    <xf numFmtId="0" fontId="15" fillId="2" borderId="0" xfId="0" applyFont="1" applyFill="1" applyAlignment="1">
      <alignment horizontal="center" vertical="center"/>
    </xf>
    <xf numFmtId="43" fontId="0" fillId="0" borderId="0" xfId="1" applyFont="1" applyFill="1">
      <alignment vertical="center"/>
    </xf>
    <xf numFmtId="43" fontId="0" fillId="0" borderId="0" xfId="1" applyFont="1" applyFill="1">
      <alignment vertical="center"/>
    </xf>
    <xf numFmtId="43" fontId="0" fillId="0" borderId="0" xfId="1" applyFont="1">
      <alignment vertical="center"/>
    </xf>
    <xf numFmtId="166" fontId="0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6" fillId="0" borderId="0" xfId="0" applyFont="1" applyAlignment="1">
      <alignment vertical="top" wrapText="1"/>
    </xf>
    <xf numFmtId="0" fontId="0" fillId="0" borderId="0" xfId="0" applyAlignment="1"/>
    <xf numFmtId="4" fontId="16" fillId="0" borderId="0" xfId="0" applyNumberFormat="1" applyFont="1" applyAlignment="1">
      <alignment vertical="center" wrapText="1"/>
    </xf>
    <xf numFmtId="0" fontId="0" fillId="0" borderId="0" xfId="0" applyNumberFormat="1" applyFont="1">
      <alignment vertical="center"/>
    </xf>
    <xf numFmtId="0" fontId="17" fillId="0" borderId="0" xfId="0" applyNumberFormat="1" applyFont="1" applyFill="1" applyBorder="1" applyAlignment="1" applyProtection="1">
      <alignment horizontal="left" vertical="top" shrinkToFit="1"/>
      <protection hidden="1"/>
    </xf>
    <xf numFmtId="0" fontId="17" fillId="0" borderId="0" xfId="0" applyNumberFormat="1" applyFont="1" applyFill="1" applyBorder="1" applyAlignment="1" applyProtection="1">
      <alignment horizontal="right" vertical="top" shrinkToFit="1"/>
      <protection hidden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NumberFormat="1" applyFont="1" applyFill="1" applyBorder="1" applyAlignment="1" applyProtection="1">
      <alignment vertical="top" wrapText="1" shrinkToFit="1"/>
      <protection hidden="1"/>
    </xf>
    <xf numFmtId="0" fontId="7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NumberFormat="1" applyFont="1" applyFill="1" applyBorder="1" applyAlignment="1" applyProtection="1">
      <alignment vertical="top" wrapText="1" shrinkToFit="1"/>
      <protection hidden="1"/>
    </xf>
    <xf numFmtId="0" fontId="8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 applyProtection="1">
      <alignment vertical="top" wrapText="1" shrinkToFit="1"/>
      <protection hidden="1"/>
    </xf>
    <xf numFmtId="0" fontId="9" fillId="0" borderId="0" xfId="0" applyNumberFormat="1" applyFont="1" applyFill="1" applyBorder="1" applyAlignment="1" applyProtection="1">
      <alignment vertical="top" wrapText="1"/>
      <protection locked="0"/>
    </xf>
    <xf numFmtId="0" fontId="13" fillId="0" borderId="0" xfId="0" applyNumberFormat="1" applyFont="1" applyFill="1" applyBorder="1" applyAlignment="1" applyProtection="1">
      <alignment vertical="top" wrapText="1"/>
      <protection locked="0"/>
    </xf>
    <xf numFmtId="0" fontId="10" fillId="0" borderId="0" xfId="0" applyNumberFormat="1" applyFont="1" applyFill="1" applyBorder="1" applyAlignment="1" applyProtection="1">
      <alignment vertical="top" wrapText="1" shrinkToFit="1"/>
      <protection hidden="1"/>
    </xf>
    <xf numFmtId="0" fontId="10" fillId="0" borderId="0" xfId="0" applyNumberFormat="1" applyFont="1" applyFill="1" applyBorder="1" applyAlignment="1" applyProtection="1">
      <alignment vertical="top" wrapText="1"/>
      <protection locked="0"/>
    </xf>
    <xf numFmtId="43" fontId="19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0" borderId="0" xfId="0" applyFont="1">
      <alignment vertical="center"/>
    </xf>
    <xf numFmtId="43" fontId="19" fillId="0" borderId="0" xfId="1" applyFont="1" applyFill="1">
      <alignment vertical="center"/>
    </xf>
    <xf numFmtId="43" fontId="19" fillId="0" borderId="0" xfId="1" applyFont="1">
      <alignment vertical="center"/>
    </xf>
    <xf numFmtId="0" fontId="20" fillId="0" borderId="0" xfId="0" applyFont="1">
      <alignment vertical="center"/>
    </xf>
    <xf numFmtId="0" fontId="16" fillId="0" borderId="0" xfId="2" applyFont="1" applyAlignment="1">
      <alignment vertical="top" wrapText="1"/>
    </xf>
    <xf numFmtId="168" fontId="0" fillId="0" borderId="0" xfId="0" applyNumberFormat="1" applyFont="1">
      <alignment vertical="center"/>
    </xf>
    <xf numFmtId="0" fontId="0" fillId="3" borderId="0" xfId="0" applyFont="1" applyFill="1">
      <alignment vertical="center"/>
    </xf>
    <xf numFmtId="166" fontId="0" fillId="4" borderId="0" xfId="0" applyNumberFormat="1" applyFont="1" applyFill="1">
      <alignment vertical="center"/>
    </xf>
    <xf numFmtId="0" fontId="19" fillId="5" borderId="0" xfId="0" applyFont="1" applyFill="1">
      <alignment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right" vertical="top" wrapText="1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" fontId="25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vertical="top" shrinkToFit="1"/>
      <protection hidden="1"/>
    </xf>
    <xf numFmtId="0" fontId="30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30" fillId="0" borderId="0" xfId="0" applyNumberFormat="1" applyFont="1" applyFill="1" applyBorder="1" applyAlignment="1" applyProtection="1">
      <alignment horizontal="center" vertical="top" wrapText="1"/>
      <protection locked="0"/>
    </xf>
    <xf numFmtId="0" fontId="27" fillId="0" borderId="0" xfId="0" applyNumberFormat="1" applyFont="1" applyFill="1" applyBorder="1" applyAlignment="1" applyProtection="1">
      <alignment wrapText="1"/>
      <protection locked="0"/>
    </xf>
    <xf numFmtId="0" fontId="30" fillId="0" borderId="0" xfId="0" applyNumberFormat="1" applyFont="1" applyFill="1" applyBorder="1" applyAlignment="1" applyProtection="1">
      <alignment horizontal="right" vertical="top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shrinkToFit="1"/>
      <protection hidden="1"/>
    </xf>
    <xf numFmtId="0" fontId="30" fillId="0" borderId="0" xfId="0" applyNumberFormat="1" applyFont="1" applyFill="1" applyBorder="1" applyAlignment="1" applyProtection="1">
      <alignment vertical="top" wrapText="1"/>
      <protection locked="0"/>
    </xf>
    <xf numFmtId="0" fontId="30" fillId="0" borderId="0" xfId="0" applyNumberFormat="1" applyFont="1" applyFill="1" applyBorder="1" applyAlignment="1" applyProtection="1">
      <alignment horizontal="right" vertical="top" wrapText="1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165" fontId="5" fillId="0" borderId="0" xfId="0" applyNumberFormat="1" applyFont="1" applyFill="1" applyAlignment="1">
      <alignment vertical="center" wrapText="1"/>
    </xf>
    <xf numFmtId="43" fontId="5" fillId="0" borderId="0" xfId="1" applyFont="1" applyFill="1">
      <alignment vertical="center"/>
    </xf>
    <xf numFmtId="0" fontId="0" fillId="5" borderId="0" xfId="0" applyFont="1" applyFill="1">
      <alignment vertical="center"/>
    </xf>
    <xf numFmtId="0" fontId="30" fillId="0" borderId="0" xfId="0" applyNumberFormat="1" applyFont="1" applyFill="1" applyBorder="1" applyAlignment="1" applyProtection="1">
      <alignment vertical="top" wrapText="1"/>
      <protection locked="0"/>
    </xf>
    <xf numFmtId="0" fontId="17" fillId="0" borderId="0" xfId="0" applyNumberFormat="1" applyFont="1" applyFill="1" applyBorder="1" applyAlignment="1" applyProtection="1">
      <alignment vertical="top" shrinkToFit="1"/>
      <protection hidden="1"/>
    </xf>
    <xf numFmtId="0" fontId="0" fillId="0" borderId="1" xfId="0" applyFont="1" applyBorder="1">
      <alignment vertical="center"/>
    </xf>
    <xf numFmtId="0" fontId="30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17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17" fillId="0" borderId="0" xfId="0" applyNumberFormat="1" applyFont="1" applyFill="1" applyBorder="1" applyAlignment="1" applyProtection="1">
      <alignment horizontal="right" vertical="top" wrapText="1" shrinkToFit="1"/>
      <protection hidden="1"/>
    </xf>
    <xf numFmtId="3" fontId="25" fillId="2" borderId="0" xfId="0" applyNumberFormat="1" applyFont="1" applyFill="1" applyAlignment="1">
      <alignment vertical="center"/>
    </xf>
    <xf numFmtId="43" fontId="23" fillId="0" borderId="0" xfId="1" applyFont="1" applyFill="1" applyAlignment="1">
      <alignment vertical="center"/>
    </xf>
    <xf numFmtId="43" fontId="32" fillId="0" borderId="0" xfId="1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10" fillId="2" borderId="0" xfId="0" applyNumberFormat="1" applyFont="1" applyFill="1" applyBorder="1" applyAlignment="1" applyProtection="1">
      <alignment vertical="top" wrapText="1"/>
      <protection locked="0"/>
    </xf>
    <xf numFmtId="168" fontId="0" fillId="2" borderId="0" xfId="0" applyNumberFormat="1" applyFont="1" applyFill="1" applyAlignment="1">
      <alignment vertical="center"/>
    </xf>
    <xf numFmtId="168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33" fillId="0" borderId="0" xfId="0" applyNumberFormat="1" applyFont="1" applyFill="1" applyBorder="1" applyAlignment="1" applyProtection="1">
      <alignment horizontal="left" vertical="top" shrinkToFit="1"/>
      <protection hidden="1"/>
    </xf>
    <xf numFmtId="0" fontId="33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16" fillId="0" borderId="0" xfId="0" applyFont="1" applyAlignment="1">
      <alignment vertical="top"/>
    </xf>
    <xf numFmtId="164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pivotButton="1" applyFont="1">
      <alignment vertical="center"/>
    </xf>
    <xf numFmtId="0" fontId="15" fillId="0" borderId="0" xfId="0" applyFont="1">
      <alignment vertical="center"/>
    </xf>
    <xf numFmtId="0" fontId="15" fillId="2" borderId="0" xfId="0" applyFont="1" applyFill="1">
      <alignment vertical="center"/>
    </xf>
    <xf numFmtId="0" fontId="0" fillId="0" borderId="0" xfId="0" applyAlignment="1"/>
    <xf numFmtId="164" fontId="16" fillId="0" borderId="0" xfId="0" applyNumberFormat="1" applyFont="1" applyAlignment="1">
      <alignment vertical="center" wrapText="1"/>
    </xf>
    <xf numFmtId="0" fontId="16" fillId="2" borderId="0" xfId="0" applyFont="1" applyFill="1" applyAlignment="1">
      <alignment vertical="top" wrapText="1"/>
    </xf>
    <xf numFmtId="164" fontId="16" fillId="2" borderId="0" xfId="0" applyNumberFormat="1" applyFont="1" applyFill="1" applyAlignment="1">
      <alignment vertical="center" wrapText="1"/>
    </xf>
    <xf numFmtId="4" fontId="16" fillId="2" borderId="0" xfId="0" applyNumberFormat="1" applyFont="1" applyFill="1" applyAlignment="1">
      <alignment vertical="center" wrapText="1"/>
    </xf>
    <xf numFmtId="0" fontId="0" fillId="2" borderId="0" xfId="0" applyFill="1" applyAlignment="1"/>
    <xf numFmtId="0" fontId="17" fillId="2" borderId="0" xfId="0" applyNumberFormat="1" applyFont="1" applyFill="1" applyBorder="1" applyAlignment="1" applyProtection="1">
      <alignment horizontal="left" vertical="top" shrinkToFit="1"/>
      <protection hidden="1"/>
    </xf>
    <xf numFmtId="0" fontId="17" fillId="2" borderId="0" xfId="0" applyNumberFormat="1" applyFont="1" applyFill="1" applyBorder="1" applyAlignment="1" applyProtection="1">
      <alignment horizontal="right" vertical="top" shrinkToFit="1"/>
      <protection hidden="1"/>
    </xf>
    <xf numFmtId="0" fontId="27" fillId="2" borderId="0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/>
    <xf numFmtId="0" fontId="34" fillId="0" borderId="0" xfId="0" applyFont="1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top" shrinkToFit="1"/>
      <protection hidden="1"/>
    </xf>
    <xf numFmtId="0" fontId="28" fillId="0" borderId="0" xfId="0" applyNumberFormat="1" applyFont="1" applyFill="1" applyBorder="1" applyAlignment="1" applyProtection="1">
      <alignment horizontal="left" vertical="top" wrapText="1"/>
      <protection locked="0"/>
    </xf>
    <xf numFmtId="0" fontId="28" fillId="0" borderId="0" xfId="0" applyNumberFormat="1" applyFont="1" applyFill="1" applyBorder="1" applyAlignment="1" applyProtection="1">
      <alignment vertical="top" wrapText="1"/>
      <protection locked="0"/>
    </xf>
    <xf numFmtId="0" fontId="30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30" fillId="0" borderId="0" xfId="0" applyNumberFormat="1" applyFont="1" applyFill="1" applyBorder="1" applyAlignment="1" applyProtection="1">
      <alignment horizontal="center" vertical="top" wrapText="1"/>
      <protection locked="0"/>
    </xf>
    <xf numFmtId="0" fontId="30" fillId="0" borderId="0" xfId="0" applyNumberFormat="1" applyFont="1" applyFill="1" applyBorder="1" applyAlignment="1" applyProtection="1">
      <alignment vertical="top" wrapText="1"/>
      <protection locked="0"/>
    </xf>
    <xf numFmtId="0" fontId="26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26" fillId="0" borderId="0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NumberFormat="1" applyFont="1" applyFill="1" applyBorder="1" applyAlignment="1" applyProtection="1">
      <alignment vertical="top" wrapText="1"/>
      <protection locked="0"/>
    </xf>
    <xf numFmtId="0" fontId="28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29" fillId="0" borderId="0" xfId="0" applyNumberFormat="1" applyFont="1" applyFill="1" applyBorder="1" applyAlignment="1" applyProtection="1">
      <alignment horizontal="center" vertical="top" wrapText="1"/>
      <protection locked="0"/>
    </xf>
    <xf numFmtId="0" fontId="29" fillId="0" borderId="0" xfId="0" applyNumberFormat="1" applyFont="1" applyFill="1" applyBorder="1" applyAlignment="1" applyProtection="1">
      <alignment vertical="top" wrapText="1"/>
      <protection locked="0"/>
    </xf>
    <xf numFmtId="4" fontId="35" fillId="2" borderId="0" xfId="0" applyNumberFormat="1" applyFont="1" applyFill="1" applyAlignment="1">
      <alignment vertical="center" wrapText="1"/>
    </xf>
    <xf numFmtId="0" fontId="36" fillId="2" borderId="0" xfId="0" applyNumberFormat="1" applyFont="1" applyFill="1" applyBorder="1" applyAlignment="1" applyProtection="1">
      <alignment horizontal="right" vertical="top" shrinkToFit="1"/>
      <protection hidden="1"/>
    </xf>
    <xf numFmtId="0" fontId="0" fillId="2" borderId="0" xfId="0" applyNumberFormat="1" applyFont="1" applyFill="1">
      <alignment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2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2/Desktop/AMARJA%20MADAM/TransactionDetailofFranchiseeReport_03_07_2024%2011_55_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2/Desktop/AMARJA%20MADAM/TransactionDetailofFranchiseeReport_03_07_2024%2012_15_4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ETAL%20Working/CSJ%20-CSPL%20METAL%20Working/4%20Franchisee%20Metal%2018-07%20to%2026-07/0%20Franchise%20CSJ%2018-07-24%20to%2026-07-24%20-%20ADIT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DetailsOfFranchisee"/>
      <sheetName val="TransactionDetailsOfFranchiseeF"/>
      <sheetName val="FranchiseePendingOrder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DetailsOfFranchisee"/>
      <sheetName val="TransactionDetailsOfFranchiseeF"/>
      <sheetName val="FranchiseePendingOrder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Fran CSJ Docs"/>
      <sheetName val="Fran Bank Payment"/>
      <sheetName val="Silver-Fran"/>
      <sheetName val="Gold-Fran"/>
      <sheetName val="MASTER"/>
      <sheetName val="Issues"/>
    </sheetNames>
    <sheetDataSet>
      <sheetData sheetId="0"/>
      <sheetData sheetId="1"/>
      <sheetData sheetId="2"/>
      <sheetData sheetId="3">
        <row r="219">
          <cell r="L219">
            <v>47237.923000000003</v>
          </cell>
        </row>
      </sheetData>
      <sheetData sheetId="4">
        <row r="245">
          <cell r="L245">
            <v>14820.968000000001</v>
          </cell>
        </row>
      </sheetData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528.833067013889" createdVersion="5" refreshedVersion="5" minRefreshableVersion="3" recordCount="3536">
  <cacheSource type="worksheet">
    <worksheetSource ref="A5:R3541" sheet="Fran CSJ Docs"/>
  </cacheSource>
  <cacheFields count="18">
    <cacheField name="Doc No " numFmtId="0">
      <sharedItems count="294">
        <s v="KCSRL-7"/>
        <s v="KCSFSS-394"/>
        <s v="KCSFSS-395"/>
        <s v="KCSFSS-396"/>
        <s v="KCSFSS-397"/>
        <s v="KCSFSS-398"/>
        <s v="KCSFSS-399"/>
        <s v="KCSFSS-400"/>
        <s v="KCSFSS-401"/>
        <s v="KCSFSS-402"/>
        <s v="KCSFSS-403"/>
        <s v="KCSFSS-404"/>
        <s v="KCSFSS-405"/>
        <s v="KCSFSS-406"/>
        <s v="KCSFSS-407"/>
        <s v="KCSFSS-408"/>
        <s v="KCSFSS-409"/>
        <s v="KCSFSS-410"/>
        <s v="KCSFSS-411"/>
        <s v="KCSFSS-412"/>
        <s v="KCSFSS-413"/>
        <s v="KCSFSS-414"/>
        <s v="KCSFSS-415"/>
        <s v="KCSFSO-677"/>
        <s v="KCSFSO-678"/>
        <s v="KCSFSO-679"/>
        <s v="KCSFSO-680"/>
        <s v="KCSFSO-681"/>
        <s v="KCSFSO-682"/>
        <s v="KCSFSO-683"/>
        <s v="KCSFSO-684"/>
        <s v="KCSFSO-685"/>
        <s v="KCSFSO-686"/>
        <s v="KCSFSO-687"/>
        <s v="KCSFSO-688"/>
        <s v="KCSFSO-689"/>
        <s v="KCSFSO-690"/>
        <s v="KCSFSO-691"/>
        <s v="KCSFSO-692"/>
        <s v="KCSFSO-693"/>
        <s v="KCSFSO-694"/>
        <s v="KCSFSO-695"/>
        <s v="KCSFSO-696"/>
        <s v="KCSFSO-697"/>
        <s v="KCSFSO-698"/>
        <s v="KCSFSO-699"/>
        <s v="KCSFSO-700"/>
        <s v="KCSFSO-701"/>
        <s v="KCSFSO-702"/>
        <s v="KCSFSO-703"/>
        <s v="KCSFSO-704"/>
        <s v="KCSFSO-705"/>
        <s v="KCSFSO-706"/>
        <s v="KCSFSO-707"/>
        <s v="KCSFSO-708"/>
        <s v="KCSFSO-709"/>
        <s v="KCSFSO-710"/>
        <s v="KCSFSO-711"/>
        <s v="KCSFSO-712"/>
        <s v="KCSFSO-713"/>
        <s v="KCSFSO-714"/>
        <s v="KCSFSO-715"/>
        <s v="KCSFSO-716"/>
        <s v="KCSFSO-717"/>
        <s v="KCSFSO-718"/>
        <s v="KCSFSO-719"/>
        <s v="KCSFSO-720"/>
        <s v="KCSFSO-721"/>
        <s v="KCSFSO-722"/>
        <s v="KCSFSO-723"/>
        <s v="KCSFSO-724"/>
        <s v="KCSFSD-72"/>
        <s v="KCSFPS-248"/>
        <s v="KCSFPS-249"/>
        <s v="KCSFSS-416"/>
        <s v="KCSFSS-417"/>
        <s v="KCSFSS-419"/>
        <s v="KCSFSS-420"/>
        <s v="KCSFSS-421"/>
        <s v="KCSFSS-422"/>
        <s v="KCSFSS-423"/>
        <s v="KCSFSS-424"/>
        <s v="KCSFSS-425"/>
        <s v="KCSFSO-725"/>
        <s v="KCSFSO-726"/>
        <s v="KCSFSO-727"/>
        <s v="KCSFSO-728"/>
        <s v="KCSFSO-729"/>
        <s v="KCSFSO-730"/>
        <s v="KCSFSO-731"/>
        <s v="KCSFSO-732"/>
        <s v="KCSFSO-733"/>
        <s v="KCSFSO-734"/>
        <s v="KCSFSO-735"/>
        <s v="KCSFSO-736"/>
        <s v="KCSFSO-737"/>
        <s v="KCSFSO-738"/>
        <s v="KCSFSO-739"/>
        <s v="KCSFSO-740"/>
        <s v="KCSFSO-741"/>
        <s v="KCSFSO-742"/>
        <s v="KCSFSO-743"/>
        <s v="KCSFSO-744"/>
        <s v="KCSFSO-745"/>
        <s v="KCSFSO-746"/>
        <s v="KCSFSO-747"/>
        <s v="KCSFSO-748"/>
        <s v="KCSFSO-749"/>
        <s v="KCSFSO-750"/>
        <s v="KCSFSO-751"/>
        <s v="KCSFSO-752"/>
        <s v="KCSFSO-753"/>
        <s v="KCSFSO-754"/>
        <s v="KCSFSO-755"/>
        <s v="KCSFSO-756"/>
        <s v="KCSFSD-73"/>
        <s v="KCSFSD-74"/>
        <s v="KCSFSD-75"/>
        <s v="KCSFSD-76"/>
        <s v="KCSFSD-77"/>
        <s v="KCSFPS-250"/>
        <s v="KCSFPS-251"/>
        <s v="KCSFPS-252"/>
        <s v="KCSFPS-253"/>
        <s v="KCSFPS-254"/>
        <s v="KCSFSS-426"/>
        <s v="KCSFSS-427"/>
        <s v="KCSFSS-428"/>
        <s v="KCSFSS-429"/>
        <s v="KCSFSS-430"/>
        <s v="KCSFSO-757"/>
        <s v="KCSFSO-758"/>
        <s v="KCSFSO-759"/>
        <s v="KCSFSO-760"/>
        <s v="KCSFSO-761"/>
        <s v="KCSFSO-762"/>
        <s v="KCSFSO-763"/>
        <s v="KCSFSO-764"/>
        <s v="KCSFSO-765"/>
        <s v="KCSFSO-766"/>
        <s v="KCSFSO-767"/>
        <s v="KCSFSO-768"/>
        <s v="KCSFPS-255"/>
        <s v="KCSFPS-256"/>
        <s v="KCSFPS-257"/>
        <s v="KCSFPS-258"/>
        <s v="KCSFPS-259"/>
        <s v="KCSFPS-260"/>
        <s v="KCSFPS-261"/>
        <s v="KCSRL-8"/>
        <s v="KCSFSS-431"/>
        <s v="KCSFSS-432"/>
        <s v="KCSFSS-433"/>
        <s v="KCSFSS-434"/>
        <s v="KCSFSS-435"/>
        <s v="KCSFSS-436"/>
        <s v="KCSFSS-437"/>
        <s v="KCSFSS-438"/>
        <s v="KCSFSS-439"/>
        <s v="KCSFSS-440"/>
        <s v="KCSFSS-441"/>
        <s v="KCSFSS-442"/>
        <s v="KCSFSS-443"/>
        <s v="KCSFSS-444"/>
        <s v="KCSFSS-445"/>
        <s v="KCSFSS-446"/>
        <s v="KCSFSS-447"/>
        <s v="KCSFSS-448"/>
        <s v="KCSFSS-449"/>
        <s v="KCSFSS-450"/>
        <s v="KCSFSS-451"/>
        <s v="KCSFSS-452"/>
        <s v="KCSFSS-453"/>
        <s v="KCSFSS-454"/>
        <s v="KCSFSS-455"/>
        <s v="KCSFSS-456"/>
        <s v="KCSFSS-457"/>
        <s v="KCSFSS-458"/>
        <s v="KCSFSS-459"/>
        <s v="KCSFSS-460"/>
        <s v="KCSFSS-461"/>
        <s v="KCSFSS-462"/>
        <s v="KCSFSS-463"/>
        <s v="KCSFSS-464"/>
        <s v="KCSFSS-465"/>
        <s v="KCSFSS-466"/>
        <s v="KCSFSS-467"/>
        <s v="KCSFSS-468"/>
        <s v="KCSFSS-469"/>
        <s v="KCSFSS-470"/>
        <s v="KCSFSS-471"/>
        <s v="KCSFSS-472"/>
        <s v="KCSFSS-473"/>
        <s v="KCSFSS-474"/>
        <s v="KCSFSS-475"/>
        <s v="KCSFSO-769"/>
        <s v="KCSFSO-770"/>
        <s v="KCSFSO-771"/>
        <s v="KCSFSO-772"/>
        <s v="KCSFSO-773"/>
        <s v="KCSFSO-774"/>
        <s v="KCSFSO-775"/>
        <s v="KCSFSO-776"/>
        <s v="KCSFSO-777"/>
        <s v="KCSFSO-778"/>
        <s v="KCSFST-9"/>
        <s v="KCSFSD-78"/>
        <s v="KCSFSD-79"/>
        <s v="KCSFSD-80"/>
        <s v="KCSFPG-307"/>
        <s v="KCSFPG-308"/>
        <s v="KCSFPG-309"/>
        <s v="KCSFPG-310"/>
        <s v="KCSFPG-311"/>
        <s v="KCSFPG-312"/>
        <s v="KCSFPG-313"/>
        <s v="KCSFPG-314"/>
        <s v="KCSFPG-315"/>
        <s v="KCSFPG-316"/>
        <s v="KCSFPG-317"/>
        <s v="KCSFPG-318"/>
        <s v="KCSFPG-319"/>
        <s v="KCSFPG-320"/>
        <s v="KCSFPG-321"/>
        <s v="KCSFPG-322"/>
        <s v="KCSFPG-323"/>
        <s v="KCSFPG-324"/>
        <s v="KCSFPG-325"/>
        <s v="KCSFPG-326"/>
        <s v="KCSFPS-262"/>
        <s v="KCSFPD-67"/>
        <s v="KCSFPD-68"/>
        <s v="KCSFPD-69"/>
        <s v="KCSFPD-70"/>
        <s v="KCSFPD-71"/>
        <s v="KCSFSS-476"/>
        <s v="KCSFSS-477"/>
        <s v="KCSFSS-478"/>
        <s v="KCSFSS-479"/>
        <s v="KCSFSS-480"/>
        <s v="KCSFSS-481"/>
        <s v="KCSFSS-482"/>
        <s v="KCSFSS-483"/>
        <s v="KCSFSS-484"/>
        <s v="KCSFSS-485"/>
        <s v="KCSFSS-486"/>
        <s v="KCSFSS-487"/>
        <s v="KCSFSS-488"/>
        <s v="KCSFSS-489"/>
        <s v="KCSFSS-490"/>
        <s v="KCSFSS-491"/>
        <s v="KCSFSS-492"/>
        <s v="KCSFSS-493"/>
        <s v="KCSFSS-494"/>
        <s v="KCSFSS-495"/>
        <s v="KCSFSS-496"/>
        <s v="KCSFSO-779"/>
        <s v="KCSFSO-780"/>
        <s v="KCSFSO-781"/>
        <s v="KCSFSO-782"/>
        <s v="KCSFSO-783"/>
        <s v="KCSFSO-784"/>
        <s v="KCSFSO-785"/>
        <s v="KCSFSO-786"/>
        <s v="KCSFSO-787"/>
        <s v="KCSFSO-788"/>
        <s v="KCSFSO-789"/>
        <s v="KCSFSO-790"/>
        <s v="KCSFSO-791"/>
        <s v="KCSFSO-792"/>
        <s v="KCSFSO-793"/>
        <s v="KCSFSO-794"/>
        <s v="KCSFSO-795"/>
        <s v="KCSFSO-796"/>
        <s v="KCSFSO-797"/>
        <s v="KCSFSO-798"/>
        <s v="KCSFSO-799"/>
        <s v="KCSFSO-800"/>
        <s v="KCSFSO-801"/>
        <s v="KCSFSO-802"/>
        <s v="KCSFSO-803"/>
        <s v="KCSFSO-804"/>
        <s v="KCSFSO-805"/>
        <s v="KCSFSO-806"/>
        <s v="KCSFSO-807"/>
        <s v="KCSFSO-808"/>
        <s v="KCSFSO-809"/>
        <s v="KCSFSO-810"/>
        <s v="KCSFSO-811"/>
        <s v="KCSFST-10"/>
        <s v="KCSFSD-81"/>
        <s v="KCSFSD-82"/>
        <s v="KCSFSD-83"/>
        <s v="KCSFSD-84"/>
      </sharedItems>
    </cacheField>
    <cacheField name="Date " numFmtId="0">
      <sharedItems/>
    </cacheField>
    <cacheField name="Document Master " numFmtId="0">
      <sharedItems/>
    </cacheField>
    <cacheField name="Account Name " numFmtId="0">
      <sharedItems/>
    </cacheField>
    <cacheField name="Fine Wt " numFmtId="0">
      <sharedItems containsMixedTypes="1" containsNumber="1" minValue="0.70299999999999996" maxValue="72196.873999999996"/>
    </cacheField>
    <cacheField name="Rate In Rs. " numFmtId="0">
      <sharedItems containsMixedTypes="1" containsNumber="1" minValue="0" maxValue="6894.4"/>
    </cacheField>
    <cacheField name="Debit Amount " numFmtId="4">
      <sharedItems containsSemiMixedTypes="0" containsString="0" containsNumber="1" minValue="0" maxValue="68448713.469999999"/>
    </cacheField>
    <cacheField name="Fine Wt 2" numFmtId="0">
      <sharedItems containsMixedTypes="1" containsNumber="1" minValue="0" maxValue="7499.6629999999996"/>
    </cacheField>
    <cacheField name="Rate " numFmtId="0">
      <sharedItems containsMixedTypes="1" containsNumber="1" minValue="0" maxValue="7105.46"/>
    </cacheField>
    <cacheField name="Credit Amount " numFmtId="4">
      <sharedItems containsSemiMixedTypes="0" containsString="0" containsNumber="1" minValue="0" maxValue="70502175"/>
    </cacheField>
    <cacheField name="Taxable Amount " numFmtId="4">
      <sharedItems containsSemiMixedTypes="0" containsString="0" containsNumber="1" minValue="0" maxValue="68448713.469999999"/>
    </cacheField>
    <cacheField name="Class" numFmtId="0">
      <sharedItems count="4">
        <s v="Gold"/>
        <s v="Silver"/>
        <s v="Diamond"/>
        <s v="Stones"/>
      </sharedItems>
    </cacheField>
    <cacheField name="Type" numFmtId="0">
      <sharedItems count="2">
        <s v="Purchase"/>
        <s v="Sale"/>
      </sharedItems>
    </cacheField>
    <cacheField name="Fine Wt" numFmtId="0">
      <sharedItems containsMixedTypes="1" containsNumber="1" minValue="0" maxValue="72196.873999999996"/>
    </cacheField>
    <cacheField name="Rate" numFmtId="0">
      <sharedItems containsMixedTypes="1" containsNumber="1" minValue="0.01" maxValue="7105.46"/>
    </cacheField>
    <cacheField name="Metal Value" numFmtId="0">
      <sharedItems containsSemiMixedTypes="0" containsString="0" containsNumber="1" minValue="0" maxValue="68448716.010000005"/>
    </cacheField>
    <cacheField name="Debit" numFmtId="0">
      <sharedItems containsSemiMixedTypes="0" containsString="0" containsNumber="1" minValue="0" maxValue="10414166.429"/>
    </cacheField>
    <cacheField name="Credit" numFmtId="0">
      <sharedItems containsSemiMixedTypes="0" containsString="0" containsNumber="1" minValue="0" maxValue="68448716.01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6">
  <r>
    <x v="0"/>
    <s v="27/07/2024"/>
    <s v="14 Gold RD Purchase Loose CSJ"/>
    <s v="GOLD BULLION RD PURCHASE"/>
    <n v="2677.346"/>
    <n v="6894.4"/>
    <n v="18458699.640000001"/>
    <s v=""/>
    <n v="0"/>
    <n v="0"/>
    <n v="18458699.640000001"/>
    <x v="0"/>
    <x v="0"/>
    <n v="2677.346"/>
    <n v="6894.4"/>
    <n v="18458694.261999998"/>
    <n v="0"/>
    <n v="18458694.261999998"/>
  </r>
  <r>
    <x v="0"/>
    <s v="27/07/2024"/>
    <s v="14 Gold RD Purchase Loose CSJ"/>
    <s v="SGST ON GOLD  BULLION RD PURCHASE"/>
    <s v=""/>
    <s v=""/>
    <n v="276880.49"/>
    <s v=""/>
    <s v=""/>
    <n v="0"/>
    <n v="0"/>
    <x v="0"/>
    <x v="0"/>
    <s v=""/>
    <s v=""/>
    <n v="0"/>
    <n v="0"/>
    <n v="0"/>
  </r>
  <r>
    <x v="0"/>
    <s v="27/07/2024"/>
    <s v="14 Gold RD Purchase Loose CSJ"/>
    <s v="CGST ON GOLD  BULLION RD PURCHASE"/>
    <s v=""/>
    <s v=""/>
    <n v="276880.49"/>
    <s v=""/>
    <s v=""/>
    <n v="0"/>
    <n v="0"/>
    <x v="0"/>
    <x v="0"/>
    <s v=""/>
    <s v=""/>
    <n v="0"/>
    <n v="0"/>
    <n v="0"/>
  </r>
  <r>
    <x v="0"/>
    <s v="27/07/2024"/>
    <s v="14 Gold RD Purchase Loose CSJ"/>
    <s v="ROUND OFF A/C"/>
    <s v=""/>
    <s v=""/>
    <n v="0.38"/>
    <s v=""/>
    <s v=""/>
    <n v="0"/>
    <n v="0"/>
    <x v="0"/>
    <x v="0"/>
    <s v=""/>
    <s v=""/>
    <n v="0"/>
    <n v="0"/>
    <n v="0"/>
  </r>
  <r>
    <x v="0"/>
    <s v="27/07/2024"/>
    <s v="14 Gold RD Purchase Loose CSJ"/>
    <s v="CHANDUKAKA SARAF AND SONS PVT LTD PUNE"/>
    <s v=""/>
    <s v=""/>
    <n v="0"/>
    <s v=""/>
    <s v=""/>
    <n v="19012461"/>
    <n v="0"/>
    <x v="0"/>
    <x v="0"/>
    <s v=""/>
    <s v=""/>
    <n v="0"/>
    <n v="0"/>
    <n v="0"/>
  </r>
  <r>
    <x v="0"/>
    <s v="27/07/2024"/>
    <s v="14 Gold RD Purchase Loose CSJ"/>
    <s v="CHANDUKAKA SARAF AND SONS PVT LTD PUNE"/>
    <s v=""/>
    <s v=""/>
    <n v="18459"/>
    <s v=""/>
    <s v=""/>
    <n v="0"/>
    <n v="0"/>
    <x v="0"/>
    <x v="0"/>
    <s v=""/>
    <s v=""/>
    <n v="0"/>
    <n v="0"/>
    <n v="0"/>
  </r>
  <r>
    <x v="0"/>
    <s v="27/07/2024"/>
    <s v="14 Gold RD Purchase Loose CSJ"/>
    <s v="T.D.S. PAYABLE PUR ON GOODS"/>
    <s v=""/>
    <s v=""/>
    <n v="0"/>
    <s v=""/>
    <s v=""/>
    <n v="18459"/>
    <n v="0"/>
    <x v="0"/>
    <x v="0"/>
    <s v=""/>
    <s v=""/>
    <n v="0"/>
    <n v="0"/>
    <n v="0"/>
  </r>
  <r>
    <x v="1"/>
    <s v="27/07/2024"/>
    <s v="Franchise Silver Sales Bill CSJ"/>
    <s v="SILVER ORNAMENT SALES"/>
    <s v=""/>
    <n v="0"/>
    <n v="0"/>
    <n v="12.804"/>
    <n v="82.42"/>
    <n v="1055.3399999999999"/>
    <n v="1055.3399999999999"/>
    <x v="1"/>
    <x v="1"/>
    <n v="12.804"/>
    <n v="82.42"/>
    <n v="1055.306"/>
    <n v="1055.306"/>
    <n v="0"/>
  </r>
  <r>
    <x v="1"/>
    <s v="27/07/2024"/>
    <s v="Franchise Silver Sales Bill CSJ"/>
    <s v="SILVER ORNAMENT SALES LABOUR CHARGES"/>
    <s v=""/>
    <s v=""/>
    <n v="0"/>
    <s v=""/>
    <s v=""/>
    <n v="21.76"/>
    <n v="21.76"/>
    <x v="1"/>
    <x v="1"/>
    <s v=""/>
    <s v=""/>
    <n v="0"/>
    <n v="0"/>
    <n v="0"/>
  </r>
  <r>
    <x v="1"/>
    <s v="27/07/2024"/>
    <s v="Franchise Silver Sales Bill CSJ"/>
    <s v="SILVER ORNAMENT SALES OTHER CHARGES"/>
    <s v=""/>
    <s v=""/>
    <n v="0"/>
    <s v=""/>
    <s v=""/>
    <n v="500"/>
    <n v="500"/>
    <x v="1"/>
    <x v="1"/>
    <s v=""/>
    <s v=""/>
    <n v="0"/>
    <n v="0"/>
    <n v="0"/>
  </r>
  <r>
    <x v="1"/>
    <s v="27/07/2024"/>
    <s v="Franchise Silver Sales Bill CSJ"/>
    <s v="SGST ON SILVER ORNAMENT SALES"/>
    <s v=""/>
    <s v=""/>
    <n v="0"/>
    <s v=""/>
    <s v=""/>
    <n v="15.83"/>
    <n v="0"/>
    <x v="1"/>
    <x v="1"/>
    <s v=""/>
    <s v=""/>
    <n v="0"/>
    <n v="0"/>
    <n v="0"/>
  </r>
  <r>
    <x v="1"/>
    <s v="27/07/2024"/>
    <s v="Franchise Silver Sales Bill CSJ"/>
    <s v="CGST ON SILVER ORNAMENT SALES"/>
    <s v=""/>
    <s v=""/>
    <n v="0"/>
    <s v=""/>
    <s v=""/>
    <n v="15.83"/>
    <n v="0"/>
    <x v="1"/>
    <x v="1"/>
    <s v=""/>
    <s v=""/>
    <n v="0"/>
    <n v="0"/>
    <n v="0"/>
  </r>
  <r>
    <x v="1"/>
    <s v="27/07/2024"/>
    <s v="Franchise Silver Sales Bill CSJ"/>
    <s v="SGST ON SILVER ORNAMENT SALES"/>
    <s v=""/>
    <s v=""/>
    <n v="0"/>
    <s v=""/>
    <s v=""/>
    <n v="0.33"/>
    <n v="0"/>
    <x v="1"/>
    <x v="1"/>
    <s v=""/>
    <s v=""/>
    <n v="0"/>
    <n v="0"/>
    <n v="0"/>
  </r>
  <r>
    <x v="1"/>
    <s v="27/07/2024"/>
    <s v="Franchise Silver Sales Bill CSJ"/>
    <s v="CGST ON SILVER ORNAMENT SALES"/>
    <s v=""/>
    <s v=""/>
    <n v="0"/>
    <s v=""/>
    <s v=""/>
    <n v="0.33"/>
    <n v="0"/>
    <x v="1"/>
    <x v="1"/>
    <s v=""/>
    <s v=""/>
    <n v="0"/>
    <n v="0"/>
    <n v="0"/>
  </r>
  <r>
    <x v="1"/>
    <s v="27/07/2024"/>
    <s v="Franchise Silver Sales Bill CSJ"/>
    <s v="SGST ON SILVER ORNAMENT SALES"/>
    <s v=""/>
    <s v=""/>
    <n v="0"/>
    <s v=""/>
    <s v=""/>
    <n v="7.5"/>
    <n v="0"/>
    <x v="1"/>
    <x v="1"/>
    <s v=""/>
    <s v=""/>
    <n v="0"/>
    <n v="0"/>
    <n v="0"/>
  </r>
  <r>
    <x v="1"/>
    <s v="27/07/2024"/>
    <s v="Franchise Silver Sales Bill CSJ"/>
    <s v="CGST ON SILVER ORNAMENT SALES"/>
    <s v=""/>
    <s v=""/>
    <n v="0"/>
    <s v=""/>
    <s v=""/>
    <n v="7.5"/>
    <n v="0"/>
    <x v="1"/>
    <x v="1"/>
    <s v=""/>
    <s v=""/>
    <n v="0"/>
    <n v="0"/>
    <n v="0"/>
  </r>
  <r>
    <x v="1"/>
    <s v="27/07/2024"/>
    <s v="Franchise Silver Sales Bill CSJ"/>
    <s v="ROUND OFF A/C"/>
    <s v=""/>
    <s v=""/>
    <n v="0.42"/>
    <s v=""/>
    <s v=""/>
    <n v="0"/>
    <n v="0"/>
    <x v="1"/>
    <x v="1"/>
    <s v=""/>
    <s v=""/>
    <n v="0"/>
    <n v="0"/>
    <n v="0"/>
  </r>
  <r>
    <x v="1"/>
    <s v="27/07/2024"/>
    <s v="Franchise Silver Sales Bill CSJ"/>
    <s v="CHANDUKAKA SARAF AND SONS PVT LTD PUNE"/>
    <s v=""/>
    <s v=""/>
    <n v="1624"/>
    <s v=""/>
    <s v=""/>
    <n v="0"/>
    <n v="0"/>
    <x v="1"/>
    <x v="1"/>
    <s v=""/>
    <s v=""/>
    <n v="0"/>
    <n v="0"/>
    <n v="0"/>
  </r>
  <r>
    <x v="2"/>
    <s v="27/07/2024"/>
    <s v="Franchise Silver Sales Bill CSJ"/>
    <s v="SILVER ORNAMENT SALES"/>
    <s v=""/>
    <n v="0"/>
    <n v="0"/>
    <n v="545.16099999999994"/>
    <n v="82.42"/>
    <n v="44934.85"/>
    <n v="44934.85"/>
    <x v="1"/>
    <x v="1"/>
    <n v="545.16099999999994"/>
    <n v="82.42"/>
    <n v="44932.17"/>
    <n v="44932.17"/>
    <n v="0"/>
  </r>
  <r>
    <x v="2"/>
    <s v="27/07/2024"/>
    <s v="Franchise Silver Sales Bill CSJ"/>
    <s v="SILVER ORNAMENT SALES LABOUR CHARGES"/>
    <s v=""/>
    <s v=""/>
    <n v="0"/>
    <s v=""/>
    <s v=""/>
    <n v="7100.08"/>
    <n v="7100.08"/>
    <x v="1"/>
    <x v="1"/>
    <s v=""/>
    <s v=""/>
    <n v="0"/>
    <n v="0"/>
    <n v="0"/>
  </r>
  <r>
    <x v="2"/>
    <s v="27/07/2024"/>
    <s v="Franchise Silver Sales Bill CSJ"/>
    <s v="SGST ON SILVER ORNAMENT SALES"/>
    <s v=""/>
    <s v=""/>
    <n v="0"/>
    <s v=""/>
    <s v=""/>
    <n v="674.02"/>
    <n v="0"/>
    <x v="1"/>
    <x v="1"/>
    <s v=""/>
    <s v=""/>
    <n v="0"/>
    <n v="0"/>
    <n v="0"/>
  </r>
  <r>
    <x v="2"/>
    <s v="27/07/2024"/>
    <s v="Franchise Silver Sales Bill CSJ"/>
    <s v="CGST ON SILVER ORNAMENT SALES"/>
    <s v=""/>
    <s v=""/>
    <n v="0"/>
    <s v=""/>
    <s v=""/>
    <n v="674.02"/>
    <n v="0"/>
    <x v="1"/>
    <x v="1"/>
    <s v=""/>
    <s v=""/>
    <n v="0"/>
    <n v="0"/>
    <n v="0"/>
  </r>
  <r>
    <x v="2"/>
    <s v="27/07/2024"/>
    <s v="Franchise Silver Sales Bill CSJ"/>
    <s v="SGST ON SILVER ORNAMENT SALES"/>
    <s v=""/>
    <s v=""/>
    <n v="0"/>
    <s v=""/>
    <s v=""/>
    <n v="106.5"/>
    <n v="0"/>
    <x v="1"/>
    <x v="1"/>
    <s v=""/>
    <s v=""/>
    <n v="0"/>
    <n v="0"/>
    <n v="0"/>
  </r>
  <r>
    <x v="2"/>
    <s v="27/07/2024"/>
    <s v="Franchise Silver Sales Bill CSJ"/>
    <s v="CGST ON SILVER ORNAMENT SALES"/>
    <s v=""/>
    <s v=""/>
    <n v="0"/>
    <s v=""/>
    <s v=""/>
    <n v="106.5"/>
    <n v="0"/>
    <x v="1"/>
    <x v="1"/>
    <s v=""/>
    <s v=""/>
    <n v="0"/>
    <n v="0"/>
    <n v="0"/>
  </r>
  <r>
    <x v="2"/>
    <s v="27/07/2024"/>
    <s v="Franchise Silver Sales Bill CSJ"/>
    <s v="ROUND OFF A/C"/>
    <s v=""/>
    <s v=""/>
    <n v="0"/>
    <s v=""/>
    <s v=""/>
    <n v="0.03"/>
    <n v="0"/>
    <x v="1"/>
    <x v="1"/>
    <s v=""/>
    <s v=""/>
    <n v="0"/>
    <n v="0"/>
    <n v="0"/>
  </r>
  <r>
    <x v="2"/>
    <s v="27/07/2024"/>
    <s v="Franchise Silver Sales Bill CSJ"/>
    <s v="CHANDUKAKA SARAF AND SONS PVT LTD PUNE"/>
    <s v=""/>
    <s v=""/>
    <n v="53596"/>
    <s v=""/>
    <s v=""/>
    <n v="0"/>
    <n v="0"/>
    <x v="1"/>
    <x v="1"/>
    <s v=""/>
    <s v=""/>
    <n v="0"/>
    <n v="0"/>
    <n v="0"/>
  </r>
  <r>
    <x v="3"/>
    <s v="27/07/2024"/>
    <s v="Franchise Silver Sales Bill CSJ"/>
    <s v="SILVER ORNAMENT SALES"/>
    <s v=""/>
    <n v="0"/>
    <n v="0"/>
    <n v="34.914000000000001"/>
    <n v="82.42"/>
    <n v="5996.5"/>
    <n v="5996.5"/>
    <x v="1"/>
    <x v="1"/>
    <n v="34.914000000000001"/>
    <n v="82.42"/>
    <n v="2877.6120000000001"/>
    <n v="2877.6120000000001"/>
    <n v="0"/>
  </r>
  <r>
    <x v="3"/>
    <s v="27/07/2024"/>
    <s v="Franchise Silver Sales Bill CSJ"/>
    <s v="SGST ON SILVER ORNAMENT SALES"/>
    <s v=""/>
    <s v=""/>
    <n v="0"/>
    <s v=""/>
    <s v=""/>
    <n v="89.95"/>
    <n v="0"/>
    <x v="1"/>
    <x v="1"/>
    <s v=""/>
    <s v=""/>
    <n v="0"/>
    <n v="0"/>
    <n v="0"/>
  </r>
  <r>
    <x v="3"/>
    <s v="27/07/2024"/>
    <s v="Franchise Silver Sales Bill CSJ"/>
    <s v="CGST ON SILVER ORNAMENT SALES"/>
    <s v=""/>
    <s v=""/>
    <n v="0"/>
    <s v=""/>
    <s v=""/>
    <n v="89.95"/>
    <n v="0"/>
    <x v="1"/>
    <x v="1"/>
    <s v=""/>
    <s v=""/>
    <n v="0"/>
    <n v="0"/>
    <n v="0"/>
  </r>
  <r>
    <x v="3"/>
    <s v="27/07/2024"/>
    <s v="Franchise Silver Sales Bill CSJ"/>
    <s v="ROUND OFF A/C"/>
    <s v=""/>
    <s v=""/>
    <n v="0.4"/>
    <s v=""/>
    <s v=""/>
    <n v="0"/>
    <n v="0"/>
    <x v="1"/>
    <x v="1"/>
    <s v=""/>
    <s v=""/>
    <n v="0"/>
    <n v="0"/>
    <n v="0"/>
  </r>
  <r>
    <x v="3"/>
    <s v="27/07/2024"/>
    <s v="Franchise Silver Sales Bill CSJ"/>
    <s v="CHANDUKAKA SARAF AND SONS PVT LTD PUNE"/>
    <s v=""/>
    <s v=""/>
    <n v="6176"/>
    <s v=""/>
    <s v=""/>
    <n v="0"/>
    <n v="0"/>
    <x v="1"/>
    <x v="1"/>
    <s v=""/>
    <s v=""/>
    <n v="0"/>
    <n v="0"/>
    <n v="0"/>
  </r>
  <r>
    <x v="4"/>
    <s v="27/07/2024"/>
    <s v="Franchise Silver Sales Bill CSJ"/>
    <s v="SILVER ORNAMENT SALES"/>
    <s v=""/>
    <n v="0"/>
    <n v="0"/>
    <n v="38.764000000000003"/>
    <n v="82.42"/>
    <n v="6677.38"/>
    <n v="6677.38"/>
    <x v="1"/>
    <x v="1"/>
    <n v="38.764000000000003"/>
    <n v="82.42"/>
    <n v="3194.9290000000001"/>
    <n v="3194.9290000000001"/>
    <n v="0"/>
  </r>
  <r>
    <x v="4"/>
    <s v="27/07/2024"/>
    <s v="Franchise Silver Sales Bill CSJ"/>
    <s v="SGST ON SILVER ORNAMENT SALES"/>
    <s v=""/>
    <s v=""/>
    <n v="0"/>
    <s v=""/>
    <s v=""/>
    <n v="100.16"/>
    <n v="0"/>
    <x v="1"/>
    <x v="1"/>
    <s v=""/>
    <s v=""/>
    <n v="0"/>
    <n v="0"/>
    <n v="0"/>
  </r>
  <r>
    <x v="4"/>
    <s v="27/07/2024"/>
    <s v="Franchise Silver Sales Bill CSJ"/>
    <s v="CGST ON SILVER ORNAMENT SALES"/>
    <s v=""/>
    <s v=""/>
    <n v="0"/>
    <s v=""/>
    <s v=""/>
    <n v="100.16"/>
    <n v="0"/>
    <x v="1"/>
    <x v="1"/>
    <s v=""/>
    <s v=""/>
    <n v="0"/>
    <n v="0"/>
    <n v="0"/>
  </r>
  <r>
    <x v="4"/>
    <s v="27/07/2024"/>
    <s v="Franchise Silver Sales Bill CSJ"/>
    <s v="ROUND OFF A/C"/>
    <s v=""/>
    <s v=""/>
    <n v="0"/>
    <s v=""/>
    <s v=""/>
    <n v="0.3"/>
    <n v="0"/>
    <x v="1"/>
    <x v="1"/>
    <s v=""/>
    <s v=""/>
    <n v="0"/>
    <n v="0"/>
    <n v="0"/>
  </r>
  <r>
    <x v="4"/>
    <s v="27/07/2024"/>
    <s v="Franchise Silver Sales Bill CSJ"/>
    <s v="CHANDUKAKA SARAF AND SONS PVT LTD PUNE"/>
    <s v=""/>
    <s v=""/>
    <n v="6878"/>
    <s v=""/>
    <s v=""/>
    <n v="0"/>
    <n v="0"/>
    <x v="1"/>
    <x v="1"/>
    <s v=""/>
    <s v=""/>
    <n v="0"/>
    <n v="0"/>
    <n v="0"/>
  </r>
  <r>
    <x v="5"/>
    <s v="27/07/2024"/>
    <s v="Franchise Silver Sales Bill CSJ"/>
    <s v="SILVER ARTICLES SALES"/>
    <s v=""/>
    <n v="0"/>
    <n v="0"/>
    <n v="2787.1849999999999"/>
    <n v="82.42"/>
    <n v="97512.88"/>
    <n v="97512.88"/>
    <x v="1"/>
    <x v="1"/>
    <n v="2787.1849999999999"/>
    <n v="82.42"/>
    <n v="229719.788"/>
    <n v="229719.788"/>
    <n v="0"/>
  </r>
  <r>
    <x v="5"/>
    <s v="27/07/2024"/>
    <s v="Franchise Silver Sales Bill CSJ"/>
    <s v="SILVER ARTICLES SALES LABOUR CHARGES"/>
    <s v=""/>
    <s v=""/>
    <n v="0"/>
    <s v=""/>
    <s v=""/>
    <n v="7465.59"/>
    <n v="7465.59"/>
    <x v="1"/>
    <x v="1"/>
    <s v=""/>
    <s v=""/>
    <n v="0"/>
    <n v="0"/>
    <n v="0"/>
  </r>
  <r>
    <x v="5"/>
    <s v="27/07/2024"/>
    <s v="Franchise Silver Sales Bill CSJ"/>
    <s v="SILVER ORNAMENT SALES"/>
    <s v=""/>
    <s v=""/>
    <n v="0"/>
    <s v=""/>
    <s v=""/>
    <n v="132215.37"/>
    <n v="132215.37"/>
    <x v="1"/>
    <x v="1"/>
    <s v=""/>
    <s v=""/>
    <n v="0"/>
    <n v="0"/>
    <n v="0"/>
  </r>
  <r>
    <x v="5"/>
    <s v="27/07/2024"/>
    <s v="Franchise Silver Sales Bill CSJ"/>
    <s v="SILVER ORNAMENT SALES LABOUR CHARGES"/>
    <s v=""/>
    <s v=""/>
    <n v="0"/>
    <s v=""/>
    <s v=""/>
    <n v="17886.75"/>
    <n v="17886.75"/>
    <x v="1"/>
    <x v="1"/>
    <s v=""/>
    <s v=""/>
    <n v="0"/>
    <n v="0"/>
    <n v="0"/>
  </r>
  <r>
    <x v="5"/>
    <s v="27/07/2024"/>
    <s v="Franchise Silver Sales Bill CSJ"/>
    <s v="SILVER ORNAMENT SALES OTHER CHARGES"/>
    <s v=""/>
    <s v=""/>
    <n v="0"/>
    <s v=""/>
    <s v=""/>
    <n v="35"/>
    <n v="35"/>
    <x v="1"/>
    <x v="1"/>
    <s v=""/>
    <s v=""/>
    <n v="0"/>
    <n v="0"/>
    <n v="0"/>
  </r>
  <r>
    <x v="5"/>
    <s v="27/07/2024"/>
    <s v="Franchise Silver Sales Bill CSJ"/>
    <s v="SGST ON SILVER ARTICLES SALES"/>
    <s v=""/>
    <s v=""/>
    <n v="0"/>
    <s v=""/>
    <s v=""/>
    <n v="1462.69"/>
    <n v="0"/>
    <x v="1"/>
    <x v="1"/>
    <s v=""/>
    <s v=""/>
    <n v="0"/>
    <n v="0"/>
    <n v="0"/>
  </r>
  <r>
    <x v="5"/>
    <s v="27/07/2024"/>
    <s v="Franchise Silver Sales Bill CSJ"/>
    <s v="CGST ON SILVER ARTICLES SALES"/>
    <s v=""/>
    <s v=""/>
    <n v="0"/>
    <s v=""/>
    <s v=""/>
    <n v="1462.69"/>
    <n v="0"/>
    <x v="1"/>
    <x v="1"/>
    <s v=""/>
    <s v=""/>
    <n v="0"/>
    <n v="0"/>
    <n v="0"/>
  </r>
  <r>
    <x v="5"/>
    <s v="27/07/2024"/>
    <s v="Franchise Silver Sales Bill CSJ"/>
    <s v="SGST ON SILVER ARTICLES SALES"/>
    <s v=""/>
    <s v=""/>
    <n v="0"/>
    <s v=""/>
    <s v=""/>
    <n v="111.98"/>
    <n v="0"/>
    <x v="1"/>
    <x v="1"/>
    <s v=""/>
    <s v=""/>
    <n v="0"/>
    <n v="0"/>
    <n v="0"/>
  </r>
  <r>
    <x v="5"/>
    <s v="27/07/2024"/>
    <s v="Franchise Silver Sales Bill CSJ"/>
    <s v="CGST ON SILVER ARTICLES SALES"/>
    <s v=""/>
    <s v=""/>
    <n v="0"/>
    <s v=""/>
    <s v=""/>
    <n v="111.98"/>
    <n v="0"/>
    <x v="1"/>
    <x v="1"/>
    <s v=""/>
    <s v=""/>
    <n v="0"/>
    <n v="0"/>
    <n v="0"/>
  </r>
  <r>
    <x v="5"/>
    <s v="27/07/2024"/>
    <s v="Franchise Silver Sales Bill CSJ"/>
    <s v="SGST ON SILVER ORNAMENT SALES"/>
    <s v=""/>
    <s v=""/>
    <n v="0"/>
    <s v=""/>
    <s v=""/>
    <n v="1983.23"/>
    <n v="0"/>
    <x v="1"/>
    <x v="1"/>
    <s v=""/>
    <s v=""/>
    <n v="0"/>
    <n v="0"/>
    <n v="0"/>
  </r>
  <r>
    <x v="5"/>
    <s v="27/07/2024"/>
    <s v="Franchise Silver Sales Bill CSJ"/>
    <s v="CGST ON SILVER ORNAMENT SALES"/>
    <s v=""/>
    <s v=""/>
    <n v="0"/>
    <s v=""/>
    <s v=""/>
    <n v="1983.23"/>
    <n v="0"/>
    <x v="1"/>
    <x v="1"/>
    <s v=""/>
    <s v=""/>
    <n v="0"/>
    <n v="0"/>
    <n v="0"/>
  </r>
  <r>
    <x v="5"/>
    <s v="27/07/2024"/>
    <s v="Franchise Silver Sales Bill CSJ"/>
    <s v="SGST ON SILVER ORNAMENT SALES"/>
    <s v=""/>
    <s v=""/>
    <n v="0"/>
    <s v=""/>
    <s v=""/>
    <n v="268.3"/>
    <n v="0"/>
    <x v="1"/>
    <x v="1"/>
    <s v=""/>
    <s v=""/>
    <n v="0"/>
    <n v="0"/>
    <n v="0"/>
  </r>
  <r>
    <x v="5"/>
    <s v="27/07/2024"/>
    <s v="Franchise Silver Sales Bill CSJ"/>
    <s v="CGST ON SILVER ORNAMENT SALES"/>
    <s v=""/>
    <s v=""/>
    <n v="0"/>
    <s v=""/>
    <s v=""/>
    <n v="268.3"/>
    <n v="0"/>
    <x v="1"/>
    <x v="1"/>
    <s v=""/>
    <s v=""/>
    <n v="0"/>
    <n v="0"/>
    <n v="0"/>
  </r>
  <r>
    <x v="5"/>
    <s v="27/07/2024"/>
    <s v="Franchise Silver Sales Bill CSJ"/>
    <s v="SGST ON SILVER ORNAMENT SALES"/>
    <s v=""/>
    <s v=""/>
    <n v="0"/>
    <s v=""/>
    <s v=""/>
    <n v="0.53"/>
    <n v="0"/>
    <x v="1"/>
    <x v="1"/>
    <s v=""/>
    <s v=""/>
    <n v="0"/>
    <n v="0"/>
    <n v="0"/>
  </r>
  <r>
    <x v="5"/>
    <s v="27/07/2024"/>
    <s v="Franchise Silver Sales Bill CSJ"/>
    <s v="CGST ON SILVER ORNAMENT SALES"/>
    <s v=""/>
    <s v=""/>
    <n v="0"/>
    <s v=""/>
    <s v=""/>
    <n v="0.53"/>
    <n v="0"/>
    <x v="1"/>
    <x v="1"/>
    <s v=""/>
    <s v=""/>
    <n v="0"/>
    <n v="0"/>
    <n v="0"/>
  </r>
  <r>
    <x v="5"/>
    <s v="27/07/2024"/>
    <s v="Franchise Silver Sales Bill CSJ"/>
    <s v="ROUND OFF A/C"/>
    <s v=""/>
    <s v=""/>
    <n v="0.05"/>
    <s v=""/>
    <s v=""/>
    <n v="0"/>
    <n v="0"/>
    <x v="1"/>
    <x v="1"/>
    <s v=""/>
    <s v=""/>
    <n v="0"/>
    <n v="0"/>
    <n v="0"/>
  </r>
  <r>
    <x v="5"/>
    <s v="27/07/2024"/>
    <s v="Franchise Silver Sales Bill CSJ"/>
    <s v="CHANDUKAKA SARAF AND SONS PVT LTD PUNE"/>
    <s v=""/>
    <s v=""/>
    <n v="262769"/>
    <s v=""/>
    <s v=""/>
    <n v="0"/>
    <n v="0"/>
    <x v="1"/>
    <x v="1"/>
    <s v=""/>
    <s v=""/>
    <n v="0"/>
    <n v="0"/>
    <n v="0"/>
  </r>
  <r>
    <x v="6"/>
    <s v="27/07/2024"/>
    <s v="Franchise Silver Sales Bill CSJ"/>
    <s v="SILVER ORNAMENT SALES"/>
    <s v=""/>
    <n v="0"/>
    <n v="0"/>
    <n v="106.673"/>
    <n v="82.42"/>
    <n v="18165.47"/>
    <n v="18165.47"/>
    <x v="1"/>
    <x v="1"/>
    <n v="106.673"/>
    <n v="82.42"/>
    <n v="8791.9889999999996"/>
    <n v="8791.9889999999996"/>
    <n v="0"/>
  </r>
  <r>
    <x v="6"/>
    <s v="27/07/2024"/>
    <s v="Franchise Silver Sales Bill CSJ"/>
    <s v="SGST ON SILVER ORNAMENT SALES"/>
    <s v=""/>
    <s v=""/>
    <n v="0"/>
    <s v=""/>
    <s v=""/>
    <n v="272.48"/>
    <n v="0"/>
    <x v="1"/>
    <x v="1"/>
    <s v=""/>
    <s v=""/>
    <n v="0"/>
    <n v="0"/>
    <n v="0"/>
  </r>
  <r>
    <x v="6"/>
    <s v="27/07/2024"/>
    <s v="Franchise Silver Sales Bill CSJ"/>
    <s v="CGST ON SILVER ORNAMENT SALES"/>
    <s v=""/>
    <s v=""/>
    <n v="0"/>
    <s v=""/>
    <s v=""/>
    <n v="272.48"/>
    <n v="0"/>
    <x v="1"/>
    <x v="1"/>
    <s v=""/>
    <s v=""/>
    <n v="0"/>
    <n v="0"/>
    <n v="0"/>
  </r>
  <r>
    <x v="6"/>
    <s v="27/07/2024"/>
    <s v="Franchise Silver Sales Bill CSJ"/>
    <s v="ROUND OFF A/C"/>
    <s v=""/>
    <s v=""/>
    <n v="0.43"/>
    <s v=""/>
    <s v=""/>
    <n v="0"/>
    <n v="0"/>
    <x v="1"/>
    <x v="1"/>
    <s v=""/>
    <s v=""/>
    <n v="0"/>
    <n v="0"/>
    <n v="0"/>
  </r>
  <r>
    <x v="6"/>
    <s v="27/07/2024"/>
    <s v="Franchise Silver Sales Bill CSJ"/>
    <s v="CHANDUKAKA SARAF AND SONS PVT LTD PUNE"/>
    <s v=""/>
    <s v=""/>
    <n v="18710"/>
    <s v=""/>
    <s v=""/>
    <n v="0"/>
    <n v="0"/>
    <x v="1"/>
    <x v="1"/>
    <s v=""/>
    <s v=""/>
    <n v="0"/>
    <n v="0"/>
    <n v="0"/>
  </r>
  <r>
    <x v="7"/>
    <s v="27/07/2024"/>
    <s v="Franchise Silver Sales Bill CSJ"/>
    <s v="SILVER ORNAMENT SALES"/>
    <s v=""/>
    <n v="0"/>
    <n v="0"/>
    <n v="20.556999999999999"/>
    <n v="82.42"/>
    <n v="4252.37"/>
    <n v="4252.37"/>
    <x v="1"/>
    <x v="1"/>
    <n v="20.556999999999999"/>
    <n v="82.42"/>
    <n v="1694.308"/>
    <n v="1694.308"/>
    <n v="0"/>
  </r>
  <r>
    <x v="7"/>
    <s v="27/07/2024"/>
    <s v="Franchise Silver Sales Bill CSJ"/>
    <s v="SGST ON SILVER ORNAMENT SALES"/>
    <s v=""/>
    <s v=""/>
    <n v="0"/>
    <s v=""/>
    <s v=""/>
    <n v="63.79"/>
    <n v="0"/>
    <x v="1"/>
    <x v="1"/>
    <s v=""/>
    <s v=""/>
    <n v="0"/>
    <n v="0"/>
    <n v="0"/>
  </r>
  <r>
    <x v="7"/>
    <s v="27/07/2024"/>
    <s v="Franchise Silver Sales Bill CSJ"/>
    <s v="CGST ON SILVER ORNAMENT SALES"/>
    <s v=""/>
    <s v=""/>
    <n v="0"/>
    <s v=""/>
    <s v=""/>
    <n v="63.79"/>
    <n v="0"/>
    <x v="1"/>
    <x v="1"/>
    <s v=""/>
    <s v=""/>
    <n v="0"/>
    <n v="0"/>
    <n v="0"/>
  </r>
  <r>
    <x v="7"/>
    <s v="27/07/2024"/>
    <s v="Franchise Silver Sales Bill CSJ"/>
    <s v="ROUND OFF A/C"/>
    <s v=""/>
    <s v=""/>
    <n v="0"/>
    <s v=""/>
    <s v=""/>
    <n v="0.05"/>
    <n v="0"/>
    <x v="1"/>
    <x v="1"/>
    <s v=""/>
    <s v=""/>
    <n v="0"/>
    <n v="0"/>
    <n v="0"/>
  </r>
  <r>
    <x v="7"/>
    <s v="27/07/2024"/>
    <s v="Franchise Silver Sales Bill CSJ"/>
    <s v="CHANDUKAKA SARAF AND SONS PVT LTD PUNE"/>
    <s v=""/>
    <s v=""/>
    <n v="4380"/>
    <s v=""/>
    <s v=""/>
    <n v="0"/>
    <n v="0"/>
    <x v="1"/>
    <x v="1"/>
    <s v=""/>
    <s v=""/>
    <n v="0"/>
    <n v="0"/>
    <n v="0"/>
  </r>
  <r>
    <x v="8"/>
    <s v="27/07/2024"/>
    <s v="Franchise Silver Sales Bill CSJ"/>
    <s v="SILVER ORNAMENT SALES"/>
    <s v=""/>
    <n v="0"/>
    <n v="0"/>
    <n v="1905.626"/>
    <n v="82.42"/>
    <n v="135458.23000000001"/>
    <n v="135458.23000000001"/>
    <x v="1"/>
    <x v="1"/>
    <n v="1905.626"/>
    <n v="82.42"/>
    <n v="157061.69500000001"/>
    <n v="157061.69500000001"/>
    <n v="0"/>
  </r>
  <r>
    <x v="8"/>
    <s v="27/07/2024"/>
    <s v="Franchise Silver Sales Bill CSJ"/>
    <s v="SILVER ORNAMENT SALES LABOUR CHARGES"/>
    <s v=""/>
    <s v=""/>
    <n v="0"/>
    <s v=""/>
    <s v=""/>
    <n v="14169.59"/>
    <n v="14169.59"/>
    <x v="1"/>
    <x v="1"/>
    <s v=""/>
    <s v=""/>
    <n v="0"/>
    <n v="0"/>
    <n v="0"/>
  </r>
  <r>
    <x v="8"/>
    <s v="27/07/2024"/>
    <s v="Franchise Silver Sales Bill CSJ"/>
    <s v="SILVER ARTICLES SALES"/>
    <s v=""/>
    <s v=""/>
    <n v="0"/>
    <s v=""/>
    <s v=""/>
    <n v="21609.69"/>
    <n v="21609.69"/>
    <x v="1"/>
    <x v="1"/>
    <s v=""/>
    <s v=""/>
    <n v="0"/>
    <n v="0"/>
    <n v="0"/>
  </r>
  <r>
    <x v="8"/>
    <s v="27/07/2024"/>
    <s v="Franchise Silver Sales Bill CSJ"/>
    <s v="SILVER ARTICLES SALES LABOUR CHARGES"/>
    <s v=""/>
    <s v=""/>
    <n v="0"/>
    <s v=""/>
    <s v=""/>
    <n v="1251.8"/>
    <n v="1251.8"/>
    <x v="1"/>
    <x v="1"/>
    <s v=""/>
    <s v=""/>
    <n v="0"/>
    <n v="0"/>
    <n v="0"/>
  </r>
  <r>
    <x v="8"/>
    <s v="27/07/2024"/>
    <s v="Franchise Silver Sales Bill CSJ"/>
    <s v="SILVER ORNAMENT SALES OTHER CHARGES"/>
    <s v=""/>
    <s v=""/>
    <n v="0"/>
    <s v=""/>
    <s v=""/>
    <n v="35"/>
    <n v="35"/>
    <x v="1"/>
    <x v="1"/>
    <s v=""/>
    <s v=""/>
    <n v="0"/>
    <n v="0"/>
    <n v="0"/>
  </r>
  <r>
    <x v="8"/>
    <s v="27/07/2024"/>
    <s v="Franchise Silver Sales Bill CSJ"/>
    <s v="SGST ON SILVER ORNAMENT SALES"/>
    <s v=""/>
    <s v=""/>
    <n v="0"/>
    <s v=""/>
    <s v=""/>
    <n v="2031.87"/>
    <n v="0"/>
    <x v="1"/>
    <x v="1"/>
    <s v=""/>
    <s v=""/>
    <n v="0"/>
    <n v="0"/>
    <n v="0"/>
  </r>
  <r>
    <x v="8"/>
    <s v="27/07/2024"/>
    <s v="Franchise Silver Sales Bill CSJ"/>
    <s v="CGST ON SILVER ORNAMENT SALES"/>
    <s v=""/>
    <s v=""/>
    <n v="0"/>
    <s v=""/>
    <s v=""/>
    <n v="2031.87"/>
    <n v="0"/>
    <x v="1"/>
    <x v="1"/>
    <s v=""/>
    <s v=""/>
    <n v="0"/>
    <n v="0"/>
    <n v="0"/>
  </r>
  <r>
    <x v="8"/>
    <s v="27/07/2024"/>
    <s v="Franchise Silver Sales Bill CSJ"/>
    <s v="SGST ON SILVER ORNAMENT SALES"/>
    <s v=""/>
    <s v=""/>
    <n v="0"/>
    <s v=""/>
    <s v=""/>
    <n v="212.54"/>
    <n v="0"/>
    <x v="1"/>
    <x v="1"/>
    <s v=""/>
    <s v=""/>
    <n v="0"/>
    <n v="0"/>
    <n v="0"/>
  </r>
  <r>
    <x v="8"/>
    <s v="27/07/2024"/>
    <s v="Franchise Silver Sales Bill CSJ"/>
    <s v="CGST ON SILVER ORNAMENT SALES"/>
    <s v=""/>
    <s v=""/>
    <n v="0"/>
    <s v=""/>
    <s v=""/>
    <n v="212.54"/>
    <n v="0"/>
    <x v="1"/>
    <x v="1"/>
    <s v=""/>
    <s v=""/>
    <n v="0"/>
    <n v="0"/>
    <n v="0"/>
  </r>
  <r>
    <x v="8"/>
    <s v="27/07/2024"/>
    <s v="Franchise Silver Sales Bill CSJ"/>
    <s v="SGST ON SILVER ARTICLES SALES"/>
    <s v=""/>
    <s v=""/>
    <n v="0"/>
    <s v=""/>
    <s v=""/>
    <n v="324.14999999999998"/>
    <n v="0"/>
    <x v="1"/>
    <x v="1"/>
    <s v=""/>
    <s v=""/>
    <n v="0"/>
    <n v="0"/>
    <n v="0"/>
  </r>
  <r>
    <x v="8"/>
    <s v="27/07/2024"/>
    <s v="Franchise Silver Sales Bill CSJ"/>
    <s v="CGST ON SILVER ARTICLES SALES"/>
    <s v=""/>
    <s v=""/>
    <n v="0"/>
    <s v=""/>
    <s v=""/>
    <n v="324.14999999999998"/>
    <n v="0"/>
    <x v="1"/>
    <x v="1"/>
    <s v=""/>
    <s v=""/>
    <n v="0"/>
    <n v="0"/>
    <n v="0"/>
  </r>
  <r>
    <x v="8"/>
    <s v="27/07/2024"/>
    <s v="Franchise Silver Sales Bill CSJ"/>
    <s v="SGST ON SILVER ARTICLES SALES"/>
    <s v=""/>
    <s v=""/>
    <n v="0"/>
    <s v=""/>
    <s v=""/>
    <n v="18.78"/>
    <n v="0"/>
    <x v="1"/>
    <x v="1"/>
    <s v=""/>
    <s v=""/>
    <n v="0"/>
    <n v="0"/>
    <n v="0"/>
  </r>
  <r>
    <x v="8"/>
    <s v="27/07/2024"/>
    <s v="Franchise Silver Sales Bill CSJ"/>
    <s v="CGST ON SILVER ARTICLES SALES"/>
    <s v=""/>
    <s v=""/>
    <n v="0"/>
    <s v=""/>
    <s v=""/>
    <n v="18.78"/>
    <n v="0"/>
    <x v="1"/>
    <x v="1"/>
    <s v=""/>
    <s v=""/>
    <n v="0"/>
    <n v="0"/>
    <n v="0"/>
  </r>
  <r>
    <x v="8"/>
    <s v="27/07/2024"/>
    <s v="Franchise Silver Sales Bill CSJ"/>
    <s v="SGST ON SILVER ORNAMENT SALES"/>
    <s v=""/>
    <s v=""/>
    <n v="0"/>
    <s v=""/>
    <s v=""/>
    <n v="0.53"/>
    <n v="0"/>
    <x v="1"/>
    <x v="1"/>
    <s v=""/>
    <s v=""/>
    <n v="0"/>
    <n v="0"/>
    <n v="0"/>
  </r>
  <r>
    <x v="8"/>
    <s v="27/07/2024"/>
    <s v="Franchise Silver Sales Bill CSJ"/>
    <s v="CGST ON SILVER ORNAMENT SALES"/>
    <s v=""/>
    <s v=""/>
    <n v="0"/>
    <s v=""/>
    <s v=""/>
    <n v="0.53"/>
    <n v="0"/>
    <x v="1"/>
    <x v="1"/>
    <s v=""/>
    <s v=""/>
    <n v="0"/>
    <n v="0"/>
    <n v="0"/>
  </r>
  <r>
    <x v="8"/>
    <s v="27/07/2024"/>
    <s v="Franchise Silver Sales Bill CSJ"/>
    <s v="ROUND OFF A/C"/>
    <s v=""/>
    <s v=""/>
    <n v="0.05"/>
    <s v=""/>
    <s v=""/>
    <n v="0"/>
    <n v="0"/>
    <x v="1"/>
    <x v="1"/>
    <s v=""/>
    <s v=""/>
    <n v="0"/>
    <n v="0"/>
    <n v="0"/>
  </r>
  <r>
    <x v="8"/>
    <s v="27/07/2024"/>
    <s v="Franchise Silver Sales Bill CSJ"/>
    <s v="CHANDUKAKA SARAF AND SONS PVT LTD PUNE"/>
    <s v=""/>
    <s v=""/>
    <n v="177700"/>
    <s v=""/>
    <s v=""/>
    <n v="0"/>
    <n v="0"/>
    <x v="1"/>
    <x v="1"/>
    <s v=""/>
    <s v=""/>
    <n v="0"/>
    <n v="0"/>
    <n v="0"/>
  </r>
  <r>
    <x v="9"/>
    <s v="27/07/2024"/>
    <s v="Franchise Silver Sales Bill CSJ"/>
    <s v="SILVER ARTICLES SALES"/>
    <s v=""/>
    <n v="0"/>
    <n v="0"/>
    <n v="2528.6129999999998"/>
    <n v="82.42"/>
    <n v="74541.88"/>
    <n v="74541.88"/>
    <x v="1"/>
    <x v="1"/>
    <n v="2528.6129999999998"/>
    <n v="82.42"/>
    <n v="208408.283"/>
    <n v="208408.283"/>
    <n v="0"/>
  </r>
  <r>
    <x v="9"/>
    <s v="27/07/2024"/>
    <s v="Franchise Silver Sales Bill CSJ"/>
    <s v="SILVER ARTICLES SALES LABOUR CHARGES"/>
    <s v=""/>
    <s v=""/>
    <n v="0"/>
    <s v=""/>
    <s v=""/>
    <n v="8202.92"/>
    <n v="8202.92"/>
    <x v="1"/>
    <x v="1"/>
    <s v=""/>
    <s v=""/>
    <n v="0"/>
    <n v="0"/>
    <n v="0"/>
  </r>
  <r>
    <x v="9"/>
    <s v="27/07/2024"/>
    <s v="Franchise Silver Sales Bill CSJ"/>
    <s v="SILVER ORNAMENT SALES"/>
    <s v=""/>
    <s v=""/>
    <n v="0"/>
    <s v=""/>
    <s v=""/>
    <n v="133872.88"/>
    <n v="133872.88"/>
    <x v="1"/>
    <x v="1"/>
    <s v=""/>
    <s v=""/>
    <n v="0"/>
    <n v="0"/>
    <n v="0"/>
  </r>
  <r>
    <x v="9"/>
    <s v="27/07/2024"/>
    <s v="Franchise Silver Sales Bill CSJ"/>
    <s v="SILVER ORNAMENT SALES LABOUR CHARGES"/>
    <s v=""/>
    <s v=""/>
    <n v="0"/>
    <s v=""/>
    <s v=""/>
    <n v="24128.97"/>
    <n v="24128.97"/>
    <x v="1"/>
    <x v="1"/>
    <s v=""/>
    <s v=""/>
    <n v="0"/>
    <n v="0"/>
    <n v="0"/>
  </r>
  <r>
    <x v="9"/>
    <s v="27/07/2024"/>
    <s v="Franchise Silver Sales Bill CSJ"/>
    <s v="SILVER ORNAMENT SALES OTHER CHARGES"/>
    <s v=""/>
    <s v=""/>
    <n v="0"/>
    <s v=""/>
    <s v=""/>
    <n v="70"/>
    <n v="70"/>
    <x v="1"/>
    <x v="1"/>
    <s v=""/>
    <s v=""/>
    <n v="0"/>
    <n v="0"/>
    <n v="0"/>
  </r>
  <r>
    <x v="9"/>
    <s v="27/07/2024"/>
    <s v="Franchise Silver Sales Bill CSJ"/>
    <s v="SGST ON SILVER ARTICLES SALES"/>
    <s v=""/>
    <s v=""/>
    <n v="0"/>
    <s v=""/>
    <s v=""/>
    <n v="1118.1300000000001"/>
    <n v="0"/>
    <x v="1"/>
    <x v="1"/>
    <s v=""/>
    <s v=""/>
    <n v="0"/>
    <n v="0"/>
    <n v="0"/>
  </r>
  <r>
    <x v="9"/>
    <s v="27/07/2024"/>
    <s v="Franchise Silver Sales Bill CSJ"/>
    <s v="CGST ON SILVER ARTICLES SALES"/>
    <s v=""/>
    <s v=""/>
    <n v="0"/>
    <s v=""/>
    <s v=""/>
    <n v="1118.1300000000001"/>
    <n v="0"/>
    <x v="1"/>
    <x v="1"/>
    <s v=""/>
    <s v=""/>
    <n v="0"/>
    <n v="0"/>
    <n v="0"/>
  </r>
  <r>
    <x v="9"/>
    <s v="27/07/2024"/>
    <s v="Franchise Silver Sales Bill CSJ"/>
    <s v="SGST ON SILVER ARTICLES SALES"/>
    <s v=""/>
    <s v=""/>
    <n v="0"/>
    <s v=""/>
    <s v=""/>
    <n v="123.04"/>
    <n v="0"/>
    <x v="1"/>
    <x v="1"/>
    <s v=""/>
    <s v=""/>
    <n v="0"/>
    <n v="0"/>
    <n v="0"/>
  </r>
  <r>
    <x v="9"/>
    <s v="27/07/2024"/>
    <s v="Franchise Silver Sales Bill CSJ"/>
    <s v="CGST ON SILVER ARTICLES SALES"/>
    <s v=""/>
    <s v=""/>
    <n v="0"/>
    <s v=""/>
    <s v=""/>
    <n v="123.04"/>
    <n v="0"/>
    <x v="1"/>
    <x v="1"/>
    <s v=""/>
    <s v=""/>
    <n v="0"/>
    <n v="0"/>
    <n v="0"/>
  </r>
  <r>
    <x v="9"/>
    <s v="27/07/2024"/>
    <s v="Franchise Silver Sales Bill CSJ"/>
    <s v="SGST ON SILVER ORNAMENT SALES"/>
    <s v=""/>
    <s v=""/>
    <n v="0"/>
    <s v=""/>
    <s v=""/>
    <n v="2008.09"/>
    <n v="0"/>
    <x v="1"/>
    <x v="1"/>
    <s v=""/>
    <s v=""/>
    <n v="0"/>
    <n v="0"/>
    <n v="0"/>
  </r>
  <r>
    <x v="9"/>
    <s v="27/07/2024"/>
    <s v="Franchise Silver Sales Bill CSJ"/>
    <s v="CGST ON SILVER ORNAMENT SALES"/>
    <s v=""/>
    <s v=""/>
    <n v="0"/>
    <s v=""/>
    <s v=""/>
    <n v="2008.09"/>
    <n v="0"/>
    <x v="1"/>
    <x v="1"/>
    <s v=""/>
    <s v=""/>
    <n v="0"/>
    <n v="0"/>
    <n v="0"/>
  </r>
  <r>
    <x v="9"/>
    <s v="27/07/2024"/>
    <s v="Franchise Silver Sales Bill CSJ"/>
    <s v="SGST ON SILVER ORNAMENT SALES"/>
    <s v=""/>
    <s v=""/>
    <n v="0"/>
    <s v=""/>
    <s v=""/>
    <n v="361.93"/>
    <n v="0"/>
    <x v="1"/>
    <x v="1"/>
    <s v=""/>
    <s v=""/>
    <n v="0"/>
    <n v="0"/>
    <n v="0"/>
  </r>
  <r>
    <x v="9"/>
    <s v="27/07/2024"/>
    <s v="Franchise Silver Sales Bill CSJ"/>
    <s v="CGST ON SILVER ORNAMENT SALES"/>
    <s v=""/>
    <s v=""/>
    <n v="0"/>
    <s v=""/>
    <s v=""/>
    <n v="361.93"/>
    <n v="0"/>
    <x v="1"/>
    <x v="1"/>
    <s v=""/>
    <s v=""/>
    <n v="0"/>
    <n v="0"/>
    <n v="0"/>
  </r>
  <r>
    <x v="9"/>
    <s v="27/07/2024"/>
    <s v="Franchise Silver Sales Bill CSJ"/>
    <s v="SGST ON SILVER ORNAMENT SALES"/>
    <s v=""/>
    <s v=""/>
    <n v="0"/>
    <s v=""/>
    <s v=""/>
    <n v="1.05"/>
    <n v="0"/>
    <x v="1"/>
    <x v="1"/>
    <s v=""/>
    <s v=""/>
    <n v="0"/>
    <n v="0"/>
    <n v="0"/>
  </r>
  <r>
    <x v="9"/>
    <s v="27/07/2024"/>
    <s v="Franchise Silver Sales Bill CSJ"/>
    <s v="CGST ON SILVER ORNAMENT SALES"/>
    <s v=""/>
    <s v=""/>
    <n v="0"/>
    <s v=""/>
    <s v=""/>
    <n v="1.05"/>
    <n v="0"/>
    <x v="1"/>
    <x v="1"/>
    <s v=""/>
    <s v=""/>
    <n v="0"/>
    <n v="0"/>
    <n v="0"/>
  </r>
  <r>
    <x v="9"/>
    <s v="27/07/2024"/>
    <s v="Franchise Silver Sales Bill CSJ"/>
    <s v="ROUND OFF A/C"/>
    <s v=""/>
    <s v=""/>
    <n v="0.13"/>
    <s v=""/>
    <s v=""/>
    <n v="0"/>
    <n v="0"/>
    <x v="1"/>
    <x v="1"/>
    <s v=""/>
    <s v=""/>
    <n v="0"/>
    <n v="0"/>
    <n v="0"/>
  </r>
  <r>
    <x v="9"/>
    <s v="27/07/2024"/>
    <s v="Franchise Silver Sales Bill CSJ"/>
    <s v="CHANDUKAKA SARAF AND SONS PVT LTD PUNE"/>
    <s v=""/>
    <s v=""/>
    <n v="248041"/>
    <s v=""/>
    <s v=""/>
    <n v="0"/>
    <n v="0"/>
    <x v="1"/>
    <x v="1"/>
    <s v=""/>
    <s v=""/>
    <n v="0"/>
    <n v="0"/>
    <n v="0"/>
  </r>
  <r>
    <x v="10"/>
    <s v="27/07/2024"/>
    <s v="Franchise Silver Sales Bill CSJ"/>
    <s v="SILVER ORNAMENT SALES"/>
    <s v=""/>
    <n v="0"/>
    <n v="0"/>
    <n v="191.72800000000001"/>
    <n v="82.42"/>
    <n v="29625.93"/>
    <n v="29625.93"/>
    <x v="1"/>
    <x v="1"/>
    <n v="191.72800000000001"/>
    <n v="82.42"/>
    <n v="15802.222"/>
    <n v="15802.222"/>
    <n v="0"/>
  </r>
  <r>
    <x v="10"/>
    <s v="27/07/2024"/>
    <s v="Franchise Silver Sales Bill CSJ"/>
    <s v="SGST ON SILVER ORNAMENT SALES"/>
    <s v=""/>
    <s v=""/>
    <n v="0"/>
    <s v=""/>
    <s v=""/>
    <n v="444.39"/>
    <n v="0"/>
    <x v="1"/>
    <x v="1"/>
    <s v=""/>
    <s v=""/>
    <n v="0"/>
    <n v="0"/>
    <n v="0"/>
  </r>
  <r>
    <x v="10"/>
    <s v="27/07/2024"/>
    <s v="Franchise Silver Sales Bill CSJ"/>
    <s v="CGST ON SILVER ORNAMENT SALES"/>
    <s v=""/>
    <s v=""/>
    <n v="0"/>
    <s v=""/>
    <s v=""/>
    <n v="444.39"/>
    <n v="0"/>
    <x v="1"/>
    <x v="1"/>
    <s v=""/>
    <s v=""/>
    <n v="0"/>
    <n v="0"/>
    <n v="0"/>
  </r>
  <r>
    <x v="10"/>
    <s v="27/07/2024"/>
    <s v="Franchise Silver Sales Bill CSJ"/>
    <s v="ROUND OFF A/C"/>
    <s v=""/>
    <s v=""/>
    <n v="0"/>
    <s v=""/>
    <s v=""/>
    <n v="0.28999999999999998"/>
    <n v="0"/>
    <x v="1"/>
    <x v="1"/>
    <s v=""/>
    <s v=""/>
    <n v="0"/>
    <n v="0"/>
    <n v="0"/>
  </r>
  <r>
    <x v="10"/>
    <s v="27/07/2024"/>
    <s v="Franchise Silver Sales Bill CSJ"/>
    <s v="CHANDUKAKA SARAF AND SONS PVT LTD PUNE"/>
    <s v=""/>
    <s v=""/>
    <n v="30515"/>
    <s v=""/>
    <s v=""/>
    <n v="0"/>
    <n v="0"/>
    <x v="1"/>
    <x v="1"/>
    <s v=""/>
    <s v=""/>
    <n v="0"/>
    <n v="0"/>
    <n v="0"/>
  </r>
  <r>
    <x v="11"/>
    <s v="27/07/2024"/>
    <s v="Franchise Silver Sales Bill CSJ"/>
    <s v="SILVER ORNAMENT SALES"/>
    <s v=""/>
    <n v="0"/>
    <n v="0"/>
    <n v="1672.5909999999999"/>
    <n v="82.42"/>
    <n v="57413.41"/>
    <n v="57413.41"/>
    <x v="1"/>
    <x v="1"/>
    <n v="1672.5909999999999"/>
    <n v="82.42"/>
    <n v="137854.95000000001"/>
    <n v="137854.95000000001"/>
    <n v="0"/>
  </r>
  <r>
    <x v="11"/>
    <s v="27/07/2024"/>
    <s v="Franchise Silver Sales Bill CSJ"/>
    <s v="SILVER ORNAMENT SALES LABOUR CHARGES"/>
    <s v=""/>
    <s v=""/>
    <n v="0"/>
    <s v=""/>
    <s v=""/>
    <n v="9457.44"/>
    <n v="9457.44"/>
    <x v="1"/>
    <x v="1"/>
    <s v=""/>
    <s v=""/>
    <n v="0"/>
    <n v="0"/>
    <n v="0"/>
  </r>
  <r>
    <x v="11"/>
    <s v="27/07/2024"/>
    <s v="Franchise Silver Sales Bill CSJ"/>
    <s v="SILVER ORNAMENT SALES OTHER CHARGES"/>
    <s v=""/>
    <s v=""/>
    <n v="0"/>
    <s v=""/>
    <s v=""/>
    <n v="35"/>
    <n v="35"/>
    <x v="1"/>
    <x v="1"/>
    <s v=""/>
    <s v=""/>
    <n v="0"/>
    <n v="0"/>
    <n v="0"/>
  </r>
  <r>
    <x v="11"/>
    <s v="27/07/2024"/>
    <s v="Franchise Silver Sales Bill CSJ"/>
    <s v="SILVER ARTICLES SALES"/>
    <s v=""/>
    <s v=""/>
    <n v="0"/>
    <s v=""/>
    <s v=""/>
    <n v="80445.81"/>
    <n v="80445.81"/>
    <x v="1"/>
    <x v="1"/>
    <s v=""/>
    <s v=""/>
    <n v="0"/>
    <n v="0"/>
    <n v="0"/>
  </r>
  <r>
    <x v="11"/>
    <s v="27/07/2024"/>
    <s v="Franchise Silver Sales Bill CSJ"/>
    <s v="SILVER ARTICLES SALES LABOUR CHARGES"/>
    <s v=""/>
    <s v=""/>
    <n v="0"/>
    <s v=""/>
    <s v=""/>
    <n v="8565.75"/>
    <n v="8565.75"/>
    <x v="1"/>
    <x v="1"/>
    <s v=""/>
    <s v=""/>
    <n v="0"/>
    <n v="0"/>
    <n v="0"/>
  </r>
  <r>
    <x v="11"/>
    <s v="27/07/2024"/>
    <s v="Franchise Silver Sales Bill CSJ"/>
    <s v="SGST ON SILVER ORNAMENT SALES"/>
    <s v=""/>
    <s v=""/>
    <n v="0"/>
    <s v=""/>
    <s v=""/>
    <n v="861.2"/>
    <n v="0"/>
    <x v="1"/>
    <x v="1"/>
    <s v=""/>
    <s v=""/>
    <n v="0"/>
    <n v="0"/>
    <n v="0"/>
  </r>
  <r>
    <x v="11"/>
    <s v="27/07/2024"/>
    <s v="Franchise Silver Sales Bill CSJ"/>
    <s v="CGST ON SILVER ORNAMENT SALES"/>
    <s v=""/>
    <s v=""/>
    <n v="0"/>
    <s v=""/>
    <s v=""/>
    <n v="861.2"/>
    <n v="0"/>
    <x v="1"/>
    <x v="1"/>
    <s v=""/>
    <s v=""/>
    <n v="0"/>
    <n v="0"/>
    <n v="0"/>
  </r>
  <r>
    <x v="11"/>
    <s v="27/07/2024"/>
    <s v="Franchise Silver Sales Bill CSJ"/>
    <s v="SGST ON SILVER ORNAMENT SALES"/>
    <s v=""/>
    <s v=""/>
    <n v="0"/>
    <s v=""/>
    <s v=""/>
    <n v="141.86000000000001"/>
    <n v="0"/>
    <x v="1"/>
    <x v="1"/>
    <s v=""/>
    <s v=""/>
    <n v="0"/>
    <n v="0"/>
    <n v="0"/>
  </r>
  <r>
    <x v="11"/>
    <s v="27/07/2024"/>
    <s v="Franchise Silver Sales Bill CSJ"/>
    <s v="CGST ON SILVER ORNAMENT SALES"/>
    <s v=""/>
    <s v=""/>
    <n v="0"/>
    <s v=""/>
    <s v=""/>
    <n v="141.86000000000001"/>
    <n v="0"/>
    <x v="1"/>
    <x v="1"/>
    <s v=""/>
    <s v=""/>
    <n v="0"/>
    <n v="0"/>
    <n v="0"/>
  </r>
  <r>
    <x v="11"/>
    <s v="27/07/2024"/>
    <s v="Franchise Silver Sales Bill CSJ"/>
    <s v="SGST ON SILVER ORNAMENT SALES"/>
    <s v=""/>
    <s v=""/>
    <n v="0"/>
    <s v=""/>
    <s v=""/>
    <n v="0.53"/>
    <n v="0"/>
    <x v="1"/>
    <x v="1"/>
    <s v=""/>
    <s v=""/>
    <n v="0"/>
    <n v="0"/>
    <n v="0"/>
  </r>
  <r>
    <x v="11"/>
    <s v="27/07/2024"/>
    <s v="Franchise Silver Sales Bill CSJ"/>
    <s v="CGST ON SILVER ORNAMENT SALES"/>
    <s v=""/>
    <s v=""/>
    <n v="0"/>
    <s v=""/>
    <s v=""/>
    <n v="0.53"/>
    <n v="0"/>
    <x v="1"/>
    <x v="1"/>
    <s v=""/>
    <s v=""/>
    <n v="0"/>
    <n v="0"/>
    <n v="0"/>
  </r>
  <r>
    <x v="11"/>
    <s v="27/07/2024"/>
    <s v="Franchise Silver Sales Bill CSJ"/>
    <s v="SGST ON SILVER ARTICLES SALES"/>
    <s v=""/>
    <s v=""/>
    <n v="0"/>
    <s v=""/>
    <s v=""/>
    <n v="1206.69"/>
    <n v="0"/>
    <x v="1"/>
    <x v="1"/>
    <s v=""/>
    <s v=""/>
    <n v="0"/>
    <n v="0"/>
    <n v="0"/>
  </r>
  <r>
    <x v="11"/>
    <s v="27/07/2024"/>
    <s v="Franchise Silver Sales Bill CSJ"/>
    <s v="CGST ON SILVER ARTICLES SALES"/>
    <s v=""/>
    <s v=""/>
    <n v="0"/>
    <s v=""/>
    <s v=""/>
    <n v="1206.69"/>
    <n v="0"/>
    <x v="1"/>
    <x v="1"/>
    <s v=""/>
    <s v=""/>
    <n v="0"/>
    <n v="0"/>
    <n v="0"/>
  </r>
  <r>
    <x v="11"/>
    <s v="27/07/2024"/>
    <s v="Franchise Silver Sales Bill CSJ"/>
    <s v="SGST ON SILVER ARTICLES SALES"/>
    <s v=""/>
    <s v=""/>
    <n v="0"/>
    <s v=""/>
    <s v=""/>
    <n v="128.49"/>
    <n v="0"/>
    <x v="1"/>
    <x v="1"/>
    <s v=""/>
    <s v=""/>
    <n v="0"/>
    <n v="0"/>
    <n v="0"/>
  </r>
  <r>
    <x v="11"/>
    <s v="27/07/2024"/>
    <s v="Franchise Silver Sales Bill CSJ"/>
    <s v="CGST ON SILVER ARTICLES SALES"/>
    <s v=""/>
    <s v=""/>
    <n v="0"/>
    <s v=""/>
    <s v=""/>
    <n v="128.49"/>
    <n v="0"/>
    <x v="1"/>
    <x v="1"/>
    <s v=""/>
    <s v=""/>
    <n v="0"/>
    <n v="0"/>
    <n v="0"/>
  </r>
  <r>
    <x v="11"/>
    <s v="27/07/2024"/>
    <s v="Franchise Silver Sales Bill CSJ"/>
    <s v="ROUND OFF A/C"/>
    <s v=""/>
    <s v=""/>
    <n v="0"/>
    <s v=""/>
    <s v=""/>
    <n v="0.05"/>
    <n v="0"/>
    <x v="1"/>
    <x v="1"/>
    <s v=""/>
    <s v=""/>
    <n v="0"/>
    <n v="0"/>
    <n v="0"/>
  </r>
  <r>
    <x v="11"/>
    <s v="27/07/2024"/>
    <s v="Franchise Silver Sales Bill CSJ"/>
    <s v="CHANDUKAKA SARAF AND SONS PVT LTD PUNE"/>
    <s v=""/>
    <s v=""/>
    <n v="160595"/>
    <s v=""/>
    <s v=""/>
    <n v="0"/>
    <n v="0"/>
    <x v="1"/>
    <x v="1"/>
    <s v=""/>
    <s v=""/>
    <n v="0"/>
    <n v="0"/>
    <n v="0"/>
  </r>
  <r>
    <x v="12"/>
    <s v="27/07/2024"/>
    <s v="Franchise Silver Sales Bill CSJ"/>
    <s v="SILVER ORNAMENT SALES"/>
    <s v=""/>
    <n v="0"/>
    <n v="0"/>
    <n v="136.36199999999999"/>
    <n v="82.42"/>
    <n v="24106"/>
    <n v="24106"/>
    <x v="1"/>
    <x v="1"/>
    <n v="136.36199999999999"/>
    <n v="82.42"/>
    <n v="11238.956"/>
    <n v="11238.956"/>
    <n v="0"/>
  </r>
  <r>
    <x v="12"/>
    <s v="27/07/2024"/>
    <s v="Franchise Silver Sales Bill CSJ"/>
    <s v="SGST ON SILVER ORNAMENT SALES"/>
    <s v=""/>
    <s v=""/>
    <n v="0"/>
    <s v=""/>
    <s v=""/>
    <n v="361.59"/>
    <n v="0"/>
    <x v="1"/>
    <x v="1"/>
    <s v=""/>
    <s v=""/>
    <n v="0"/>
    <n v="0"/>
    <n v="0"/>
  </r>
  <r>
    <x v="12"/>
    <s v="27/07/2024"/>
    <s v="Franchise Silver Sales Bill CSJ"/>
    <s v="CGST ON SILVER ORNAMENT SALES"/>
    <s v=""/>
    <s v=""/>
    <n v="0"/>
    <s v=""/>
    <s v=""/>
    <n v="361.59"/>
    <n v="0"/>
    <x v="1"/>
    <x v="1"/>
    <s v=""/>
    <s v=""/>
    <n v="0"/>
    <n v="0"/>
    <n v="0"/>
  </r>
  <r>
    <x v="12"/>
    <s v="27/07/2024"/>
    <s v="Franchise Silver Sales Bill CSJ"/>
    <s v="ROUND OFF A/C"/>
    <s v=""/>
    <s v=""/>
    <n v="0.18"/>
    <s v=""/>
    <s v=""/>
    <n v="0"/>
    <n v="0"/>
    <x v="1"/>
    <x v="1"/>
    <s v=""/>
    <s v=""/>
    <n v="0"/>
    <n v="0"/>
    <n v="0"/>
  </r>
  <r>
    <x v="12"/>
    <s v="27/07/2024"/>
    <s v="Franchise Silver Sales Bill CSJ"/>
    <s v="CHANDUKAKA SARAF AND SONS PVT LTD PUNE"/>
    <s v=""/>
    <s v=""/>
    <n v="24829"/>
    <s v=""/>
    <s v=""/>
    <n v="0"/>
    <n v="0"/>
    <x v="1"/>
    <x v="1"/>
    <s v=""/>
    <s v=""/>
    <n v="0"/>
    <n v="0"/>
    <n v="0"/>
  </r>
  <r>
    <x v="13"/>
    <s v="27/07/2024"/>
    <s v="Franchise Silver Sales Bill CSJ"/>
    <s v="SILVER ORNAMENT SALES"/>
    <s v=""/>
    <n v="0"/>
    <n v="0"/>
    <n v="2713.9740000000002"/>
    <n v="82.42"/>
    <n v="173100.45"/>
    <n v="173100.45"/>
    <x v="1"/>
    <x v="1"/>
    <n v="2713.9740000000002"/>
    <n v="82.42"/>
    <n v="223685.73699999999"/>
    <n v="223685.73699999999"/>
    <n v="0"/>
  </r>
  <r>
    <x v="13"/>
    <s v="27/07/2024"/>
    <s v="Franchise Silver Sales Bill CSJ"/>
    <s v="SILVER ORNAMENT SALES LABOUR CHARGES"/>
    <s v=""/>
    <s v=""/>
    <n v="0"/>
    <s v=""/>
    <s v=""/>
    <n v="19951.810000000001"/>
    <n v="19951.810000000001"/>
    <x v="1"/>
    <x v="1"/>
    <s v=""/>
    <s v=""/>
    <n v="0"/>
    <n v="0"/>
    <n v="0"/>
  </r>
  <r>
    <x v="13"/>
    <s v="27/07/2024"/>
    <s v="Franchise Silver Sales Bill CSJ"/>
    <s v="SILVER ARTICLES SALES"/>
    <s v=""/>
    <s v=""/>
    <n v="0"/>
    <s v=""/>
    <s v=""/>
    <n v="50592.7"/>
    <n v="50592.7"/>
    <x v="1"/>
    <x v="1"/>
    <s v=""/>
    <s v=""/>
    <n v="0"/>
    <n v="0"/>
    <n v="0"/>
  </r>
  <r>
    <x v="13"/>
    <s v="27/07/2024"/>
    <s v="Franchise Silver Sales Bill CSJ"/>
    <s v="SILVER ARTICLES SALES LABOUR CHARGES"/>
    <s v=""/>
    <s v=""/>
    <n v="0"/>
    <s v=""/>
    <s v=""/>
    <n v="3751.99"/>
    <n v="3751.99"/>
    <x v="1"/>
    <x v="1"/>
    <s v=""/>
    <s v=""/>
    <n v="0"/>
    <n v="0"/>
    <n v="0"/>
  </r>
  <r>
    <x v="13"/>
    <s v="27/07/2024"/>
    <s v="Franchise Silver Sales Bill CSJ"/>
    <s v="SILVER ORNAMENT SALES OTHER CHARGES"/>
    <s v=""/>
    <s v=""/>
    <n v="0"/>
    <s v=""/>
    <s v=""/>
    <n v="35"/>
    <n v="35"/>
    <x v="1"/>
    <x v="1"/>
    <s v=""/>
    <s v=""/>
    <n v="0"/>
    <n v="0"/>
    <n v="0"/>
  </r>
  <r>
    <x v="13"/>
    <s v="27/07/2024"/>
    <s v="Franchise Silver Sales Bill CSJ"/>
    <s v="PRECIOUS STONES SALES"/>
    <s v=""/>
    <s v=""/>
    <n v="0"/>
    <s v=""/>
    <s v=""/>
    <n v="100.01"/>
    <n v="100.01"/>
    <x v="1"/>
    <x v="1"/>
    <s v=""/>
    <s v=""/>
    <n v="0"/>
    <n v="0"/>
    <n v="0"/>
  </r>
  <r>
    <x v="13"/>
    <s v="27/07/2024"/>
    <s v="Franchise Silver Sales Bill CSJ"/>
    <s v="SGST ON SILVER ORNAMENT SALES"/>
    <s v=""/>
    <s v=""/>
    <n v="0"/>
    <s v=""/>
    <s v=""/>
    <n v="2596.5100000000002"/>
    <n v="0"/>
    <x v="1"/>
    <x v="1"/>
    <s v=""/>
    <s v=""/>
    <n v="0"/>
    <n v="0"/>
    <n v="0"/>
  </r>
  <r>
    <x v="13"/>
    <s v="27/07/2024"/>
    <s v="Franchise Silver Sales Bill CSJ"/>
    <s v="CGST ON SILVER ORNAMENT SALES"/>
    <s v=""/>
    <s v=""/>
    <n v="0"/>
    <s v=""/>
    <s v=""/>
    <n v="2596.5100000000002"/>
    <n v="0"/>
    <x v="1"/>
    <x v="1"/>
    <s v=""/>
    <s v=""/>
    <n v="0"/>
    <n v="0"/>
    <n v="0"/>
  </r>
  <r>
    <x v="13"/>
    <s v="27/07/2024"/>
    <s v="Franchise Silver Sales Bill CSJ"/>
    <s v="SGST ON SILVER ORNAMENT SALES"/>
    <s v=""/>
    <s v=""/>
    <n v="0"/>
    <s v=""/>
    <s v=""/>
    <n v="299.27999999999997"/>
    <n v="0"/>
    <x v="1"/>
    <x v="1"/>
    <s v=""/>
    <s v=""/>
    <n v="0"/>
    <n v="0"/>
    <n v="0"/>
  </r>
  <r>
    <x v="13"/>
    <s v="27/07/2024"/>
    <s v="Franchise Silver Sales Bill CSJ"/>
    <s v="CGST ON SILVER ORNAMENT SALES"/>
    <s v=""/>
    <s v=""/>
    <n v="0"/>
    <s v=""/>
    <s v=""/>
    <n v="299.27999999999997"/>
    <n v="0"/>
    <x v="1"/>
    <x v="1"/>
    <s v=""/>
    <s v=""/>
    <n v="0"/>
    <n v="0"/>
    <n v="0"/>
  </r>
  <r>
    <x v="13"/>
    <s v="27/07/2024"/>
    <s v="Franchise Silver Sales Bill CSJ"/>
    <s v="SGST ON SILVER ARTICLES SALES"/>
    <s v=""/>
    <s v=""/>
    <n v="0"/>
    <s v=""/>
    <s v=""/>
    <n v="758.89"/>
    <n v="0"/>
    <x v="1"/>
    <x v="1"/>
    <s v=""/>
    <s v=""/>
    <n v="0"/>
    <n v="0"/>
    <n v="0"/>
  </r>
  <r>
    <x v="13"/>
    <s v="27/07/2024"/>
    <s v="Franchise Silver Sales Bill CSJ"/>
    <s v="CGST ON SILVER ARTICLES SALES"/>
    <s v=""/>
    <s v=""/>
    <n v="0"/>
    <s v=""/>
    <s v=""/>
    <n v="758.89"/>
    <n v="0"/>
    <x v="1"/>
    <x v="1"/>
    <s v=""/>
    <s v=""/>
    <n v="0"/>
    <n v="0"/>
    <n v="0"/>
  </r>
  <r>
    <x v="13"/>
    <s v="27/07/2024"/>
    <s v="Franchise Silver Sales Bill CSJ"/>
    <s v="SGST ON SILVER ARTICLES SALES"/>
    <s v=""/>
    <s v=""/>
    <n v="0"/>
    <s v=""/>
    <s v=""/>
    <n v="56.28"/>
    <n v="0"/>
    <x v="1"/>
    <x v="1"/>
    <s v=""/>
    <s v=""/>
    <n v="0"/>
    <n v="0"/>
    <n v="0"/>
  </r>
  <r>
    <x v="13"/>
    <s v="27/07/2024"/>
    <s v="Franchise Silver Sales Bill CSJ"/>
    <s v="CGST ON SILVER ARTICLES SALES"/>
    <s v=""/>
    <s v=""/>
    <n v="0"/>
    <s v=""/>
    <s v=""/>
    <n v="56.28"/>
    <n v="0"/>
    <x v="1"/>
    <x v="1"/>
    <s v=""/>
    <s v=""/>
    <n v="0"/>
    <n v="0"/>
    <n v="0"/>
  </r>
  <r>
    <x v="13"/>
    <s v="27/07/2024"/>
    <s v="Franchise Silver Sales Bill CSJ"/>
    <s v="SGST ON SILVER ORNAMENT SALES"/>
    <s v=""/>
    <s v=""/>
    <n v="0"/>
    <s v=""/>
    <s v=""/>
    <n v="0.53"/>
    <n v="0"/>
    <x v="1"/>
    <x v="1"/>
    <s v=""/>
    <s v=""/>
    <n v="0"/>
    <n v="0"/>
    <n v="0"/>
  </r>
  <r>
    <x v="13"/>
    <s v="27/07/2024"/>
    <s v="Franchise Silver Sales Bill CSJ"/>
    <s v="CGST ON SILVER ORNAMENT SALES"/>
    <s v=""/>
    <s v=""/>
    <n v="0"/>
    <s v=""/>
    <s v=""/>
    <n v="0.53"/>
    <n v="0"/>
    <x v="1"/>
    <x v="1"/>
    <s v=""/>
    <s v=""/>
    <n v="0"/>
    <n v="0"/>
    <n v="0"/>
  </r>
  <r>
    <x v="13"/>
    <s v="27/07/2024"/>
    <s v="Franchise Silver Sales Bill CSJ"/>
    <s v="SGST ON PRECIOUS STONES SALES"/>
    <s v=""/>
    <s v=""/>
    <n v="0"/>
    <s v=""/>
    <s v=""/>
    <n v="1.5"/>
    <n v="0"/>
    <x v="1"/>
    <x v="1"/>
    <s v=""/>
    <s v=""/>
    <n v="0"/>
    <n v="0"/>
    <n v="0"/>
  </r>
  <r>
    <x v="13"/>
    <s v="27/07/2024"/>
    <s v="Franchise Silver Sales Bill CSJ"/>
    <s v="CGST ON PRECIOUS STONES SALES"/>
    <s v=""/>
    <s v=""/>
    <n v="0"/>
    <s v=""/>
    <s v=""/>
    <n v="1.5"/>
    <n v="0"/>
    <x v="1"/>
    <x v="1"/>
    <s v=""/>
    <s v=""/>
    <n v="0"/>
    <n v="0"/>
    <n v="0"/>
  </r>
  <r>
    <x v="13"/>
    <s v="27/07/2024"/>
    <s v="Franchise Silver Sales Bill CSJ"/>
    <s v="ROUND OFF A/C"/>
    <s v=""/>
    <s v=""/>
    <n v="0"/>
    <s v=""/>
    <s v=""/>
    <n v="0.06"/>
    <n v="0"/>
    <x v="1"/>
    <x v="1"/>
    <s v=""/>
    <s v=""/>
    <n v="0"/>
    <n v="0"/>
    <n v="0"/>
  </r>
  <r>
    <x v="13"/>
    <s v="27/07/2024"/>
    <s v="Franchise Silver Sales Bill CSJ"/>
    <s v="CHANDUKAKA SARAF AND SONS PVT LTD PUNE"/>
    <s v=""/>
    <s v=""/>
    <n v="254958"/>
    <s v=""/>
    <s v=""/>
    <n v="0"/>
    <n v="0"/>
    <x v="1"/>
    <x v="1"/>
    <s v=""/>
    <s v=""/>
    <n v="0"/>
    <n v="0"/>
    <n v="0"/>
  </r>
  <r>
    <x v="14"/>
    <s v="27/07/2024"/>
    <s v="Franchise Silver Sales Bill CSJ"/>
    <s v="SILVER ORNAMENT SALES"/>
    <s v=""/>
    <n v="0"/>
    <n v="0"/>
    <n v="13.775"/>
    <n v="82.42"/>
    <n v="2852.26"/>
    <n v="2852.26"/>
    <x v="1"/>
    <x v="1"/>
    <n v="13.775"/>
    <n v="82.42"/>
    <n v="1135.336"/>
    <n v="1135.336"/>
    <n v="0"/>
  </r>
  <r>
    <x v="14"/>
    <s v="27/07/2024"/>
    <s v="Franchise Silver Sales Bill CSJ"/>
    <s v="SGST ON SILVER ORNAMENT SALES"/>
    <s v=""/>
    <s v=""/>
    <n v="0"/>
    <s v=""/>
    <s v=""/>
    <n v="42.78"/>
    <n v="0"/>
    <x v="1"/>
    <x v="1"/>
    <s v=""/>
    <s v=""/>
    <n v="0"/>
    <n v="0"/>
    <n v="0"/>
  </r>
  <r>
    <x v="14"/>
    <s v="27/07/2024"/>
    <s v="Franchise Silver Sales Bill CSJ"/>
    <s v="CGST ON SILVER ORNAMENT SALES"/>
    <s v=""/>
    <s v=""/>
    <n v="0"/>
    <s v=""/>
    <s v=""/>
    <n v="42.78"/>
    <n v="0"/>
    <x v="1"/>
    <x v="1"/>
    <s v=""/>
    <s v=""/>
    <n v="0"/>
    <n v="0"/>
    <n v="0"/>
  </r>
  <r>
    <x v="14"/>
    <s v="27/07/2024"/>
    <s v="Franchise Silver Sales Bill CSJ"/>
    <s v="ROUND OFF A/C"/>
    <s v=""/>
    <s v=""/>
    <n v="0"/>
    <s v=""/>
    <s v=""/>
    <n v="0.18"/>
    <n v="0"/>
    <x v="1"/>
    <x v="1"/>
    <s v=""/>
    <s v=""/>
    <n v="0"/>
    <n v="0"/>
    <n v="0"/>
  </r>
  <r>
    <x v="14"/>
    <s v="27/07/2024"/>
    <s v="Franchise Silver Sales Bill CSJ"/>
    <s v="CHANDUKAKA SARAF AND SONS PVT LTD PUNE"/>
    <s v=""/>
    <s v=""/>
    <n v="2938"/>
    <s v=""/>
    <s v=""/>
    <n v="0"/>
    <n v="0"/>
    <x v="1"/>
    <x v="1"/>
    <s v=""/>
    <s v=""/>
    <n v="0"/>
    <n v="0"/>
    <n v="0"/>
  </r>
  <r>
    <x v="15"/>
    <s v="27/07/2024"/>
    <s v="Franchise Silver Sales Bill CSJ"/>
    <s v="SILVER ORNAMENT SALES"/>
    <s v=""/>
    <n v="0"/>
    <n v="0"/>
    <n v="1608.7080000000001"/>
    <n v="82.42"/>
    <n v="87254.21"/>
    <n v="87254.21"/>
    <x v="1"/>
    <x v="1"/>
    <n v="1608.7080000000001"/>
    <n v="82.42"/>
    <n v="132589.71299999999"/>
    <n v="132589.71299999999"/>
    <n v="0"/>
  </r>
  <r>
    <x v="15"/>
    <s v="27/07/2024"/>
    <s v="Franchise Silver Sales Bill CSJ"/>
    <s v="SILVER ORNAMENT SALES LABOUR CHARGES"/>
    <s v=""/>
    <s v=""/>
    <n v="0"/>
    <s v=""/>
    <s v=""/>
    <n v="11740.17"/>
    <n v="11740.17"/>
    <x v="1"/>
    <x v="1"/>
    <s v=""/>
    <s v=""/>
    <n v="0"/>
    <n v="0"/>
    <n v="0"/>
  </r>
  <r>
    <x v="15"/>
    <s v="27/07/2024"/>
    <s v="Franchise Silver Sales Bill CSJ"/>
    <s v="SILVER ARTICLES SALES"/>
    <s v=""/>
    <s v=""/>
    <n v="0"/>
    <s v=""/>
    <s v=""/>
    <n v="45339.53"/>
    <n v="45339.53"/>
    <x v="1"/>
    <x v="1"/>
    <s v=""/>
    <s v=""/>
    <n v="0"/>
    <n v="0"/>
    <n v="0"/>
  </r>
  <r>
    <x v="15"/>
    <s v="27/07/2024"/>
    <s v="Franchise Silver Sales Bill CSJ"/>
    <s v="SILVER ARTICLES SALES LABOUR CHARGES"/>
    <s v=""/>
    <s v=""/>
    <n v="0"/>
    <s v=""/>
    <s v=""/>
    <n v="3895.17"/>
    <n v="3895.17"/>
    <x v="1"/>
    <x v="1"/>
    <s v=""/>
    <s v=""/>
    <n v="0"/>
    <n v="0"/>
    <n v="0"/>
  </r>
  <r>
    <x v="15"/>
    <s v="27/07/2024"/>
    <s v="Franchise Silver Sales Bill CSJ"/>
    <s v="SILVER ORNAMENT SALES OTHER CHARGES"/>
    <s v=""/>
    <s v=""/>
    <n v="0"/>
    <s v=""/>
    <s v=""/>
    <n v="385"/>
    <n v="385"/>
    <x v="1"/>
    <x v="1"/>
    <s v=""/>
    <s v=""/>
    <n v="0"/>
    <n v="0"/>
    <n v="0"/>
  </r>
  <r>
    <x v="15"/>
    <s v="27/07/2024"/>
    <s v="Franchise Silver Sales Bill CSJ"/>
    <s v="SGST ON SILVER ORNAMENT SALES"/>
    <s v=""/>
    <s v=""/>
    <n v="0"/>
    <s v=""/>
    <s v=""/>
    <n v="1308.81"/>
    <n v="0"/>
    <x v="1"/>
    <x v="1"/>
    <s v=""/>
    <s v=""/>
    <n v="0"/>
    <n v="0"/>
    <n v="0"/>
  </r>
  <r>
    <x v="15"/>
    <s v="27/07/2024"/>
    <s v="Franchise Silver Sales Bill CSJ"/>
    <s v="CGST ON SILVER ORNAMENT SALES"/>
    <s v=""/>
    <s v=""/>
    <n v="0"/>
    <s v=""/>
    <s v=""/>
    <n v="1308.81"/>
    <n v="0"/>
    <x v="1"/>
    <x v="1"/>
    <s v=""/>
    <s v=""/>
    <n v="0"/>
    <n v="0"/>
    <n v="0"/>
  </r>
  <r>
    <x v="15"/>
    <s v="27/07/2024"/>
    <s v="Franchise Silver Sales Bill CSJ"/>
    <s v="SGST ON SILVER ORNAMENT SALES"/>
    <s v=""/>
    <s v=""/>
    <n v="0"/>
    <s v=""/>
    <s v=""/>
    <n v="176.1"/>
    <n v="0"/>
    <x v="1"/>
    <x v="1"/>
    <s v=""/>
    <s v=""/>
    <n v="0"/>
    <n v="0"/>
    <n v="0"/>
  </r>
  <r>
    <x v="15"/>
    <s v="27/07/2024"/>
    <s v="Franchise Silver Sales Bill CSJ"/>
    <s v="CGST ON SILVER ORNAMENT SALES"/>
    <s v=""/>
    <s v=""/>
    <n v="0"/>
    <s v=""/>
    <s v=""/>
    <n v="176.1"/>
    <n v="0"/>
    <x v="1"/>
    <x v="1"/>
    <s v=""/>
    <s v=""/>
    <n v="0"/>
    <n v="0"/>
    <n v="0"/>
  </r>
  <r>
    <x v="15"/>
    <s v="27/07/2024"/>
    <s v="Franchise Silver Sales Bill CSJ"/>
    <s v="SGST ON SILVER ARTICLES SALES"/>
    <s v=""/>
    <s v=""/>
    <n v="0"/>
    <s v=""/>
    <s v=""/>
    <n v="680.09"/>
    <n v="0"/>
    <x v="1"/>
    <x v="1"/>
    <s v=""/>
    <s v=""/>
    <n v="0"/>
    <n v="0"/>
    <n v="0"/>
  </r>
  <r>
    <x v="15"/>
    <s v="27/07/2024"/>
    <s v="Franchise Silver Sales Bill CSJ"/>
    <s v="CGST ON SILVER ARTICLES SALES"/>
    <s v=""/>
    <s v=""/>
    <n v="0"/>
    <s v=""/>
    <s v=""/>
    <n v="680.09"/>
    <n v="0"/>
    <x v="1"/>
    <x v="1"/>
    <s v=""/>
    <s v=""/>
    <n v="0"/>
    <n v="0"/>
    <n v="0"/>
  </r>
  <r>
    <x v="15"/>
    <s v="27/07/2024"/>
    <s v="Franchise Silver Sales Bill CSJ"/>
    <s v="SGST ON SILVER ARTICLES SALES"/>
    <s v=""/>
    <s v=""/>
    <n v="0"/>
    <s v=""/>
    <s v=""/>
    <n v="58.43"/>
    <n v="0"/>
    <x v="1"/>
    <x v="1"/>
    <s v=""/>
    <s v=""/>
    <n v="0"/>
    <n v="0"/>
    <n v="0"/>
  </r>
  <r>
    <x v="15"/>
    <s v="27/07/2024"/>
    <s v="Franchise Silver Sales Bill CSJ"/>
    <s v="CGST ON SILVER ARTICLES SALES"/>
    <s v=""/>
    <s v=""/>
    <n v="0"/>
    <s v=""/>
    <s v=""/>
    <n v="58.43"/>
    <n v="0"/>
    <x v="1"/>
    <x v="1"/>
    <s v=""/>
    <s v=""/>
    <n v="0"/>
    <n v="0"/>
    <n v="0"/>
  </r>
  <r>
    <x v="15"/>
    <s v="27/07/2024"/>
    <s v="Franchise Silver Sales Bill CSJ"/>
    <s v="SGST ON SILVER ORNAMENT SALES"/>
    <s v=""/>
    <s v=""/>
    <n v="0"/>
    <s v=""/>
    <s v=""/>
    <n v="5.78"/>
    <n v="0"/>
    <x v="1"/>
    <x v="1"/>
    <s v=""/>
    <s v=""/>
    <n v="0"/>
    <n v="0"/>
    <n v="0"/>
  </r>
  <r>
    <x v="15"/>
    <s v="27/07/2024"/>
    <s v="Franchise Silver Sales Bill CSJ"/>
    <s v="CGST ON SILVER ORNAMENT SALES"/>
    <s v=""/>
    <s v=""/>
    <n v="0"/>
    <s v=""/>
    <s v=""/>
    <n v="5.78"/>
    <n v="0"/>
    <x v="1"/>
    <x v="1"/>
    <s v=""/>
    <s v=""/>
    <n v="0"/>
    <n v="0"/>
    <n v="0"/>
  </r>
  <r>
    <x v="15"/>
    <s v="27/07/2024"/>
    <s v="Franchise Silver Sales Bill CSJ"/>
    <s v="ROUND OFF A/C"/>
    <s v=""/>
    <s v=""/>
    <n v="0"/>
    <s v=""/>
    <s v=""/>
    <n v="0.5"/>
    <n v="0"/>
    <x v="1"/>
    <x v="1"/>
    <s v=""/>
    <s v=""/>
    <n v="0"/>
    <n v="0"/>
    <n v="0"/>
  </r>
  <r>
    <x v="15"/>
    <s v="27/07/2024"/>
    <s v="Franchise Silver Sales Bill CSJ"/>
    <s v="CHANDUKAKA SARAF AND SONS PVT LTD PUNE"/>
    <s v=""/>
    <s v=""/>
    <n v="153073"/>
    <s v=""/>
    <s v=""/>
    <n v="0"/>
    <n v="0"/>
    <x v="1"/>
    <x v="1"/>
    <s v=""/>
    <s v=""/>
    <n v="0"/>
    <n v="0"/>
    <n v="0"/>
  </r>
  <r>
    <x v="16"/>
    <s v="27/07/2024"/>
    <s v="Franchise Silver Sales Bill CSJ"/>
    <s v="SILVER ORNAMENT SALES"/>
    <s v=""/>
    <n v="0"/>
    <n v="0"/>
    <n v="63.01"/>
    <n v="82.42"/>
    <n v="11392.98"/>
    <n v="11392.98"/>
    <x v="1"/>
    <x v="1"/>
    <n v="63.01"/>
    <n v="82.42"/>
    <n v="5193.2839999999997"/>
    <n v="5193.2839999999997"/>
    <n v="0"/>
  </r>
  <r>
    <x v="16"/>
    <s v="27/07/2024"/>
    <s v="Franchise Silver Sales Bill CSJ"/>
    <s v="SGST ON SILVER ORNAMENT SALES"/>
    <s v=""/>
    <s v=""/>
    <n v="0"/>
    <s v=""/>
    <s v=""/>
    <n v="170.89"/>
    <n v="0"/>
    <x v="1"/>
    <x v="1"/>
    <s v=""/>
    <s v=""/>
    <n v="0"/>
    <n v="0"/>
    <n v="0"/>
  </r>
  <r>
    <x v="16"/>
    <s v="27/07/2024"/>
    <s v="Franchise Silver Sales Bill CSJ"/>
    <s v="CGST ON SILVER ORNAMENT SALES"/>
    <s v=""/>
    <s v=""/>
    <n v="0"/>
    <s v=""/>
    <s v=""/>
    <n v="170.89"/>
    <n v="0"/>
    <x v="1"/>
    <x v="1"/>
    <s v=""/>
    <s v=""/>
    <n v="0"/>
    <n v="0"/>
    <n v="0"/>
  </r>
  <r>
    <x v="16"/>
    <s v="27/07/2024"/>
    <s v="Franchise Silver Sales Bill CSJ"/>
    <s v="ROUND OFF A/C"/>
    <s v=""/>
    <s v=""/>
    <n v="0"/>
    <s v=""/>
    <s v=""/>
    <n v="0.24"/>
    <n v="0"/>
    <x v="1"/>
    <x v="1"/>
    <s v=""/>
    <s v=""/>
    <n v="0"/>
    <n v="0"/>
    <n v="0"/>
  </r>
  <r>
    <x v="16"/>
    <s v="27/07/2024"/>
    <s v="Franchise Silver Sales Bill CSJ"/>
    <s v="CHANDUKAKA SARAF AND SONS PVT LTD PUNE"/>
    <s v=""/>
    <s v=""/>
    <n v="11735"/>
    <s v=""/>
    <s v=""/>
    <n v="0"/>
    <n v="0"/>
    <x v="1"/>
    <x v="1"/>
    <s v=""/>
    <s v=""/>
    <n v="0"/>
    <n v="0"/>
    <n v="0"/>
  </r>
  <r>
    <x v="17"/>
    <s v="27/07/2024"/>
    <s v="Franchise Silver Sales Bill CSJ"/>
    <s v="SILVER ORNAMENT SALES"/>
    <s v=""/>
    <n v="0"/>
    <n v="0"/>
    <n v="65.436999999999998"/>
    <n v="82.42"/>
    <n v="11397.21"/>
    <n v="11397.21"/>
    <x v="1"/>
    <x v="1"/>
    <n v="65.436999999999998"/>
    <n v="82.42"/>
    <n v="5393.3180000000002"/>
    <n v="5393.3180000000002"/>
    <n v="0"/>
  </r>
  <r>
    <x v="17"/>
    <s v="27/07/2024"/>
    <s v="Franchise Silver Sales Bill CSJ"/>
    <s v="SGST ON SILVER ORNAMENT SALES"/>
    <s v=""/>
    <s v=""/>
    <n v="0"/>
    <s v=""/>
    <s v=""/>
    <n v="170.96"/>
    <n v="0"/>
    <x v="1"/>
    <x v="1"/>
    <s v=""/>
    <s v=""/>
    <n v="0"/>
    <n v="0"/>
    <n v="0"/>
  </r>
  <r>
    <x v="17"/>
    <s v="27/07/2024"/>
    <s v="Franchise Silver Sales Bill CSJ"/>
    <s v="CGST ON SILVER ORNAMENT SALES"/>
    <s v=""/>
    <s v=""/>
    <n v="0"/>
    <s v=""/>
    <s v=""/>
    <n v="170.96"/>
    <n v="0"/>
    <x v="1"/>
    <x v="1"/>
    <s v=""/>
    <s v=""/>
    <n v="0"/>
    <n v="0"/>
    <n v="0"/>
  </r>
  <r>
    <x v="17"/>
    <s v="27/07/2024"/>
    <s v="Franchise Silver Sales Bill CSJ"/>
    <s v="ROUND OFF A/C"/>
    <s v=""/>
    <s v=""/>
    <n v="0.13"/>
    <s v=""/>
    <s v=""/>
    <n v="0"/>
    <n v="0"/>
    <x v="1"/>
    <x v="1"/>
    <s v=""/>
    <s v=""/>
    <n v="0"/>
    <n v="0"/>
    <n v="0"/>
  </r>
  <r>
    <x v="17"/>
    <s v="27/07/2024"/>
    <s v="Franchise Silver Sales Bill CSJ"/>
    <s v="CHANDUKAKA SARAF AND SONS PVT LTD PUNE"/>
    <s v=""/>
    <s v=""/>
    <n v="11739"/>
    <s v=""/>
    <s v=""/>
    <n v="0"/>
    <n v="0"/>
    <x v="1"/>
    <x v="1"/>
    <s v=""/>
    <s v=""/>
    <n v="0"/>
    <n v="0"/>
    <n v="0"/>
  </r>
  <r>
    <x v="18"/>
    <s v="27/07/2024"/>
    <s v="Franchise Silver Sales Bill CSJ"/>
    <s v="SILVER ORNAMENT SALES"/>
    <s v=""/>
    <n v="0"/>
    <n v="0"/>
    <n v="54.024000000000001"/>
    <n v="82.42"/>
    <n v="10144.49"/>
    <n v="10144.49"/>
    <x v="1"/>
    <x v="1"/>
    <n v="54.024000000000001"/>
    <n v="82.42"/>
    <n v="4452.6580000000004"/>
    <n v="4452.6580000000004"/>
    <n v="0"/>
  </r>
  <r>
    <x v="18"/>
    <s v="27/07/2024"/>
    <s v="Franchise Silver Sales Bill CSJ"/>
    <s v="SGST ON SILVER ORNAMENT SALES"/>
    <s v=""/>
    <s v=""/>
    <n v="0"/>
    <s v=""/>
    <s v=""/>
    <n v="152.16999999999999"/>
    <n v="0"/>
    <x v="1"/>
    <x v="1"/>
    <s v=""/>
    <s v=""/>
    <n v="0"/>
    <n v="0"/>
    <n v="0"/>
  </r>
  <r>
    <x v="18"/>
    <s v="27/07/2024"/>
    <s v="Franchise Silver Sales Bill CSJ"/>
    <s v="CGST ON SILVER ORNAMENT SALES"/>
    <s v=""/>
    <s v=""/>
    <n v="0"/>
    <s v=""/>
    <s v=""/>
    <n v="152.16999999999999"/>
    <n v="0"/>
    <x v="1"/>
    <x v="1"/>
    <s v=""/>
    <s v=""/>
    <n v="0"/>
    <n v="0"/>
    <n v="0"/>
  </r>
  <r>
    <x v="18"/>
    <s v="27/07/2024"/>
    <s v="Franchise Silver Sales Bill CSJ"/>
    <s v="ROUND OFF A/C"/>
    <s v=""/>
    <s v=""/>
    <n v="0"/>
    <s v=""/>
    <s v=""/>
    <n v="0.17"/>
    <n v="0"/>
    <x v="1"/>
    <x v="1"/>
    <s v=""/>
    <s v=""/>
    <n v="0"/>
    <n v="0"/>
    <n v="0"/>
  </r>
  <r>
    <x v="18"/>
    <s v="27/07/2024"/>
    <s v="Franchise Silver Sales Bill CSJ"/>
    <s v="CHANDUKAKA SARAF AND SONS PVT LTD PUNE"/>
    <s v=""/>
    <s v=""/>
    <n v="10449"/>
    <s v=""/>
    <s v=""/>
    <n v="0"/>
    <n v="0"/>
    <x v="1"/>
    <x v="1"/>
    <s v=""/>
    <s v=""/>
    <n v="0"/>
    <n v="0"/>
    <n v="0"/>
  </r>
  <r>
    <x v="19"/>
    <s v="27/07/2024"/>
    <s v="Franchise Silver Sales Bill CSJ"/>
    <s v="SILVER ARTICLES SALES"/>
    <s v=""/>
    <n v="0"/>
    <n v="0"/>
    <n v="1911.087"/>
    <n v="82.42"/>
    <n v="79092.399999999994"/>
    <n v="79092.399999999994"/>
    <x v="1"/>
    <x v="1"/>
    <n v="1911.087"/>
    <n v="82.42"/>
    <n v="157511.791"/>
    <n v="157511.791"/>
    <n v="0"/>
  </r>
  <r>
    <x v="19"/>
    <s v="27/07/2024"/>
    <s v="Franchise Silver Sales Bill CSJ"/>
    <s v="SILVER ARTICLES SALES LABOUR CHARGES"/>
    <s v=""/>
    <s v=""/>
    <n v="0"/>
    <s v=""/>
    <s v=""/>
    <n v="5114.92"/>
    <n v="5114.92"/>
    <x v="1"/>
    <x v="1"/>
    <s v=""/>
    <s v=""/>
    <n v="0"/>
    <n v="0"/>
    <n v="0"/>
  </r>
  <r>
    <x v="19"/>
    <s v="27/07/2024"/>
    <s v="Franchise Silver Sales Bill CSJ"/>
    <s v="SILVER ORNAMENT SALES"/>
    <s v=""/>
    <s v=""/>
    <n v="0"/>
    <s v=""/>
    <s v=""/>
    <n v="78424.820000000007"/>
    <n v="78424.820000000007"/>
    <x v="1"/>
    <x v="1"/>
    <s v=""/>
    <s v=""/>
    <n v="0"/>
    <n v="0"/>
    <n v="0"/>
  </r>
  <r>
    <x v="19"/>
    <s v="27/07/2024"/>
    <s v="Franchise Silver Sales Bill CSJ"/>
    <s v="SILVER ORNAMENT SALES LABOUR CHARGES"/>
    <s v=""/>
    <s v=""/>
    <n v="0"/>
    <s v=""/>
    <s v=""/>
    <n v="10142.129999999999"/>
    <n v="10142.129999999999"/>
    <x v="1"/>
    <x v="1"/>
    <s v=""/>
    <s v=""/>
    <n v="0"/>
    <n v="0"/>
    <n v="0"/>
  </r>
  <r>
    <x v="19"/>
    <s v="27/07/2024"/>
    <s v="Franchise Silver Sales Bill CSJ"/>
    <s v="SILVER ORNAMENT SALES OTHER CHARGES"/>
    <s v=""/>
    <s v=""/>
    <n v="0"/>
    <s v=""/>
    <s v=""/>
    <n v="1000"/>
    <n v="1000"/>
    <x v="1"/>
    <x v="1"/>
    <s v=""/>
    <s v=""/>
    <n v="0"/>
    <n v="0"/>
    <n v="0"/>
  </r>
  <r>
    <x v="19"/>
    <s v="27/07/2024"/>
    <s v="Franchise Silver Sales Bill CSJ"/>
    <s v="SGST ON SILVER ARTICLES SALES"/>
    <s v=""/>
    <s v=""/>
    <n v="0"/>
    <s v=""/>
    <s v=""/>
    <n v="1186.3900000000001"/>
    <n v="0"/>
    <x v="1"/>
    <x v="1"/>
    <s v=""/>
    <s v=""/>
    <n v="0"/>
    <n v="0"/>
    <n v="0"/>
  </r>
  <r>
    <x v="19"/>
    <s v="27/07/2024"/>
    <s v="Franchise Silver Sales Bill CSJ"/>
    <s v="CGST ON SILVER ARTICLES SALES"/>
    <s v=""/>
    <s v=""/>
    <n v="0"/>
    <s v=""/>
    <s v=""/>
    <n v="1186.3900000000001"/>
    <n v="0"/>
    <x v="1"/>
    <x v="1"/>
    <s v=""/>
    <s v=""/>
    <n v="0"/>
    <n v="0"/>
    <n v="0"/>
  </r>
  <r>
    <x v="19"/>
    <s v="27/07/2024"/>
    <s v="Franchise Silver Sales Bill CSJ"/>
    <s v="SGST ON SILVER ARTICLES SALES"/>
    <s v=""/>
    <s v=""/>
    <n v="0"/>
    <s v=""/>
    <s v=""/>
    <n v="76.72"/>
    <n v="0"/>
    <x v="1"/>
    <x v="1"/>
    <s v=""/>
    <s v=""/>
    <n v="0"/>
    <n v="0"/>
    <n v="0"/>
  </r>
  <r>
    <x v="19"/>
    <s v="27/07/2024"/>
    <s v="Franchise Silver Sales Bill CSJ"/>
    <s v="CGST ON SILVER ARTICLES SALES"/>
    <s v=""/>
    <s v=""/>
    <n v="0"/>
    <s v=""/>
    <s v=""/>
    <n v="76.72"/>
    <n v="0"/>
    <x v="1"/>
    <x v="1"/>
    <s v=""/>
    <s v=""/>
    <n v="0"/>
    <n v="0"/>
    <n v="0"/>
  </r>
  <r>
    <x v="19"/>
    <s v="27/07/2024"/>
    <s v="Franchise Silver Sales Bill CSJ"/>
    <s v="SGST ON SILVER ORNAMENT SALES"/>
    <s v=""/>
    <s v=""/>
    <n v="0"/>
    <s v=""/>
    <s v=""/>
    <n v="1176.3699999999999"/>
    <n v="0"/>
    <x v="1"/>
    <x v="1"/>
    <s v=""/>
    <s v=""/>
    <n v="0"/>
    <n v="0"/>
    <n v="0"/>
  </r>
  <r>
    <x v="19"/>
    <s v="27/07/2024"/>
    <s v="Franchise Silver Sales Bill CSJ"/>
    <s v="CGST ON SILVER ORNAMENT SALES"/>
    <s v=""/>
    <s v=""/>
    <n v="0"/>
    <s v=""/>
    <s v=""/>
    <n v="1176.3699999999999"/>
    <n v="0"/>
    <x v="1"/>
    <x v="1"/>
    <s v=""/>
    <s v=""/>
    <n v="0"/>
    <n v="0"/>
    <n v="0"/>
  </r>
  <r>
    <x v="19"/>
    <s v="27/07/2024"/>
    <s v="Franchise Silver Sales Bill CSJ"/>
    <s v="SGST ON SILVER ORNAMENT SALES"/>
    <s v=""/>
    <s v=""/>
    <n v="0"/>
    <s v=""/>
    <s v=""/>
    <n v="152.13"/>
    <n v="0"/>
    <x v="1"/>
    <x v="1"/>
    <s v=""/>
    <s v=""/>
    <n v="0"/>
    <n v="0"/>
    <n v="0"/>
  </r>
  <r>
    <x v="19"/>
    <s v="27/07/2024"/>
    <s v="Franchise Silver Sales Bill CSJ"/>
    <s v="CGST ON SILVER ORNAMENT SALES"/>
    <s v=""/>
    <s v=""/>
    <n v="0"/>
    <s v=""/>
    <s v=""/>
    <n v="152.13"/>
    <n v="0"/>
    <x v="1"/>
    <x v="1"/>
    <s v=""/>
    <s v=""/>
    <n v="0"/>
    <n v="0"/>
    <n v="0"/>
  </r>
  <r>
    <x v="19"/>
    <s v="27/07/2024"/>
    <s v="Franchise Silver Sales Bill CSJ"/>
    <s v="SGST ON SILVER ORNAMENT SALES"/>
    <s v=""/>
    <s v=""/>
    <n v="0"/>
    <s v=""/>
    <s v=""/>
    <n v="15"/>
    <n v="0"/>
    <x v="1"/>
    <x v="1"/>
    <s v=""/>
    <s v=""/>
    <n v="0"/>
    <n v="0"/>
    <n v="0"/>
  </r>
  <r>
    <x v="19"/>
    <s v="27/07/2024"/>
    <s v="Franchise Silver Sales Bill CSJ"/>
    <s v="CGST ON SILVER ORNAMENT SALES"/>
    <s v=""/>
    <s v=""/>
    <n v="0"/>
    <s v=""/>
    <s v=""/>
    <n v="15"/>
    <n v="0"/>
    <x v="1"/>
    <x v="1"/>
    <s v=""/>
    <s v=""/>
    <n v="0"/>
    <n v="0"/>
    <n v="0"/>
  </r>
  <r>
    <x v="19"/>
    <s v="27/07/2024"/>
    <s v="Franchise Silver Sales Bill CSJ"/>
    <s v="ROUND OFF A/C"/>
    <s v=""/>
    <s v=""/>
    <n v="0.49"/>
    <s v=""/>
    <s v=""/>
    <n v="0"/>
    <n v="0"/>
    <x v="1"/>
    <x v="1"/>
    <s v=""/>
    <s v=""/>
    <n v="0"/>
    <n v="0"/>
    <n v="0"/>
  </r>
  <r>
    <x v="19"/>
    <s v="27/07/2024"/>
    <s v="Franchise Silver Sales Bill CSJ"/>
    <s v="CHANDUKAKA SARAF AND SONS PVT LTD PUNE"/>
    <s v=""/>
    <s v=""/>
    <n v="178987"/>
    <s v=""/>
    <s v=""/>
    <n v="0"/>
    <n v="0"/>
    <x v="1"/>
    <x v="1"/>
    <s v=""/>
    <s v=""/>
    <n v="0"/>
    <n v="0"/>
    <n v="0"/>
  </r>
  <r>
    <x v="20"/>
    <s v="27/07/2024"/>
    <s v="Franchise Silver Sales Bill CSJ"/>
    <s v="SILVER ORNAMENT SALES"/>
    <s v=""/>
    <n v="0"/>
    <n v="0"/>
    <n v="31.652000000000001"/>
    <n v="82.42"/>
    <n v="5630.61"/>
    <n v="5630.61"/>
    <x v="1"/>
    <x v="1"/>
    <n v="31.652000000000001"/>
    <n v="82.42"/>
    <n v="2608.7579999999998"/>
    <n v="2608.7579999999998"/>
    <n v="0"/>
  </r>
  <r>
    <x v="20"/>
    <s v="27/07/2024"/>
    <s v="Franchise Silver Sales Bill CSJ"/>
    <s v="SGST ON SILVER ORNAMENT SALES"/>
    <s v=""/>
    <s v=""/>
    <n v="0"/>
    <s v=""/>
    <s v=""/>
    <n v="84.46"/>
    <n v="0"/>
    <x v="1"/>
    <x v="1"/>
    <s v=""/>
    <s v=""/>
    <n v="0"/>
    <n v="0"/>
    <n v="0"/>
  </r>
  <r>
    <x v="20"/>
    <s v="27/07/2024"/>
    <s v="Franchise Silver Sales Bill CSJ"/>
    <s v="CGST ON SILVER ORNAMENT SALES"/>
    <s v=""/>
    <s v=""/>
    <n v="0"/>
    <s v=""/>
    <s v=""/>
    <n v="84.46"/>
    <n v="0"/>
    <x v="1"/>
    <x v="1"/>
    <s v=""/>
    <s v=""/>
    <n v="0"/>
    <n v="0"/>
    <n v="0"/>
  </r>
  <r>
    <x v="20"/>
    <s v="27/07/2024"/>
    <s v="Franchise Silver Sales Bill CSJ"/>
    <s v="ROUND OFF A/C"/>
    <s v=""/>
    <s v=""/>
    <n v="0"/>
    <s v=""/>
    <s v=""/>
    <n v="0.47"/>
    <n v="0"/>
    <x v="1"/>
    <x v="1"/>
    <s v=""/>
    <s v=""/>
    <n v="0"/>
    <n v="0"/>
    <n v="0"/>
  </r>
  <r>
    <x v="20"/>
    <s v="27/07/2024"/>
    <s v="Franchise Silver Sales Bill CSJ"/>
    <s v="CHANDUKAKA SARAF AND SONS PVT LTD PUNE"/>
    <s v=""/>
    <s v=""/>
    <n v="5800"/>
    <s v=""/>
    <s v=""/>
    <n v="0"/>
    <n v="0"/>
    <x v="1"/>
    <x v="1"/>
    <s v=""/>
    <s v=""/>
    <n v="0"/>
    <n v="0"/>
    <n v="0"/>
  </r>
  <r>
    <x v="21"/>
    <s v="27/07/2024"/>
    <s v="Franchise Silver Sales Bill CSJ"/>
    <s v="SILVER ORNAMENT SALES"/>
    <s v=""/>
    <n v="0"/>
    <n v="0"/>
    <n v="1742.48"/>
    <n v="82.42"/>
    <n v="74235.66"/>
    <n v="74235.66"/>
    <x v="1"/>
    <x v="1"/>
    <n v="1742.48"/>
    <n v="82.42"/>
    <n v="143615.20199999999"/>
    <n v="143615.20199999999"/>
    <n v="0"/>
  </r>
  <r>
    <x v="21"/>
    <s v="27/07/2024"/>
    <s v="Franchise Silver Sales Bill CSJ"/>
    <s v="SILVER ORNAMENT SALES LABOUR CHARGES"/>
    <s v=""/>
    <s v=""/>
    <n v="0"/>
    <s v=""/>
    <s v=""/>
    <n v="12138.73"/>
    <n v="12138.73"/>
    <x v="1"/>
    <x v="1"/>
    <s v=""/>
    <s v=""/>
    <n v="0"/>
    <n v="0"/>
    <n v="0"/>
  </r>
  <r>
    <x v="21"/>
    <s v="27/07/2024"/>
    <s v="Franchise Silver Sales Bill CSJ"/>
    <s v="SILVER ORNAMENT SALES OTHER CHARGES"/>
    <s v=""/>
    <s v=""/>
    <n v="0"/>
    <s v=""/>
    <s v=""/>
    <n v="735"/>
    <n v="735"/>
    <x v="1"/>
    <x v="1"/>
    <s v=""/>
    <s v=""/>
    <n v="0"/>
    <n v="0"/>
    <n v="0"/>
  </r>
  <r>
    <x v="21"/>
    <s v="27/07/2024"/>
    <s v="Franchise Silver Sales Bill CSJ"/>
    <s v="SILVER ARTICLES SALES"/>
    <s v=""/>
    <s v=""/>
    <n v="0"/>
    <s v=""/>
    <s v=""/>
    <n v="69384.56"/>
    <n v="69384.56"/>
    <x v="1"/>
    <x v="1"/>
    <s v=""/>
    <s v=""/>
    <n v="0"/>
    <n v="0"/>
    <n v="0"/>
  </r>
  <r>
    <x v="21"/>
    <s v="27/07/2024"/>
    <s v="Franchise Silver Sales Bill CSJ"/>
    <s v="SILVER ARTICLES SALES LABOUR CHARGES"/>
    <s v=""/>
    <s v=""/>
    <n v="0"/>
    <s v=""/>
    <s v=""/>
    <n v="6528.98"/>
    <n v="6528.98"/>
    <x v="1"/>
    <x v="1"/>
    <s v=""/>
    <s v=""/>
    <n v="0"/>
    <n v="0"/>
    <n v="0"/>
  </r>
  <r>
    <x v="21"/>
    <s v="27/07/2024"/>
    <s v="Franchise Silver Sales Bill CSJ"/>
    <s v="SGST ON SILVER ORNAMENT SALES"/>
    <s v=""/>
    <s v=""/>
    <n v="0"/>
    <s v=""/>
    <s v=""/>
    <n v="1113.53"/>
    <n v="0"/>
    <x v="1"/>
    <x v="1"/>
    <s v=""/>
    <s v=""/>
    <n v="0"/>
    <n v="0"/>
    <n v="0"/>
  </r>
  <r>
    <x v="21"/>
    <s v="27/07/2024"/>
    <s v="Franchise Silver Sales Bill CSJ"/>
    <s v="CGST ON SILVER ORNAMENT SALES"/>
    <s v=""/>
    <s v=""/>
    <n v="0"/>
    <s v=""/>
    <s v=""/>
    <n v="1113.53"/>
    <n v="0"/>
    <x v="1"/>
    <x v="1"/>
    <s v=""/>
    <s v=""/>
    <n v="0"/>
    <n v="0"/>
    <n v="0"/>
  </r>
  <r>
    <x v="21"/>
    <s v="27/07/2024"/>
    <s v="Franchise Silver Sales Bill CSJ"/>
    <s v="SGST ON SILVER ORNAMENT SALES"/>
    <s v=""/>
    <s v=""/>
    <n v="0"/>
    <s v=""/>
    <s v=""/>
    <n v="182.08"/>
    <n v="0"/>
    <x v="1"/>
    <x v="1"/>
    <s v=""/>
    <s v=""/>
    <n v="0"/>
    <n v="0"/>
    <n v="0"/>
  </r>
  <r>
    <x v="21"/>
    <s v="27/07/2024"/>
    <s v="Franchise Silver Sales Bill CSJ"/>
    <s v="CGST ON SILVER ORNAMENT SALES"/>
    <s v=""/>
    <s v=""/>
    <n v="0"/>
    <s v=""/>
    <s v=""/>
    <n v="182.08"/>
    <n v="0"/>
    <x v="1"/>
    <x v="1"/>
    <s v=""/>
    <s v=""/>
    <n v="0"/>
    <n v="0"/>
    <n v="0"/>
  </r>
  <r>
    <x v="21"/>
    <s v="27/07/2024"/>
    <s v="Franchise Silver Sales Bill CSJ"/>
    <s v="SGST ON SILVER ORNAMENT SALES"/>
    <s v=""/>
    <s v=""/>
    <n v="0"/>
    <s v=""/>
    <s v=""/>
    <n v="11.03"/>
    <n v="0"/>
    <x v="1"/>
    <x v="1"/>
    <s v=""/>
    <s v=""/>
    <n v="0"/>
    <n v="0"/>
    <n v="0"/>
  </r>
  <r>
    <x v="21"/>
    <s v="27/07/2024"/>
    <s v="Franchise Silver Sales Bill CSJ"/>
    <s v="CGST ON SILVER ORNAMENT SALES"/>
    <s v=""/>
    <s v=""/>
    <n v="0"/>
    <s v=""/>
    <s v=""/>
    <n v="11.03"/>
    <n v="0"/>
    <x v="1"/>
    <x v="1"/>
    <s v=""/>
    <s v=""/>
    <n v="0"/>
    <n v="0"/>
    <n v="0"/>
  </r>
  <r>
    <x v="21"/>
    <s v="27/07/2024"/>
    <s v="Franchise Silver Sales Bill CSJ"/>
    <s v="SGST ON SILVER ARTICLES SALES"/>
    <s v=""/>
    <s v=""/>
    <n v="0"/>
    <s v=""/>
    <s v=""/>
    <n v="1040.77"/>
    <n v="0"/>
    <x v="1"/>
    <x v="1"/>
    <s v=""/>
    <s v=""/>
    <n v="0"/>
    <n v="0"/>
    <n v="0"/>
  </r>
  <r>
    <x v="21"/>
    <s v="27/07/2024"/>
    <s v="Franchise Silver Sales Bill CSJ"/>
    <s v="CGST ON SILVER ARTICLES SALES"/>
    <s v=""/>
    <s v=""/>
    <n v="0"/>
    <s v=""/>
    <s v=""/>
    <n v="1040.77"/>
    <n v="0"/>
    <x v="1"/>
    <x v="1"/>
    <s v=""/>
    <s v=""/>
    <n v="0"/>
    <n v="0"/>
    <n v="0"/>
  </r>
  <r>
    <x v="21"/>
    <s v="27/07/2024"/>
    <s v="Franchise Silver Sales Bill CSJ"/>
    <s v="SGST ON SILVER ARTICLES SALES"/>
    <s v=""/>
    <s v=""/>
    <n v="0"/>
    <s v=""/>
    <s v=""/>
    <n v="97.93"/>
    <n v="0"/>
    <x v="1"/>
    <x v="1"/>
    <s v=""/>
    <s v=""/>
    <n v="0"/>
    <n v="0"/>
    <n v="0"/>
  </r>
  <r>
    <x v="21"/>
    <s v="27/07/2024"/>
    <s v="Franchise Silver Sales Bill CSJ"/>
    <s v="CGST ON SILVER ARTICLES SALES"/>
    <s v=""/>
    <s v=""/>
    <n v="0"/>
    <s v=""/>
    <s v=""/>
    <n v="97.93"/>
    <n v="0"/>
    <x v="1"/>
    <x v="1"/>
    <s v=""/>
    <s v=""/>
    <n v="0"/>
    <n v="0"/>
    <n v="0"/>
  </r>
  <r>
    <x v="21"/>
    <s v="27/07/2024"/>
    <s v="Franchise Silver Sales Bill CSJ"/>
    <s v="ROUND OFF A/C"/>
    <s v=""/>
    <s v=""/>
    <n v="0"/>
    <s v=""/>
    <s v=""/>
    <n v="0.39"/>
    <n v="0"/>
    <x v="1"/>
    <x v="1"/>
    <s v=""/>
    <s v=""/>
    <n v="0"/>
    <n v="0"/>
    <n v="0"/>
  </r>
  <r>
    <x v="21"/>
    <s v="27/07/2024"/>
    <s v="Franchise Silver Sales Bill CSJ"/>
    <s v="CHANDUKAKA SARAF AND SONS PVT LTD PUNE"/>
    <s v=""/>
    <s v=""/>
    <n v="167914"/>
    <s v=""/>
    <s v=""/>
    <n v="0"/>
    <n v="0"/>
    <x v="1"/>
    <x v="1"/>
    <s v=""/>
    <s v=""/>
    <n v="0"/>
    <n v="0"/>
    <n v="0"/>
  </r>
  <r>
    <x v="22"/>
    <s v="27/07/2024"/>
    <s v="Franchise Silver Sales Bill CSJ"/>
    <s v="SILVER ORNAMENT SALES"/>
    <s v=""/>
    <n v="0"/>
    <n v="0"/>
    <n v="4037.402"/>
    <n v="82.42"/>
    <n v="176953.33"/>
    <n v="176953.33"/>
    <x v="1"/>
    <x v="1"/>
    <n v="4037.402"/>
    <n v="82.42"/>
    <n v="332762.67300000001"/>
    <n v="332762.67300000001"/>
    <n v="0"/>
  </r>
  <r>
    <x v="22"/>
    <s v="27/07/2024"/>
    <s v="Franchise Silver Sales Bill CSJ"/>
    <s v="SILVER ORNAMENT SALES LABOUR CHARGES"/>
    <s v=""/>
    <s v=""/>
    <n v="0"/>
    <s v=""/>
    <s v=""/>
    <n v="24575.16"/>
    <n v="24575.16"/>
    <x v="1"/>
    <x v="1"/>
    <s v=""/>
    <s v=""/>
    <n v="0"/>
    <n v="0"/>
    <n v="0"/>
  </r>
  <r>
    <x v="22"/>
    <s v="27/07/2024"/>
    <s v="Franchise Silver Sales Bill CSJ"/>
    <s v="SILVER ARTICLES SALES"/>
    <s v=""/>
    <s v=""/>
    <n v="0"/>
    <s v=""/>
    <s v=""/>
    <n v="155821.51999999999"/>
    <n v="155821.51999999999"/>
    <x v="1"/>
    <x v="1"/>
    <s v=""/>
    <s v=""/>
    <n v="0"/>
    <n v="0"/>
    <n v="0"/>
  </r>
  <r>
    <x v="22"/>
    <s v="27/07/2024"/>
    <s v="Franchise Silver Sales Bill CSJ"/>
    <s v="SILVER ARTICLES SALES LABOUR CHARGES"/>
    <s v=""/>
    <s v=""/>
    <n v="0"/>
    <s v=""/>
    <s v=""/>
    <n v="15939.47"/>
    <n v="15939.47"/>
    <x v="1"/>
    <x v="1"/>
    <s v=""/>
    <s v=""/>
    <n v="0"/>
    <n v="0"/>
    <n v="0"/>
  </r>
  <r>
    <x v="22"/>
    <s v="27/07/2024"/>
    <s v="Franchise Silver Sales Bill CSJ"/>
    <s v="SILVER ORNAMENT SALES OTHER CHARGES"/>
    <s v=""/>
    <s v=""/>
    <n v="0"/>
    <s v=""/>
    <s v=""/>
    <n v="785"/>
    <n v="785"/>
    <x v="1"/>
    <x v="1"/>
    <s v=""/>
    <s v=""/>
    <n v="0"/>
    <n v="0"/>
    <n v="0"/>
  </r>
  <r>
    <x v="22"/>
    <s v="27/07/2024"/>
    <s v="Franchise Silver Sales Bill CSJ"/>
    <s v="SGST ON SILVER ORNAMENT SALES"/>
    <s v=""/>
    <s v=""/>
    <n v="0"/>
    <s v=""/>
    <s v=""/>
    <n v="2654.3"/>
    <n v="0"/>
    <x v="1"/>
    <x v="1"/>
    <s v=""/>
    <s v=""/>
    <n v="0"/>
    <n v="0"/>
    <n v="0"/>
  </r>
  <r>
    <x v="22"/>
    <s v="27/07/2024"/>
    <s v="Franchise Silver Sales Bill CSJ"/>
    <s v="CGST ON SILVER ORNAMENT SALES"/>
    <s v=""/>
    <s v=""/>
    <n v="0"/>
    <s v=""/>
    <s v=""/>
    <n v="2654.3"/>
    <n v="0"/>
    <x v="1"/>
    <x v="1"/>
    <s v=""/>
    <s v=""/>
    <n v="0"/>
    <n v="0"/>
    <n v="0"/>
  </r>
  <r>
    <x v="22"/>
    <s v="27/07/2024"/>
    <s v="Franchise Silver Sales Bill CSJ"/>
    <s v="SGST ON SILVER ORNAMENT SALES"/>
    <s v=""/>
    <s v=""/>
    <n v="0"/>
    <s v=""/>
    <s v=""/>
    <n v="368.63"/>
    <n v="0"/>
    <x v="1"/>
    <x v="1"/>
    <s v=""/>
    <s v=""/>
    <n v="0"/>
    <n v="0"/>
    <n v="0"/>
  </r>
  <r>
    <x v="22"/>
    <s v="27/07/2024"/>
    <s v="Franchise Silver Sales Bill CSJ"/>
    <s v="CGST ON SILVER ORNAMENT SALES"/>
    <s v=""/>
    <s v=""/>
    <n v="0"/>
    <s v=""/>
    <s v=""/>
    <n v="368.63"/>
    <n v="0"/>
    <x v="1"/>
    <x v="1"/>
    <s v=""/>
    <s v=""/>
    <n v="0"/>
    <n v="0"/>
    <n v="0"/>
  </r>
  <r>
    <x v="22"/>
    <s v="27/07/2024"/>
    <s v="Franchise Silver Sales Bill CSJ"/>
    <s v="SGST ON SILVER ARTICLES SALES"/>
    <s v=""/>
    <s v=""/>
    <n v="0"/>
    <s v=""/>
    <s v=""/>
    <n v="2337.3200000000002"/>
    <n v="0"/>
    <x v="1"/>
    <x v="1"/>
    <s v=""/>
    <s v=""/>
    <n v="0"/>
    <n v="0"/>
    <n v="0"/>
  </r>
  <r>
    <x v="22"/>
    <s v="27/07/2024"/>
    <s v="Franchise Silver Sales Bill CSJ"/>
    <s v="CGST ON SILVER ARTICLES SALES"/>
    <s v=""/>
    <s v=""/>
    <n v="0"/>
    <s v=""/>
    <s v=""/>
    <n v="2337.3200000000002"/>
    <n v="0"/>
    <x v="1"/>
    <x v="1"/>
    <s v=""/>
    <s v=""/>
    <n v="0"/>
    <n v="0"/>
    <n v="0"/>
  </r>
  <r>
    <x v="22"/>
    <s v="27/07/2024"/>
    <s v="Franchise Silver Sales Bill CSJ"/>
    <s v="SGST ON SILVER ARTICLES SALES"/>
    <s v=""/>
    <s v=""/>
    <n v="0"/>
    <s v=""/>
    <s v=""/>
    <n v="239.09"/>
    <n v="0"/>
    <x v="1"/>
    <x v="1"/>
    <s v=""/>
    <s v=""/>
    <n v="0"/>
    <n v="0"/>
    <n v="0"/>
  </r>
  <r>
    <x v="22"/>
    <s v="27/07/2024"/>
    <s v="Franchise Silver Sales Bill CSJ"/>
    <s v="CGST ON SILVER ARTICLES SALES"/>
    <s v=""/>
    <s v=""/>
    <n v="0"/>
    <s v=""/>
    <s v=""/>
    <n v="239.09"/>
    <n v="0"/>
    <x v="1"/>
    <x v="1"/>
    <s v=""/>
    <s v=""/>
    <n v="0"/>
    <n v="0"/>
    <n v="0"/>
  </r>
  <r>
    <x v="22"/>
    <s v="27/07/2024"/>
    <s v="Franchise Silver Sales Bill CSJ"/>
    <s v="SGST ON SILVER ORNAMENT SALES"/>
    <s v=""/>
    <s v=""/>
    <n v="0"/>
    <s v=""/>
    <s v=""/>
    <n v="11.78"/>
    <n v="0"/>
    <x v="1"/>
    <x v="1"/>
    <s v=""/>
    <s v=""/>
    <n v="0"/>
    <n v="0"/>
    <n v="0"/>
  </r>
  <r>
    <x v="22"/>
    <s v="27/07/2024"/>
    <s v="Franchise Silver Sales Bill CSJ"/>
    <s v="CGST ON SILVER ORNAMENT SALES"/>
    <s v=""/>
    <s v=""/>
    <n v="0"/>
    <s v=""/>
    <s v=""/>
    <n v="11.78"/>
    <n v="0"/>
    <x v="1"/>
    <x v="1"/>
    <s v=""/>
    <s v=""/>
    <n v="0"/>
    <n v="0"/>
    <n v="0"/>
  </r>
  <r>
    <x v="22"/>
    <s v="27/07/2024"/>
    <s v="Franchise Silver Sales Bill CSJ"/>
    <s v="ROUND OFF A/C"/>
    <s v=""/>
    <s v=""/>
    <n v="0"/>
    <s v=""/>
    <s v=""/>
    <n v="0.28000000000000003"/>
    <n v="0"/>
    <x v="1"/>
    <x v="1"/>
    <s v=""/>
    <s v=""/>
    <n v="0"/>
    <n v="0"/>
    <n v="0"/>
  </r>
  <r>
    <x v="22"/>
    <s v="27/07/2024"/>
    <s v="Franchise Silver Sales Bill CSJ"/>
    <s v="CHANDUKAKA SARAF AND SONS PVT LTD PUNE"/>
    <s v=""/>
    <s v=""/>
    <n v="385297"/>
    <s v=""/>
    <s v=""/>
    <n v="0"/>
    <n v="0"/>
    <x v="1"/>
    <x v="1"/>
    <s v=""/>
    <s v=""/>
    <n v="0"/>
    <n v="0"/>
    <n v="0"/>
  </r>
  <r>
    <x v="23"/>
    <s v="27/07/2024"/>
    <s v="Franchise Sales Bill Ornament CSJ"/>
    <s v="GOLD BULLION SALES"/>
    <s v=""/>
    <n v="0"/>
    <n v="0"/>
    <n v="441.46300000000002"/>
    <n v="7105.46"/>
    <n v="3136786.57"/>
    <n v="3136786.57"/>
    <x v="0"/>
    <x v="1"/>
    <n v="441.46300000000002"/>
    <n v="7105.46"/>
    <n v="3136797.6880000001"/>
    <n v="3136797.6880000001"/>
    <n v="0"/>
  </r>
  <r>
    <x v="23"/>
    <s v="27/07/2024"/>
    <s v="Franchise Sales Bill Ornament CSJ"/>
    <s v="GOLD BULLION SALES LABOUR CHARGES"/>
    <s v=""/>
    <s v=""/>
    <n v="0"/>
    <s v=""/>
    <s v=""/>
    <n v="6295.38"/>
    <n v="6295.38"/>
    <x v="0"/>
    <x v="1"/>
    <s v=""/>
    <s v=""/>
    <n v="0"/>
    <n v="0"/>
    <n v="0"/>
  </r>
  <r>
    <x v="23"/>
    <s v="27/07/2024"/>
    <s v="Franchise Sales Bill Ornament CSJ"/>
    <s v="GOLD BULLION SALES OTHER CHARGES"/>
    <s v=""/>
    <s v=""/>
    <n v="0"/>
    <s v=""/>
    <s v=""/>
    <n v="230.5"/>
    <n v="230.5"/>
    <x v="0"/>
    <x v="1"/>
    <s v=""/>
    <s v=""/>
    <n v="0"/>
    <n v="0"/>
    <n v="0"/>
  </r>
  <r>
    <x v="23"/>
    <s v="27/07/2024"/>
    <s v="Franchise Sales Bill Ornament CSJ"/>
    <s v="SGST ON GOLD BULLION SALES"/>
    <s v=""/>
    <s v=""/>
    <n v="0"/>
    <s v=""/>
    <s v=""/>
    <n v="47051.8"/>
    <n v="0"/>
    <x v="0"/>
    <x v="1"/>
    <s v=""/>
    <s v=""/>
    <n v="0"/>
    <n v="0"/>
    <n v="0"/>
  </r>
  <r>
    <x v="23"/>
    <s v="27/07/2024"/>
    <s v="Franchise Sales Bill Ornament CSJ"/>
    <s v="CGST ON GOLD BULLION SALES"/>
    <s v=""/>
    <s v=""/>
    <n v="0"/>
    <s v=""/>
    <s v=""/>
    <n v="47051.8"/>
    <n v="0"/>
    <x v="0"/>
    <x v="1"/>
    <s v=""/>
    <s v=""/>
    <n v="0"/>
    <n v="0"/>
    <n v="0"/>
  </r>
  <r>
    <x v="23"/>
    <s v="27/07/2024"/>
    <s v="Franchise Sales Bill Ornament CSJ"/>
    <s v="SGST ON GOLD BULLION SALES"/>
    <s v=""/>
    <s v=""/>
    <n v="0"/>
    <s v=""/>
    <s v=""/>
    <n v="94.43"/>
    <n v="0"/>
    <x v="0"/>
    <x v="1"/>
    <s v=""/>
    <s v=""/>
    <n v="0"/>
    <n v="0"/>
    <n v="0"/>
  </r>
  <r>
    <x v="23"/>
    <s v="27/07/2024"/>
    <s v="Franchise Sales Bill Ornament CSJ"/>
    <s v="CGST ON GOLD BULLION SALES"/>
    <s v=""/>
    <s v=""/>
    <n v="0"/>
    <s v=""/>
    <s v=""/>
    <n v="94.43"/>
    <n v="0"/>
    <x v="0"/>
    <x v="1"/>
    <s v=""/>
    <s v=""/>
    <n v="0"/>
    <n v="0"/>
    <n v="0"/>
  </r>
  <r>
    <x v="23"/>
    <s v="27/07/2024"/>
    <s v="Franchise Sales Bill Ornament CSJ"/>
    <s v="SGST ON GOLD BULLION SALES"/>
    <s v=""/>
    <s v=""/>
    <n v="0"/>
    <s v=""/>
    <s v=""/>
    <n v="3.46"/>
    <n v="0"/>
    <x v="0"/>
    <x v="1"/>
    <s v=""/>
    <s v=""/>
    <n v="0"/>
    <n v="0"/>
    <n v="0"/>
  </r>
  <r>
    <x v="23"/>
    <s v="27/07/2024"/>
    <s v="Franchise Sales Bill Ornament CSJ"/>
    <s v="CGST ON GOLD BULLION SALES"/>
    <s v=""/>
    <s v=""/>
    <n v="0"/>
    <s v=""/>
    <s v=""/>
    <n v="3.46"/>
    <n v="0"/>
    <x v="0"/>
    <x v="1"/>
    <s v=""/>
    <s v=""/>
    <n v="0"/>
    <n v="0"/>
    <n v="0"/>
  </r>
  <r>
    <x v="23"/>
    <s v="27/07/2024"/>
    <s v="Franchise Sales Bill Ornament CSJ"/>
    <s v="ROUND OFF A/C"/>
    <s v=""/>
    <s v=""/>
    <n v="0"/>
    <s v=""/>
    <s v=""/>
    <n v="0.17"/>
    <n v="0"/>
    <x v="0"/>
    <x v="1"/>
    <s v=""/>
    <s v=""/>
    <n v="0"/>
    <n v="0"/>
    <n v="0"/>
  </r>
  <r>
    <x v="23"/>
    <s v="27/07/2024"/>
    <s v="Franchise Sales Bill Ornament CSJ"/>
    <s v="CHANDUKAKA SARAF AND SONS PVT LTD PUNE"/>
    <s v=""/>
    <s v=""/>
    <n v="3237612"/>
    <s v=""/>
    <s v=""/>
    <n v="0"/>
    <n v="0"/>
    <x v="0"/>
    <x v="1"/>
    <s v=""/>
    <s v=""/>
    <n v="0"/>
    <n v="0"/>
    <n v="0"/>
  </r>
  <r>
    <x v="24"/>
    <s v="27/07/2024"/>
    <s v="Franchise Sales Bill Ornament CSJ"/>
    <s v="GOLD BULLION SALES"/>
    <s v=""/>
    <n v="0"/>
    <n v="0"/>
    <n v="506.21"/>
    <n v="7105.46"/>
    <n v="3596826.94"/>
    <n v="3596826.94"/>
    <x v="0"/>
    <x v="1"/>
    <n v="506.21"/>
    <n v="7105.46"/>
    <n v="3596854.9070000001"/>
    <n v="3596854.9070000001"/>
    <n v="0"/>
  </r>
  <r>
    <x v="24"/>
    <s v="27/07/2024"/>
    <s v="Franchise Sales Bill Ornament CSJ"/>
    <s v="GOLD BULLION SALES LABOUR CHARGES"/>
    <s v=""/>
    <s v=""/>
    <n v="0"/>
    <s v=""/>
    <s v=""/>
    <n v="7218.97"/>
    <n v="7218.97"/>
    <x v="0"/>
    <x v="1"/>
    <s v=""/>
    <s v=""/>
    <n v="0"/>
    <n v="0"/>
    <n v="0"/>
  </r>
  <r>
    <x v="24"/>
    <s v="27/07/2024"/>
    <s v="Franchise Sales Bill Ornament CSJ"/>
    <s v="GOLD BULLION SALES OTHER CHARGES"/>
    <s v=""/>
    <s v=""/>
    <n v="0"/>
    <s v=""/>
    <s v=""/>
    <n v="380"/>
    <n v="380"/>
    <x v="0"/>
    <x v="1"/>
    <s v=""/>
    <s v=""/>
    <n v="0"/>
    <n v="0"/>
    <n v="0"/>
  </r>
  <r>
    <x v="24"/>
    <s v="27/07/2024"/>
    <s v="Franchise Sales Bill Ornament CSJ"/>
    <s v="SGST ON GOLD BULLION SALES"/>
    <s v=""/>
    <s v=""/>
    <n v="0"/>
    <s v=""/>
    <s v=""/>
    <n v="53952.4"/>
    <n v="0"/>
    <x v="0"/>
    <x v="1"/>
    <s v=""/>
    <s v=""/>
    <n v="0"/>
    <n v="0"/>
    <n v="0"/>
  </r>
  <r>
    <x v="24"/>
    <s v="27/07/2024"/>
    <s v="Franchise Sales Bill Ornament CSJ"/>
    <s v="CGST ON GOLD BULLION SALES"/>
    <s v=""/>
    <s v=""/>
    <n v="0"/>
    <s v=""/>
    <s v=""/>
    <n v="53952.4"/>
    <n v="0"/>
    <x v="0"/>
    <x v="1"/>
    <s v=""/>
    <s v=""/>
    <n v="0"/>
    <n v="0"/>
    <n v="0"/>
  </r>
  <r>
    <x v="24"/>
    <s v="27/07/2024"/>
    <s v="Franchise Sales Bill Ornament CSJ"/>
    <s v="SGST ON GOLD BULLION SALES"/>
    <s v=""/>
    <s v=""/>
    <n v="0"/>
    <s v=""/>
    <s v=""/>
    <n v="108.28"/>
    <n v="0"/>
    <x v="0"/>
    <x v="1"/>
    <s v=""/>
    <s v=""/>
    <n v="0"/>
    <n v="0"/>
    <n v="0"/>
  </r>
  <r>
    <x v="24"/>
    <s v="27/07/2024"/>
    <s v="Franchise Sales Bill Ornament CSJ"/>
    <s v="CGST ON GOLD BULLION SALES"/>
    <s v=""/>
    <s v=""/>
    <n v="0"/>
    <s v=""/>
    <s v=""/>
    <n v="108.28"/>
    <n v="0"/>
    <x v="0"/>
    <x v="1"/>
    <s v=""/>
    <s v=""/>
    <n v="0"/>
    <n v="0"/>
    <n v="0"/>
  </r>
  <r>
    <x v="24"/>
    <s v="27/07/2024"/>
    <s v="Franchise Sales Bill Ornament CSJ"/>
    <s v="SGST ON GOLD BULLION SALES"/>
    <s v=""/>
    <s v=""/>
    <n v="0"/>
    <s v=""/>
    <s v=""/>
    <n v="5.7"/>
    <n v="0"/>
    <x v="0"/>
    <x v="1"/>
    <s v=""/>
    <s v=""/>
    <n v="0"/>
    <n v="0"/>
    <n v="0"/>
  </r>
  <r>
    <x v="24"/>
    <s v="27/07/2024"/>
    <s v="Franchise Sales Bill Ornament CSJ"/>
    <s v="CGST ON GOLD BULLION SALES"/>
    <s v=""/>
    <s v=""/>
    <n v="0"/>
    <s v=""/>
    <s v=""/>
    <n v="5.7"/>
    <n v="0"/>
    <x v="0"/>
    <x v="1"/>
    <s v=""/>
    <s v=""/>
    <n v="0"/>
    <n v="0"/>
    <n v="0"/>
  </r>
  <r>
    <x v="24"/>
    <s v="27/07/2024"/>
    <s v="Franchise Sales Bill Ornament CSJ"/>
    <s v="ROUND OFF A/C"/>
    <s v=""/>
    <s v=""/>
    <n v="0"/>
    <s v=""/>
    <s v=""/>
    <n v="0.33"/>
    <n v="0"/>
    <x v="0"/>
    <x v="1"/>
    <s v=""/>
    <s v=""/>
    <n v="0"/>
    <n v="0"/>
    <n v="0"/>
  </r>
  <r>
    <x v="24"/>
    <s v="27/07/2024"/>
    <s v="Franchise Sales Bill Ornament CSJ"/>
    <s v="CHANDUKAKA SARAF AND SONS PVT LTD PUNE"/>
    <s v=""/>
    <s v=""/>
    <n v="3712559"/>
    <s v=""/>
    <s v=""/>
    <n v="0"/>
    <n v="0"/>
    <x v="0"/>
    <x v="1"/>
    <s v=""/>
    <s v=""/>
    <n v="0"/>
    <n v="0"/>
    <n v="0"/>
  </r>
  <r>
    <x v="25"/>
    <s v="27/07/2024"/>
    <s v="Franchise Sales Bill Ornament CSJ"/>
    <s v="GOLD BULLION SALES"/>
    <s v=""/>
    <n v="0"/>
    <n v="0"/>
    <n v="477.44"/>
    <n v="7105.46"/>
    <n v="3392435.24"/>
    <n v="3392435.24"/>
    <x v="0"/>
    <x v="1"/>
    <n v="477.44"/>
    <n v="7105.46"/>
    <n v="3392430.8220000002"/>
    <n v="3392430.8220000002"/>
    <n v="0"/>
  </r>
  <r>
    <x v="25"/>
    <s v="27/07/2024"/>
    <s v="Franchise Sales Bill Ornament CSJ"/>
    <s v="GOLD BULLION SALES OTHER CHARGES"/>
    <s v=""/>
    <s v=""/>
    <n v="0"/>
    <s v=""/>
    <s v=""/>
    <n v="230.75"/>
    <n v="230.75"/>
    <x v="0"/>
    <x v="1"/>
    <s v=""/>
    <s v=""/>
    <n v="0"/>
    <n v="0"/>
    <n v="0"/>
  </r>
  <r>
    <x v="25"/>
    <s v="27/07/2024"/>
    <s v="Franchise Sales Bill Ornament CSJ"/>
    <s v="GOLD BULLION SALES LABOUR CHARGES"/>
    <s v=""/>
    <s v=""/>
    <n v="0"/>
    <s v=""/>
    <s v=""/>
    <n v="6807.05"/>
    <n v="6807.05"/>
    <x v="0"/>
    <x v="1"/>
    <s v=""/>
    <s v=""/>
    <n v="0"/>
    <n v="0"/>
    <n v="0"/>
  </r>
  <r>
    <x v="25"/>
    <s v="27/07/2024"/>
    <s v="Franchise Sales Bill Ornament CSJ"/>
    <s v="SGST ON GOLD BULLION SALES"/>
    <s v=""/>
    <s v=""/>
    <n v="0"/>
    <s v=""/>
    <s v=""/>
    <n v="50886.53"/>
    <n v="0"/>
    <x v="0"/>
    <x v="1"/>
    <s v=""/>
    <s v=""/>
    <n v="0"/>
    <n v="0"/>
    <n v="0"/>
  </r>
  <r>
    <x v="25"/>
    <s v="27/07/2024"/>
    <s v="Franchise Sales Bill Ornament CSJ"/>
    <s v="CGST ON GOLD BULLION SALES"/>
    <s v=""/>
    <s v=""/>
    <n v="0"/>
    <s v=""/>
    <s v=""/>
    <n v="50886.53"/>
    <n v="0"/>
    <x v="0"/>
    <x v="1"/>
    <s v=""/>
    <s v=""/>
    <n v="0"/>
    <n v="0"/>
    <n v="0"/>
  </r>
  <r>
    <x v="25"/>
    <s v="27/07/2024"/>
    <s v="Franchise Sales Bill Ornament CSJ"/>
    <s v="SGST ON GOLD BULLION SALES"/>
    <s v=""/>
    <s v=""/>
    <n v="0"/>
    <s v=""/>
    <s v=""/>
    <n v="3.46"/>
    <n v="0"/>
    <x v="0"/>
    <x v="1"/>
    <s v=""/>
    <s v=""/>
    <n v="0"/>
    <n v="0"/>
    <n v="0"/>
  </r>
  <r>
    <x v="25"/>
    <s v="27/07/2024"/>
    <s v="Franchise Sales Bill Ornament CSJ"/>
    <s v="CGST ON GOLD BULLION SALES"/>
    <s v=""/>
    <s v=""/>
    <n v="0"/>
    <s v=""/>
    <s v=""/>
    <n v="3.46"/>
    <n v="0"/>
    <x v="0"/>
    <x v="1"/>
    <s v=""/>
    <s v=""/>
    <n v="0"/>
    <n v="0"/>
    <n v="0"/>
  </r>
  <r>
    <x v="25"/>
    <s v="27/07/2024"/>
    <s v="Franchise Sales Bill Ornament CSJ"/>
    <s v="SGST ON GOLD BULLION SALES"/>
    <s v=""/>
    <s v=""/>
    <n v="0"/>
    <s v=""/>
    <s v=""/>
    <n v="102.11"/>
    <n v="0"/>
    <x v="0"/>
    <x v="1"/>
    <s v=""/>
    <s v=""/>
    <n v="0"/>
    <n v="0"/>
    <n v="0"/>
  </r>
  <r>
    <x v="25"/>
    <s v="27/07/2024"/>
    <s v="Franchise Sales Bill Ornament CSJ"/>
    <s v="CGST ON GOLD BULLION SALES"/>
    <s v=""/>
    <s v=""/>
    <n v="0"/>
    <s v=""/>
    <s v=""/>
    <n v="102.11"/>
    <n v="0"/>
    <x v="0"/>
    <x v="1"/>
    <s v=""/>
    <s v=""/>
    <n v="0"/>
    <n v="0"/>
    <n v="0"/>
  </r>
  <r>
    <x v="25"/>
    <s v="27/07/2024"/>
    <s v="Franchise Sales Bill Ornament CSJ"/>
    <s v="ROUND OFF A/C"/>
    <s v=""/>
    <s v=""/>
    <n v="0.24"/>
    <s v=""/>
    <s v=""/>
    <n v="0"/>
    <n v="0"/>
    <x v="0"/>
    <x v="1"/>
    <s v=""/>
    <s v=""/>
    <n v="0"/>
    <n v="0"/>
    <n v="0"/>
  </r>
  <r>
    <x v="25"/>
    <s v="27/07/2024"/>
    <s v="Franchise Sales Bill Ornament CSJ"/>
    <s v="CHANDUKAKA SARAF AND SONS PVT LTD PUNE"/>
    <s v=""/>
    <s v=""/>
    <n v="3501457"/>
    <s v=""/>
    <s v=""/>
    <n v="0"/>
    <n v="0"/>
    <x v="0"/>
    <x v="1"/>
    <s v=""/>
    <s v=""/>
    <n v="0"/>
    <n v="0"/>
    <n v="0"/>
  </r>
  <r>
    <x v="26"/>
    <s v="27/07/2024"/>
    <s v="Franchise Sales Bill Ornament CSJ"/>
    <s v="GOLD BULLION SALES"/>
    <s v=""/>
    <n v="0"/>
    <n v="0"/>
    <n v="561.99800000000005"/>
    <n v="7105.46"/>
    <n v="3993237.91"/>
    <n v="3993237.91"/>
    <x v="0"/>
    <x v="1"/>
    <n v="561.99800000000005"/>
    <n v="7105.46"/>
    <n v="3993254.3089999999"/>
    <n v="3993254.3089999999"/>
    <n v="0"/>
  </r>
  <r>
    <x v="26"/>
    <s v="27/07/2024"/>
    <s v="Franchise Sales Bill Ornament CSJ"/>
    <s v="GOLD BULLION SALES LABOUR CHARGES"/>
    <s v=""/>
    <s v=""/>
    <n v="0"/>
    <s v=""/>
    <s v=""/>
    <n v="8014.85"/>
    <n v="8014.85"/>
    <x v="0"/>
    <x v="1"/>
    <s v=""/>
    <s v=""/>
    <n v="0"/>
    <n v="0"/>
    <n v="0"/>
  </r>
  <r>
    <x v="26"/>
    <s v="27/07/2024"/>
    <s v="Franchise Sales Bill Ornament CSJ"/>
    <s v="GOLD BULLION SALES OTHER CHARGES"/>
    <s v=""/>
    <s v=""/>
    <n v="0"/>
    <s v=""/>
    <s v=""/>
    <n v="425.25"/>
    <n v="425.25"/>
    <x v="0"/>
    <x v="1"/>
    <s v=""/>
    <s v=""/>
    <n v="0"/>
    <n v="0"/>
    <n v="0"/>
  </r>
  <r>
    <x v="26"/>
    <s v="27/07/2024"/>
    <s v="Franchise Sales Bill Ornament CSJ"/>
    <s v="SGST ON GOLD BULLION SALES"/>
    <s v=""/>
    <s v=""/>
    <n v="0"/>
    <s v=""/>
    <s v=""/>
    <n v="59898.57"/>
    <n v="0"/>
    <x v="0"/>
    <x v="1"/>
    <s v=""/>
    <s v=""/>
    <n v="0"/>
    <n v="0"/>
    <n v="0"/>
  </r>
  <r>
    <x v="26"/>
    <s v="27/07/2024"/>
    <s v="Franchise Sales Bill Ornament CSJ"/>
    <s v="CGST ON GOLD BULLION SALES"/>
    <s v=""/>
    <s v=""/>
    <n v="0"/>
    <s v=""/>
    <s v=""/>
    <n v="59898.57"/>
    <n v="0"/>
    <x v="0"/>
    <x v="1"/>
    <s v=""/>
    <s v=""/>
    <n v="0"/>
    <n v="0"/>
    <n v="0"/>
  </r>
  <r>
    <x v="26"/>
    <s v="27/07/2024"/>
    <s v="Franchise Sales Bill Ornament CSJ"/>
    <s v="SGST ON GOLD BULLION SALES"/>
    <s v=""/>
    <s v=""/>
    <n v="0"/>
    <s v=""/>
    <s v=""/>
    <n v="120.22"/>
    <n v="0"/>
    <x v="0"/>
    <x v="1"/>
    <s v=""/>
    <s v=""/>
    <n v="0"/>
    <n v="0"/>
    <n v="0"/>
  </r>
  <r>
    <x v="26"/>
    <s v="27/07/2024"/>
    <s v="Franchise Sales Bill Ornament CSJ"/>
    <s v="CGST ON GOLD BULLION SALES"/>
    <s v=""/>
    <s v=""/>
    <n v="0"/>
    <s v=""/>
    <s v=""/>
    <n v="120.22"/>
    <n v="0"/>
    <x v="0"/>
    <x v="1"/>
    <s v=""/>
    <s v=""/>
    <n v="0"/>
    <n v="0"/>
    <n v="0"/>
  </r>
  <r>
    <x v="26"/>
    <s v="27/07/2024"/>
    <s v="Franchise Sales Bill Ornament CSJ"/>
    <s v="SGST ON GOLD BULLION SALES"/>
    <s v=""/>
    <s v=""/>
    <n v="0"/>
    <s v=""/>
    <s v=""/>
    <n v="6.38"/>
    <n v="0"/>
    <x v="0"/>
    <x v="1"/>
    <s v=""/>
    <s v=""/>
    <n v="0"/>
    <n v="0"/>
    <n v="0"/>
  </r>
  <r>
    <x v="26"/>
    <s v="27/07/2024"/>
    <s v="Franchise Sales Bill Ornament CSJ"/>
    <s v="CGST ON GOLD BULLION SALES"/>
    <s v=""/>
    <s v=""/>
    <n v="0"/>
    <s v=""/>
    <s v=""/>
    <n v="6.38"/>
    <n v="0"/>
    <x v="0"/>
    <x v="1"/>
    <s v=""/>
    <s v=""/>
    <n v="0"/>
    <n v="0"/>
    <n v="0"/>
  </r>
  <r>
    <x v="26"/>
    <s v="27/07/2024"/>
    <s v="Franchise Sales Bill Ornament CSJ"/>
    <s v="ROUND OFF A/C"/>
    <s v=""/>
    <s v=""/>
    <n v="0.35"/>
    <s v=""/>
    <s v=""/>
    <n v="0"/>
    <n v="0"/>
    <x v="0"/>
    <x v="1"/>
    <s v=""/>
    <s v=""/>
    <n v="0"/>
    <n v="0"/>
    <n v="0"/>
  </r>
  <r>
    <x v="26"/>
    <s v="27/07/2024"/>
    <s v="Franchise Sales Bill Ornament CSJ"/>
    <s v="CHANDUKAKA SARAF AND SONS PVT LTD PUNE"/>
    <s v=""/>
    <s v=""/>
    <n v="4121728"/>
    <s v=""/>
    <s v=""/>
    <n v="0"/>
    <n v="0"/>
    <x v="0"/>
    <x v="1"/>
    <s v=""/>
    <s v=""/>
    <n v="0"/>
    <n v="0"/>
    <n v="0"/>
  </r>
  <r>
    <x v="27"/>
    <s v="27/07/2024"/>
    <s v="Franchise Sales Bill Ornament CSJ"/>
    <s v="GOLD ORNAMENT SALES"/>
    <s v=""/>
    <n v="0"/>
    <n v="0"/>
    <n v="337.22800000000001"/>
    <n v="7105.46"/>
    <n v="2325304.39"/>
    <n v="2325304.39"/>
    <x v="0"/>
    <x v="1"/>
    <n v="337.22800000000001"/>
    <n v="7105.46"/>
    <n v="2396160.0649999999"/>
    <n v="2396160.0649999999"/>
    <n v="0"/>
  </r>
  <r>
    <x v="27"/>
    <s v="27/07/2024"/>
    <s v="Franchise Sales Bill Ornament CSJ"/>
    <s v="PRECIOUS STONES SALES"/>
    <s v=""/>
    <s v=""/>
    <n v="0"/>
    <s v=""/>
    <s v=""/>
    <n v="910"/>
    <n v="910"/>
    <x v="0"/>
    <x v="1"/>
    <s v=""/>
    <s v=""/>
    <n v="0"/>
    <n v="0"/>
    <n v="0"/>
  </r>
  <r>
    <x v="27"/>
    <s v="27/07/2024"/>
    <s v="Franchise Sales Bill Ornament CSJ"/>
    <s v="GOLD ORNAMENT SALES LABOUR CHARGES"/>
    <s v=""/>
    <s v=""/>
    <n v="0"/>
    <s v=""/>
    <s v=""/>
    <n v="110184.36"/>
    <n v="110184.36"/>
    <x v="0"/>
    <x v="1"/>
    <s v=""/>
    <s v=""/>
    <n v="0"/>
    <n v="0"/>
    <n v="0"/>
  </r>
  <r>
    <x v="27"/>
    <s v="27/07/2024"/>
    <s v="Franchise Sales Bill Ornament CSJ"/>
    <s v="GOLD BULLION SALES"/>
    <s v=""/>
    <s v=""/>
    <n v="0"/>
    <s v=""/>
    <s v=""/>
    <n v="70840.7"/>
    <n v="70840.7"/>
    <x v="0"/>
    <x v="1"/>
    <s v=""/>
    <s v=""/>
    <n v="0"/>
    <n v="0"/>
    <n v="0"/>
  </r>
  <r>
    <x v="27"/>
    <s v="27/07/2024"/>
    <s v="Franchise Sales Bill Ornament CSJ"/>
    <s v="GOLD BULLION SALES LABOUR CHARGES"/>
    <s v=""/>
    <s v=""/>
    <n v="0"/>
    <s v=""/>
    <s v=""/>
    <n v="142.11000000000001"/>
    <n v="142.11000000000001"/>
    <x v="0"/>
    <x v="1"/>
    <s v=""/>
    <s v=""/>
    <n v="0"/>
    <n v="0"/>
    <n v="0"/>
  </r>
  <r>
    <x v="27"/>
    <s v="27/07/2024"/>
    <s v="Franchise Sales Bill Ornament CSJ"/>
    <s v="SGST ON GOLD ORNAMENT SALES"/>
    <s v=""/>
    <s v=""/>
    <n v="0"/>
    <s v=""/>
    <s v=""/>
    <n v="34879.57"/>
    <n v="0"/>
    <x v="0"/>
    <x v="1"/>
    <s v=""/>
    <s v=""/>
    <n v="0"/>
    <n v="0"/>
    <n v="0"/>
  </r>
  <r>
    <x v="27"/>
    <s v="27/07/2024"/>
    <s v="Franchise Sales Bill Ornament CSJ"/>
    <s v="CGST ON GOLD ORNAMENT SALES"/>
    <s v=""/>
    <s v=""/>
    <n v="0"/>
    <s v=""/>
    <s v=""/>
    <n v="34879.57"/>
    <n v="0"/>
    <x v="0"/>
    <x v="1"/>
    <s v=""/>
    <s v=""/>
    <n v="0"/>
    <n v="0"/>
    <n v="0"/>
  </r>
  <r>
    <x v="27"/>
    <s v="27/07/2024"/>
    <s v="Franchise Sales Bill Ornament CSJ"/>
    <s v="SGST ON PRECIOUS STONES SALES"/>
    <s v=""/>
    <s v=""/>
    <n v="0"/>
    <s v=""/>
    <s v=""/>
    <n v="13.65"/>
    <n v="0"/>
    <x v="0"/>
    <x v="1"/>
    <s v=""/>
    <s v=""/>
    <n v="0"/>
    <n v="0"/>
    <n v="0"/>
  </r>
  <r>
    <x v="27"/>
    <s v="27/07/2024"/>
    <s v="Franchise Sales Bill Ornament CSJ"/>
    <s v="CGST ON PRECIOUS STONES SALES"/>
    <s v=""/>
    <s v=""/>
    <n v="0"/>
    <s v=""/>
    <s v=""/>
    <n v="13.65"/>
    <n v="0"/>
    <x v="0"/>
    <x v="1"/>
    <s v=""/>
    <s v=""/>
    <n v="0"/>
    <n v="0"/>
    <n v="0"/>
  </r>
  <r>
    <x v="27"/>
    <s v="27/07/2024"/>
    <s v="Franchise Sales Bill Ornament CSJ"/>
    <s v="SGST ON GOLD ORNAMENT SALES"/>
    <s v=""/>
    <s v=""/>
    <n v="0"/>
    <s v=""/>
    <s v=""/>
    <n v="1652.77"/>
    <n v="0"/>
    <x v="0"/>
    <x v="1"/>
    <s v=""/>
    <s v=""/>
    <n v="0"/>
    <n v="0"/>
    <n v="0"/>
  </r>
  <r>
    <x v="27"/>
    <s v="27/07/2024"/>
    <s v="Franchise Sales Bill Ornament CSJ"/>
    <s v="CGST ON GOLD ORNAMENT SALES"/>
    <s v=""/>
    <s v=""/>
    <n v="0"/>
    <s v=""/>
    <s v=""/>
    <n v="1652.77"/>
    <n v="0"/>
    <x v="0"/>
    <x v="1"/>
    <s v=""/>
    <s v=""/>
    <n v="0"/>
    <n v="0"/>
    <n v="0"/>
  </r>
  <r>
    <x v="27"/>
    <s v="27/07/2024"/>
    <s v="Franchise Sales Bill Ornament CSJ"/>
    <s v="SGST ON GOLD BULLION SALES"/>
    <s v=""/>
    <s v=""/>
    <n v="0"/>
    <s v=""/>
    <s v=""/>
    <n v="1062.6099999999999"/>
    <n v="0"/>
    <x v="0"/>
    <x v="1"/>
    <s v=""/>
    <s v=""/>
    <n v="0"/>
    <n v="0"/>
    <n v="0"/>
  </r>
  <r>
    <x v="27"/>
    <s v="27/07/2024"/>
    <s v="Franchise Sales Bill Ornament CSJ"/>
    <s v="CGST ON GOLD BULLION SALES"/>
    <s v=""/>
    <s v=""/>
    <n v="0"/>
    <s v=""/>
    <s v=""/>
    <n v="1062.6099999999999"/>
    <n v="0"/>
    <x v="0"/>
    <x v="1"/>
    <s v=""/>
    <s v=""/>
    <n v="0"/>
    <n v="0"/>
    <n v="0"/>
  </r>
  <r>
    <x v="27"/>
    <s v="27/07/2024"/>
    <s v="Franchise Sales Bill Ornament CSJ"/>
    <s v="SGST ON GOLD BULLION SALES"/>
    <s v=""/>
    <s v=""/>
    <n v="0"/>
    <s v=""/>
    <s v=""/>
    <n v="2.13"/>
    <n v="0"/>
    <x v="0"/>
    <x v="1"/>
    <s v=""/>
    <s v=""/>
    <n v="0"/>
    <n v="0"/>
    <n v="0"/>
  </r>
  <r>
    <x v="27"/>
    <s v="27/07/2024"/>
    <s v="Franchise Sales Bill Ornament CSJ"/>
    <s v="CGST ON GOLD BULLION SALES"/>
    <s v=""/>
    <s v=""/>
    <n v="0"/>
    <s v=""/>
    <s v=""/>
    <n v="2.13"/>
    <n v="0"/>
    <x v="0"/>
    <x v="1"/>
    <s v=""/>
    <s v=""/>
    <n v="0"/>
    <n v="0"/>
    <n v="0"/>
  </r>
  <r>
    <x v="27"/>
    <s v="27/07/2024"/>
    <s v="Franchise Sales Bill Ornament CSJ"/>
    <s v="ROUND OFF A/C"/>
    <s v=""/>
    <s v=""/>
    <n v="0.02"/>
    <s v=""/>
    <s v=""/>
    <n v="0"/>
    <n v="0"/>
    <x v="0"/>
    <x v="1"/>
    <s v=""/>
    <s v=""/>
    <n v="0"/>
    <n v="0"/>
    <n v="0"/>
  </r>
  <r>
    <x v="27"/>
    <s v="27/07/2024"/>
    <s v="Franchise Sales Bill Ornament CSJ"/>
    <s v="CHANDUKAKA SARAF AND SONS PVT LTD PUNE"/>
    <s v=""/>
    <s v=""/>
    <n v="2582603"/>
    <s v=""/>
    <s v=""/>
    <n v="0"/>
    <n v="0"/>
    <x v="0"/>
    <x v="1"/>
    <s v=""/>
    <s v=""/>
    <n v="0"/>
    <n v="0"/>
    <n v="0"/>
  </r>
  <r>
    <x v="28"/>
    <s v="27/07/2024"/>
    <s v="Franchise Sales Bill Ornament CSJ"/>
    <s v="GOLD ORNAMENT SALES"/>
    <s v=""/>
    <n v="0"/>
    <n v="0"/>
    <n v="98.055000000000007"/>
    <n v="7105.46"/>
    <n v="696726.96"/>
    <n v="696726.96"/>
    <x v="0"/>
    <x v="1"/>
    <n v="98.055000000000007"/>
    <n v="7105.46"/>
    <n v="696725.88"/>
    <n v="696725.88"/>
    <n v="0"/>
  </r>
  <r>
    <x v="28"/>
    <s v="27/07/2024"/>
    <s v="Franchise Sales Bill Ornament CSJ"/>
    <s v="GOLD ORNAMENT SALES LABOUR CHARGES"/>
    <s v=""/>
    <s v=""/>
    <n v="0"/>
    <s v=""/>
    <s v=""/>
    <n v="30830.59"/>
    <n v="30830.59"/>
    <x v="0"/>
    <x v="1"/>
    <s v=""/>
    <s v=""/>
    <n v="0"/>
    <n v="0"/>
    <n v="0"/>
  </r>
  <r>
    <x v="28"/>
    <s v="27/07/2024"/>
    <s v="Franchise Sales Bill Ornament CSJ"/>
    <s v="GOLD ORNAMENT SALES OTHER CHARGES"/>
    <s v=""/>
    <s v=""/>
    <n v="0"/>
    <s v=""/>
    <s v=""/>
    <n v="2"/>
    <n v="2"/>
    <x v="0"/>
    <x v="1"/>
    <s v=""/>
    <s v=""/>
    <n v="0"/>
    <n v="0"/>
    <n v="0"/>
  </r>
  <r>
    <x v="28"/>
    <s v="27/07/2024"/>
    <s v="Franchise Sales Bill Ornament CSJ"/>
    <s v="SGST ON GOLD ORNAMENT SALES"/>
    <s v=""/>
    <s v=""/>
    <n v="0"/>
    <s v=""/>
    <s v=""/>
    <n v="10450.9"/>
    <n v="0"/>
    <x v="0"/>
    <x v="1"/>
    <s v=""/>
    <s v=""/>
    <n v="0"/>
    <n v="0"/>
    <n v="0"/>
  </r>
  <r>
    <x v="28"/>
    <s v="27/07/2024"/>
    <s v="Franchise Sales Bill Ornament CSJ"/>
    <s v="CGST ON GOLD ORNAMENT SALES"/>
    <s v=""/>
    <s v=""/>
    <n v="0"/>
    <s v=""/>
    <s v=""/>
    <n v="10450.9"/>
    <n v="0"/>
    <x v="0"/>
    <x v="1"/>
    <s v=""/>
    <s v=""/>
    <n v="0"/>
    <n v="0"/>
    <n v="0"/>
  </r>
  <r>
    <x v="28"/>
    <s v="27/07/2024"/>
    <s v="Franchise Sales Bill Ornament CSJ"/>
    <s v="SGST ON GOLD ORNAMENT SALES"/>
    <s v=""/>
    <s v=""/>
    <n v="0"/>
    <s v=""/>
    <s v=""/>
    <n v="462.46"/>
    <n v="0"/>
    <x v="0"/>
    <x v="1"/>
    <s v=""/>
    <s v=""/>
    <n v="0"/>
    <n v="0"/>
    <n v="0"/>
  </r>
  <r>
    <x v="28"/>
    <s v="27/07/2024"/>
    <s v="Franchise Sales Bill Ornament CSJ"/>
    <s v="CGST ON GOLD ORNAMENT SALES"/>
    <s v=""/>
    <s v=""/>
    <n v="0"/>
    <s v=""/>
    <s v=""/>
    <n v="462.46"/>
    <n v="0"/>
    <x v="0"/>
    <x v="1"/>
    <s v=""/>
    <s v=""/>
    <n v="0"/>
    <n v="0"/>
    <n v="0"/>
  </r>
  <r>
    <x v="28"/>
    <s v="27/07/2024"/>
    <s v="Franchise Sales Bill Ornament CSJ"/>
    <s v="SGST ON GOLD ORNAMENT SALES"/>
    <s v=""/>
    <s v=""/>
    <n v="0"/>
    <s v=""/>
    <s v=""/>
    <n v="0.03"/>
    <n v="0"/>
    <x v="0"/>
    <x v="1"/>
    <s v=""/>
    <s v=""/>
    <n v="0"/>
    <n v="0"/>
    <n v="0"/>
  </r>
  <r>
    <x v="28"/>
    <s v="27/07/2024"/>
    <s v="Franchise Sales Bill Ornament CSJ"/>
    <s v="CGST ON GOLD ORNAMENT SALES"/>
    <s v=""/>
    <s v=""/>
    <n v="0"/>
    <s v=""/>
    <s v=""/>
    <n v="0.03"/>
    <n v="0"/>
    <x v="0"/>
    <x v="1"/>
    <s v=""/>
    <s v=""/>
    <n v="0"/>
    <n v="0"/>
    <n v="0"/>
  </r>
  <r>
    <x v="28"/>
    <s v="27/07/2024"/>
    <s v="Franchise Sales Bill Ornament CSJ"/>
    <s v="ROUND OFF A/C"/>
    <s v=""/>
    <s v=""/>
    <n v="0.33"/>
    <s v=""/>
    <s v=""/>
    <n v="0"/>
    <n v="0"/>
    <x v="0"/>
    <x v="1"/>
    <s v=""/>
    <s v=""/>
    <n v="0"/>
    <n v="0"/>
    <n v="0"/>
  </r>
  <r>
    <x v="28"/>
    <s v="27/07/2024"/>
    <s v="Franchise Sales Bill Ornament CSJ"/>
    <s v="CHANDUKAKA SARAF AND SONS PVT LTD PUNE"/>
    <s v=""/>
    <s v=""/>
    <n v="749386"/>
    <s v=""/>
    <s v=""/>
    <n v="0"/>
    <n v="0"/>
    <x v="0"/>
    <x v="1"/>
    <s v=""/>
    <s v=""/>
    <n v="0"/>
    <n v="0"/>
    <n v="0"/>
  </r>
  <r>
    <x v="29"/>
    <s v="27/07/2024"/>
    <s v="Franchise Sales Bill Ornament CSJ"/>
    <s v="GOLD ORNAMENT SALES"/>
    <s v=""/>
    <n v="0"/>
    <n v="0"/>
    <n v="506.08699999999999"/>
    <n v="7105.46"/>
    <n v="3595968.65"/>
    <n v="3595968.65"/>
    <x v="0"/>
    <x v="1"/>
    <n v="506.08699999999999"/>
    <n v="7105.46"/>
    <n v="3595980.9350000001"/>
    <n v="3595980.9350000001"/>
    <n v="0"/>
  </r>
  <r>
    <x v="29"/>
    <s v="27/07/2024"/>
    <s v="Franchise Sales Bill Ornament CSJ"/>
    <s v="PRECIOUS STONES SALES"/>
    <s v=""/>
    <s v=""/>
    <n v="0"/>
    <s v=""/>
    <s v=""/>
    <n v="976.51"/>
    <n v="976.51"/>
    <x v="0"/>
    <x v="1"/>
    <s v=""/>
    <s v=""/>
    <n v="0"/>
    <n v="0"/>
    <n v="0"/>
  </r>
  <r>
    <x v="29"/>
    <s v="27/07/2024"/>
    <s v="Franchise Sales Bill Ornament CSJ"/>
    <s v="GOLD ORNAMENT SALES LABOUR CHARGES"/>
    <s v=""/>
    <s v=""/>
    <n v="0"/>
    <s v=""/>
    <s v=""/>
    <n v="161443.16"/>
    <n v="161443.16"/>
    <x v="0"/>
    <x v="1"/>
    <s v=""/>
    <s v=""/>
    <n v="0"/>
    <n v="0"/>
    <n v="0"/>
  </r>
  <r>
    <x v="29"/>
    <s v="27/07/2024"/>
    <s v="Franchise Sales Bill Ornament CSJ"/>
    <s v="GOLD ORNAMENT SALES OTHER CHARGES"/>
    <s v=""/>
    <s v=""/>
    <n v="0"/>
    <s v=""/>
    <s v=""/>
    <n v="4"/>
    <n v="4"/>
    <x v="0"/>
    <x v="1"/>
    <s v=""/>
    <s v=""/>
    <n v="0"/>
    <n v="0"/>
    <n v="0"/>
  </r>
  <r>
    <x v="29"/>
    <s v="27/07/2024"/>
    <s v="Franchise Sales Bill Ornament CSJ"/>
    <s v="SGST ON GOLD ORNAMENT SALES"/>
    <s v=""/>
    <s v=""/>
    <n v="0"/>
    <s v=""/>
    <s v=""/>
    <n v="53939.53"/>
    <n v="0"/>
    <x v="0"/>
    <x v="1"/>
    <s v=""/>
    <s v=""/>
    <n v="0"/>
    <n v="0"/>
    <n v="0"/>
  </r>
  <r>
    <x v="29"/>
    <s v="27/07/2024"/>
    <s v="Franchise Sales Bill Ornament CSJ"/>
    <s v="CGST ON GOLD ORNAMENT SALES"/>
    <s v=""/>
    <s v=""/>
    <n v="0"/>
    <s v=""/>
    <s v=""/>
    <n v="53939.53"/>
    <n v="0"/>
    <x v="0"/>
    <x v="1"/>
    <s v=""/>
    <s v=""/>
    <n v="0"/>
    <n v="0"/>
    <n v="0"/>
  </r>
  <r>
    <x v="29"/>
    <s v="27/07/2024"/>
    <s v="Franchise Sales Bill Ornament CSJ"/>
    <s v="SGST ON PRECIOUS STONES SALES"/>
    <s v=""/>
    <s v=""/>
    <n v="0"/>
    <s v=""/>
    <s v=""/>
    <n v="14.65"/>
    <n v="0"/>
    <x v="0"/>
    <x v="1"/>
    <s v=""/>
    <s v=""/>
    <n v="0"/>
    <n v="0"/>
    <n v="0"/>
  </r>
  <r>
    <x v="29"/>
    <s v="27/07/2024"/>
    <s v="Franchise Sales Bill Ornament CSJ"/>
    <s v="CGST ON PRECIOUS STONES SALES"/>
    <s v=""/>
    <s v=""/>
    <n v="0"/>
    <s v=""/>
    <s v=""/>
    <n v="14.65"/>
    <n v="0"/>
    <x v="0"/>
    <x v="1"/>
    <s v=""/>
    <s v=""/>
    <n v="0"/>
    <n v="0"/>
    <n v="0"/>
  </r>
  <r>
    <x v="29"/>
    <s v="27/07/2024"/>
    <s v="Franchise Sales Bill Ornament CSJ"/>
    <s v="SGST ON GOLD ORNAMENT SALES"/>
    <s v=""/>
    <s v=""/>
    <n v="0"/>
    <s v=""/>
    <s v=""/>
    <n v="2421.65"/>
    <n v="0"/>
    <x v="0"/>
    <x v="1"/>
    <s v=""/>
    <s v=""/>
    <n v="0"/>
    <n v="0"/>
    <n v="0"/>
  </r>
  <r>
    <x v="29"/>
    <s v="27/07/2024"/>
    <s v="Franchise Sales Bill Ornament CSJ"/>
    <s v="CGST ON GOLD ORNAMENT SALES"/>
    <s v=""/>
    <s v=""/>
    <n v="0"/>
    <s v=""/>
    <s v=""/>
    <n v="2421.65"/>
    <n v="0"/>
    <x v="0"/>
    <x v="1"/>
    <s v=""/>
    <s v=""/>
    <n v="0"/>
    <n v="0"/>
    <n v="0"/>
  </r>
  <r>
    <x v="29"/>
    <s v="27/07/2024"/>
    <s v="Franchise Sales Bill Ornament CSJ"/>
    <s v="SGST ON GOLD ORNAMENT SALES"/>
    <s v=""/>
    <s v=""/>
    <n v="0"/>
    <s v=""/>
    <s v=""/>
    <n v="0.06"/>
    <n v="0"/>
    <x v="0"/>
    <x v="1"/>
    <s v=""/>
    <s v=""/>
    <n v="0"/>
    <n v="0"/>
    <n v="0"/>
  </r>
  <r>
    <x v="29"/>
    <s v="27/07/2024"/>
    <s v="Franchise Sales Bill Ornament CSJ"/>
    <s v="CGST ON GOLD ORNAMENT SALES"/>
    <s v=""/>
    <s v=""/>
    <n v="0"/>
    <s v=""/>
    <s v=""/>
    <n v="0.06"/>
    <n v="0"/>
    <x v="0"/>
    <x v="1"/>
    <s v=""/>
    <s v=""/>
    <n v="0"/>
    <n v="0"/>
    <n v="0"/>
  </r>
  <r>
    <x v="29"/>
    <s v="27/07/2024"/>
    <s v="Franchise Sales Bill Ornament CSJ"/>
    <s v="ROUND OFF A/C"/>
    <s v=""/>
    <s v=""/>
    <n v="0.1"/>
    <s v=""/>
    <s v=""/>
    <n v="0"/>
    <n v="0"/>
    <x v="0"/>
    <x v="1"/>
    <s v=""/>
    <s v=""/>
    <n v="0"/>
    <n v="0"/>
    <n v="0"/>
  </r>
  <r>
    <x v="29"/>
    <s v="27/07/2024"/>
    <s v="Franchise Sales Bill Ornament CSJ"/>
    <s v="CHANDUKAKA SARAF AND SONS PVT LTD PUNE"/>
    <s v=""/>
    <s v=""/>
    <n v="3871144"/>
    <s v=""/>
    <s v=""/>
    <n v="0"/>
    <n v="0"/>
    <x v="0"/>
    <x v="1"/>
    <s v=""/>
    <s v=""/>
    <n v="0"/>
    <n v="0"/>
    <n v="0"/>
  </r>
  <r>
    <x v="30"/>
    <s v="27/07/2024"/>
    <s v="Franchise Sales Bill Ornament CSJ"/>
    <s v="GOLD ORNAMENT SALES"/>
    <s v=""/>
    <n v="0"/>
    <n v="0"/>
    <n v="553.27099999999996"/>
    <n v="7105.46"/>
    <n v="3931230.22"/>
    <n v="3931230.22"/>
    <x v="0"/>
    <x v="1"/>
    <n v="553.27099999999996"/>
    <n v="7105.46"/>
    <n v="3931244.96"/>
    <n v="3931244.96"/>
    <n v="0"/>
  </r>
  <r>
    <x v="30"/>
    <s v="27/07/2024"/>
    <s v="Franchise Sales Bill Ornament CSJ"/>
    <s v="GOLD ORNAMENT SALES LABOUR CHARGES"/>
    <s v=""/>
    <s v=""/>
    <n v="0"/>
    <s v=""/>
    <s v=""/>
    <n v="192117.41"/>
    <n v="192117.41"/>
    <x v="0"/>
    <x v="1"/>
    <s v=""/>
    <s v=""/>
    <n v="0"/>
    <n v="0"/>
    <n v="0"/>
  </r>
  <r>
    <x v="30"/>
    <s v="27/07/2024"/>
    <s v="Franchise Sales Bill Ornament CSJ"/>
    <s v="PRECIOUS STONES SALES"/>
    <s v=""/>
    <s v=""/>
    <n v="0"/>
    <s v=""/>
    <s v=""/>
    <n v="362.6"/>
    <n v="362.6"/>
    <x v="0"/>
    <x v="1"/>
    <s v=""/>
    <s v=""/>
    <n v="0"/>
    <n v="0"/>
    <n v="0"/>
  </r>
  <r>
    <x v="30"/>
    <s v="27/07/2024"/>
    <s v="Franchise Sales Bill Ornament CSJ"/>
    <s v="GOLD ORNAMENT SALES OTHER CHARGES"/>
    <s v=""/>
    <s v=""/>
    <n v="0"/>
    <s v=""/>
    <s v=""/>
    <n v="2.25"/>
    <n v="2.25"/>
    <x v="0"/>
    <x v="1"/>
    <s v=""/>
    <s v=""/>
    <n v="0"/>
    <n v="0"/>
    <n v="0"/>
  </r>
  <r>
    <x v="30"/>
    <s v="27/07/2024"/>
    <s v="Franchise Sales Bill Ornament CSJ"/>
    <s v="SGST ON GOLD ORNAMENT SALES"/>
    <s v=""/>
    <s v=""/>
    <n v="0"/>
    <s v=""/>
    <s v=""/>
    <n v="58968.45"/>
    <n v="0"/>
    <x v="0"/>
    <x v="1"/>
    <s v=""/>
    <s v=""/>
    <n v="0"/>
    <n v="0"/>
    <n v="0"/>
  </r>
  <r>
    <x v="30"/>
    <s v="27/07/2024"/>
    <s v="Franchise Sales Bill Ornament CSJ"/>
    <s v="CGST ON GOLD ORNAMENT SALES"/>
    <s v=""/>
    <s v=""/>
    <n v="0"/>
    <s v=""/>
    <s v=""/>
    <n v="58968.45"/>
    <n v="0"/>
    <x v="0"/>
    <x v="1"/>
    <s v=""/>
    <s v=""/>
    <n v="0"/>
    <n v="0"/>
    <n v="0"/>
  </r>
  <r>
    <x v="30"/>
    <s v="27/07/2024"/>
    <s v="Franchise Sales Bill Ornament CSJ"/>
    <s v="SGST ON GOLD ORNAMENT SALES"/>
    <s v=""/>
    <s v=""/>
    <n v="0"/>
    <s v=""/>
    <s v=""/>
    <n v="2881.76"/>
    <n v="0"/>
    <x v="0"/>
    <x v="1"/>
    <s v=""/>
    <s v=""/>
    <n v="0"/>
    <n v="0"/>
    <n v="0"/>
  </r>
  <r>
    <x v="30"/>
    <s v="27/07/2024"/>
    <s v="Franchise Sales Bill Ornament CSJ"/>
    <s v="CGST ON GOLD ORNAMENT SALES"/>
    <s v=""/>
    <s v=""/>
    <n v="0"/>
    <s v=""/>
    <s v=""/>
    <n v="2881.76"/>
    <n v="0"/>
    <x v="0"/>
    <x v="1"/>
    <s v=""/>
    <s v=""/>
    <n v="0"/>
    <n v="0"/>
    <n v="0"/>
  </r>
  <r>
    <x v="30"/>
    <s v="27/07/2024"/>
    <s v="Franchise Sales Bill Ornament CSJ"/>
    <s v="SGST ON PRECIOUS STONES SALES"/>
    <s v=""/>
    <s v=""/>
    <n v="0"/>
    <s v=""/>
    <s v=""/>
    <n v="5.44"/>
    <n v="0"/>
    <x v="0"/>
    <x v="1"/>
    <s v=""/>
    <s v=""/>
    <n v="0"/>
    <n v="0"/>
    <n v="0"/>
  </r>
  <r>
    <x v="30"/>
    <s v="27/07/2024"/>
    <s v="Franchise Sales Bill Ornament CSJ"/>
    <s v="CGST ON PRECIOUS STONES SALES"/>
    <s v=""/>
    <s v=""/>
    <n v="0"/>
    <s v=""/>
    <s v=""/>
    <n v="5.44"/>
    <n v="0"/>
    <x v="0"/>
    <x v="1"/>
    <s v=""/>
    <s v=""/>
    <n v="0"/>
    <n v="0"/>
    <n v="0"/>
  </r>
  <r>
    <x v="30"/>
    <s v="27/07/2024"/>
    <s v="Franchise Sales Bill Ornament CSJ"/>
    <s v="SGST ON GOLD ORNAMENT SALES"/>
    <s v=""/>
    <s v=""/>
    <n v="0"/>
    <s v=""/>
    <s v=""/>
    <n v="0.03"/>
    <n v="0"/>
    <x v="0"/>
    <x v="1"/>
    <s v=""/>
    <s v=""/>
    <n v="0"/>
    <n v="0"/>
    <n v="0"/>
  </r>
  <r>
    <x v="30"/>
    <s v="27/07/2024"/>
    <s v="Franchise Sales Bill Ornament CSJ"/>
    <s v="CGST ON GOLD ORNAMENT SALES"/>
    <s v=""/>
    <s v=""/>
    <n v="0"/>
    <s v=""/>
    <s v=""/>
    <n v="0.03"/>
    <n v="0"/>
    <x v="0"/>
    <x v="1"/>
    <s v=""/>
    <s v=""/>
    <n v="0"/>
    <n v="0"/>
    <n v="0"/>
  </r>
  <r>
    <x v="30"/>
    <s v="27/07/2024"/>
    <s v="Franchise Sales Bill Ornament CSJ"/>
    <s v="ROUND OFF A/C"/>
    <s v=""/>
    <s v=""/>
    <n v="0"/>
    <s v=""/>
    <s v=""/>
    <n v="0.16"/>
    <n v="0"/>
    <x v="0"/>
    <x v="1"/>
    <s v=""/>
    <s v=""/>
    <n v="0"/>
    <n v="0"/>
    <n v="0"/>
  </r>
  <r>
    <x v="30"/>
    <s v="27/07/2024"/>
    <s v="Franchise Sales Bill Ornament CSJ"/>
    <s v="CHANDUKAKA SARAF AND SONS PVT LTD PUNE"/>
    <s v=""/>
    <s v=""/>
    <n v="4247424"/>
    <s v=""/>
    <s v=""/>
    <n v="0"/>
    <n v="0"/>
    <x v="0"/>
    <x v="1"/>
    <s v=""/>
    <s v=""/>
    <n v="0"/>
    <n v="0"/>
    <n v="0"/>
  </r>
  <r>
    <x v="31"/>
    <s v="27/07/2024"/>
    <s v="Franchise Sales Bill Ornament CSJ"/>
    <s v="GOLD ORNAMENT SALES"/>
    <s v=""/>
    <n v="0"/>
    <n v="0"/>
    <n v="843.42700000000002"/>
    <n v="7105.46"/>
    <n v="5426850.9400000004"/>
    <n v="5426850.9400000004"/>
    <x v="0"/>
    <x v="1"/>
    <n v="843.42700000000002"/>
    <n v="7105.46"/>
    <n v="5992936.8109999998"/>
    <n v="5992936.8109999998"/>
    <n v="0"/>
  </r>
  <r>
    <x v="31"/>
    <s v="27/07/2024"/>
    <s v="Franchise Sales Bill Ornament CSJ"/>
    <s v="PRECIOUS STONES SALES"/>
    <s v=""/>
    <s v=""/>
    <n v="0"/>
    <s v=""/>
    <s v=""/>
    <n v="2476.1"/>
    <n v="2476.1"/>
    <x v="0"/>
    <x v="1"/>
    <s v=""/>
    <s v=""/>
    <n v="0"/>
    <n v="0"/>
    <n v="0"/>
  </r>
  <r>
    <x v="31"/>
    <s v="27/07/2024"/>
    <s v="Franchise Sales Bill Ornament CSJ"/>
    <s v="GOLD ORNAMENT SALES LABOUR CHARGES"/>
    <s v=""/>
    <s v=""/>
    <n v="0"/>
    <s v=""/>
    <s v=""/>
    <n v="254858.65"/>
    <n v="254858.65"/>
    <x v="0"/>
    <x v="1"/>
    <s v=""/>
    <s v=""/>
    <n v="0"/>
    <n v="0"/>
    <n v="0"/>
  </r>
  <r>
    <x v="31"/>
    <s v="27/07/2024"/>
    <s v="Franchise Sales Bill Ornament CSJ"/>
    <s v="GOLD ORNAMENT SALES OTHER CHARGES"/>
    <s v=""/>
    <s v=""/>
    <n v="0"/>
    <s v=""/>
    <s v=""/>
    <n v="4.25"/>
    <n v="4.25"/>
    <x v="0"/>
    <x v="1"/>
    <s v=""/>
    <s v=""/>
    <n v="0"/>
    <n v="0"/>
    <n v="0"/>
  </r>
  <r>
    <x v="31"/>
    <s v="27/07/2024"/>
    <s v="Franchise Sales Bill Ornament CSJ"/>
    <s v="GOLD BULLION SALES"/>
    <s v=""/>
    <s v=""/>
    <n v="0"/>
    <s v=""/>
    <s v=""/>
    <n v="566089.30000000005"/>
    <n v="566089.30000000005"/>
    <x v="0"/>
    <x v="1"/>
    <s v=""/>
    <s v=""/>
    <n v="0"/>
    <n v="0"/>
    <n v="0"/>
  </r>
  <r>
    <x v="31"/>
    <s v="27/07/2024"/>
    <s v="Franchise Sales Bill Ornament CSJ"/>
    <s v="GOLD BULLION SALES LABOUR CHARGES"/>
    <s v=""/>
    <s v=""/>
    <n v="0"/>
    <s v=""/>
    <s v=""/>
    <n v="1136.8800000000001"/>
    <n v="1136.8800000000001"/>
    <x v="0"/>
    <x v="1"/>
    <s v=""/>
    <s v=""/>
    <n v="0"/>
    <n v="0"/>
    <n v="0"/>
  </r>
  <r>
    <x v="31"/>
    <s v="27/07/2024"/>
    <s v="Franchise Sales Bill Ornament CSJ"/>
    <s v="GOLD BULLION SALES OTHER CHARGES"/>
    <s v=""/>
    <s v=""/>
    <n v="0"/>
    <s v=""/>
    <s v=""/>
    <n v="40"/>
    <n v="40"/>
    <x v="0"/>
    <x v="1"/>
    <s v=""/>
    <s v=""/>
    <n v="0"/>
    <n v="0"/>
    <n v="0"/>
  </r>
  <r>
    <x v="31"/>
    <s v="27/07/2024"/>
    <s v="Franchise Sales Bill Ornament CSJ"/>
    <s v="SGST ON GOLD ORNAMENT SALES"/>
    <s v=""/>
    <s v=""/>
    <n v="0"/>
    <s v=""/>
    <s v=""/>
    <n v="81402.759999999995"/>
    <n v="0"/>
    <x v="0"/>
    <x v="1"/>
    <s v=""/>
    <s v=""/>
    <n v="0"/>
    <n v="0"/>
    <n v="0"/>
  </r>
  <r>
    <x v="31"/>
    <s v="27/07/2024"/>
    <s v="Franchise Sales Bill Ornament CSJ"/>
    <s v="CGST ON GOLD ORNAMENT SALES"/>
    <s v=""/>
    <s v=""/>
    <n v="0"/>
    <s v=""/>
    <s v=""/>
    <n v="81402.759999999995"/>
    <n v="0"/>
    <x v="0"/>
    <x v="1"/>
    <s v=""/>
    <s v=""/>
    <n v="0"/>
    <n v="0"/>
    <n v="0"/>
  </r>
  <r>
    <x v="31"/>
    <s v="27/07/2024"/>
    <s v="Franchise Sales Bill Ornament CSJ"/>
    <s v="SGST ON PRECIOUS STONES SALES"/>
    <s v=""/>
    <s v=""/>
    <n v="0"/>
    <s v=""/>
    <s v=""/>
    <n v="37.14"/>
    <n v="0"/>
    <x v="0"/>
    <x v="1"/>
    <s v=""/>
    <s v=""/>
    <n v="0"/>
    <n v="0"/>
    <n v="0"/>
  </r>
  <r>
    <x v="31"/>
    <s v="27/07/2024"/>
    <s v="Franchise Sales Bill Ornament CSJ"/>
    <s v="CGST ON PRECIOUS STONES SALES"/>
    <s v=""/>
    <s v=""/>
    <n v="0"/>
    <s v=""/>
    <s v=""/>
    <n v="37.14"/>
    <n v="0"/>
    <x v="0"/>
    <x v="1"/>
    <s v=""/>
    <s v=""/>
    <n v="0"/>
    <n v="0"/>
    <n v="0"/>
  </r>
  <r>
    <x v="31"/>
    <s v="27/07/2024"/>
    <s v="Franchise Sales Bill Ornament CSJ"/>
    <s v="SGST ON GOLD ORNAMENT SALES"/>
    <s v=""/>
    <s v=""/>
    <n v="0"/>
    <s v=""/>
    <s v=""/>
    <n v="3822.88"/>
    <n v="0"/>
    <x v="0"/>
    <x v="1"/>
    <s v=""/>
    <s v=""/>
    <n v="0"/>
    <n v="0"/>
    <n v="0"/>
  </r>
  <r>
    <x v="31"/>
    <s v="27/07/2024"/>
    <s v="Franchise Sales Bill Ornament CSJ"/>
    <s v="CGST ON GOLD ORNAMENT SALES"/>
    <s v=""/>
    <s v=""/>
    <n v="0"/>
    <s v=""/>
    <s v=""/>
    <n v="3822.88"/>
    <n v="0"/>
    <x v="0"/>
    <x v="1"/>
    <s v=""/>
    <s v=""/>
    <n v="0"/>
    <n v="0"/>
    <n v="0"/>
  </r>
  <r>
    <x v="31"/>
    <s v="27/07/2024"/>
    <s v="Franchise Sales Bill Ornament CSJ"/>
    <s v="SGST ON GOLD ORNAMENT SALES"/>
    <s v=""/>
    <s v=""/>
    <n v="0"/>
    <s v=""/>
    <s v=""/>
    <n v="0.06"/>
    <n v="0"/>
    <x v="0"/>
    <x v="1"/>
    <s v=""/>
    <s v=""/>
    <n v="0"/>
    <n v="0"/>
    <n v="0"/>
  </r>
  <r>
    <x v="31"/>
    <s v="27/07/2024"/>
    <s v="Franchise Sales Bill Ornament CSJ"/>
    <s v="CGST ON GOLD ORNAMENT SALES"/>
    <s v=""/>
    <s v=""/>
    <n v="0"/>
    <s v=""/>
    <s v=""/>
    <n v="0.06"/>
    <n v="0"/>
    <x v="0"/>
    <x v="1"/>
    <s v=""/>
    <s v=""/>
    <n v="0"/>
    <n v="0"/>
    <n v="0"/>
  </r>
  <r>
    <x v="31"/>
    <s v="27/07/2024"/>
    <s v="Franchise Sales Bill Ornament CSJ"/>
    <s v="SGST ON GOLD BULLION SALES"/>
    <s v=""/>
    <s v=""/>
    <n v="0"/>
    <s v=""/>
    <s v=""/>
    <n v="8491.34"/>
    <n v="0"/>
    <x v="0"/>
    <x v="1"/>
    <s v=""/>
    <s v=""/>
    <n v="0"/>
    <n v="0"/>
    <n v="0"/>
  </r>
  <r>
    <x v="31"/>
    <s v="27/07/2024"/>
    <s v="Franchise Sales Bill Ornament CSJ"/>
    <s v="CGST ON GOLD BULLION SALES"/>
    <s v=""/>
    <s v=""/>
    <n v="0"/>
    <s v=""/>
    <s v=""/>
    <n v="8491.34"/>
    <n v="0"/>
    <x v="0"/>
    <x v="1"/>
    <s v=""/>
    <s v=""/>
    <n v="0"/>
    <n v="0"/>
    <n v="0"/>
  </r>
  <r>
    <x v="31"/>
    <s v="27/07/2024"/>
    <s v="Franchise Sales Bill Ornament CSJ"/>
    <s v="SGST ON GOLD BULLION SALES"/>
    <s v=""/>
    <s v=""/>
    <n v="0"/>
    <s v=""/>
    <s v=""/>
    <n v="17.05"/>
    <n v="0"/>
    <x v="0"/>
    <x v="1"/>
    <s v=""/>
    <s v=""/>
    <n v="0"/>
    <n v="0"/>
    <n v="0"/>
  </r>
  <r>
    <x v="31"/>
    <s v="27/07/2024"/>
    <s v="Franchise Sales Bill Ornament CSJ"/>
    <s v="CGST ON GOLD BULLION SALES"/>
    <s v=""/>
    <s v=""/>
    <n v="0"/>
    <s v=""/>
    <s v=""/>
    <n v="17.05"/>
    <n v="0"/>
    <x v="0"/>
    <x v="1"/>
    <s v=""/>
    <s v=""/>
    <n v="0"/>
    <n v="0"/>
    <n v="0"/>
  </r>
  <r>
    <x v="31"/>
    <s v="27/07/2024"/>
    <s v="Franchise Sales Bill Ornament CSJ"/>
    <s v="SGST ON GOLD BULLION SALES"/>
    <s v=""/>
    <s v=""/>
    <n v="0"/>
    <s v=""/>
    <s v=""/>
    <n v="0.6"/>
    <n v="0"/>
    <x v="0"/>
    <x v="1"/>
    <s v=""/>
    <s v=""/>
    <n v="0"/>
    <n v="0"/>
    <n v="0"/>
  </r>
  <r>
    <x v="31"/>
    <s v="27/07/2024"/>
    <s v="Franchise Sales Bill Ornament CSJ"/>
    <s v="CGST ON GOLD BULLION SALES"/>
    <s v=""/>
    <s v=""/>
    <n v="0"/>
    <s v=""/>
    <s v=""/>
    <n v="0.6"/>
    <n v="0"/>
    <x v="0"/>
    <x v="1"/>
    <s v=""/>
    <s v=""/>
    <n v="0"/>
    <n v="0"/>
    <n v="0"/>
  </r>
  <r>
    <x v="31"/>
    <s v="27/07/2024"/>
    <s v="Franchise Sales Bill Ornament CSJ"/>
    <s v="ROUND OFF A/C"/>
    <s v=""/>
    <s v=""/>
    <n v="0"/>
    <s v=""/>
    <s v=""/>
    <n v="0.22"/>
    <n v="0"/>
    <x v="0"/>
    <x v="1"/>
    <s v=""/>
    <s v=""/>
    <n v="0"/>
    <n v="0"/>
    <n v="0"/>
  </r>
  <r>
    <x v="31"/>
    <s v="27/07/2024"/>
    <s v="Franchise Sales Bill Ornament CSJ"/>
    <s v="CHANDUKAKA SARAF AND SONS PVT LTD PUNE"/>
    <s v=""/>
    <s v=""/>
    <n v="6439000"/>
    <s v=""/>
    <s v=""/>
    <n v="0"/>
    <n v="0"/>
    <x v="0"/>
    <x v="1"/>
    <s v=""/>
    <s v=""/>
    <n v="0"/>
    <n v="0"/>
    <n v="0"/>
  </r>
  <r>
    <x v="32"/>
    <s v="27/07/2024"/>
    <s v="Franchise Sales Bill Ornament CSJ"/>
    <s v="GOLD BULLION SALES"/>
    <s v=""/>
    <n v="0"/>
    <n v="0"/>
    <n v="241.46700000000001"/>
    <n v="7105.46"/>
    <n v="1715730.63"/>
    <n v="1715730.63"/>
    <x v="0"/>
    <x v="1"/>
    <n v="241.46700000000001"/>
    <n v="7105.46"/>
    <n v="1715734.11"/>
    <n v="1715734.11"/>
    <n v="0"/>
  </r>
  <r>
    <x v="32"/>
    <s v="27/07/2024"/>
    <s v="Franchise Sales Bill Ornament CSJ"/>
    <s v="GOLD BULLION SALES LABOUR CHARGES"/>
    <s v=""/>
    <s v=""/>
    <n v="0"/>
    <s v=""/>
    <s v=""/>
    <n v="3446.12"/>
    <n v="3446.12"/>
    <x v="0"/>
    <x v="1"/>
    <s v=""/>
    <s v=""/>
    <n v="0"/>
    <n v="0"/>
    <n v="0"/>
  </r>
  <r>
    <x v="32"/>
    <s v="27/07/2024"/>
    <s v="Franchise Sales Bill Ornament CSJ"/>
    <s v="GOLD BULLION SALES OTHER CHARGES"/>
    <s v=""/>
    <s v=""/>
    <n v="0"/>
    <s v=""/>
    <s v=""/>
    <n v="110"/>
    <n v="110"/>
    <x v="0"/>
    <x v="1"/>
    <s v=""/>
    <s v=""/>
    <n v="0"/>
    <n v="0"/>
    <n v="0"/>
  </r>
  <r>
    <x v="32"/>
    <s v="27/07/2024"/>
    <s v="Franchise Sales Bill Ornament CSJ"/>
    <s v="SGST ON GOLD BULLION SALES"/>
    <s v=""/>
    <s v=""/>
    <n v="0"/>
    <s v=""/>
    <s v=""/>
    <n v="25735.96"/>
    <n v="0"/>
    <x v="0"/>
    <x v="1"/>
    <s v=""/>
    <s v=""/>
    <n v="0"/>
    <n v="0"/>
    <n v="0"/>
  </r>
  <r>
    <x v="32"/>
    <s v="27/07/2024"/>
    <s v="Franchise Sales Bill Ornament CSJ"/>
    <s v="CGST ON GOLD BULLION SALES"/>
    <s v=""/>
    <s v=""/>
    <n v="0"/>
    <s v=""/>
    <s v=""/>
    <n v="25735.96"/>
    <n v="0"/>
    <x v="0"/>
    <x v="1"/>
    <s v=""/>
    <s v=""/>
    <n v="0"/>
    <n v="0"/>
    <n v="0"/>
  </r>
  <r>
    <x v="32"/>
    <s v="27/07/2024"/>
    <s v="Franchise Sales Bill Ornament CSJ"/>
    <s v="SGST ON GOLD BULLION SALES"/>
    <s v=""/>
    <s v=""/>
    <n v="0"/>
    <s v=""/>
    <s v=""/>
    <n v="51.69"/>
    <n v="0"/>
    <x v="0"/>
    <x v="1"/>
    <s v=""/>
    <s v=""/>
    <n v="0"/>
    <n v="0"/>
    <n v="0"/>
  </r>
  <r>
    <x v="32"/>
    <s v="27/07/2024"/>
    <s v="Franchise Sales Bill Ornament CSJ"/>
    <s v="CGST ON GOLD BULLION SALES"/>
    <s v=""/>
    <s v=""/>
    <n v="0"/>
    <s v=""/>
    <s v=""/>
    <n v="51.69"/>
    <n v="0"/>
    <x v="0"/>
    <x v="1"/>
    <s v=""/>
    <s v=""/>
    <n v="0"/>
    <n v="0"/>
    <n v="0"/>
  </r>
  <r>
    <x v="32"/>
    <s v="27/07/2024"/>
    <s v="Franchise Sales Bill Ornament CSJ"/>
    <s v="SGST ON GOLD BULLION SALES"/>
    <s v=""/>
    <s v=""/>
    <n v="0"/>
    <s v=""/>
    <s v=""/>
    <n v="1.65"/>
    <n v="0"/>
    <x v="0"/>
    <x v="1"/>
    <s v=""/>
    <s v=""/>
    <n v="0"/>
    <n v="0"/>
    <n v="0"/>
  </r>
  <r>
    <x v="32"/>
    <s v="27/07/2024"/>
    <s v="Franchise Sales Bill Ornament CSJ"/>
    <s v="CGST ON GOLD BULLION SALES"/>
    <s v=""/>
    <s v=""/>
    <n v="0"/>
    <s v=""/>
    <s v=""/>
    <n v="1.65"/>
    <n v="0"/>
    <x v="0"/>
    <x v="1"/>
    <s v=""/>
    <s v=""/>
    <n v="0"/>
    <n v="0"/>
    <n v="0"/>
  </r>
  <r>
    <x v="32"/>
    <s v="27/07/2024"/>
    <s v="Franchise Sales Bill Ornament CSJ"/>
    <s v="ROUND OFF A/C"/>
    <s v=""/>
    <s v=""/>
    <n v="0.35"/>
    <s v=""/>
    <s v=""/>
    <n v="0"/>
    <n v="0"/>
    <x v="0"/>
    <x v="1"/>
    <s v=""/>
    <s v=""/>
    <n v="0"/>
    <n v="0"/>
    <n v="0"/>
  </r>
  <r>
    <x v="32"/>
    <s v="27/07/2024"/>
    <s v="Franchise Sales Bill Ornament CSJ"/>
    <s v="CHANDUKAKA SARAF AND SONS PVT LTD PUNE"/>
    <s v=""/>
    <s v=""/>
    <n v="1770865"/>
    <s v=""/>
    <s v=""/>
    <n v="0"/>
    <n v="0"/>
    <x v="0"/>
    <x v="1"/>
    <s v=""/>
    <s v=""/>
    <n v="0"/>
    <n v="0"/>
    <n v="0"/>
  </r>
  <r>
    <x v="33"/>
    <s v="27/07/2024"/>
    <s v="Franchise Sales Bill Ornament CSJ"/>
    <s v="GOLD BULLION SALES"/>
    <s v=""/>
    <n v="0"/>
    <n v="0"/>
    <n v="144.404"/>
    <n v="7105.46"/>
    <n v="1026058.96"/>
    <n v="1026058.96"/>
    <x v="0"/>
    <x v="1"/>
    <n v="144.404"/>
    <n v="7105.46"/>
    <n v="1026056.846"/>
    <n v="1026056.846"/>
    <n v="0"/>
  </r>
  <r>
    <x v="33"/>
    <s v="27/07/2024"/>
    <s v="Franchise Sales Bill Ornament CSJ"/>
    <s v="GOLD BULLION SALES LABOUR CHARGES"/>
    <s v=""/>
    <s v=""/>
    <n v="0"/>
    <s v=""/>
    <s v=""/>
    <n v="2060.58"/>
    <n v="2060.58"/>
    <x v="0"/>
    <x v="1"/>
    <s v=""/>
    <s v=""/>
    <n v="0"/>
    <n v="0"/>
    <n v="0"/>
  </r>
  <r>
    <x v="33"/>
    <s v="27/07/2024"/>
    <s v="Franchise Sales Bill Ornament CSJ"/>
    <s v="GOLD BULLION SALES OTHER CHARGES"/>
    <s v=""/>
    <s v=""/>
    <n v="0"/>
    <s v=""/>
    <s v=""/>
    <n v="95"/>
    <n v="95"/>
    <x v="0"/>
    <x v="1"/>
    <s v=""/>
    <s v=""/>
    <n v="0"/>
    <n v="0"/>
    <n v="0"/>
  </r>
  <r>
    <x v="33"/>
    <s v="27/07/2024"/>
    <s v="Franchise Sales Bill Ornament CSJ"/>
    <s v="SGST ON GOLD BULLION SALES"/>
    <s v=""/>
    <s v=""/>
    <n v="0"/>
    <s v=""/>
    <s v=""/>
    <n v="15390.88"/>
    <n v="0"/>
    <x v="0"/>
    <x v="1"/>
    <s v=""/>
    <s v=""/>
    <n v="0"/>
    <n v="0"/>
    <n v="0"/>
  </r>
  <r>
    <x v="33"/>
    <s v="27/07/2024"/>
    <s v="Franchise Sales Bill Ornament CSJ"/>
    <s v="CGST ON GOLD BULLION SALES"/>
    <s v=""/>
    <s v=""/>
    <n v="0"/>
    <s v=""/>
    <s v=""/>
    <n v="15390.88"/>
    <n v="0"/>
    <x v="0"/>
    <x v="1"/>
    <s v=""/>
    <s v=""/>
    <n v="0"/>
    <n v="0"/>
    <n v="0"/>
  </r>
  <r>
    <x v="33"/>
    <s v="27/07/2024"/>
    <s v="Franchise Sales Bill Ornament CSJ"/>
    <s v="SGST ON GOLD BULLION SALES"/>
    <s v=""/>
    <s v=""/>
    <n v="0"/>
    <s v=""/>
    <s v=""/>
    <n v="30.91"/>
    <n v="0"/>
    <x v="0"/>
    <x v="1"/>
    <s v=""/>
    <s v=""/>
    <n v="0"/>
    <n v="0"/>
    <n v="0"/>
  </r>
  <r>
    <x v="33"/>
    <s v="27/07/2024"/>
    <s v="Franchise Sales Bill Ornament CSJ"/>
    <s v="CGST ON GOLD BULLION SALES"/>
    <s v=""/>
    <s v=""/>
    <n v="0"/>
    <s v=""/>
    <s v=""/>
    <n v="30.91"/>
    <n v="0"/>
    <x v="0"/>
    <x v="1"/>
    <s v=""/>
    <s v=""/>
    <n v="0"/>
    <n v="0"/>
    <n v="0"/>
  </r>
  <r>
    <x v="33"/>
    <s v="27/07/2024"/>
    <s v="Franchise Sales Bill Ornament CSJ"/>
    <s v="SGST ON GOLD BULLION SALES"/>
    <s v=""/>
    <s v=""/>
    <n v="0"/>
    <s v=""/>
    <s v=""/>
    <n v="1.43"/>
    <n v="0"/>
    <x v="0"/>
    <x v="1"/>
    <s v=""/>
    <s v=""/>
    <n v="0"/>
    <n v="0"/>
    <n v="0"/>
  </r>
  <r>
    <x v="33"/>
    <s v="27/07/2024"/>
    <s v="Franchise Sales Bill Ornament CSJ"/>
    <s v="CGST ON GOLD BULLION SALES"/>
    <s v=""/>
    <s v=""/>
    <n v="0"/>
    <s v=""/>
    <s v=""/>
    <n v="1.43"/>
    <n v="0"/>
    <x v="0"/>
    <x v="1"/>
    <s v=""/>
    <s v=""/>
    <n v="0"/>
    <n v="0"/>
    <n v="0"/>
  </r>
  <r>
    <x v="33"/>
    <s v="27/07/2024"/>
    <s v="Franchise Sales Bill Ornament CSJ"/>
    <s v="ROUND OFF A/C"/>
    <s v=""/>
    <s v=""/>
    <n v="0"/>
    <s v=""/>
    <s v=""/>
    <n v="0.02"/>
    <n v="0"/>
    <x v="0"/>
    <x v="1"/>
    <s v=""/>
    <s v=""/>
    <n v="0"/>
    <n v="0"/>
    <n v="0"/>
  </r>
  <r>
    <x v="33"/>
    <s v="27/07/2024"/>
    <s v="Franchise Sales Bill Ornament CSJ"/>
    <s v="CHANDUKAKA SARAF AND SONS PVT LTD PUNE"/>
    <s v=""/>
    <s v=""/>
    <n v="1059061"/>
    <s v=""/>
    <s v=""/>
    <n v="0"/>
    <n v="0"/>
    <x v="0"/>
    <x v="1"/>
    <s v=""/>
    <s v=""/>
    <n v="0"/>
    <n v="0"/>
    <n v="0"/>
  </r>
  <r>
    <x v="34"/>
    <s v="27/07/2024"/>
    <s v="Franchise Sales Bill Ornament CSJ"/>
    <s v="GOLD BULLION SALES"/>
    <s v=""/>
    <n v="0"/>
    <n v="0"/>
    <n v="230.10499999999999"/>
    <n v="7105.46"/>
    <n v="1634992.03"/>
    <n v="1634992.03"/>
    <x v="0"/>
    <x v="1"/>
    <n v="230.10499999999999"/>
    <n v="7105.46"/>
    <n v="1635001.8729999999"/>
    <n v="1635001.8729999999"/>
    <n v="0"/>
  </r>
  <r>
    <x v="34"/>
    <s v="27/07/2024"/>
    <s v="Franchise Sales Bill Ornament CSJ"/>
    <s v="GOLD BULLION SALES LABOUR CHARGES"/>
    <s v=""/>
    <s v=""/>
    <n v="0"/>
    <s v=""/>
    <s v=""/>
    <n v="3282.66"/>
    <n v="3282.66"/>
    <x v="0"/>
    <x v="1"/>
    <s v=""/>
    <s v=""/>
    <n v="0"/>
    <n v="0"/>
    <n v="0"/>
  </r>
  <r>
    <x v="34"/>
    <s v="27/07/2024"/>
    <s v="Franchise Sales Bill Ornament CSJ"/>
    <s v="GOLD BULLION SALES OTHER CHARGES"/>
    <s v=""/>
    <s v=""/>
    <n v="0"/>
    <s v=""/>
    <s v=""/>
    <n v="140"/>
    <n v="140"/>
    <x v="0"/>
    <x v="1"/>
    <s v=""/>
    <s v=""/>
    <n v="0"/>
    <n v="0"/>
    <n v="0"/>
  </r>
  <r>
    <x v="34"/>
    <s v="27/07/2024"/>
    <s v="Franchise Sales Bill Ornament CSJ"/>
    <s v="SGST ON GOLD BULLION SALES"/>
    <s v=""/>
    <s v=""/>
    <n v="0"/>
    <s v=""/>
    <s v=""/>
    <n v="24524.880000000001"/>
    <n v="0"/>
    <x v="0"/>
    <x v="1"/>
    <s v=""/>
    <s v=""/>
    <n v="0"/>
    <n v="0"/>
    <n v="0"/>
  </r>
  <r>
    <x v="34"/>
    <s v="27/07/2024"/>
    <s v="Franchise Sales Bill Ornament CSJ"/>
    <s v="CGST ON GOLD BULLION SALES"/>
    <s v=""/>
    <s v=""/>
    <n v="0"/>
    <s v=""/>
    <s v=""/>
    <n v="24524.880000000001"/>
    <n v="0"/>
    <x v="0"/>
    <x v="1"/>
    <s v=""/>
    <s v=""/>
    <n v="0"/>
    <n v="0"/>
    <n v="0"/>
  </r>
  <r>
    <x v="34"/>
    <s v="27/07/2024"/>
    <s v="Franchise Sales Bill Ornament CSJ"/>
    <s v="SGST ON GOLD BULLION SALES"/>
    <s v=""/>
    <s v=""/>
    <n v="0"/>
    <s v=""/>
    <s v=""/>
    <n v="49.24"/>
    <n v="0"/>
    <x v="0"/>
    <x v="1"/>
    <s v=""/>
    <s v=""/>
    <n v="0"/>
    <n v="0"/>
    <n v="0"/>
  </r>
  <r>
    <x v="34"/>
    <s v="27/07/2024"/>
    <s v="Franchise Sales Bill Ornament CSJ"/>
    <s v="CGST ON GOLD BULLION SALES"/>
    <s v=""/>
    <s v=""/>
    <n v="0"/>
    <s v=""/>
    <s v=""/>
    <n v="49.24"/>
    <n v="0"/>
    <x v="0"/>
    <x v="1"/>
    <s v=""/>
    <s v=""/>
    <n v="0"/>
    <n v="0"/>
    <n v="0"/>
  </r>
  <r>
    <x v="34"/>
    <s v="27/07/2024"/>
    <s v="Franchise Sales Bill Ornament CSJ"/>
    <s v="SGST ON GOLD BULLION SALES"/>
    <s v=""/>
    <s v=""/>
    <n v="0"/>
    <s v=""/>
    <s v=""/>
    <n v="2.1"/>
    <n v="0"/>
    <x v="0"/>
    <x v="1"/>
    <s v=""/>
    <s v=""/>
    <n v="0"/>
    <n v="0"/>
    <n v="0"/>
  </r>
  <r>
    <x v="34"/>
    <s v="27/07/2024"/>
    <s v="Franchise Sales Bill Ornament CSJ"/>
    <s v="CGST ON GOLD BULLION SALES"/>
    <s v=""/>
    <s v=""/>
    <n v="0"/>
    <s v=""/>
    <s v=""/>
    <n v="2.1"/>
    <n v="0"/>
    <x v="0"/>
    <x v="1"/>
    <s v=""/>
    <s v=""/>
    <n v="0"/>
    <n v="0"/>
    <n v="0"/>
  </r>
  <r>
    <x v="34"/>
    <s v="27/07/2024"/>
    <s v="Franchise Sales Bill Ornament CSJ"/>
    <s v="ROUND OFF A/C"/>
    <s v=""/>
    <s v=""/>
    <n v="0.13"/>
    <s v=""/>
    <s v=""/>
    <n v="0"/>
    <n v="0"/>
    <x v="0"/>
    <x v="1"/>
    <s v=""/>
    <s v=""/>
    <n v="0"/>
    <n v="0"/>
    <n v="0"/>
  </r>
  <r>
    <x v="34"/>
    <s v="27/07/2024"/>
    <s v="Franchise Sales Bill Ornament CSJ"/>
    <s v="CHANDUKAKA SARAF AND SONS PVT LTD PUNE"/>
    <s v=""/>
    <s v=""/>
    <n v="1687567"/>
    <s v=""/>
    <s v=""/>
    <n v="0"/>
    <n v="0"/>
    <x v="0"/>
    <x v="1"/>
    <s v=""/>
    <s v=""/>
    <n v="0"/>
    <n v="0"/>
    <n v="0"/>
  </r>
  <r>
    <x v="35"/>
    <s v="27/07/2024"/>
    <s v="Franchise Sales Bill Ornament CSJ"/>
    <s v="GOLD BULLION SALES"/>
    <s v=""/>
    <n v="0"/>
    <n v="0"/>
    <n v="80.694999999999993"/>
    <n v="7105.46"/>
    <n v="573371.32999999996"/>
    <n v="573371.32999999996"/>
    <x v="0"/>
    <x v="1"/>
    <n v="80.694999999999993"/>
    <n v="7105.46"/>
    <n v="573375.09499999997"/>
    <n v="573375.09499999997"/>
    <n v="0"/>
  </r>
  <r>
    <x v="35"/>
    <s v="27/07/2024"/>
    <s v="Franchise Sales Bill Ornament CSJ"/>
    <s v="GOLD BULLION SALES LABOUR CHARGES"/>
    <s v=""/>
    <s v=""/>
    <n v="0"/>
    <s v=""/>
    <s v=""/>
    <n v="1151.07"/>
    <n v="1151.07"/>
    <x v="0"/>
    <x v="1"/>
    <s v=""/>
    <s v=""/>
    <n v="0"/>
    <n v="0"/>
    <n v="0"/>
  </r>
  <r>
    <x v="35"/>
    <s v="27/07/2024"/>
    <s v="Franchise Sales Bill Ornament CSJ"/>
    <s v="GOLD BULLION SALES OTHER CHARGES"/>
    <s v=""/>
    <s v=""/>
    <n v="0"/>
    <s v=""/>
    <s v=""/>
    <n v="60"/>
    <n v="60"/>
    <x v="0"/>
    <x v="1"/>
    <s v=""/>
    <s v=""/>
    <n v="0"/>
    <n v="0"/>
    <n v="0"/>
  </r>
  <r>
    <x v="35"/>
    <s v="27/07/2024"/>
    <s v="Franchise Sales Bill Ornament CSJ"/>
    <s v="SGST ON GOLD BULLION SALES"/>
    <s v=""/>
    <s v=""/>
    <n v="0"/>
    <s v=""/>
    <s v=""/>
    <n v="8600.57"/>
    <n v="0"/>
    <x v="0"/>
    <x v="1"/>
    <s v=""/>
    <s v=""/>
    <n v="0"/>
    <n v="0"/>
    <n v="0"/>
  </r>
  <r>
    <x v="35"/>
    <s v="27/07/2024"/>
    <s v="Franchise Sales Bill Ornament CSJ"/>
    <s v="CGST ON GOLD BULLION SALES"/>
    <s v=""/>
    <s v=""/>
    <n v="0"/>
    <s v=""/>
    <s v=""/>
    <n v="8600.57"/>
    <n v="0"/>
    <x v="0"/>
    <x v="1"/>
    <s v=""/>
    <s v=""/>
    <n v="0"/>
    <n v="0"/>
    <n v="0"/>
  </r>
  <r>
    <x v="35"/>
    <s v="27/07/2024"/>
    <s v="Franchise Sales Bill Ornament CSJ"/>
    <s v="SGST ON GOLD BULLION SALES"/>
    <s v=""/>
    <s v=""/>
    <n v="0"/>
    <s v=""/>
    <s v=""/>
    <n v="17.27"/>
    <n v="0"/>
    <x v="0"/>
    <x v="1"/>
    <s v=""/>
    <s v=""/>
    <n v="0"/>
    <n v="0"/>
    <n v="0"/>
  </r>
  <r>
    <x v="35"/>
    <s v="27/07/2024"/>
    <s v="Franchise Sales Bill Ornament CSJ"/>
    <s v="CGST ON GOLD BULLION SALES"/>
    <s v=""/>
    <s v=""/>
    <n v="0"/>
    <s v=""/>
    <s v=""/>
    <n v="17.27"/>
    <n v="0"/>
    <x v="0"/>
    <x v="1"/>
    <s v=""/>
    <s v=""/>
    <n v="0"/>
    <n v="0"/>
    <n v="0"/>
  </r>
  <r>
    <x v="35"/>
    <s v="27/07/2024"/>
    <s v="Franchise Sales Bill Ornament CSJ"/>
    <s v="SGST ON GOLD BULLION SALES"/>
    <s v=""/>
    <s v=""/>
    <n v="0"/>
    <s v=""/>
    <s v=""/>
    <n v="0.9"/>
    <n v="0"/>
    <x v="0"/>
    <x v="1"/>
    <s v=""/>
    <s v=""/>
    <n v="0"/>
    <n v="0"/>
    <n v="0"/>
  </r>
  <r>
    <x v="35"/>
    <s v="27/07/2024"/>
    <s v="Franchise Sales Bill Ornament CSJ"/>
    <s v="CGST ON GOLD BULLION SALES"/>
    <s v=""/>
    <s v=""/>
    <n v="0"/>
    <s v=""/>
    <s v=""/>
    <n v="0.9"/>
    <n v="0"/>
    <x v="0"/>
    <x v="1"/>
    <s v=""/>
    <s v=""/>
    <n v="0"/>
    <n v="0"/>
    <n v="0"/>
  </r>
  <r>
    <x v="35"/>
    <s v="27/07/2024"/>
    <s v="Franchise Sales Bill Ornament CSJ"/>
    <s v="ROUND OFF A/C"/>
    <s v=""/>
    <s v=""/>
    <n v="0"/>
    <s v=""/>
    <s v=""/>
    <n v="0.12"/>
    <n v="0"/>
    <x v="0"/>
    <x v="1"/>
    <s v=""/>
    <s v=""/>
    <n v="0"/>
    <n v="0"/>
    <n v="0"/>
  </r>
  <r>
    <x v="35"/>
    <s v="27/07/2024"/>
    <s v="Franchise Sales Bill Ornament CSJ"/>
    <s v="CHANDUKAKA SARAF AND SONS PVT LTD PUNE"/>
    <s v=""/>
    <s v=""/>
    <n v="591820"/>
    <s v=""/>
    <s v=""/>
    <n v="0"/>
    <n v="0"/>
    <x v="0"/>
    <x v="1"/>
    <s v=""/>
    <s v=""/>
    <n v="0"/>
    <n v="0"/>
    <n v="0"/>
  </r>
  <r>
    <x v="36"/>
    <s v="27/07/2024"/>
    <s v="Franchise Sales Bill Ornament CSJ"/>
    <s v="GOLD BULLION SALES"/>
    <s v=""/>
    <n v="0"/>
    <n v="0"/>
    <n v="164.405"/>
    <n v="7105.46"/>
    <n v="1168164.55"/>
    <n v="1168164.55"/>
    <x v="0"/>
    <x v="1"/>
    <n v="164.405"/>
    <n v="7105.46"/>
    <n v="1168173.1510000001"/>
    <n v="1168173.1510000001"/>
    <n v="0"/>
  </r>
  <r>
    <x v="36"/>
    <s v="27/07/2024"/>
    <s v="Franchise Sales Bill Ornament CSJ"/>
    <s v="GOLD BULLION SALES LABOUR CHARGES"/>
    <s v=""/>
    <s v=""/>
    <n v="0"/>
    <s v=""/>
    <s v=""/>
    <n v="2344.8200000000002"/>
    <n v="2344.8200000000002"/>
    <x v="0"/>
    <x v="1"/>
    <s v=""/>
    <s v=""/>
    <n v="0"/>
    <n v="0"/>
    <n v="0"/>
  </r>
  <r>
    <x v="36"/>
    <s v="27/07/2024"/>
    <s v="Franchise Sales Bill Ornament CSJ"/>
    <s v="GOLD BULLION SALES OTHER CHARGES"/>
    <s v=""/>
    <s v=""/>
    <n v="0"/>
    <s v=""/>
    <s v=""/>
    <n v="520"/>
    <n v="520"/>
    <x v="0"/>
    <x v="1"/>
    <s v=""/>
    <s v=""/>
    <n v="0"/>
    <n v="0"/>
    <n v="0"/>
  </r>
  <r>
    <x v="36"/>
    <s v="27/07/2024"/>
    <s v="Franchise Sales Bill Ornament CSJ"/>
    <s v="SGST ON GOLD BULLION SALES"/>
    <s v=""/>
    <s v=""/>
    <n v="0"/>
    <s v=""/>
    <s v=""/>
    <n v="17522.47"/>
    <n v="0"/>
    <x v="0"/>
    <x v="1"/>
    <s v=""/>
    <s v=""/>
    <n v="0"/>
    <n v="0"/>
    <n v="0"/>
  </r>
  <r>
    <x v="36"/>
    <s v="27/07/2024"/>
    <s v="Franchise Sales Bill Ornament CSJ"/>
    <s v="CGST ON GOLD BULLION SALES"/>
    <s v=""/>
    <s v=""/>
    <n v="0"/>
    <s v=""/>
    <s v=""/>
    <n v="17522.47"/>
    <n v="0"/>
    <x v="0"/>
    <x v="1"/>
    <s v=""/>
    <s v=""/>
    <n v="0"/>
    <n v="0"/>
    <n v="0"/>
  </r>
  <r>
    <x v="36"/>
    <s v="27/07/2024"/>
    <s v="Franchise Sales Bill Ornament CSJ"/>
    <s v="SGST ON GOLD BULLION SALES"/>
    <s v=""/>
    <s v=""/>
    <n v="0"/>
    <s v=""/>
    <s v=""/>
    <n v="35.17"/>
    <n v="0"/>
    <x v="0"/>
    <x v="1"/>
    <s v=""/>
    <s v=""/>
    <n v="0"/>
    <n v="0"/>
    <n v="0"/>
  </r>
  <r>
    <x v="36"/>
    <s v="27/07/2024"/>
    <s v="Franchise Sales Bill Ornament CSJ"/>
    <s v="CGST ON GOLD BULLION SALES"/>
    <s v=""/>
    <s v=""/>
    <n v="0"/>
    <s v=""/>
    <s v=""/>
    <n v="35.17"/>
    <n v="0"/>
    <x v="0"/>
    <x v="1"/>
    <s v=""/>
    <s v=""/>
    <n v="0"/>
    <n v="0"/>
    <n v="0"/>
  </r>
  <r>
    <x v="36"/>
    <s v="27/07/2024"/>
    <s v="Franchise Sales Bill Ornament CSJ"/>
    <s v="SGST ON GOLD BULLION SALES"/>
    <s v=""/>
    <s v=""/>
    <n v="0"/>
    <s v=""/>
    <s v=""/>
    <n v="7.8"/>
    <n v="0"/>
    <x v="0"/>
    <x v="1"/>
    <s v=""/>
    <s v=""/>
    <n v="0"/>
    <n v="0"/>
    <n v="0"/>
  </r>
  <r>
    <x v="36"/>
    <s v="27/07/2024"/>
    <s v="Franchise Sales Bill Ornament CSJ"/>
    <s v="CGST ON GOLD BULLION SALES"/>
    <s v=""/>
    <s v=""/>
    <n v="0"/>
    <s v=""/>
    <s v=""/>
    <n v="7.8"/>
    <n v="0"/>
    <x v="0"/>
    <x v="1"/>
    <s v=""/>
    <s v=""/>
    <n v="0"/>
    <n v="0"/>
    <n v="0"/>
  </r>
  <r>
    <x v="36"/>
    <s v="27/07/2024"/>
    <s v="Franchise Sales Bill Ornament CSJ"/>
    <s v="ROUND OFF A/C"/>
    <s v=""/>
    <s v=""/>
    <n v="0.25"/>
    <s v=""/>
    <s v=""/>
    <n v="0"/>
    <n v="0"/>
    <x v="0"/>
    <x v="1"/>
    <s v=""/>
    <s v=""/>
    <n v="0"/>
    <n v="0"/>
    <n v="0"/>
  </r>
  <r>
    <x v="36"/>
    <s v="27/07/2024"/>
    <s v="Franchise Sales Bill Ornament CSJ"/>
    <s v="CHANDUKAKA SARAF AND SONS PVT LTD PUNE"/>
    <s v=""/>
    <s v=""/>
    <n v="1206160"/>
    <s v=""/>
    <s v=""/>
    <n v="0"/>
    <n v="0"/>
    <x v="0"/>
    <x v="1"/>
    <s v=""/>
    <s v=""/>
    <n v="0"/>
    <n v="0"/>
    <n v="0"/>
  </r>
  <r>
    <x v="37"/>
    <s v="27/07/2024"/>
    <s v="Franchise Sales Bill Ornament CSJ"/>
    <s v="GOLD BULLION SALES"/>
    <s v=""/>
    <n v="0"/>
    <n v="0"/>
    <n v="344.84899999999999"/>
    <n v="7105.46"/>
    <n v="2450296.36"/>
    <n v="2450296.36"/>
    <x v="0"/>
    <x v="1"/>
    <n v="344.84899999999999"/>
    <n v="7105.46"/>
    <n v="2450310.7760000001"/>
    <n v="2450310.7760000001"/>
    <n v="0"/>
  </r>
  <r>
    <x v="37"/>
    <s v="27/07/2024"/>
    <s v="Franchise Sales Bill Ornament CSJ"/>
    <s v="GOLD BULLION SALES LABOUR CHARGES"/>
    <s v=""/>
    <s v=""/>
    <n v="0"/>
    <s v=""/>
    <s v=""/>
    <n v="4916.97"/>
    <n v="4916.97"/>
    <x v="0"/>
    <x v="1"/>
    <s v=""/>
    <s v=""/>
    <n v="0"/>
    <n v="0"/>
    <n v="0"/>
  </r>
  <r>
    <x v="37"/>
    <s v="27/07/2024"/>
    <s v="Franchise Sales Bill Ornament CSJ"/>
    <s v="GOLD BULLION SALES OTHER CHARGES"/>
    <s v=""/>
    <s v=""/>
    <n v="0"/>
    <s v=""/>
    <s v=""/>
    <n v="150.5"/>
    <n v="150.5"/>
    <x v="0"/>
    <x v="1"/>
    <s v=""/>
    <s v=""/>
    <n v="0"/>
    <n v="0"/>
    <n v="0"/>
  </r>
  <r>
    <x v="37"/>
    <s v="27/07/2024"/>
    <s v="Franchise Sales Bill Ornament CSJ"/>
    <s v="SGST ON GOLD BULLION SALES"/>
    <s v=""/>
    <s v=""/>
    <n v="0"/>
    <s v=""/>
    <s v=""/>
    <n v="36754.449999999997"/>
    <n v="0"/>
    <x v="0"/>
    <x v="1"/>
    <s v=""/>
    <s v=""/>
    <n v="0"/>
    <n v="0"/>
    <n v="0"/>
  </r>
  <r>
    <x v="37"/>
    <s v="27/07/2024"/>
    <s v="Franchise Sales Bill Ornament CSJ"/>
    <s v="CGST ON GOLD BULLION SALES"/>
    <s v=""/>
    <s v=""/>
    <n v="0"/>
    <s v=""/>
    <s v=""/>
    <n v="36754.449999999997"/>
    <n v="0"/>
    <x v="0"/>
    <x v="1"/>
    <s v=""/>
    <s v=""/>
    <n v="0"/>
    <n v="0"/>
    <n v="0"/>
  </r>
  <r>
    <x v="37"/>
    <s v="27/07/2024"/>
    <s v="Franchise Sales Bill Ornament CSJ"/>
    <s v="SGST ON GOLD BULLION SALES"/>
    <s v=""/>
    <s v=""/>
    <n v="0"/>
    <s v=""/>
    <s v=""/>
    <n v="73.75"/>
    <n v="0"/>
    <x v="0"/>
    <x v="1"/>
    <s v=""/>
    <s v=""/>
    <n v="0"/>
    <n v="0"/>
    <n v="0"/>
  </r>
  <r>
    <x v="37"/>
    <s v="27/07/2024"/>
    <s v="Franchise Sales Bill Ornament CSJ"/>
    <s v="CGST ON GOLD BULLION SALES"/>
    <s v=""/>
    <s v=""/>
    <n v="0"/>
    <s v=""/>
    <s v=""/>
    <n v="73.75"/>
    <n v="0"/>
    <x v="0"/>
    <x v="1"/>
    <s v=""/>
    <s v=""/>
    <n v="0"/>
    <n v="0"/>
    <n v="0"/>
  </r>
  <r>
    <x v="37"/>
    <s v="27/07/2024"/>
    <s v="Franchise Sales Bill Ornament CSJ"/>
    <s v="SGST ON GOLD BULLION SALES"/>
    <s v=""/>
    <s v=""/>
    <n v="0"/>
    <s v=""/>
    <s v=""/>
    <n v="2.2599999999999998"/>
    <n v="0"/>
    <x v="0"/>
    <x v="1"/>
    <s v=""/>
    <s v=""/>
    <n v="0"/>
    <n v="0"/>
    <n v="0"/>
  </r>
  <r>
    <x v="37"/>
    <s v="27/07/2024"/>
    <s v="Franchise Sales Bill Ornament CSJ"/>
    <s v="CGST ON GOLD BULLION SALES"/>
    <s v=""/>
    <s v=""/>
    <n v="0"/>
    <s v=""/>
    <s v=""/>
    <n v="2.2599999999999998"/>
    <n v="0"/>
    <x v="0"/>
    <x v="1"/>
    <s v=""/>
    <s v=""/>
    <n v="0"/>
    <n v="0"/>
    <n v="0"/>
  </r>
  <r>
    <x v="37"/>
    <s v="27/07/2024"/>
    <s v="Franchise Sales Bill Ornament CSJ"/>
    <s v="ROUND OFF A/C"/>
    <s v=""/>
    <s v=""/>
    <n v="0"/>
    <s v=""/>
    <s v=""/>
    <n v="0.25"/>
    <n v="0"/>
    <x v="0"/>
    <x v="1"/>
    <s v=""/>
    <s v=""/>
    <n v="0"/>
    <n v="0"/>
    <n v="0"/>
  </r>
  <r>
    <x v="37"/>
    <s v="27/07/2024"/>
    <s v="Franchise Sales Bill Ornament CSJ"/>
    <s v="CHANDUKAKA SARAF AND SONS PVT LTD PUNE"/>
    <s v=""/>
    <s v=""/>
    <n v="2529025"/>
    <s v=""/>
    <s v=""/>
    <n v="0"/>
    <n v="0"/>
    <x v="0"/>
    <x v="1"/>
    <s v=""/>
    <s v=""/>
    <n v="0"/>
    <n v="0"/>
    <n v="0"/>
  </r>
  <r>
    <x v="38"/>
    <s v="27/07/2024"/>
    <s v="Franchise Sales Bill Ornament CSJ"/>
    <s v="GOLD BULLION SALES"/>
    <s v=""/>
    <n v="0"/>
    <n v="0"/>
    <n v="133.63999999999999"/>
    <n v="7105.46"/>
    <n v="949562.32"/>
    <n v="949562.32"/>
    <x v="0"/>
    <x v="1"/>
    <n v="133.63999999999999"/>
    <n v="7105.46"/>
    <n v="949573.674"/>
    <n v="949573.674"/>
    <n v="0"/>
  </r>
  <r>
    <x v="38"/>
    <s v="27/07/2024"/>
    <s v="Franchise Sales Bill Ornament CSJ"/>
    <s v="GOLD BULLION SALES LABOUR CHARGES"/>
    <s v=""/>
    <s v=""/>
    <n v="0"/>
    <s v=""/>
    <s v=""/>
    <n v="1904.15"/>
    <n v="1904.15"/>
    <x v="0"/>
    <x v="1"/>
    <s v=""/>
    <s v=""/>
    <n v="0"/>
    <n v="0"/>
    <n v="0"/>
  </r>
  <r>
    <x v="38"/>
    <s v="27/07/2024"/>
    <s v="Franchise Sales Bill Ornament CSJ"/>
    <s v="GOLD BULLION SALES OTHER CHARGES"/>
    <s v=""/>
    <s v=""/>
    <n v="0"/>
    <s v=""/>
    <s v=""/>
    <n v="160"/>
    <n v="160"/>
    <x v="0"/>
    <x v="1"/>
    <s v=""/>
    <s v=""/>
    <n v="0"/>
    <n v="0"/>
    <n v="0"/>
  </r>
  <r>
    <x v="38"/>
    <s v="27/07/2024"/>
    <s v="Franchise Sales Bill Ornament CSJ"/>
    <s v="SGST ON GOLD BULLION SALES"/>
    <s v=""/>
    <s v=""/>
    <n v="0"/>
    <s v=""/>
    <s v=""/>
    <n v="14243.43"/>
    <n v="0"/>
    <x v="0"/>
    <x v="1"/>
    <s v=""/>
    <s v=""/>
    <n v="0"/>
    <n v="0"/>
    <n v="0"/>
  </r>
  <r>
    <x v="38"/>
    <s v="27/07/2024"/>
    <s v="Franchise Sales Bill Ornament CSJ"/>
    <s v="CGST ON GOLD BULLION SALES"/>
    <s v=""/>
    <s v=""/>
    <n v="0"/>
    <s v=""/>
    <s v=""/>
    <n v="14243.43"/>
    <n v="0"/>
    <x v="0"/>
    <x v="1"/>
    <s v=""/>
    <s v=""/>
    <n v="0"/>
    <n v="0"/>
    <n v="0"/>
  </r>
  <r>
    <x v="38"/>
    <s v="27/07/2024"/>
    <s v="Franchise Sales Bill Ornament CSJ"/>
    <s v="SGST ON GOLD BULLION SALES"/>
    <s v=""/>
    <s v=""/>
    <n v="0"/>
    <s v=""/>
    <s v=""/>
    <n v="28.56"/>
    <n v="0"/>
    <x v="0"/>
    <x v="1"/>
    <s v=""/>
    <s v=""/>
    <n v="0"/>
    <n v="0"/>
    <n v="0"/>
  </r>
  <r>
    <x v="38"/>
    <s v="27/07/2024"/>
    <s v="Franchise Sales Bill Ornament CSJ"/>
    <s v="CGST ON GOLD BULLION SALES"/>
    <s v=""/>
    <s v=""/>
    <n v="0"/>
    <s v=""/>
    <s v=""/>
    <n v="28.56"/>
    <n v="0"/>
    <x v="0"/>
    <x v="1"/>
    <s v=""/>
    <s v=""/>
    <n v="0"/>
    <n v="0"/>
    <n v="0"/>
  </r>
  <r>
    <x v="38"/>
    <s v="27/07/2024"/>
    <s v="Franchise Sales Bill Ornament CSJ"/>
    <s v="SGST ON GOLD BULLION SALES"/>
    <s v=""/>
    <s v=""/>
    <n v="0"/>
    <s v=""/>
    <s v=""/>
    <n v="2.4"/>
    <n v="0"/>
    <x v="0"/>
    <x v="1"/>
    <s v=""/>
    <s v=""/>
    <n v="0"/>
    <n v="0"/>
    <n v="0"/>
  </r>
  <r>
    <x v="38"/>
    <s v="27/07/2024"/>
    <s v="Franchise Sales Bill Ornament CSJ"/>
    <s v="CGST ON GOLD BULLION SALES"/>
    <s v=""/>
    <s v=""/>
    <n v="0"/>
    <s v=""/>
    <s v=""/>
    <n v="2.4"/>
    <n v="0"/>
    <x v="0"/>
    <x v="1"/>
    <s v=""/>
    <s v=""/>
    <n v="0"/>
    <n v="0"/>
    <n v="0"/>
  </r>
  <r>
    <x v="38"/>
    <s v="27/07/2024"/>
    <s v="Franchise Sales Bill Ornament CSJ"/>
    <s v="ROUND OFF A/C"/>
    <s v=""/>
    <s v=""/>
    <n v="0.25"/>
    <s v=""/>
    <s v=""/>
    <n v="0"/>
    <n v="0"/>
    <x v="0"/>
    <x v="1"/>
    <s v=""/>
    <s v=""/>
    <n v="0"/>
    <n v="0"/>
    <n v="0"/>
  </r>
  <r>
    <x v="38"/>
    <s v="27/07/2024"/>
    <s v="Franchise Sales Bill Ornament CSJ"/>
    <s v="CHANDUKAKA SARAF AND SONS PVT LTD PUNE"/>
    <s v=""/>
    <s v=""/>
    <n v="980175"/>
    <s v=""/>
    <s v=""/>
    <n v="0"/>
    <n v="0"/>
    <x v="0"/>
    <x v="1"/>
    <s v=""/>
    <s v=""/>
    <n v="0"/>
    <n v="0"/>
    <n v="0"/>
  </r>
  <r>
    <x v="39"/>
    <s v="27/07/2024"/>
    <s v="Franchise Sales Bill Ornament CSJ"/>
    <s v="GOLD BULLION SALES"/>
    <s v=""/>
    <n v="0"/>
    <n v="0"/>
    <n v="52.865000000000002"/>
    <n v="7105.46"/>
    <n v="375625.39"/>
    <n v="375625.39"/>
    <x v="0"/>
    <x v="1"/>
    <n v="52.865000000000002"/>
    <n v="7105.46"/>
    <n v="375630.14299999998"/>
    <n v="375630.14299999998"/>
    <n v="0"/>
  </r>
  <r>
    <x v="39"/>
    <s v="27/07/2024"/>
    <s v="Franchise Sales Bill Ornament CSJ"/>
    <s v="GOLD BULLION SALES LABOUR CHARGES"/>
    <s v=""/>
    <s v=""/>
    <n v="0"/>
    <s v=""/>
    <s v=""/>
    <n v="753.13"/>
    <n v="753.13"/>
    <x v="0"/>
    <x v="1"/>
    <s v=""/>
    <s v=""/>
    <n v="0"/>
    <n v="0"/>
    <n v="0"/>
  </r>
  <r>
    <x v="39"/>
    <s v="27/07/2024"/>
    <s v="Franchise Sales Bill Ornament CSJ"/>
    <s v="GOLD BULLION SALES OTHER CHARGES"/>
    <s v=""/>
    <s v=""/>
    <n v="0"/>
    <s v=""/>
    <s v=""/>
    <n v="55"/>
    <n v="55"/>
    <x v="0"/>
    <x v="1"/>
    <s v=""/>
    <s v=""/>
    <n v="0"/>
    <n v="0"/>
    <n v="0"/>
  </r>
  <r>
    <x v="39"/>
    <s v="27/07/2024"/>
    <s v="Franchise Sales Bill Ornament CSJ"/>
    <s v="SGST ON GOLD BULLION SALES"/>
    <s v=""/>
    <s v=""/>
    <n v="0"/>
    <s v=""/>
    <s v=""/>
    <n v="5634.38"/>
    <n v="0"/>
    <x v="0"/>
    <x v="1"/>
    <s v=""/>
    <s v=""/>
    <n v="0"/>
    <n v="0"/>
    <n v="0"/>
  </r>
  <r>
    <x v="39"/>
    <s v="27/07/2024"/>
    <s v="Franchise Sales Bill Ornament CSJ"/>
    <s v="CGST ON GOLD BULLION SALES"/>
    <s v=""/>
    <s v=""/>
    <n v="0"/>
    <s v=""/>
    <s v=""/>
    <n v="5634.38"/>
    <n v="0"/>
    <x v="0"/>
    <x v="1"/>
    <s v=""/>
    <s v=""/>
    <n v="0"/>
    <n v="0"/>
    <n v="0"/>
  </r>
  <r>
    <x v="39"/>
    <s v="27/07/2024"/>
    <s v="Franchise Sales Bill Ornament CSJ"/>
    <s v="SGST ON GOLD BULLION SALES"/>
    <s v=""/>
    <s v=""/>
    <n v="0"/>
    <s v=""/>
    <s v=""/>
    <n v="11.3"/>
    <n v="0"/>
    <x v="0"/>
    <x v="1"/>
    <s v=""/>
    <s v=""/>
    <n v="0"/>
    <n v="0"/>
    <n v="0"/>
  </r>
  <r>
    <x v="39"/>
    <s v="27/07/2024"/>
    <s v="Franchise Sales Bill Ornament CSJ"/>
    <s v="CGST ON GOLD BULLION SALES"/>
    <s v=""/>
    <s v=""/>
    <n v="0"/>
    <s v=""/>
    <s v=""/>
    <n v="11.3"/>
    <n v="0"/>
    <x v="0"/>
    <x v="1"/>
    <s v=""/>
    <s v=""/>
    <n v="0"/>
    <n v="0"/>
    <n v="0"/>
  </r>
  <r>
    <x v="39"/>
    <s v="27/07/2024"/>
    <s v="Franchise Sales Bill Ornament CSJ"/>
    <s v="SGST ON GOLD BULLION SALES"/>
    <s v=""/>
    <s v=""/>
    <n v="0"/>
    <s v=""/>
    <s v=""/>
    <n v="0.83"/>
    <n v="0"/>
    <x v="0"/>
    <x v="1"/>
    <s v=""/>
    <s v=""/>
    <n v="0"/>
    <n v="0"/>
    <n v="0"/>
  </r>
  <r>
    <x v="39"/>
    <s v="27/07/2024"/>
    <s v="Franchise Sales Bill Ornament CSJ"/>
    <s v="CGST ON GOLD BULLION SALES"/>
    <s v=""/>
    <s v=""/>
    <n v="0"/>
    <s v=""/>
    <s v=""/>
    <n v="0.83"/>
    <n v="0"/>
    <x v="0"/>
    <x v="1"/>
    <s v=""/>
    <s v=""/>
    <n v="0"/>
    <n v="0"/>
    <n v="0"/>
  </r>
  <r>
    <x v="39"/>
    <s v="27/07/2024"/>
    <s v="Franchise Sales Bill Ornament CSJ"/>
    <s v="ROUND OFF A/C"/>
    <s v=""/>
    <s v=""/>
    <n v="0"/>
    <s v=""/>
    <s v=""/>
    <n v="0.46"/>
    <n v="0"/>
    <x v="0"/>
    <x v="1"/>
    <s v=""/>
    <s v=""/>
    <n v="0"/>
    <n v="0"/>
    <n v="0"/>
  </r>
  <r>
    <x v="39"/>
    <s v="27/07/2024"/>
    <s v="Franchise Sales Bill Ornament CSJ"/>
    <s v="CHANDUKAKA SARAF AND SONS PVT LTD PUNE"/>
    <s v=""/>
    <s v=""/>
    <n v="387727"/>
    <s v=""/>
    <s v=""/>
    <n v="0"/>
    <n v="0"/>
    <x v="0"/>
    <x v="1"/>
    <s v=""/>
    <s v=""/>
    <n v="0"/>
    <n v="0"/>
    <n v="0"/>
  </r>
  <r>
    <x v="40"/>
    <s v="27/07/2024"/>
    <s v="Franchise Sales Bill Ornament CSJ"/>
    <s v="GOLD BULLION SALES"/>
    <s v=""/>
    <n v="0"/>
    <n v="0"/>
    <n v="39.83"/>
    <n v="7105.46"/>
    <n v="283009.3"/>
    <n v="283009.3"/>
    <x v="0"/>
    <x v="1"/>
    <n v="39.83"/>
    <n v="7105.46"/>
    <n v="283010.47200000001"/>
    <n v="283010.47200000001"/>
    <n v="0"/>
  </r>
  <r>
    <x v="40"/>
    <s v="27/07/2024"/>
    <s v="Franchise Sales Bill Ornament CSJ"/>
    <s v="GOLD BULLION SALES LABOUR CHARGES"/>
    <s v=""/>
    <s v=""/>
    <n v="0"/>
    <s v=""/>
    <s v=""/>
    <n v="568.44000000000005"/>
    <n v="568.44000000000005"/>
    <x v="0"/>
    <x v="1"/>
    <s v=""/>
    <s v=""/>
    <n v="0"/>
    <n v="0"/>
    <n v="0"/>
  </r>
  <r>
    <x v="40"/>
    <s v="27/07/2024"/>
    <s v="Franchise Sales Bill Ornament CSJ"/>
    <s v="GOLD BULLION SALES OTHER CHARGES"/>
    <s v=""/>
    <s v=""/>
    <n v="0"/>
    <s v=""/>
    <s v=""/>
    <n v="15"/>
    <n v="15"/>
    <x v="0"/>
    <x v="1"/>
    <s v=""/>
    <s v=""/>
    <n v="0"/>
    <n v="0"/>
    <n v="0"/>
  </r>
  <r>
    <x v="40"/>
    <s v="27/07/2024"/>
    <s v="Franchise Sales Bill Ornament CSJ"/>
    <s v="SGST ON GOLD BULLION SALES"/>
    <s v=""/>
    <s v=""/>
    <n v="0"/>
    <s v=""/>
    <s v=""/>
    <n v="4245.1400000000003"/>
    <n v="0"/>
    <x v="0"/>
    <x v="1"/>
    <s v=""/>
    <s v=""/>
    <n v="0"/>
    <n v="0"/>
    <n v="0"/>
  </r>
  <r>
    <x v="40"/>
    <s v="27/07/2024"/>
    <s v="Franchise Sales Bill Ornament CSJ"/>
    <s v="CGST ON GOLD BULLION SALES"/>
    <s v=""/>
    <s v=""/>
    <n v="0"/>
    <s v=""/>
    <s v=""/>
    <n v="4245.1400000000003"/>
    <n v="0"/>
    <x v="0"/>
    <x v="1"/>
    <s v=""/>
    <s v=""/>
    <n v="0"/>
    <n v="0"/>
    <n v="0"/>
  </r>
  <r>
    <x v="40"/>
    <s v="27/07/2024"/>
    <s v="Franchise Sales Bill Ornament CSJ"/>
    <s v="SGST ON GOLD BULLION SALES"/>
    <s v=""/>
    <s v=""/>
    <n v="0"/>
    <s v=""/>
    <s v=""/>
    <n v="8.5299999999999994"/>
    <n v="0"/>
    <x v="0"/>
    <x v="1"/>
    <s v=""/>
    <s v=""/>
    <n v="0"/>
    <n v="0"/>
    <n v="0"/>
  </r>
  <r>
    <x v="40"/>
    <s v="27/07/2024"/>
    <s v="Franchise Sales Bill Ornament CSJ"/>
    <s v="CGST ON GOLD BULLION SALES"/>
    <s v=""/>
    <s v=""/>
    <n v="0"/>
    <s v=""/>
    <s v=""/>
    <n v="8.5299999999999994"/>
    <n v="0"/>
    <x v="0"/>
    <x v="1"/>
    <s v=""/>
    <s v=""/>
    <n v="0"/>
    <n v="0"/>
    <n v="0"/>
  </r>
  <r>
    <x v="40"/>
    <s v="27/07/2024"/>
    <s v="Franchise Sales Bill Ornament CSJ"/>
    <s v="SGST ON GOLD BULLION SALES"/>
    <s v=""/>
    <s v=""/>
    <n v="0"/>
    <s v=""/>
    <s v=""/>
    <n v="0.23"/>
    <n v="0"/>
    <x v="0"/>
    <x v="1"/>
    <s v=""/>
    <s v=""/>
    <n v="0"/>
    <n v="0"/>
    <n v="0"/>
  </r>
  <r>
    <x v="40"/>
    <s v="27/07/2024"/>
    <s v="Franchise Sales Bill Ornament CSJ"/>
    <s v="CGST ON GOLD BULLION SALES"/>
    <s v=""/>
    <s v=""/>
    <n v="0"/>
    <s v=""/>
    <s v=""/>
    <n v="0.23"/>
    <n v="0"/>
    <x v="0"/>
    <x v="1"/>
    <s v=""/>
    <s v=""/>
    <n v="0"/>
    <n v="0"/>
    <n v="0"/>
  </r>
  <r>
    <x v="40"/>
    <s v="27/07/2024"/>
    <s v="Franchise Sales Bill Ornament CSJ"/>
    <s v="ROUND OFF A/C"/>
    <s v=""/>
    <s v=""/>
    <n v="0"/>
    <s v=""/>
    <s v=""/>
    <n v="0.46"/>
    <n v="0"/>
    <x v="0"/>
    <x v="1"/>
    <s v=""/>
    <s v=""/>
    <n v="0"/>
    <n v="0"/>
    <n v="0"/>
  </r>
  <r>
    <x v="40"/>
    <s v="27/07/2024"/>
    <s v="Franchise Sales Bill Ornament CSJ"/>
    <s v="CHANDUKAKA SARAF AND SONS PVT LTD PUNE"/>
    <s v=""/>
    <s v=""/>
    <n v="292101"/>
    <s v=""/>
    <s v=""/>
    <n v="0"/>
    <n v="0"/>
    <x v="0"/>
    <x v="1"/>
    <s v=""/>
    <s v=""/>
    <n v="0"/>
    <n v="0"/>
    <n v="0"/>
  </r>
  <r>
    <x v="41"/>
    <s v="27/07/2024"/>
    <s v="Franchise Sales Bill Ornament CSJ"/>
    <s v="GOLD ORNAMENT SALES"/>
    <s v=""/>
    <n v="0"/>
    <n v="0"/>
    <n v="101.357"/>
    <n v="7105.46"/>
    <n v="720183.49"/>
    <n v="720183.49"/>
    <x v="0"/>
    <x v="1"/>
    <n v="101.357"/>
    <n v="7105.46"/>
    <n v="720188.10900000005"/>
    <n v="720188.10900000005"/>
    <n v="0"/>
  </r>
  <r>
    <x v="41"/>
    <s v="27/07/2024"/>
    <s v="Franchise Sales Bill Ornament CSJ"/>
    <s v="GOLD ORNAMENT SALES LABOUR CHARGES"/>
    <s v=""/>
    <s v=""/>
    <n v="0"/>
    <s v=""/>
    <s v=""/>
    <n v="15660.43"/>
    <n v="15660.43"/>
    <x v="0"/>
    <x v="1"/>
    <s v=""/>
    <s v=""/>
    <n v="0"/>
    <n v="0"/>
    <n v="0"/>
  </r>
  <r>
    <x v="41"/>
    <s v="27/07/2024"/>
    <s v="Franchise Sales Bill Ornament CSJ"/>
    <s v="SGST ON GOLD ORNAMENT SALES"/>
    <s v=""/>
    <s v=""/>
    <n v="0"/>
    <s v=""/>
    <s v=""/>
    <n v="10802.75"/>
    <n v="0"/>
    <x v="0"/>
    <x v="1"/>
    <s v=""/>
    <s v=""/>
    <n v="0"/>
    <n v="0"/>
    <n v="0"/>
  </r>
  <r>
    <x v="41"/>
    <s v="27/07/2024"/>
    <s v="Franchise Sales Bill Ornament CSJ"/>
    <s v="CGST ON GOLD ORNAMENT SALES"/>
    <s v=""/>
    <s v=""/>
    <n v="0"/>
    <s v=""/>
    <s v=""/>
    <n v="10802.75"/>
    <n v="0"/>
    <x v="0"/>
    <x v="1"/>
    <s v=""/>
    <s v=""/>
    <n v="0"/>
    <n v="0"/>
    <n v="0"/>
  </r>
  <r>
    <x v="41"/>
    <s v="27/07/2024"/>
    <s v="Franchise Sales Bill Ornament CSJ"/>
    <s v="SGST ON GOLD ORNAMENT SALES"/>
    <s v=""/>
    <s v=""/>
    <n v="0"/>
    <s v=""/>
    <s v=""/>
    <n v="234.91"/>
    <n v="0"/>
    <x v="0"/>
    <x v="1"/>
    <s v=""/>
    <s v=""/>
    <n v="0"/>
    <n v="0"/>
    <n v="0"/>
  </r>
  <r>
    <x v="41"/>
    <s v="27/07/2024"/>
    <s v="Franchise Sales Bill Ornament CSJ"/>
    <s v="CGST ON GOLD ORNAMENT SALES"/>
    <s v=""/>
    <s v=""/>
    <n v="0"/>
    <s v=""/>
    <s v=""/>
    <n v="234.91"/>
    <n v="0"/>
    <x v="0"/>
    <x v="1"/>
    <s v=""/>
    <s v=""/>
    <n v="0"/>
    <n v="0"/>
    <n v="0"/>
  </r>
  <r>
    <x v="41"/>
    <s v="27/07/2024"/>
    <s v="Franchise Sales Bill Ornament CSJ"/>
    <s v="ROUND OFF A/C"/>
    <s v=""/>
    <s v=""/>
    <n v="0.24"/>
    <s v=""/>
    <s v=""/>
    <n v="0"/>
    <n v="0"/>
    <x v="0"/>
    <x v="1"/>
    <s v=""/>
    <s v=""/>
    <n v="0"/>
    <n v="0"/>
    <n v="0"/>
  </r>
  <r>
    <x v="41"/>
    <s v="27/07/2024"/>
    <s v="Franchise Sales Bill Ornament CSJ"/>
    <s v="CHANDUKAKA SARAF AND SONS PVT LTD PUNE"/>
    <s v=""/>
    <s v=""/>
    <n v="757919"/>
    <s v=""/>
    <s v=""/>
    <n v="0"/>
    <n v="0"/>
    <x v="0"/>
    <x v="1"/>
    <s v=""/>
    <s v=""/>
    <n v="0"/>
    <n v="0"/>
    <n v="0"/>
  </r>
  <r>
    <x v="42"/>
    <s v="27/07/2024"/>
    <s v="Franchise Sales Bill Ornament CSJ"/>
    <s v="GOLD ORNAMENT SALES"/>
    <s v=""/>
    <n v="0"/>
    <n v="0"/>
    <n v="2.88"/>
    <n v="7105.46"/>
    <n v="20460.87"/>
    <n v="20460.87"/>
    <x v="0"/>
    <x v="1"/>
    <n v="2.88"/>
    <n v="7105.46"/>
    <n v="20463.724999999999"/>
    <n v="20463.724999999999"/>
    <n v="0"/>
  </r>
  <r>
    <x v="42"/>
    <s v="27/07/2024"/>
    <s v="Franchise Sales Bill Ornament CSJ"/>
    <s v="GOLD ORNAMENT SALES LABOUR CHARGES"/>
    <s v=""/>
    <s v=""/>
    <n v="0"/>
    <s v=""/>
    <s v=""/>
    <n v="1108.45"/>
    <n v="1108.45"/>
    <x v="0"/>
    <x v="1"/>
    <s v=""/>
    <s v=""/>
    <n v="0"/>
    <n v="0"/>
    <n v="0"/>
  </r>
  <r>
    <x v="42"/>
    <s v="27/07/2024"/>
    <s v="Franchise Sales Bill Ornament CSJ"/>
    <s v="SGST ON GOLD ORNAMENT SALES"/>
    <s v=""/>
    <s v=""/>
    <n v="0"/>
    <s v=""/>
    <s v=""/>
    <n v="306.91000000000003"/>
    <n v="0"/>
    <x v="0"/>
    <x v="1"/>
    <s v=""/>
    <s v=""/>
    <n v="0"/>
    <n v="0"/>
    <n v="0"/>
  </r>
  <r>
    <x v="42"/>
    <s v="27/07/2024"/>
    <s v="Franchise Sales Bill Ornament CSJ"/>
    <s v="CGST ON GOLD ORNAMENT SALES"/>
    <s v=""/>
    <s v=""/>
    <n v="0"/>
    <s v=""/>
    <s v=""/>
    <n v="306.91000000000003"/>
    <n v="0"/>
    <x v="0"/>
    <x v="1"/>
    <s v=""/>
    <s v=""/>
    <n v="0"/>
    <n v="0"/>
    <n v="0"/>
  </r>
  <r>
    <x v="42"/>
    <s v="27/07/2024"/>
    <s v="Franchise Sales Bill Ornament CSJ"/>
    <s v="SGST ON GOLD ORNAMENT SALES"/>
    <s v=""/>
    <s v=""/>
    <n v="0"/>
    <s v=""/>
    <s v=""/>
    <n v="16.63"/>
    <n v="0"/>
    <x v="0"/>
    <x v="1"/>
    <s v=""/>
    <s v=""/>
    <n v="0"/>
    <n v="0"/>
    <n v="0"/>
  </r>
  <r>
    <x v="42"/>
    <s v="27/07/2024"/>
    <s v="Franchise Sales Bill Ornament CSJ"/>
    <s v="CGST ON GOLD ORNAMENT SALES"/>
    <s v=""/>
    <s v=""/>
    <n v="0"/>
    <s v=""/>
    <s v=""/>
    <n v="16.63"/>
    <n v="0"/>
    <x v="0"/>
    <x v="1"/>
    <s v=""/>
    <s v=""/>
    <n v="0"/>
    <n v="0"/>
    <n v="0"/>
  </r>
  <r>
    <x v="42"/>
    <s v="27/07/2024"/>
    <s v="Franchise Sales Bill Ornament CSJ"/>
    <s v="ROUND OFF A/C"/>
    <s v=""/>
    <s v=""/>
    <n v="0.4"/>
    <s v=""/>
    <s v=""/>
    <n v="0"/>
    <n v="0"/>
    <x v="0"/>
    <x v="1"/>
    <s v=""/>
    <s v=""/>
    <n v="0"/>
    <n v="0"/>
    <n v="0"/>
  </r>
  <r>
    <x v="42"/>
    <s v="27/07/2024"/>
    <s v="Franchise Sales Bill Ornament CSJ"/>
    <s v="CHANDUKAKA SARAF AND SONS PVT LTD PUNE"/>
    <s v=""/>
    <s v=""/>
    <n v="22216"/>
    <s v=""/>
    <s v=""/>
    <n v="0"/>
    <n v="0"/>
    <x v="0"/>
    <x v="1"/>
    <s v=""/>
    <s v=""/>
    <n v="0"/>
    <n v="0"/>
    <n v="0"/>
  </r>
  <r>
    <x v="43"/>
    <s v="27/07/2024"/>
    <s v="Franchise Sales Bill Ornament CSJ"/>
    <s v="GOLD BULLION SALES"/>
    <s v=""/>
    <n v="0"/>
    <n v="0"/>
    <n v="328.56"/>
    <n v="7056.91"/>
    <n v="2318612.4500000002"/>
    <n v="2318612.4500000002"/>
    <x v="0"/>
    <x v="1"/>
    <n v="328.56"/>
    <n v="7056.91"/>
    <n v="2318618.35"/>
    <n v="2318618.35"/>
    <n v="0"/>
  </r>
  <r>
    <x v="43"/>
    <s v="27/07/2024"/>
    <s v="Franchise Sales Bill Ornament CSJ"/>
    <s v="GOLD BULLION SALES LABOUR CHARGES"/>
    <s v=""/>
    <s v=""/>
    <n v="0"/>
    <s v=""/>
    <s v=""/>
    <n v="4657.62"/>
    <n v="4657.62"/>
    <x v="0"/>
    <x v="1"/>
    <s v=""/>
    <s v=""/>
    <n v="0"/>
    <n v="0"/>
    <n v="0"/>
  </r>
  <r>
    <x v="43"/>
    <s v="27/07/2024"/>
    <s v="Franchise Sales Bill Ornament CSJ"/>
    <s v="GOLD BULLION SALES OTHER CHARGES"/>
    <s v=""/>
    <s v=""/>
    <n v="0"/>
    <s v=""/>
    <s v=""/>
    <n v="200"/>
    <n v="200"/>
    <x v="0"/>
    <x v="1"/>
    <s v=""/>
    <s v=""/>
    <n v="0"/>
    <n v="0"/>
    <n v="0"/>
  </r>
  <r>
    <x v="43"/>
    <s v="27/07/2024"/>
    <s v="Franchise Sales Bill Ornament CSJ"/>
    <s v="SGST ON GOLD BULLION SALES"/>
    <s v=""/>
    <s v=""/>
    <n v="0"/>
    <s v=""/>
    <s v=""/>
    <n v="34779.19"/>
    <n v="0"/>
    <x v="0"/>
    <x v="1"/>
    <s v=""/>
    <s v=""/>
    <n v="0"/>
    <n v="0"/>
    <n v="0"/>
  </r>
  <r>
    <x v="43"/>
    <s v="27/07/2024"/>
    <s v="Franchise Sales Bill Ornament CSJ"/>
    <s v="CGST ON GOLD BULLION SALES"/>
    <s v=""/>
    <s v=""/>
    <n v="0"/>
    <s v=""/>
    <s v=""/>
    <n v="34779.19"/>
    <n v="0"/>
    <x v="0"/>
    <x v="1"/>
    <s v=""/>
    <s v=""/>
    <n v="0"/>
    <n v="0"/>
    <n v="0"/>
  </r>
  <r>
    <x v="43"/>
    <s v="27/07/2024"/>
    <s v="Franchise Sales Bill Ornament CSJ"/>
    <s v="SGST ON GOLD BULLION SALES"/>
    <s v=""/>
    <s v=""/>
    <n v="0"/>
    <s v=""/>
    <s v=""/>
    <n v="69.86"/>
    <n v="0"/>
    <x v="0"/>
    <x v="1"/>
    <s v=""/>
    <s v=""/>
    <n v="0"/>
    <n v="0"/>
    <n v="0"/>
  </r>
  <r>
    <x v="43"/>
    <s v="27/07/2024"/>
    <s v="Franchise Sales Bill Ornament CSJ"/>
    <s v="CGST ON GOLD BULLION SALES"/>
    <s v=""/>
    <s v=""/>
    <n v="0"/>
    <s v=""/>
    <s v=""/>
    <n v="69.86"/>
    <n v="0"/>
    <x v="0"/>
    <x v="1"/>
    <s v=""/>
    <s v=""/>
    <n v="0"/>
    <n v="0"/>
    <n v="0"/>
  </r>
  <r>
    <x v="43"/>
    <s v="27/07/2024"/>
    <s v="Franchise Sales Bill Ornament CSJ"/>
    <s v="SGST ON GOLD BULLION SALES"/>
    <s v=""/>
    <s v=""/>
    <n v="0"/>
    <s v=""/>
    <s v=""/>
    <n v="3"/>
    <n v="0"/>
    <x v="0"/>
    <x v="1"/>
    <s v=""/>
    <s v=""/>
    <n v="0"/>
    <n v="0"/>
    <n v="0"/>
  </r>
  <r>
    <x v="43"/>
    <s v="27/07/2024"/>
    <s v="Franchise Sales Bill Ornament CSJ"/>
    <s v="CGST ON GOLD BULLION SALES"/>
    <s v=""/>
    <s v=""/>
    <n v="0"/>
    <s v=""/>
    <s v=""/>
    <n v="3"/>
    <n v="0"/>
    <x v="0"/>
    <x v="1"/>
    <s v=""/>
    <s v=""/>
    <n v="0"/>
    <n v="0"/>
    <n v="0"/>
  </r>
  <r>
    <x v="43"/>
    <s v="27/07/2024"/>
    <s v="Franchise Sales Bill Ornament CSJ"/>
    <s v="ROUND OFF A/C"/>
    <s v=""/>
    <s v=""/>
    <n v="0.17"/>
    <s v=""/>
    <s v=""/>
    <n v="0"/>
    <n v="0"/>
    <x v="0"/>
    <x v="1"/>
    <s v=""/>
    <s v=""/>
    <n v="0"/>
    <n v="0"/>
    <n v="0"/>
  </r>
  <r>
    <x v="43"/>
    <s v="27/07/2024"/>
    <s v="Franchise Sales Bill Ornament CSJ"/>
    <s v="CHANDUKAKA SARAF AND SONS PVT LTD PUNE"/>
    <s v=""/>
    <s v=""/>
    <n v="2393174"/>
    <s v=""/>
    <s v=""/>
    <n v="0"/>
    <n v="0"/>
    <x v="0"/>
    <x v="1"/>
    <s v=""/>
    <s v=""/>
    <n v="0"/>
    <n v="0"/>
    <n v="0"/>
  </r>
  <r>
    <x v="44"/>
    <s v="27/07/2024"/>
    <s v="Franchise Sales Bill Ornament CSJ"/>
    <s v="GOLD BULLION SALES"/>
    <s v=""/>
    <n v="0"/>
    <n v="0"/>
    <n v="19.899999999999999"/>
    <n v="7056.91"/>
    <n v="140432.6"/>
    <n v="140432.6"/>
    <x v="0"/>
    <x v="1"/>
    <n v="19.899999999999999"/>
    <n v="7056.91"/>
    <n v="140432.50899999999"/>
    <n v="140432.50899999999"/>
    <n v="0"/>
  </r>
  <r>
    <x v="44"/>
    <s v="27/07/2024"/>
    <s v="Franchise Sales Bill Ornament CSJ"/>
    <s v="GOLD BULLION SALES LABOUR CHARGES"/>
    <s v=""/>
    <s v=""/>
    <n v="0"/>
    <s v=""/>
    <s v=""/>
    <n v="282.27999999999997"/>
    <n v="282.27999999999997"/>
    <x v="0"/>
    <x v="1"/>
    <s v=""/>
    <s v=""/>
    <n v="0"/>
    <n v="0"/>
    <n v="0"/>
  </r>
  <r>
    <x v="44"/>
    <s v="27/07/2024"/>
    <s v="Franchise Sales Bill Ornament CSJ"/>
    <s v="SGST ON GOLD BULLION SALES"/>
    <s v=""/>
    <s v=""/>
    <n v="0"/>
    <s v=""/>
    <s v=""/>
    <n v="2106.4899999999998"/>
    <n v="0"/>
    <x v="0"/>
    <x v="1"/>
    <s v=""/>
    <s v=""/>
    <n v="0"/>
    <n v="0"/>
    <n v="0"/>
  </r>
  <r>
    <x v="44"/>
    <s v="27/07/2024"/>
    <s v="Franchise Sales Bill Ornament CSJ"/>
    <s v="CGST ON GOLD BULLION SALES"/>
    <s v=""/>
    <s v=""/>
    <n v="0"/>
    <s v=""/>
    <s v=""/>
    <n v="2106.4899999999998"/>
    <n v="0"/>
    <x v="0"/>
    <x v="1"/>
    <s v=""/>
    <s v=""/>
    <n v="0"/>
    <n v="0"/>
    <n v="0"/>
  </r>
  <r>
    <x v="44"/>
    <s v="27/07/2024"/>
    <s v="Franchise Sales Bill Ornament CSJ"/>
    <s v="SGST ON GOLD BULLION SALES"/>
    <s v=""/>
    <s v=""/>
    <n v="0"/>
    <s v=""/>
    <s v=""/>
    <n v="4.2300000000000004"/>
    <n v="0"/>
    <x v="0"/>
    <x v="1"/>
    <s v=""/>
    <s v=""/>
    <n v="0"/>
    <n v="0"/>
    <n v="0"/>
  </r>
  <r>
    <x v="44"/>
    <s v="27/07/2024"/>
    <s v="Franchise Sales Bill Ornament CSJ"/>
    <s v="CGST ON GOLD BULLION SALES"/>
    <s v=""/>
    <s v=""/>
    <n v="0"/>
    <s v=""/>
    <s v=""/>
    <n v="4.2300000000000004"/>
    <n v="0"/>
    <x v="0"/>
    <x v="1"/>
    <s v=""/>
    <s v=""/>
    <n v="0"/>
    <n v="0"/>
    <n v="0"/>
  </r>
  <r>
    <x v="44"/>
    <s v="27/07/2024"/>
    <s v="Franchise Sales Bill Ornament CSJ"/>
    <s v="ROUND OFF A/C"/>
    <s v=""/>
    <s v=""/>
    <n v="0.32"/>
    <s v=""/>
    <s v=""/>
    <n v="0"/>
    <n v="0"/>
    <x v="0"/>
    <x v="1"/>
    <s v=""/>
    <s v=""/>
    <n v="0"/>
    <n v="0"/>
    <n v="0"/>
  </r>
  <r>
    <x v="44"/>
    <s v="27/07/2024"/>
    <s v="Franchise Sales Bill Ornament CSJ"/>
    <s v="CHANDUKAKA SARAF AND SONS PVT LTD PUNE"/>
    <s v=""/>
    <s v=""/>
    <n v="144936"/>
    <s v=""/>
    <s v=""/>
    <n v="0"/>
    <n v="0"/>
    <x v="0"/>
    <x v="1"/>
    <s v=""/>
    <s v=""/>
    <n v="0"/>
    <n v="0"/>
    <n v="0"/>
  </r>
  <r>
    <x v="45"/>
    <s v="27/07/2024"/>
    <s v="Franchise Sales Bill Ornament CSJ"/>
    <s v="GOLD ORNAMENT SALES"/>
    <s v=""/>
    <n v="0"/>
    <n v="0"/>
    <n v="162.13399999999999"/>
    <n v="7056.91"/>
    <n v="968490.72"/>
    <n v="968490.72"/>
    <x v="0"/>
    <x v="1"/>
    <n v="162.13399999999999"/>
    <n v="7056.91"/>
    <n v="1144165.0460000001"/>
    <n v="1144165.0460000001"/>
    <n v="0"/>
  </r>
  <r>
    <x v="45"/>
    <s v="27/07/2024"/>
    <s v="Franchise Sales Bill Ornament CSJ"/>
    <s v="PRECIOUS STONES SALES"/>
    <s v=""/>
    <s v=""/>
    <n v="0"/>
    <s v=""/>
    <s v=""/>
    <n v="3520.5"/>
    <n v="3520.5"/>
    <x v="0"/>
    <x v="1"/>
    <s v=""/>
    <s v=""/>
    <n v="0"/>
    <n v="0"/>
    <n v="0"/>
  </r>
  <r>
    <x v="45"/>
    <s v="27/07/2024"/>
    <s v="Franchise Sales Bill Ornament CSJ"/>
    <s v="GOLD ORNAMENT SALES LABOUR CHARGES"/>
    <s v=""/>
    <s v=""/>
    <n v="0"/>
    <s v=""/>
    <s v=""/>
    <n v="66913.64"/>
    <n v="66913.64"/>
    <x v="0"/>
    <x v="1"/>
    <s v=""/>
    <s v=""/>
    <n v="0"/>
    <n v="0"/>
    <n v="0"/>
  </r>
  <r>
    <x v="45"/>
    <s v="27/07/2024"/>
    <s v="Franchise Sales Bill Ornament CSJ"/>
    <s v="GOLD BULLION SALES"/>
    <s v=""/>
    <s v=""/>
    <n v="0"/>
    <s v=""/>
    <s v=""/>
    <n v="175681.18"/>
    <n v="175681.18"/>
    <x v="0"/>
    <x v="1"/>
    <s v=""/>
    <s v=""/>
    <n v="0"/>
    <n v="0"/>
    <n v="0"/>
  </r>
  <r>
    <x v="45"/>
    <s v="27/07/2024"/>
    <s v="Franchise Sales Bill Ornament CSJ"/>
    <s v="GOLD BULLION SALES LABOUR CHARGES"/>
    <s v=""/>
    <s v=""/>
    <n v="0"/>
    <s v=""/>
    <s v=""/>
    <n v="352.85"/>
    <n v="352.85"/>
    <x v="0"/>
    <x v="1"/>
    <s v=""/>
    <s v=""/>
    <n v="0"/>
    <n v="0"/>
    <n v="0"/>
  </r>
  <r>
    <x v="45"/>
    <s v="27/07/2024"/>
    <s v="Franchise Sales Bill Ornament CSJ"/>
    <s v="GOLD BULLION SALES OTHER CHARGES"/>
    <s v=""/>
    <s v=""/>
    <n v="0"/>
    <s v=""/>
    <s v=""/>
    <n v="30"/>
    <n v="30"/>
    <x v="0"/>
    <x v="1"/>
    <s v=""/>
    <s v=""/>
    <n v="0"/>
    <n v="0"/>
    <n v="0"/>
  </r>
  <r>
    <x v="45"/>
    <s v="27/07/2024"/>
    <s v="Franchise Sales Bill Ornament CSJ"/>
    <s v="SGST ON GOLD ORNAMENT SALES"/>
    <s v=""/>
    <s v=""/>
    <n v="0"/>
    <s v=""/>
    <s v=""/>
    <n v="14527.36"/>
    <n v="0"/>
    <x v="0"/>
    <x v="1"/>
    <s v=""/>
    <s v=""/>
    <n v="0"/>
    <n v="0"/>
    <n v="0"/>
  </r>
  <r>
    <x v="45"/>
    <s v="27/07/2024"/>
    <s v="Franchise Sales Bill Ornament CSJ"/>
    <s v="CGST ON GOLD ORNAMENT SALES"/>
    <s v=""/>
    <s v=""/>
    <n v="0"/>
    <s v=""/>
    <s v=""/>
    <n v="14527.36"/>
    <n v="0"/>
    <x v="0"/>
    <x v="1"/>
    <s v=""/>
    <s v=""/>
    <n v="0"/>
    <n v="0"/>
    <n v="0"/>
  </r>
  <r>
    <x v="45"/>
    <s v="27/07/2024"/>
    <s v="Franchise Sales Bill Ornament CSJ"/>
    <s v="SGST ON PRECIOUS STONES SALES"/>
    <s v=""/>
    <s v=""/>
    <n v="0"/>
    <s v=""/>
    <s v=""/>
    <n v="52.81"/>
    <n v="0"/>
    <x v="0"/>
    <x v="1"/>
    <s v=""/>
    <s v=""/>
    <n v="0"/>
    <n v="0"/>
    <n v="0"/>
  </r>
  <r>
    <x v="45"/>
    <s v="27/07/2024"/>
    <s v="Franchise Sales Bill Ornament CSJ"/>
    <s v="CGST ON PRECIOUS STONES SALES"/>
    <s v=""/>
    <s v=""/>
    <n v="0"/>
    <s v=""/>
    <s v=""/>
    <n v="52.81"/>
    <n v="0"/>
    <x v="0"/>
    <x v="1"/>
    <s v=""/>
    <s v=""/>
    <n v="0"/>
    <n v="0"/>
    <n v="0"/>
  </r>
  <r>
    <x v="45"/>
    <s v="27/07/2024"/>
    <s v="Franchise Sales Bill Ornament CSJ"/>
    <s v="SGST ON GOLD ORNAMENT SALES"/>
    <s v=""/>
    <s v=""/>
    <n v="0"/>
    <s v=""/>
    <s v=""/>
    <n v="1003.7"/>
    <n v="0"/>
    <x v="0"/>
    <x v="1"/>
    <s v=""/>
    <s v=""/>
    <n v="0"/>
    <n v="0"/>
    <n v="0"/>
  </r>
  <r>
    <x v="45"/>
    <s v="27/07/2024"/>
    <s v="Franchise Sales Bill Ornament CSJ"/>
    <s v="CGST ON GOLD ORNAMENT SALES"/>
    <s v=""/>
    <s v=""/>
    <n v="0"/>
    <s v=""/>
    <s v=""/>
    <n v="1003.7"/>
    <n v="0"/>
    <x v="0"/>
    <x v="1"/>
    <s v=""/>
    <s v=""/>
    <n v="0"/>
    <n v="0"/>
    <n v="0"/>
  </r>
  <r>
    <x v="45"/>
    <s v="27/07/2024"/>
    <s v="Franchise Sales Bill Ornament CSJ"/>
    <s v="SGST ON GOLD BULLION SALES"/>
    <s v=""/>
    <s v=""/>
    <n v="0"/>
    <s v=""/>
    <s v=""/>
    <n v="2635.22"/>
    <n v="0"/>
    <x v="0"/>
    <x v="1"/>
    <s v=""/>
    <s v=""/>
    <n v="0"/>
    <n v="0"/>
    <n v="0"/>
  </r>
  <r>
    <x v="45"/>
    <s v="27/07/2024"/>
    <s v="Franchise Sales Bill Ornament CSJ"/>
    <s v="CGST ON GOLD BULLION SALES"/>
    <s v=""/>
    <s v=""/>
    <n v="0"/>
    <s v=""/>
    <s v=""/>
    <n v="2635.22"/>
    <n v="0"/>
    <x v="0"/>
    <x v="1"/>
    <s v=""/>
    <s v=""/>
    <n v="0"/>
    <n v="0"/>
    <n v="0"/>
  </r>
  <r>
    <x v="45"/>
    <s v="27/07/2024"/>
    <s v="Franchise Sales Bill Ornament CSJ"/>
    <s v="SGST ON GOLD BULLION SALES"/>
    <s v=""/>
    <s v=""/>
    <n v="0"/>
    <s v=""/>
    <s v=""/>
    <n v="5.29"/>
    <n v="0"/>
    <x v="0"/>
    <x v="1"/>
    <s v=""/>
    <s v=""/>
    <n v="0"/>
    <n v="0"/>
    <n v="0"/>
  </r>
  <r>
    <x v="45"/>
    <s v="27/07/2024"/>
    <s v="Franchise Sales Bill Ornament CSJ"/>
    <s v="CGST ON GOLD BULLION SALES"/>
    <s v=""/>
    <s v=""/>
    <n v="0"/>
    <s v=""/>
    <s v=""/>
    <n v="5.29"/>
    <n v="0"/>
    <x v="0"/>
    <x v="1"/>
    <s v=""/>
    <s v=""/>
    <n v="0"/>
    <n v="0"/>
    <n v="0"/>
  </r>
  <r>
    <x v="45"/>
    <s v="27/07/2024"/>
    <s v="Franchise Sales Bill Ornament CSJ"/>
    <s v="SGST ON GOLD BULLION SALES"/>
    <s v=""/>
    <s v=""/>
    <n v="0"/>
    <s v=""/>
    <s v=""/>
    <n v="0.45"/>
    <n v="0"/>
    <x v="0"/>
    <x v="1"/>
    <s v=""/>
    <s v=""/>
    <n v="0"/>
    <n v="0"/>
    <n v="0"/>
  </r>
  <r>
    <x v="45"/>
    <s v="27/07/2024"/>
    <s v="Franchise Sales Bill Ornament CSJ"/>
    <s v="CGST ON GOLD BULLION SALES"/>
    <s v=""/>
    <s v=""/>
    <n v="0"/>
    <s v=""/>
    <s v=""/>
    <n v="0.45"/>
    <n v="0"/>
    <x v="0"/>
    <x v="1"/>
    <s v=""/>
    <s v=""/>
    <n v="0"/>
    <n v="0"/>
    <n v="0"/>
  </r>
  <r>
    <x v="45"/>
    <s v="27/07/2024"/>
    <s v="Franchise Sales Bill Ornament CSJ"/>
    <s v="ROUND OFF A/C"/>
    <s v=""/>
    <s v=""/>
    <n v="0"/>
    <s v=""/>
    <s v=""/>
    <n v="0.45"/>
    <n v="0"/>
    <x v="0"/>
    <x v="1"/>
    <s v=""/>
    <s v=""/>
    <n v="0"/>
    <n v="0"/>
    <n v="0"/>
  </r>
  <r>
    <x v="45"/>
    <s v="27/07/2024"/>
    <s v="Franchise Sales Bill Ornament CSJ"/>
    <s v="CHANDUKAKA SARAF AND SONS PVT LTD PUNE"/>
    <s v=""/>
    <s v=""/>
    <n v="1251439"/>
    <s v=""/>
    <s v=""/>
    <n v="0"/>
    <n v="0"/>
    <x v="0"/>
    <x v="1"/>
    <s v=""/>
    <s v=""/>
    <n v="0"/>
    <n v="0"/>
    <n v="0"/>
  </r>
  <r>
    <x v="46"/>
    <s v="27/07/2024"/>
    <s v="Franchise Sales Bill Ornament CSJ"/>
    <s v="GOLD ORNAMENT SALES"/>
    <s v=""/>
    <n v="0"/>
    <n v="0"/>
    <n v="279.33499999999998"/>
    <n v="7056.91"/>
    <n v="1872882.11"/>
    <n v="1872882.11"/>
    <x v="0"/>
    <x v="1"/>
    <n v="279.33499999999998"/>
    <n v="7056.91"/>
    <n v="1971241.9550000001"/>
    <n v="1971241.9550000001"/>
    <n v="0"/>
  </r>
  <r>
    <x v="46"/>
    <s v="27/07/2024"/>
    <s v="Franchise Sales Bill Ornament CSJ"/>
    <s v="PRECIOUS STONES SALES"/>
    <s v=""/>
    <s v=""/>
    <n v="0"/>
    <s v=""/>
    <s v=""/>
    <n v="1557.64"/>
    <n v="1557.64"/>
    <x v="0"/>
    <x v="1"/>
    <s v=""/>
    <s v=""/>
    <n v="0"/>
    <n v="0"/>
    <n v="0"/>
  </r>
  <r>
    <x v="46"/>
    <s v="27/07/2024"/>
    <s v="Franchise Sales Bill Ornament CSJ"/>
    <s v="GOLD ORNAMENT SALES LABOUR CHARGES"/>
    <s v=""/>
    <s v=""/>
    <n v="0"/>
    <s v=""/>
    <s v=""/>
    <n v="84753.51"/>
    <n v="84753.51"/>
    <x v="0"/>
    <x v="1"/>
    <s v=""/>
    <s v=""/>
    <n v="0"/>
    <n v="0"/>
    <n v="0"/>
  </r>
  <r>
    <x v="46"/>
    <s v="27/07/2024"/>
    <s v="Franchise Sales Bill Ornament CSJ"/>
    <s v="GOLD BULLION SALES"/>
    <s v=""/>
    <s v=""/>
    <n v="0"/>
    <s v=""/>
    <s v=""/>
    <n v="98373.04"/>
    <n v="98373.04"/>
    <x v="0"/>
    <x v="1"/>
    <s v=""/>
    <s v=""/>
    <n v="0"/>
    <n v="0"/>
    <n v="0"/>
  </r>
  <r>
    <x v="46"/>
    <s v="27/07/2024"/>
    <s v="Franchise Sales Bill Ornament CSJ"/>
    <s v="GOLD BULLION SALES LABOUR CHARGES"/>
    <s v=""/>
    <s v=""/>
    <n v="0"/>
    <s v=""/>
    <s v=""/>
    <n v="197.58"/>
    <n v="197.58"/>
    <x v="0"/>
    <x v="1"/>
    <s v=""/>
    <s v=""/>
    <n v="0"/>
    <n v="0"/>
    <n v="0"/>
  </r>
  <r>
    <x v="46"/>
    <s v="27/07/2024"/>
    <s v="Franchise Sales Bill Ornament CSJ"/>
    <s v="GOLD BULLION SALES OTHER CHARGES"/>
    <s v=""/>
    <s v=""/>
    <n v="0"/>
    <s v=""/>
    <s v=""/>
    <n v="40"/>
    <n v="40"/>
    <x v="0"/>
    <x v="1"/>
    <s v=""/>
    <s v=""/>
    <n v="0"/>
    <n v="0"/>
    <n v="0"/>
  </r>
  <r>
    <x v="46"/>
    <s v="27/07/2024"/>
    <s v="Franchise Sales Bill Ornament CSJ"/>
    <s v="SGST ON GOLD ORNAMENT SALES"/>
    <s v=""/>
    <s v=""/>
    <n v="0"/>
    <s v=""/>
    <s v=""/>
    <n v="28093.23"/>
    <n v="0"/>
    <x v="0"/>
    <x v="1"/>
    <s v=""/>
    <s v=""/>
    <n v="0"/>
    <n v="0"/>
    <n v="0"/>
  </r>
  <r>
    <x v="46"/>
    <s v="27/07/2024"/>
    <s v="Franchise Sales Bill Ornament CSJ"/>
    <s v="CGST ON GOLD ORNAMENT SALES"/>
    <s v=""/>
    <s v=""/>
    <n v="0"/>
    <s v=""/>
    <s v=""/>
    <n v="28093.23"/>
    <n v="0"/>
    <x v="0"/>
    <x v="1"/>
    <s v=""/>
    <s v=""/>
    <n v="0"/>
    <n v="0"/>
    <n v="0"/>
  </r>
  <r>
    <x v="46"/>
    <s v="27/07/2024"/>
    <s v="Franchise Sales Bill Ornament CSJ"/>
    <s v="SGST ON PRECIOUS STONES SALES"/>
    <s v=""/>
    <s v=""/>
    <n v="0"/>
    <s v=""/>
    <s v=""/>
    <n v="23.36"/>
    <n v="0"/>
    <x v="0"/>
    <x v="1"/>
    <s v=""/>
    <s v=""/>
    <n v="0"/>
    <n v="0"/>
    <n v="0"/>
  </r>
  <r>
    <x v="46"/>
    <s v="27/07/2024"/>
    <s v="Franchise Sales Bill Ornament CSJ"/>
    <s v="CGST ON PRECIOUS STONES SALES"/>
    <s v=""/>
    <s v=""/>
    <n v="0"/>
    <s v=""/>
    <s v=""/>
    <n v="23.36"/>
    <n v="0"/>
    <x v="0"/>
    <x v="1"/>
    <s v=""/>
    <s v=""/>
    <n v="0"/>
    <n v="0"/>
    <n v="0"/>
  </r>
  <r>
    <x v="46"/>
    <s v="27/07/2024"/>
    <s v="Franchise Sales Bill Ornament CSJ"/>
    <s v="SGST ON GOLD ORNAMENT SALES"/>
    <s v=""/>
    <s v=""/>
    <n v="0"/>
    <s v=""/>
    <s v=""/>
    <n v="1271.3"/>
    <n v="0"/>
    <x v="0"/>
    <x v="1"/>
    <s v=""/>
    <s v=""/>
    <n v="0"/>
    <n v="0"/>
    <n v="0"/>
  </r>
  <r>
    <x v="46"/>
    <s v="27/07/2024"/>
    <s v="Franchise Sales Bill Ornament CSJ"/>
    <s v="CGST ON GOLD ORNAMENT SALES"/>
    <s v=""/>
    <s v=""/>
    <n v="0"/>
    <s v=""/>
    <s v=""/>
    <n v="1271.3"/>
    <n v="0"/>
    <x v="0"/>
    <x v="1"/>
    <s v=""/>
    <s v=""/>
    <n v="0"/>
    <n v="0"/>
    <n v="0"/>
  </r>
  <r>
    <x v="46"/>
    <s v="27/07/2024"/>
    <s v="Franchise Sales Bill Ornament CSJ"/>
    <s v="SGST ON GOLD BULLION SALES"/>
    <s v=""/>
    <s v=""/>
    <n v="0"/>
    <s v=""/>
    <s v=""/>
    <n v="1475.6"/>
    <n v="0"/>
    <x v="0"/>
    <x v="1"/>
    <s v=""/>
    <s v=""/>
    <n v="0"/>
    <n v="0"/>
    <n v="0"/>
  </r>
  <r>
    <x v="46"/>
    <s v="27/07/2024"/>
    <s v="Franchise Sales Bill Ornament CSJ"/>
    <s v="CGST ON GOLD BULLION SALES"/>
    <s v=""/>
    <s v=""/>
    <n v="0"/>
    <s v=""/>
    <s v=""/>
    <n v="1475.6"/>
    <n v="0"/>
    <x v="0"/>
    <x v="1"/>
    <s v=""/>
    <s v=""/>
    <n v="0"/>
    <n v="0"/>
    <n v="0"/>
  </r>
  <r>
    <x v="46"/>
    <s v="27/07/2024"/>
    <s v="Franchise Sales Bill Ornament CSJ"/>
    <s v="SGST ON GOLD BULLION SALES"/>
    <s v=""/>
    <s v=""/>
    <n v="0"/>
    <s v=""/>
    <s v=""/>
    <n v="2.96"/>
    <n v="0"/>
    <x v="0"/>
    <x v="1"/>
    <s v=""/>
    <s v=""/>
    <n v="0"/>
    <n v="0"/>
    <n v="0"/>
  </r>
  <r>
    <x v="46"/>
    <s v="27/07/2024"/>
    <s v="Franchise Sales Bill Ornament CSJ"/>
    <s v="CGST ON GOLD BULLION SALES"/>
    <s v=""/>
    <s v=""/>
    <n v="0"/>
    <s v=""/>
    <s v=""/>
    <n v="2.96"/>
    <n v="0"/>
    <x v="0"/>
    <x v="1"/>
    <s v=""/>
    <s v=""/>
    <n v="0"/>
    <n v="0"/>
    <n v="0"/>
  </r>
  <r>
    <x v="46"/>
    <s v="27/07/2024"/>
    <s v="Franchise Sales Bill Ornament CSJ"/>
    <s v="SGST ON GOLD BULLION SALES"/>
    <s v=""/>
    <s v=""/>
    <n v="0"/>
    <s v=""/>
    <s v=""/>
    <n v="0.6"/>
    <n v="0"/>
    <x v="0"/>
    <x v="1"/>
    <s v=""/>
    <s v=""/>
    <n v="0"/>
    <n v="0"/>
    <n v="0"/>
  </r>
  <r>
    <x v="46"/>
    <s v="27/07/2024"/>
    <s v="Franchise Sales Bill Ornament CSJ"/>
    <s v="CGST ON GOLD BULLION SALES"/>
    <s v=""/>
    <s v=""/>
    <n v="0"/>
    <s v=""/>
    <s v=""/>
    <n v="0.6"/>
    <n v="0"/>
    <x v="0"/>
    <x v="1"/>
    <s v=""/>
    <s v=""/>
    <n v="0"/>
    <n v="0"/>
    <n v="0"/>
  </r>
  <r>
    <x v="46"/>
    <s v="27/07/2024"/>
    <s v="Franchise Sales Bill Ornament CSJ"/>
    <s v="ROUND OFF A/C"/>
    <s v=""/>
    <s v=""/>
    <n v="0"/>
    <s v=""/>
    <s v=""/>
    <n v="0.02"/>
    <n v="0"/>
    <x v="0"/>
    <x v="1"/>
    <s v=""/>
    <s v=""/>
    <n v="0"/>
    <n v="0"/>
    <n v="0"/>
  </r>
  <r>
    <x v="46"/>
    <s v="27/07/2024"/>
    <s v="Franchise Sales Bill Ornament CSJ"/>
    <s v="CHANDUKAKA SARAF AND SONS PVT LTD PUNE"/>
    <s v=""/>
    <s v=""/>
    <n v="2119538"/>
    <s v=""/>
    <s v=""/>
    <n v="0"/>
    <n v="0"/>
    <x v="0"/>
    <x v="1"/>
    <s v=""/>
    <s v=""/>
    <n v="0"/>
    <n v="0"/>
    <n v="0"/>
  </r>
  <r>
    <x v="47"/>
    <s v="27/07/2024"/>
    <s v="Franchise Sales Bill Ornament CSJ"/>
    <s v="GOLD BULLION SALES"/>
    <s v=""/>
    <n v="0"/>
    <n v="0"/>
    <n v="29.83"/>
    <n v="7056.91"/>
    <n v="210508.47"/>
    <n v="210508.47"/>
    <x v="0"/>
    <x v="1"/>
    <n v="29.83"/>
    <n v="7056.91"/>
    <n v="210507.625"/>
    <n v="210507.625"/>
    <n v="0"/>
  </r>
  <r>
    <x v="47"/>
    <s v="27/07/2024"/>
    <s v="Franchise Sales Bill Ornament CSJ"/>
    <s v="GOLD BULLION SALES LABOUR CHARGES"/>
    <s v=""/>
    <s v=""/>
    <n v="0"/>
    <s v=""/>
    <s v=""/>
    <n v="423.42"/>
    <n v="423.42"/>
    <x v="0"/>
    <x v="1"/>
    <s v=""/>
    <s v=""/>
    <n v="0"/>
    <n v="0"/>
    <n v="0"/>
  </r>
  <r>
    <x v="47"/>
    <s v="27/07/2024"/>
    <s v="Franchise Sales Bill Ornament CSJ"/>
    <s v="GOLD BULLION SALES OTHER CHARGES"/>
    <s v=""/>
    <s v=""/>
    <n v="0"/>
    <s v=""/>
    <s v=""/>
    <n v="15"/>
    <n v="15"/>
    <x v="0"/>
    <x v="1"/>
    <s v=""/>
    <s v=""/>
    <n v="0"/>
    <n v="0"/>
    <n v="0"/>
  </r>
  <r>
    <x v="47"/>
    <s v="27/07/2024"/>
    <s v="Franchise Sales Bill Ornament CSJ"/>
    <s v="SGST ON GOLD BULLION SALES"/>
    <s v=""/>
    <s v=""/>
    <n v="0"/>
    <s v=""/>
    <s v=""/>
    <n v="3157.63"/>
    <n v="0"/>
    <x v="0"/>
    <x v="1"/>
    <s v=""/>
    <s v=""/>
    <n v="0"/>
    <n v="0"/>
    <n v="0"/>
  </r>
  <r>
    <x v="47"/>
    <s v="27/07/2024"/>
    <s v="Franchise Sales Bill Ornament CSJ"/>
    <s v="CGST ON GOLD BULLION SALES"/>
    <s v=""/>
    <s v=""/>
    <n v="0"/>
    <s v=""/>
    <s v=""/>
    <n v="3157.63"/>
    <n v="0"/>
    <x v="0"/>
    <x v="1"/>
    <s v=""/>
    <s v=""/>
    <n v="0"/>
    <n v="0"/>
    <n v="0"/>
  </r>
  <r>
    <x v="47"/>
    <s v="27/07/2024"/>
    <s v="Franchise Sales Bill Ornament CSJ"/>
    <s v="SGST ON GOLD BULLION SALES"/>
    <s v=""/>
    <s v=""/>
    <n v="0"/>
    <s v=""/>
    <s v=""/>
    <n v="6.35"/>
    <n v="0"/>
    <x v="0"/>
    <x v="1"/>
    <s v=""/>
    <s v=""/>
    <n v="0"/>
    <n v="0"/>
    <n v="0"/>
  </r>
  <r>
    <x v="47"/>
    <s v="27/07/2024"/>
    <s v="Franchise Sales Bill Ornament CSJ"/>
    <s v="CGST ON GOLD BULLION SALES"/>
    <s v=""/>
    <s v=""/>
    <n v="0"/>
    <s v=""/>
    <s v=""/>
    <n v="6.35"/>
    <n v="0"/>
    <x v="0"/>
    <x v="1"/>
    <s v=""/>
    <s v=""/>
    <n v="0"/>
    <n v="0"/>
    <n v="0"/>
  </r>
  <r>
    <x v="47"/>
    <s v="27/07/2024"/>
    <s v="Franchise Sales Bill Ornament CSJ"/>
    <s v="SGST ON GOLD BULLION SALES"/>
    <s v=""/>
    <s v=""/>
    <n v="0"/>
    <s v=""/>
    <s v=""/>
    <n v="0.23"/>
    <n v="0"/>
    <x v="0"/>
    <x v="1"/>
    <s v=""/>
    <s v=""/>
    <n v="0"/>
    <n v="0"/>
    <n v="0"/>
  </r>
  <r>
    <x v="47"/>
    <s v="27/07/2024"/>
    <s v="Franchise Sales Bill Ornament CSJ"/>
    <s v="CGST ON GOLD BULLION SALES"/>
    <s v=""/>
    <s v=""/>
    <n v="0"/>
    <s v=""/>
    <s v=""/>
    <n v="0.23"/>
    <n v="0"/>
    <x v="0"/>
    <x v="1"/>
    <s v=""/>
    <s v=""/>
    <n v="0"/>
    <n v="0"/>
    <n v="0"/>
  </r>
  <r>
    <x v="47"/>
    <s v="27/07/2024"/>
    <s v="Franchise Sales Bill Ornament CSJ"/>
    <s v="ROUND OFF A/C"/>
    <s v=""/>
    <s v=""/>
    <n v="0.31"/>
    <s v=""/>
    <s v=""/>
    <n v="0"/>
    <n v="0"/>
    <x v="0"/>
    <x v="1"/>
    <s v=""/>
    <s v=""/>
    <n v="0"/>
    <n v="0"/>
    <n v="0"/>
  </r>
  <r>
    <x v="47"/>
    <s v="27/07/2024"/>
    <s v="Franchise Sales Bill Ornament CSJ"/>
    <s v="CHANDUKAKA SARAF AND SONS PVT LTD PUNE"/>
    <s v=""/>
    <s v=""/>
    <n v="217275"/>
    <s v=""/>
    <s v=""/>
    <n v="0"/>
    <n v="0"/>
    <x v="0"/>
    <x v="1"/>
    <s v=""/>
    <s v=""/>
    <n v="0"/>
    <n v="0"/>
    <n v="0"/>
  </r>
  <r>
    <x v="48"/>
    <s v="27/07/2024"/>
    <s v="Franchise Sales Bill Ornament CSJ"/>
    <s v="GOLD ORNAMENT SALES"/>
    <s v=""/>
    <n v="0"/>
    <n v="0"/>
    <n v="559.86800000000005"/>
    <n v="7056.91"/>
    <n v="3099651.52"/>
    <n v="3099651.52"/>
    <x v="0"/>
    <x v="1"/>
    <n v="559.86800000000005"/>
    <n v="7056.91"/>
    <n v="3950938.088"/>
    <n v="3950938.088"/>
    <n v="0"/>
  </r>
  <r>
    <x v="48"/>
    <s v="27/07/2024"/>
    <s v="Franchise Sales Bill Ornament CSJ"/>
    <s v="GOLD ORNAMENT SALES LABOUR CHARGES"/>
    <s v=""/>
    <s v=""/>
    <n v="0"/>
    <s v=""/>
    <s v=""/>
    <n v="159486.17000000001"/>
    <n v="159486.17000000001"/>
    <x v="0"/>
    <x v="1"/>
    <s v=""/>
    <s v=""/>
    <n v="0"/>
    <n v="0"/>
    <n v="0"/>
  </r>
  <r>
    <x v="48"/>
    <s v="27/07/2024"/>
    <s v="Franchise Sales Bill Ornament CSJ"/>
    <s v="PRECIOUS STONES SALES"/>
    <s v=""/>
    <s v=""/>
    <n v="0"/>
    <s v=""/>
    <s v=""/>
    <n v="4789.79"/>
    <n v="4789.79"/>
    <x v="0"/>
    <x v="1"/>
    <s v=""/>
    <s v=""/>
    <n v="0"/>
    <n v="0"/>
    <n v="0"/>
  </r>
  <r>
    <x v="48"/>
    <s v="27/07/2024"/>
    <s v="Franchise Sales Bill Ornament CSJ"/>
    <s v="GOLD ORNAMENT SALES OTHER CHARGES"/>
    <s v=""/>
    <s v=""/>
    <n v="0"/>
    <s v=""/>
    <s v=""/>
    <n v="540.25"/>
    <n v="540.25"/>
    <x v="0"/>
    <x v="1"/>
    <s v=""/>
    <s v=""/>
    <n v="0"/>
    <n v="0"/>
    <n v="0"/>
  </r>
  <r>
    <x v="48"/>
    <s v="27/07/2024"/>
    <s v="Franchise Sales Bill Ornament CSJ"/>
    <s v="GOLD BULLION SALES"/>
    <s v=""/>
    <s v=""/>
    <n v="0"/>
    <s v=""/>
    <s v=""/>
    <n v="851302.44"/>
    <n v="851302.44"/>
    <x v="0"/>
    <x v="1"/>
    <s v=""/>
    <s v=""/>
    <n v="0"/>
    <n v="0"/>
    <n v="0"/>
  </r>
  <r>
    <x v="48"/>
    <s v="27/07/2024"/>
    <s v="Franchise Sales Bill Ornament CSJ"/>
    <s v="GOLD BULLION SALES LABOUR CHARGES"/>
    <s v=""/>
    <s v=""/>
    <n v="0"/>
    <s v=""/>
    <s v=""/>
    <n v="1707.81"/>
    <n v="1707.81"/>
    <x v="0"/>
    <x v="1"/>
    <s v=""/>
    <s v=""/>
    <n v="0"/>
    <n v="0"/>
    <n v="0"/>
  </r>
  <r>
    <x v="48"/>
    <s v="27/07/2024"/>
    <s v="Franchise Sales Bill Ornament CSJ"/>
    <s v="GOLD BULLION SALES OTHER CHARGES"/>
    <s v=""/>
    <s v=""/>
    <n v="0"/>
    <s v=""/>
    <s v=""/>
    <n v="55"/>
    <n v="55"/>
    <x v="0"/>
    <x v="1"/>
    <s v=""/>
    <s v=""/>
    <n v="0"/>
    <n v="0"/>
    <n v="0"/>
  </r>
  <r>
    <x v="48"/>
    <s v="27/07/2024"/>
    <s v="Franchise Sales Bill Ornament CSJ"/>
    <s v="SGST ON GOLD ORNAMENT SALES"/>
    <s v=""/>
    <s v=""/>
    <n v="0"/>
    <s v=""/>
    <s v=""/>
    <n v="46494.77"/>
    <n v="0"/>
    <x v="0"/>
    <x v="1"/>
    <s v=""/>
    <s v=""/>
    <n v="0"/>
    <n v="0"/>
    <n v="0"/>
  </r>
  <r>
    <x v="48"/>
    <s v="27/07/2024"/>
    <s v="Franchise Sales Bill Ornament CSJ"/>
    <s v="CGST ON GOLD ORNAMENT SALES"/>
    <s v=""/>
    <s v=""/>
    <n v="0"/>
    <s v=""/>
    <s v=""/>
    <n v="46494.77"/>
    <n v="0"/>
    <x v="0"/>
    <x v="1"/>
    <s v=""/>
    <s v=""/>
    <n v="0"/>
    <n v="0"/>
    <n v="0"/>
  </r>
  <r>
    <x v="48"/>
    <s v="27/07/2024"/>
    <s v="Franchise Sales Bill Ornament CSJ"/>
    <s v="SGST ON GOLD ORNAMENT SALES"/>
    <s v=""/>
    <s v=""/>
    <n v="0"/>
    <s v=""/>
    <s v=""/>
    <n v="2392.29"/>
    <n v="0"/>
    <x v="0"/>
    <x v="1"/>
    <s v=""/>
    <s v=""/>
    <n v="0"/>
    <n v="0"/>
    <n v="0"/>
  </r>
  <r>
    <x v="48"/>
    <s v="27/07/2024"/>
    <s v="Franchise Sales Bill Ornament CSJ"/>
    <s v="CGST ON GOLD ORNAMENT SALES"/>
    <s v=""/>
    <s v=""/>
    <n v="0"/>
    <s v=""/>
    <s v=""/>
    <n v="2392.29"/>
    <n v="0"/>
    <x v="0"/>
    <x v="1"/>
    <s v=""/>
    <s v=""/>
    <n v="0"/>
    <n v="0"/>
    <n v="0"/>
  </r>
  <r>
    <x v="48"/>
    <s v="27/07/2024"/>
    <s v="Franchise Sales Bill Ornament CSJ"/>
    <s v="SGST ON PRECIOUS STONES SALES"/>
    <s v=""/>
    <s v=""/>
    <n v="0"/>
    <s v=""/>
    <s v=""/>
    <n v="71.849999999999994"/>
    <n v="0"/>
    <x v="0"/>
    <x v="1"/>
    <s v=""/>
    <s v=""/>
    <n v="0"/>
    <n v="0"/>
    <n v="0"/>
  </r>
  <r>
    <x v="48"/>
    <s v="27/07/2024"/>
    <s v="Franchise Sales Bill Ornament CSJ"/>
    <s v="CGST ON PRECIOUS STONES SALES"/>
    <s v=""/>
    <s v=""/>
    <n v="0"/>
    <s v=""/>
    <s v=""/>
    <n v="71.849999999999994"/>
    <n v="0"/>
    <x v="0"/>
    <x v="1"/>
    <s v=""/>
    <s v=""/>
    <n v="0"/>
    <n v="0"/>
    <n v="0"/>
  </r>
  <r>
    <x v="48"/>
    <s v="27/07/2024"/>
    <s v="Franchise Sales Bill Ornament CSJ"/>
    <s v="SGST ON GOLD ORNAMENT SALES"/>
    <s v=""/>
    <s v=""/>
    <n v="0"/>
    <s v=""/>
    <s v=""/>
    <n v="8.1"/>
    <n v="0"/>
    <x v="0"/>
    <x v="1"/>
    <s v=""/>
    <s v=""/>
    <n v="0"/>
    <n v="0"/>
    <n v="0"/>
  </r>
  <r>
    <x v="48"/>
    <s v="27/07/2024"/>
    <s v="Franchise Sales Bill Ornament CSJ"/>
    <s v="CGST ON GOLD ORNAMENT SALES"/>
    <s v=""/>
    <s v=""/>
    <n v="0"/>
    <s v=""/>
    <s v=""/>
    <n v="8.1"/>
    <n v="0"/>
    <x v="0"/>
    <x v="1"/>
    <s v=""/>
    <s v=""/>
    <n v="0"/>
    <n v="0"/>
    <n v="0"/>
  </r>
  <r>
    <x v="48"/>
    <s v="27/07/2024"/>
    <s v="Franchise Sales Bill Ornament CSJ"/>
    <s v="SGST ON GOLD BULLION SALES"/>
    <s v=""/>
    <s v=""/>
    <n v="0"/>
    <s v=""/>
    <s v=""/>
    <n v="12769.54"/>
    <n v="0"/>
    <x v="0"/>
    <x v="1"/>
    <s v=""/>
    <s v=""/>
    <n v="0"/>
    <n v="0"/>
    <n v="0"/>
  </r>
  <r>
    <x v="48"/>
    <s v="27/07/2024"/>
    <s v="Franchise Sales Bill Ornament CSJ"/>
    <s v="CGST ON GOLD BULLION SALES"/>
    <s v=""/>
    <s v=""/>
    <n v="0"/>
    <s v=""/>
    <s v=""/>
    <n v="12769.54"/>
    <n v="0"/>
    <x v="0"/>
    <x v="1"/>
    <s v=""/>
    <s v=""/>
    <n v="0"/>
    <n v="0"/>
    <n v="0"/>
  </r>
  <r>
    <x v="48"/>
    <s v="27/07/2024"/>
    <s v="Franchise Sales Bill Ornament CSJ"/>
    <s v="SGST ON GOLD BULLION SALES"/>
    <s v=""/>
    <s v=""/>
    <n v="0"/>
    <s v=""/>
    <s v=""/>
    <n v="25.62"/>
    <n v="0"/>
    <x v="0"/>
    <x v="1"/>
    <s v=""/>
    <s v=""/>
    <n v="0"/>
    <n v="0"/>
    <n v="0"/>
  </r>
  <r>
    <x v="48"/>
    <s v="27/07/2024"/>
    <s v="Franchise Sales Bill Ornament CSJ"/>
    <s v="CGST ON GOLD BULLION SALES"/>
    <s v=""/>
    <s v=""/>
    <n v="0"/>
    <s v=""/>
    <s v=""/>
    <n v="25.62"/>
    <n v="0"/>
    <x v="0"/>
    <x v="1"/>
    <s v=""/>
    <s v=""/>
    <n v="0"/>
    <n v="0"/>
    <n v="0"/>
  </r>
  <r>
    <x v="48"/>
    <s v="27/07/2024"/>
    <s v="Franchise Sales Bill Ornament CSJ"/>
    <s v="SGST ON GOLD BULLION SALES"/>
    <s v=""/>
    <s v=""/>
    <n v="0"/>
    <s v=""/>
    <s v=""/>
    <n v="0.83"/>
    <n v="0"/>
    <x v="0"/>
    <x v="1"/>
    <s v=""/>
    <s v=""/>
    <n v="0"/>
    <n v="0"/>
    <n v="0"/>
  </r>
  <r>
    <x v="48"/>
    <s v="27/07/2024"/>
    <s v="Franchise Sales Bill Ornament CSJ"/>
    <s v="CGST ON GOLD BULLION SALES"/>
    <s v=""/>
    <s v=""/>
    <n v="0"/>
    <s v=""/>
    <s v=""/>
    <n v="0.83"/>
    <n v="0"/>
    <x v="0"/>
    <x v="1"/>
    <s v=""/>
    <s v=""/>
    <n v="0"/>
    <n v="0"/>
    <n v="0"/>
  </r>
  <r>
    <x v="48"/>
    <s v="27/07/2024"/>
    <s v="Franchise Sales Bill Ornament CSJ"/>
    <s v="ROUND OFF A/C"/>
    <s v=""/>
    <s v=""/>
    <n v="0"/>
    <s v=""/>
    <s v=""/>
    <n v="0.02"/>
    <n v="0"/>
    <x v="0"/>
    <x v="1"/>
    <s v=""/>
    <s v=""/>
    <n v="0"/>
    <n v="0"/>
    <n v="0"/>
  </r>
  <r>
    <x v="48"/>
    <s v="27/07/2024"/>
    <s v="Franchise Sales Bill Ornament CSJ"/>
    <s v="CHANDUKAKA SARAF AND SONS PVT LTD PUNE"/>
    <s v=""/>
    <s v=""/>
    <n v="4241059"/>
    <s v=""/>
    <s v=""/>
    <n v="0"/>
    <n v="0"/>
    <x v="0"/>
    <x v="1"/>
    <s v=""/>
    <s v=""/>
    <n v="0"/>
    <n v="0"/>
    <n v="0"/>
  </r>
  <r>
    <x v="49"/>
    <s v="27/07/2024"/>
    <s v="Franchise Sales Bill Ornament CSJ"/>
    <s v="GOLD ORNAMENT SALES"/>
    <s v=""/>
    <n v="0"/>
    <n v="0"/>
    <n v="422.19499999999999"/>
    <n v="7056.91"/>
    <n v="2084972.65"/>
    <n v="2084972.65"/>
    <x v="0"/>
    <x v="1"/>
    <n v="422.19499999999999"/>
    <n v="7056.91"/>
    <n v="2979392.1170000001"/>
    <n v="2979392.1170000001"/>
    <n v="0"/>
  </r>
  <r>
    <x v="49"/>
    <s v="27/07/2024"/>
    <s v="Franchise Sales Bill Ornament CSJ"/>
    <s v="PRECIOUS STONES SALES"/>
    <s v=""/>
    <s v=""/>
    <n v="0"/>
    <s v=""/>
    <s v=""/>
    <n v="5199.68"/>
    <n v="5199.68"/>
    <x v="0"/>
    <x v="1"/>
    <s v=""/>
    <s v=""/>
    <n v="0"/>
    <n v="0"/>
    <n v="0"/>
  </r>
  <r>
    <x v="49"/>
    <s v="27/07/2024"/>
    <s v="Franchise Sales Bill Ornament CSJ"/>
    <s v="GOLD ORNAMENT SALES LABOUR CHARGES"/>
    <s v=""/>
    <s v=""/>
    <n v="0"/>
    <s v=""/>
    <s v=""/>
    <n v="113348.13"/>
    <n v="113348.13"/>
    <x v="0"/>
    <x v="1"/>
    <s v=""/>
    <s v=""/>
    <n v="0"/>
    <n v="0"/>
    <n v="0"/>
  </r>
  <r>
    <x v="49"/>
    <s v="27/07/2024"/>
    <s v="Franchise Sales Bill Ornament CSJ"/>
    <s v="GOLD ORNAMENT SALES OTHER CHARGES"/>
    <s v=""/>
    <s v=""/>
    <n v="0"/>
    <s v=""/>
    <s v=""/>
    <n v="4.25"/>
    <n v="4.25"/>
    <x v="0"/>
    <x v="1"/>
    <s v=""/>
    <s v=""/>
    <n v="0"/>
    <n v="0"/>
    <n v="0"/>
  </r>
  <r>
    <x v="49"/>
    <s v="27/07/2024"/>
    <s v="Franchise Sales Bill Ornament CSJ"/>
    <s v="GOLD BULLION SALES"/>
    <s v=""/>
    <s v=""/>
    <n v="0"/>
    <s v=""/>
    <s v=""/>
    <n v="894415.27"/>
    <n v="894415.27"/>
    <x v="0"/>
    <x v="1"/>
    <s v=""/>
    <s v=""/>
    <n v="0"/>
    <n v="0"/>
    <n v="0"/>
  </r>
  <r>
    <x v="49"/>
    <s v="27/07/2024"/>
    <s v="Franchise Sales Bill Ornament CSJ"/>
    <s v="GOLD BULLION SALES LABOUR CHARGES"/>
    <s v=""/>
    <s v=""/>
    <n v="0"/>
    <s v=""/>
    <s v=""/>
    <n v="1792.53"/>
    <n v="1792.53"/>
    <x v="0"/>
    <x v="1"/>
    <s v=""/>
    <s v=""/>
    <n v="0"/>
    <n v="0"/>
    <n v="0"/>
  </r>
  <r>
    <x v="49"/>
    <s v="27/07/2024"/>
    <s v="Franchise Sales Bill Ornament CSJ"/>
    <s v="GOLD BULLION SALES OTHER CHARGES"/>
    <s v=""/>
    <s v=""/>
    <n v="0"/>
    <s v=""/>
    <s v=""/>
    <n v="150"/>
    <n v="150"/>
    <x v="0"/>
    <x v="1"/>
    <s v=""/>
    <s v=""/>
    <n v="0"/>
    <n v="0"/>
    <n v="0"/>
  </r>
  <r>
    <x v="49"/>
    <s v="27/07/2024"/>
    <s v="Franchise Sales Bill Ornament CSJ"/>
    <s v="SGST ON GOLD ORNAMENT SALES"/>
    <s v=""/>
    <s v=""/>
    <n v="0"/>
    <s v=""/>
    <s v=""/>
    <n v="31274.59"/>
    <n v="0"/>
    <x v="0"/>
    <x v="1"/>
    <s v=""/>
    <s v=""/>
    <n v="0"/>
    <n v="0"/>
    <n v="0"/>
  </r>
  <r>
    <x v="49"/>
    <s v="27/07/2024"/>
    <s v="Franchise Sales Bill Ornament CSJ"/>
    <s v="CGST ON GOLD ORNAMENT SALES"/>
    <s v=""/>
    <s v=""/>
    <n v="0"/>
    <s v=""/>
    <s v=""/>
    <n v="31274.59"/>
    <n v="0"/>
    <x v="0"/>
    <x v="1"/>
    <s v=""/>
    <s v=""/>
    <n v="0"/>
    <n v="0"/>
    <n v="0"/>
  </r>
  <r>
    <x v="49"/>
    <s v="27/07/2024"/>
    <s v="Franchise Sales Bill Ornament CSJ"/>
    <s v="SGST ON PRECIOUS STONES SALES"/>
    <s v=""/>
    <s v=""/>
    <n v="0"/>
    <s v=""/>
    <s v=""/>
    <n v="78"/>
    <n v="0"/>
    <x v="0"/>
    <x v="1"/>
    <s v=""/>
    <s v=""/>
    <n v="0"/>
    <n v="0"/>
    <n v="0"/>
  </r>
  <r>
    <x v="49"/>
    <s v="27/07/2024"/>
    <s v="Franchise Sales Bill Ornament CSJ"/>
    <s v="CGST ON PRECIOUS STONES SALES"/>
    <s v=""/>
    <s v=""/>
    <n v="0"/>
    <s v=""/>
    <s v=""/>
    <n v="78"/>
    <n v="0"/>
    <x v="0"/>
    <x v="1"/>
    <s v=""/>
    <s v=""/>
    <n v="0"/>
    <n v="0"/>
    <n v="0"/>
  </r>
  <r>
    <x v="49"/>
    <s v="27/07/2024"/>
    <s v="Franchise Sales Bill Ornament CSJ"/>
    <s v="SGST ON GOLD ORNAMENT SALES"/>
    <s v=""/>
    <s v=""/>
    <n v="0"/>
    <s v=""/>
    <s v=""/>
    <n v="1700.22"/>
    <n v="0"/>
    <x v="0"/>
    <x v="1"/>
    <s v=""/>
    <s v=""/>
    <n v="0"/>
    <n v="0"/>
    <n v="0"/>
  </r>
  <r>
    <x v="49"/>
    <s v="27/07/2024"/>
    <s v="Franchise Sales Bill Ornament CSJ"/>
    <s v="CGST ON GOLD ORNAMENT SALES"/>
    <s v=""/>
    <s v=""/>
    <n v="0"/>
    <s v=""/>
    <s v=""/>
    <n v="1700.22"/>
    <n v="0"/>
    <x v="0"/>
    <x v="1"/>
    <s v=""/>
    <s v=""/>
    <n v="0"/>
    <n v="0"/>
    <n v="0"/>
  </r>
  <r>
    <x v="49"/>
    <s v="27/07/2024"/>
    <s v="Franchise Sales Bill Ornament CSJ"/>
    <s v="SGST ON GOLD ORNAMENT SALES"/>
    <s v=""/>
    <s v=""/>
    <n v="0"/>
    <s v=""/>
    <s v=""/>
    <n v="0.06"/>
    <n v="0"/>
    <x v="0"/>
    <x v="1"/>
    <s v=""/>
    <s v=""/>
    <n v="0"/>
    <n v="0"/>
    <n v="0"/>
  </r>
  <r>
    <x v="49"/>
    <s v="27/07/2024"/>
    <s v="Franchise Sales Bill Ornament CSJ"/>
    <s v="CGST ON GOLD ORNAMENT SALES"/>
    <s v=""/>
    <s v=""/>
    <n v="0"/>
    <s v=""/>
    <s v=""/>
    <n v="0.06"/>
    <n v="0"/>
    <x v="0"/>
    <x v="1"/>
    <s v=""/>
    <s v=""/>
    <n v="0"/>
    <n v="0"/>
    <n v="0"/>
  </r>
  <r>
    <x v="49"/>
    <s v="27/07/2024"/>
    <s v="Franchise Sales Bill Ornament CSJ"/>
    <s v="SGST ON GOLD BULLION SALES"/>
    <s v=""/>
    <s v=""/>
    <n v="0"/>
    <s v=""/>
    <s v=""/>
    <n v="13416.23"/>
    <n v="0"/>
    <x v="0"/>
    <x v="1"/>
    <s v=""/>
    <s v=""/>
    <n v="0"/>
    <n v="0"/>
    <n v="0"/>
  </r>
  <r>
    <x v="49"/>
    <s v="27/07/2024"/>
    <s v="Franchise Sales Bill Ornament CSJ"/>
    <s v="CGST ON GOLD BULLION SALES"/>
    <s v=""/>
    <s v=""/>
    <n v="0"/>
    <s v=""/>
    <s v=""/>
    <n v="13416.23"/>
    <n v="0"/>
    <x v="0"/>
    <x v="1"/>
    <s v=""/>
    <s v=""/>
    <n v="0"/>
    <n v="0"/>
    <n v="0"/>
  </r>
  <r>
    <x v="49"/>
    <s v="27/07/2024"/>
    <s v="Franchise Sales Bill Ornament CSJ"/>
    <s v="SGST ON GOLD BULLION SALES"/>
    <s v=""/>
    <s v=""/>
    <n v="0"/>
    <s v=""/>
    <s v=""/>
    <n v="26.89"/>
    <n v="0"/>
    <x v="0"/>
    <x v="1"/>
    <s v=""/>
    <s v=""/>
    <n v="0"/>
    <n v="0"/>
    <n v="0"/>
  </r>
  <r>
    <x v="49"/>
    <s v="27/07/2024"/>
    <s v="Franchise Sales Bill Ornament CSJ"/>
    <s v="CGST ON GOLD BULLION SALES"/>
    <s v=""/>
    <s v=""/>
    <n v="0"/>
    <s v=""/>
    <s v=""/>
    <n v="26.89"/>
    <n v="0"/>
    <x v="0"/>
    <x v="1"/>
    <s v=""/>
    <s v=""/>
    <n v="0"/>
    <n v="0"/>
    <n v="0"/>
  </r>
  <r>
    <x v="49"/>
    <s v="27/07/2024"/>
    <s v="Franchise Sales Bill Ornament CSJ"/>
    <s v="SGST ON GOLD BULLION SALES"/>
    <s v=""/>
    <s v=""/>
    <n v="0"/>
    <s v=""/>
    <s v=""/>
    <n v="2.25"/>
    <n v="0"/>
    <x v="0"/>
    <x v="1"/>
    <s v=""/>
    <s v=""/>
    <n v="0"/>
    <n v="0"/>
    <n v="0"/>
  </r>
  <r>
    <x v="49"/>
    <s v="27/07/2024"/>
    <s v="Franchise Sales Bill Ornament CSJ"/>
    <s v="CGST ON GOLD BULLION SALES"/>
    <s v=""/>
    <s v=""/>
    <n v="0"/>
    <s v=""/>
    <s v=""/>
    <n v="2.25"/>
    <n v="0"/>
    <x v="0"/>
    <x v="1"/>
    <s v=""/>
    <s v=""/>
    <n v="0"/>
    <n v="0"/>
    <n v="0"/>
  </r>
  <r>
    <x v="49"/>
    <s v="27/07/2024"/>
    <s v="Franchise Sales Bill Ornament CSJ"/>
    <s v="ROUND OFF A/C"/>
    <s v=""/>
    <s v=""/>
    <n v="0"/>
    <s v=""/>
    <s v=""/>
    <n v="0.01"/>
    <n v="0"/>
    <x v="0"/>
    <x v="1"/>
    <s v=""/>
    <s v=""/>
    <n v="0"/>
    <n v="0"/>
    <n v="0"/>
  </r>
  <r>
    <x v="49"/>
    <s v="27/07/2024"/>
    <s v="Franchise Sales Bill Ornament CSJ"/>
    <s v="CHANDUKAKA SARAF AND SONS PVT LTD PUNE"/>
    <s v=""/>
    <s v=""/>
    <n v="3192879"/>
    <s v=""/>
    <s v=""/>
    <n v="0"/>
    <n v="0"/>
    <x v="0"/>
    <x v="1"/>
    <s v=""/>
    <s v=""/>
    <n v="0"/>
    <n v="0"/>
    <n v="0"/>
  </r>
  <r>
    <x v="50"/>
    <s v="27/07/2024"/>
    <s v="Franchise Sales Bill Ornament CSJ"/>
    <s v="GOLD BULLION SALES"/>
    <s v=""/>
    <n v="0"/>
    <n v="0"/>
    <n v="362.59300000000002"/>
    <n v="7056.91"/>
    <n v="738886.12"/>
    <n v="738886.12"/>
    <x v="0"/>
    <x v="1"/>
    <n v="362.59300000000002"/>
    <n v="7056.91"/>
    <n v="2558786.1680000001"/>
    <n v="2558786.1680000001"/>
    <n v="0"/>
  </r>
  <r>
    <x v="50"/>
    <s v="27/07/2024"/>
    <s v="Franchise Sales Bill Ornament CSJ"/>
    <s v="GOLD BULLION SALES LABOUR CHARGES"/>
    <s v=""/>
    <s v=""/>
    <n v="0"/>
    <s v=""/>
    <s v=""/>
    <n v="1481.98"/>
    <n v="1481.98"/>
    <x v="0"/>
    <x v="1"/>
    <s v=""/>
    <s v=""/>
    <n v="0"/>
    <n v="0"/>
    <n v="0"/>
  </r>
  <r>
    <x v="50"/>
    <s v="27/07/2024"/>
    <s v="Franchise Sales Bill Ornament CSJ"/>
    <s v="GOLD BULLION SALES OTHER CHARGES"/>
    <s v=""/>
    <s v=""/>
    <n v="0"/>
    <s v=""/>
    <s v=""/>
    <n v="120"/>
    <n v="120"/>
    <x v="0"/>
    <x v="1"/>
    <s v=""/>
    <s v=""/>
    <n v="0"/>
    <n v="0"/>
    <n v="0"/>
  </r>
  <r>
    <x v="50"/>
    <s v="27/07/2024"/>
    <s v="Franchise Sales Bill Ornament CSJ"/>
    <s v="GOLD ORNAMENT SALES"/>
    <s v=""/>
    <s v=""/>
    <n v="0"/>
    <s v=""/>
    <s v=""/>
    <n v="1819902.35"/>
    <n v="1819902.35"/>
    <x v="0"/>
    <x v="1"/>
    <s v=""/>
    <s v=""/>
    <n v="0"/>
    <n v="0"/>
    <n v="0"/>
  </r>
  <r>
    <x v="50"/>
    <s v="27/07/2024"/>
    <s v="Franchise Sales Bill Ornament CSJ"/>
    <s v="PRECIOUS STONES SALES"/>
    <s v=""/>
    <s v=""/>
    <n v="0"/>
    <s v=""/>
    <s v=""/>
    <n v="3438.57"/>
    <n v="3438.57"/>
    <x v="0"/>
    <x v="1"/>
    <s v=""/>
    <s v=""/>
    <n v="0"/>
    <n v="0"/>
    <n v="0"/>
  </r>
  <r>
    <x v="50"/>
    <s v="27/07/2024"/>
    <s v="Franchise Sales Bill Ornament CSJ"/>
    <s v="GOLD ORNAMENT SALES LABOUR CHARGES"/>
    <s v=""/>
    <s v=""/>
    <n v="0"/>
    <s v=""/>
    <s v=""/>
    <n v="89714.49"/>
    <n v="89714.49"/>
    <x v="0"/>
    <x v="1"/>
    <s v=""/>
    <s v=""/>
    <n v="0"/>
    <n v="0"/>
    <n v="0"/>
  </r>
  <r>
    <x v="50"/>
    <s v="27/07/2024"/>
    <s v="Franchise Sales Bill Ornament CSJ"/>
    <s v="SGST ON GOLD BULLION SALES"/>
    <s v=""/>
    <s v=""/>
    <n v="0"/>
    <s v=""/>
    <s v=""/>
    <n v="11083.29"/>
    <n v="0"/>
    <x v="0"/>
    <x v="1"/>
    <s v=""/>
    <s v=""/>
    <n v="0"/>
    <n v="0"/>
    <n v="0"/>
  </r>
  <r>
    <x v="50"/>
    <s v="27/07/2024"/>
    <s v="Franchise Sales Bill Ornament CSJ"/>
    <s v="CGST ON GOLD BULLION SALES"/>
    <s v=""/>
    <s v=""/>
    <n v="0"/>
    <s v=""/>
    <s v=""/>
    <n v="11083.29"/>
    <n v="0"/>
    <x v="0"/>
    <x v="1"/>
    <s v=""/>
    <s v=""/>
    <n v="0"/>
    <n v="0"/>
    <n v="0"/>
  </r>
  <r>
    <x v="50"/>
    <s v="27/07/2024"/>
    <s v="Franchise Sales Bill Ornament CSJ"/>
    <s v="SGST ON GOLD BULLION SALES"/>
    <s v=""/>
    <s v=""/>
    <n v="0"/>
    <s v=""/>
    <s v=""/>
    <n v="22.23"/>
    <n v="0"/>
    <x v="0"/>
    <x v="1"/>
    <s v=""/>
    <s v=""/>
    <n v="0"/>
    <n v="0"/>
    <n v="0"/>
  </r>
  <r>
    <x v="50"/>
    <s v="27/07/2024"/>
    <s v="Franchise Sales Bill Ornament CSJ"/>
    <s v="CGST ON GOLD BULLION SALES"/>
    <s v=""/>
    <s v=""/>
    <n v="0"/>
    <s v=""/>
    <s v=""/>
    <n v="22.23"/>
    <n v="0"/>
    <x v="0"/>
    <x v="1"/>
    <s v=""/>
    <s v=""/>
    <n v="0"/>
    <n v="0"/>
    <n v="0"/>
  </r>
  <r>
    <x v="50"/>
    <s v="27/07/2024"/>
    <s v="Franchise Sales Bill Ornament CSJ"/>
    <s v="SGST ON GOLD BULLION SALES"/>
    <s v=""/>
    <s v=""/>
    <n v="0"/>
    <s v=""/>
    <s v=""/>
    <n v="1.8"/>
    <n v="0"/>
    <x v="0"/>
    <x v="1"/>
    <s v=""/>
    <s v=""/>
    <n v="0"/>
    <n v="0"/>
    <n v="0"/>
  </r>
  <r>
    <x v="50"/>
    <s v="27/07/2024"/>
    <s v="Franchise Sales Bill Ornament CSJ"/>
    <s v="CGST ON GOLD BULLION SALES"/>
    <s v=""/>
    <s v=""/>
    <n v="0"/>
    <s v=""/>
    <s v=""/>
    <n v="1.8"/>
    <n v="0"/>
    <x v="0"/>
    <x v="1"/>
    <s v=""/>
    <s v=""/>
    <n v="0"/>
    <n v="0"/>
    <n v="0"/>
  </r>
  <r>
    <x v="50"/>
    <s v="27/07/2024"/>
    <s v="Franchise Sales Bill Ornament CSJ"/>
    <s v="SGST ON GOLD ORNAMENT SALES"/>
    <s v=""/>
    <s v=""/>
    <n v="0"/>
    <s v=""/>
    <s v=""/>
    <n v="27298.54"/>
    <n v="0"/>
    <x v="0"/>
    <x v="1"/>
    <s v=""/>
    <s v=""/>
    <n v="0"/>
    <n v="0"/>
    <n v="0"/>
  </r>
  <r>
    <x v="50"/>
    <s v="27/07/2024"/>
    <s v="Franchise Sales Bill Ornament CSJ"/>
    <s v="CGST ON GOLD ORNAMENT SALES"/>
    <s v=""/>
    <s v=""/>
    <n v="0"/>
    <s v=""/>
    <s v=""/>
    <n v="27298.54"/>
    <n v="0"/>
    <x v="0"/>
    <x v="1"/>
    <s v=""/>
    <s v=""/>
    <n v="0"/>
    <n v="0"/>
    <n v="0"/>
  </r>
  <r>
    <x v="50"/>
    <s v="27/07/2024"/>
    <s v="Franchise Sales Bill Ornament CSJ"/>
    <s v="SGST ON PRECIOUS STONES SALES"/>
    <s v=""/>
    <s v=""/>
    <n v="0"/>
    <s v=""/>
    <s v=""/>
    <n v="51.58"/>
    <n v="0"/>
    <x v="0"/>
    <x v="1"/>
    <s v=""/>
    <s v=""/>
    <n v="0"/>
    <n v="0"/>
    <n v="0"/>
  </r>
  <r>
    <x v="50"/>
    <s v="27/07/2024"/>
    <s v="Franchise Sales Bill Ornament CSJ"/>
    <s v="CGST ON PRECIOUS STONES SALES"/>
    <s v=""/>
    <s v=""/>
    <n v="0"/>
    <s v=""/>
    <s v=""/>
    <n v="51.58"/>
    <n v="0"/>
    <x v="0"/>
    <x v="1"/>
    <s v=""/>
    <s v=""/>
    <n v="0"/>
    <n v="0"/>
    <n v="0"/>
  </r>
  <r>
    <x v="50"/>
    <s v="27/07/2024"/>
    <s v="Franchise Sales Bill Ornament CSJ"/>
    <s v="SGST ON GOLD ORNAMENT SALES"/>
    <s v=""/>
    <s v=""/>
    <n v="0"/>
    <s v=""/>
    <s v=""/>
    <n v="1345.72"/>
    <n v="0"/>
    <x v="0"/>
    <x v="1"/>
    <s v=""/>
    <s v=""/>
    <n v="0"/>
    <n v="0"/>
    <n v="0"/>
  </r>
  <r>
    <x v="50"/>
    <s v="27/07/2024"/>
    <s v="Franchise Sales Bill Ornament CSJ"/>
    <s v="CGST ON GOLD ORNAMENT SALES"/>
    <s v=""/>
    <s v=""/>
    <n v="0"/>
    <s v=""/>
    <s v=""/>
    <n v="1345.72"/>
    <n v="0"/>
    <x v="0"/>
    <x v="1"/>
    <s v=""/>
    <s v=""/>
    <n v="0"/>
    <n v="0"/>
    <n v="0"/>
  </r>
  <r>
    <x v="50"/>
    <s v="27/07/2024"/>
    <s v="Franchise Sales Bill Ornament CSJ"/>
    <s v="ROUND OFF A/C"/>
    <s v=""/>
    <s v=""/>
    <n v="0"/>
    <s v=""/>
    <s v=""/>
    <n v="0.17"/>
    <n v="0"/>
    <x v="0"/>
    <x v="1"/>
    <s v=""/>
    <s v=""/>
    <n v="0"/>
    <n v="0"/>
    <n v="0"/>
  </r>
  <r>
    <x v="50"/>
    <s v="27/07/2024"/>
    <s v="Franchise Sales Bill Ornament CSJ"/>
    <s v="CHANDUKAKA SARAF AND SONS PVT LTD PUNE"/>
    <s v=""/>
    <s v=""/>
    <n v="2733150"/>
    <s v=""/>
    <s v=""/>
    <n v="0"/>
    <n v="0"/>
    <x v="0"/>
    <x v="1"/>
    <s v=""/>
    <s v=""/>
    <n v="0"/>
    <n v="0"/>
    <n v="0"/>
  </r>
  <r>
    <x v="51"/>
    <s v="27/07/2024"/>
    <s v="Franchise Sales Bill Ornament CSJ"/>
    <s v="GOLD ORNAMENT SALES"/>
    <s v=""/>
    <n v="0"/>
    <n v="0"/>
    <n v="0.16600000000000001"/>
    <n v="7056.91"/>
    <n v="1168.6199999999999"/>
    <n v="1168.6199999999999"/>
    <x v="0"/>
    <x v="1"/>
    <n v="0.16600000000000001"/>
    <n v="7056.91"/>
    <n v="1171.4469999999999"/>
    <n v="1171.4469999999999"/>
    <n v="0"/>
  </r>
  <r>
    <x v="51"/>
    <s v="27/07/2024"/>
    <s v="Franchise Sales Bill Ornament CSJ"/>
    <s v="GOLD ORNAMENT SALES LABOUR CHARGES"/>
    <s v=""/>
    <s v=""/>
    <n v="0"/>
    <s v=""/>
    <s v=""/>
    <n v="56.46"/>
    <n v="56.46"/>
    <x v="0"/>
    <x v="1"/>
    <s v=""/>
    <s v=""/>
    <n v="0"/>
    <n v="0"/>
    <n v="0"/>
  </r>
  <r>
    <x v="51"/>
    <s v="27/07/2024"/>
    <s v="Franchise Sales Bill Ornament CSJ"/>
    <s v="SGST ON GOLD ORNAMENT SALES"/>
    <s v=""/>
    <s v=""/>
    <n v="0"/>
    <s v=""/>
    <s v=""/>
    <n v="17.53"/>
    <n v="0"/>
    <x v="0"/>
    <x v="1"/>
    <s v=""/>
    <s v=""/>
    <n v="0"/>
    <n v="0"/>
    <n v="0"/>
  </r>
  <r>
    <x v="51"/>
    <s v="27/07/2024"/>
    <s v="Franchise Sales Bill Ornament CSJ"/>
    <s v="CGST ON GOLD ORNAMENT SALES"/>
    <s v=""/>
    <s v=""/>
    <n v="0"/>
    <s v=""/>
    <s v=""/>
    <n v="17.53"/>
    <n v="0"/>
    <x v="0"/>
    <x v="1"/>
    <s v=""/>
    <s v=""/>
    <n v="0"/>
    <n v="0"/>
    <n v="0"/>
  </r>
  <r>
    <x v="51"/>
    <s v="27/07/2024"/>
    <s v="Franchise Sales Bill Ornament CSJ"/>
    <s v="SGST ON GOLD ORNAMENT SALES"/>
    <s v=""/>
    <s v=""/>
    <n v="0"/>
    <s v=""/>
    <s v=""/>
    <n v="0.85"/>
    <n v="0"/>
    <x v="0"/>
    <x v="1"/>
    <s v=""/>
    <s v=""/>
    <n v="0"/>
    <n v="0"/>
    <n v="0"/>
  </r>
  <r>
    <x v="51"/>
    <s v="27/07/2024"/>
    <s v="Franchise Sales Bill Ornament CSJ"/>
    <s v="CGST ON GOLD ORNAMENT SALES"/>
    <s v=""/>
    <s v=""/>
    <n v="0"/>
    <s v=""/>
    <s v=""/>
    <n v="0.85"/>
    <n v="0"/>
    <x v="0"/>
    <x v="1"/>
    <s v=""/>
    <s v=""/>
    <n v="0"/>
    <n v="0"/>
    <n v="0"/>
  </r>
  <r>
    <x v="51"/>
    <s v="27/07/2024"/>
    <s v="Franchise Sales Bill Ornament CSJ"/>
    <s v="ROUND OFF A/C"/>
    <s v=""/>
    <s v=""/>
    <n v="0"/>
    <s v=""/>
    <s v=""/>
    <n v="0.16"/>
    <n v="0"/>
    <x v="0"/>
    <x v="1"/>
    <s v=""/>
    <s v=""/>
    <n v="0"/>
    <n v="0"/>
    <n v="0"/>
  </r>
  <r>
    <x v="51"/>
    <s v="27/07/2024"/>
    <s v="Franchise Sales Bill Ornament CSJ"/>
    <s v="CHANDUKAKA SARAF AND SONS PVT LTD PUNE"/>
    <s v=""/>
    <s v=""/>
    <n v="1262"/>
    <s v=""/>
    <s v=""/>
    <n v="0"/>
    <n v="0"/>
    <x v="0"/>
    <x v="1"/>
    <s v=""/>
    <s v=""/>
    <n v="0"/>
    <n v="0"/>
    <n v="0"/>
  </r>
  <r>
    <x v="52"/>
    <s v="27/07/2024"/>
    <s v="Franchise Sales Bill Ornament CSJ"/>
    <s v="GOLD ORNAMENT SALES"/>
    <s v=""/>
    <n v="0"/>
    <n v="0"/>
    <n v="309.44400000000002"/>
    <n v="7056.91"/>
    <n v="1916408.1"/>
    <n v="1916408.1"/>
    <x v="0"/>
    <x v="1"/>
    <n v="309.44400000000002"/>
    <n v="7056.91"/>
    <n v="2183718.4580000001"/>
    <n v="2183718.4580000001"/>
    <n v="0"/>
  </r>
  <r>
    <x v="52"/>
    <s v="27/07/2024"/>
    <s v="Franchise Sales Bill Ornament CSJ"/>
    <s v="GOLD ORNAMENT SALES LABOUR CHARGES"/>
    <s v=""/>
    <s v=""/>
    <n v="0"/>
    <s v=""/>
    <s v=""/>
    <n v="72227.460000000006"/>
    <n v="72227.460000000006"/>
    <x v="0"/>
    <x v="1"/>
    <s v=""/>
    <s v=""/>
    <n v="0"/>
    <n v="0"/>
    <n v="0"/>
  </r>
  <r>
    <x v="52"/>
    <s v="27/07/2024"/>
    <s v="Franchise Sales Bill Ornament CSJ"/>
    <s v="GOLD BULLION SALES"/>
    <s v=""/>
    <s v=""/>
    <n v="0"/>
    <s v=""/>
    <s v=""/>
    <n v="267313.45"/>
    <n v="267313.45"/>
    <x v="0"/>
    <x v="1"/>
    <s v=""/>
    <s v=""/>
    <n v="0"/>
    <n v="0"/>
    <n v="0"/>
  </r>
  <r>
    <x v="52"/>
    <s v="27/07/2024"/>
    <s v="Franchise Sales Bill Ornament CSJ"/>
    <s v="GOLD BULLION SALES LABOUR CHARGES"/>
    <s v=""/>
    <s v=""/>
    <n v="0"/>
    <s v=""/>
    <s v=""/>
    <n v="536.34"/>
    <n v="536.34"/>
    <x v="0"/>
    <x v="1"/>
    <s v=""/>
    <s v=""/>
    <n v="0"/>
    <n v="0"/>
    <n v="0"/>
  </r>
  <r>
    <x v="52"/>
    <s v="27/07/2024"/>
    <s v="Franchise Sales Bill Ornament CSJ"/>
    <s v="GOLD BULLION SALES OTHER CHARGES"/>
    <s v=""/>
    <s v=""/>
    <n v="0"/>
    <s v=""/>
    <s v=""/>
    <n v="20"/>
    <n v="20"/>
    <x v="0"/>
    <x v="1"/>
    <s v=""/>
    <s v=""/>
    <n v="0"/>
    <n v="0"/>
    <n v="0"/>
  </r>
  <r>
    <x v="52"/>
    <s v="27/07/2024"/>
    <s v="Franchise Sales Bill Ornament CSJ"/>
    <s v="PRECIOUS STONES SALES"/>
    <s v=""/>
    <s v=""/>
    <n v="0"/>
    <s v=""/>
    <s v=""/>
    <n v="863.8"/>
    <n v="863.8"/>
    <x v="0"/>
    <x v="1"/>
    <s v=""/>
    <s v=""/>
    <n v="0"/>
    <n v="0"/>
    <n v="0"/>
  </r>
  <r>
    <x v="52"/>
    <s v="27/07/2024"/>
    <s v="Franchise Sales Bill Ornament CSJ"/>
    <s v="SGST ON GOLD ORNAMENT SALES"/>
    <s v=""/>
    <s v=""/>
    <n v="0"/>
    <s v=""/>
    <s v=""/>
    <n v="28746.12"/>
    <n v="0"/>
    <x v="0"/>
    <x v="1"/>
    <s v=""/>
    <s v=""/>
    <n v="0"/>
    <n v="0"/>
    <n v="0"/>
  </r>
  <r>
    <x v="52"/>
    <s v="27/07/2024"/>
    <s v="Franchise Sales Bill Ornament CSJ"/>
    <s v="CGST ON GOLD ORNAMENT SALES"/>
    <s v=""/>
    <s v=""/>
    <n v="0"/>
    <s v=""/>
    <s v=""/>
    <n v="28746.12"/>
    <n v="0"/>
    <x v="0"/>
    <x v="1"/>
    <s v=""/>
    <s v=""/>
    <n v="0"/>
    <n v="0"/>
    <n v="0"/>
  </r>
  <r>
    <x v="52"/>
    <s v="27/07/2024"/>
    <s v="Franchise Sales Bill Ornament CSJ"/>
    <s v="SGST ON GOLD ORNAMENT SALES"/>
    <s v=""/>
    <s v=""/>
    <n v="0"/>
    <s v=""/>
    <s v=""/>
    <n v="1083.4100000000001"/>
    <n v="0"/>
    <x v="0"/>
    <x v="1"/>
    <s v=""/>
    <s v=""/>
    <n v="0"/>
    <n v="0"/>
    <n v="0"/>
  </r>
  <r>
    <x v="52"/>
    <s v="27/07/2024"/>
    <s v="Franchise Sales Bill Ornament CSJ"/>
    <s v="CGST ON GOLD ORNAMENT SALES"/>
    <s v=""/>
    <s v=""/>
    <n v="0"/>
    <s v=""/>
    <s v=""/>
    <n v="1083.4100000000001"/>
    <n v="0"/>
    <x v="0"/>
    <x v="1"/>
    <s v=""/>
    <s v=""/>
    <n v="0"/>
    <n v="0"/>
    <n v="0"/>
  </r>
  <r>
    <x v="52"/>
    <s v="27/07/2024"/>
    <s v="Franchise Sales Bill Ornament CSJ"/>
    <s v="SGST ON GOLD BULLION SALES"/>
    <s v=""/>
    <s v=""/>
    <n v="0"/>
    <s v=""/>
    <s v=""/>
    <n v="4009.7"/>
    <n v="0"/>
    <x v="0"/>
    <x v="1"/>
    <s v=""/>
    <s v=""/>
    <n v="0"/>
    <n v="0"/>
    <n v="0"/>
  </r>
  <r>
    <x v="52"/>
    <s v="27/07/2024"/>
    <s v="Franchise Sales Bill Ornament CSJ"/>
    <s v="CGST ON GOLD BULLION SALES"/>
    <s v=""/>
    <s v=""/>
    <n v="0"/>
    <s v=""/>
    <s v=""/>
    <n v="4009.7"/>
    <n v="0"/>
    <x v="0"/>
    <x v="1"/>
    <s v=""/>
    <s v=""/>
    <n v="0"/>
    <n v="0"/>
    <n v="0"/>
  </r>
  <r>
    <x v="52"/>
    <s v="27/07/2024"/>
    <s v="Franchise Sales Bill Ornament CSJ"/>
    <s v="SGST ON GOLD BULLION SALES"/>
    <s v=""/>
    <s v=""/>
    <n v="0"/>
    <s v=""/>
    <s v=""/>
    <n v="8.0500000000000007"/>
    <n v="0"/>
    <x v="0"/>
    <x v="1"/>
    <s v=""/>
    <s v=""/>
    <n v="0"/>
    <n v="0"/>
    <n v="0"/>
  </r>
  <r>
    <x v="52"/>
    <s v="27/07/2024"/>
    <s v="Franchise Sales Bill Ornament CSJ"/>
    <s v="CGST ON GOLD BULLION SALES"/>
    <s v=""/>
    <s v=""/>
    <n v="0"/>
    <s v=""/>
    <s v=""/>
    <n v="8.0500000000000007"/>
    <n v="0"/>
    <x v="0"/>
    <x v="1"/>
    <s v=""/>
    <s v=""/>
    <n v="0"/>
    <n v="0"/>
    <n v="0"/>
  </r>
  <r>
    <x v="52"/>
    <s v="27/07/2024"/>
    <s v="Franchise Sales Bill Ornament CSJ"/>
    <s v="SGST ON GOLD BULLION SALES"/>
    <s v=""/>
    <s v=""/>
    <n v="0"/>
    <s v=""/>
    <s v=""/>
    <n v="0.3"/>
    <n v="0"/>
    <x v="0"/>
    <x v="1"/>
    <s v=""/>
    <s v=""/>
    <n v="0"/>
    <n v="0"/>
    <n v="0"/>
  </r>
  <r>
    <x v="52"/>
    <s v="27/07/2024"/>
    <s v="Franchise Sales Bill Ornament CSJ"/>
    <s v="CGST ON GOLD BULLION SALES"/>
    <s v=""/>
    <s v=""/>
    <n v="0"/>
    <s v=""/>
    <s v=""/>
    <n v="0.3"/>
    <n v="0"/>
    <x v="0"/>
    <x v="1"/>
    <s v=""/>
    <s v=""/>
    <n v="0"/>
    <n v="0"/>
    <n v="0"/>
  </r>
  <r>
    <x v="52"/>
    <s v="27/07/2024"/>
    <s v="Franchise Sales Bill Ornament CSJ"/>
    <s v="SGST ON PRECIOUS STONES SALES"/>
    <s v=""/>
    <s v=""/>
    <n v="0"/>
    <s v=""/>
    <s v=""/>
    <n v="12.96"/>
    <n v="0"/>
    <x v="0"/>
    <x v="1"/>
    <s v=""/>
    <s v=""/>
    <n v="0"/>
    <n v="0"/>
    <n v="0"/>
  </r>
  <r>
    <x v="52"/>
    <s v="27/07/2024"/>
    <s v="Franchise Sales Bill Ornament CSJ"/>
    <s v="CGST ON PRECIOUS STONES SALES"/>
    <s v=""/>
    <s v=""/>
    <n v="0"/>
    <s v=""/>
    <s v=""/>
    <n v="12.96"/>
    <n v="0"/>
    <x v="0"/>
    <x v="1"/>
    <s v=""/>
    <s v=""/>
    <n v="0"/>
    <n v="0"/>
    <n v="0"/>
  </r>
  <r>
    <x v="52"/>
    <s v="27/07/2024"/>
    <s v="Franchise Sales Bill Ornament CSJ"/>
    <s v="ROUND OFF A/C"/>
    <s v=""/>
    <s v=""/>
    <n v="0.23"/>
    <s v=""/>
    <s v=""/>
    <n v="0"/>
    <n v="0"/>
    <x v="0"/>
    <x v="1"/>
    <s v=""/>
    <s v=""/>
    <n v="0"/>
    <n v="0"/>
    <n v="0"/>
  </r>
  <r>
    <x v="52"/>
    <s v="27/07/2024"/>
    <s v="Franchise Sales Bill Ornament CSJ"/>
    <s v="CHANDUKAKA SARAF AND SONS PVT LTD PUNE"/>
    <s v=""/>
    <s v=""/>
    <n v="2325090"/>
    <s v=""/>
    <s v=""/>
    <n v="0"/>
    <n v="0"/>
    <x v="0"/>
    <x v="1"/>
    <s v=""/>
    <s v=""/>
    <n v="0"/>
    <n v="0"/>
    <n v="0"/>
  </r>
  <r>
    <x v="53"/>
    <s v="27/07/2024"/>
    <s v="Franchise Sales Bill Ornament CSJ"/>
    <s v="GOLD ORNAMENT SALES"/>
    <s v=""/>
    <n v="0"/>
    <n v="0"/>
    <n v="309.77699999999999"/>
    <n v="7056.91"/>
    <n v="2003178.93"/>
    <n v="2003178.93"/>
    <x v="0"/>
    <x v="1"/>
    <n v="309.77699999999999"/>
    <n v="7056.91"/>
    <n v="2186068.409"/>
    <n v="2186068.409"/>
    <n v="0"/>
  </r>
  <r>
    <x v="53"/>
    <s v="27/07/2024"/>
    <s v="Franchise Sales Bill Ornament CSJ"/>
    <s v="PRECIOUS STONES SALES"/>
    <s v=""/>
    <s v=""/>
    <n v="0"/>
    <s v=""/>
    <s v=""/>
    <n v="1550.12"/>
    <n v="1550.12"/>
    <x v="0"/>
    <x v="1"/>
    <s v=""/>
    <s v=""/>
    <n v="0"/>
    <n v="0"/>
    <n v="0"/>
  </r>
  <r>
    <x v="53"/>
    <s v="27/07/2024"/>
    <s v="Franchise Sales Bill Ornament CSJ"/>
    <s v="GOLD ORNAMENT SALES LABOUR CHARGES"/>
    <s v=""/>
    <s v=""/>
    <n v="0"/>
    <s v=""/>
    <s v=""/>
    <n v="92847.76"/>
    <n v="92847.76"/>
    <x v="0"/>
    <x v="1"/>
    <s v=""/>
    <s v=""/>
    <n v="0"/>
    <n v="0"/>
    <n v="0"/>
  </r>
  <r>
    <x v="53"/>
    <s v="27/07/2024"/>
    <s v="Franchise Sales Bill Ornament CSJ"/>
    <s v="GOLD ORNAMENT SALES OTHER CHARGES"/>
    <s v=""/>
    <s v=""/>
    <n v="0"/>
    <s v=""/>
    <s v=""/>
    <n v="100.25"/>
    <n v="100.25"/>
    <x v="0"/>
    <x v="1"/>
    <s v=""/>
    <s v=""/>
    <n v="0"/>
    <n v="0"/>
    <n v="0"/>
  </r>
  <r>
    <x v="53"/>
    <s v="27/07/2024"/>
    <s v="Franchise Sales Bill Ornament CSJ"/>
    <s v="GOLD BULLION SALES"/>
    <s v=""/>
    <s v=""/>
    <n v="0"/>
    <s v=""/>
    <s v=""/>
    <n v="182913.47"/>
    <n v="182913.47"/>
    <x v="0"/>
    <x v="1"/>
    <s v=""/>
    <s v=""/>
    <n v="0"/>
    <n v="0"/>
    <n v="0"/>
  </r>
  <r>
    <x v="53"/>
    <s v="27/07/2024"/>
    <s v="Franchise Sales Bill Ornament CSJ"/>
    <s v="GOLD BULLION SALES LABOUR CHARGES"/>
    <s v=""/>
    <s v=""/>
    <n v="0"/>
    <s v=""/>
    <s v=""/>
    <n v="366.97"/>
    <n v="366.97"/>
    <x v="0"/>
    <x v="1"/>
    <s v=""/>
    <s v=""/>
    <n v="0"/>
    <n v="0"/>
    <n v="0"/>
  </r>
  <r>
    <x v="53"/>
    <s v="27/07/2024"/>
    <s v="Franchise Sales Bill Ornament CSJ"/>
    <s v="GOLD BULLION SALES OTHER CHARGES"/>
    <s v=""/>
    <s v=""/>
    <n v="0"/>
    <s v=""/>
    <s v=""/>
    <n v="30"/>
    <n v="30"/>
    <x v="0"/>
    <x v="1"/>
    <s v=""/>
    <s v=""/>
    <n v="0"/>
    <n v="0"/>
    <n v="0"/>
  </r>
  <r>
    <x v="53"/>
    <s v="27/07/2024"/>
    <s v="Franchise Sales Bill Ornament CSJ"/>
    <s v="SGST ON GOLD ORNAMENT SALES"/>
    <s v=""/>
    <s v=""/>
    <n v="0"/>
    <s v=""/>
    <s v=""/>
    <n v="30047.68"/>
    <n v="0"/>
    <x v="0"/>
    <x v="1"/>
    <s v=""/>
    <s v=""/>
    <n v="0"/>
    <n v="0"/>
    <n v="0"/>
  </r>
  <r>
    <x v="53"/>
    <s v="27/07/2024"/>
    <s v="Franchise Sales Bill Ornament CSJ"/>
    <s v="CGST ON GOLD ORNAMENT SALES"/>
    <s v=""/>
    <s v=""/>
    <n v="0"/>
    <s v=""/>
    <s v=""/>
    <n v="30047.68"/>
    <n v="0"/>
    <x v="0"/>
    <x v="1"/>
    <s v=""/>
    <s v=""/>
    <n v="0"/>
    <n v="0"/>
    <n v="0"/>
  </r>
  <r>
    <x v="53"/>
    <s v="27/07/2024"/>
    <s v="Franchise Sales Bill Ornament CSJ"/>
    <s v="SGST ON PRECIOUS STONES SALES"/>
    <s v=""/>
    <s v=""/>
    <n v="0"/>
    <s v=""/>
    <s v=""/>
    <n v="23.25"/>
    <n v="0"/>
    <x v="0"/>
    <x v="1"/>
    <s v=""/>
    <s v=""/>
    <n v="0"/>
    <n v="0"/>
    <n v="0"/>
  </r>
  <r>
    <x v="53"/>
    <s v="27/07/2024"/>
    <s v="Franchise Sales Bill Ornament CSJ"/>
    <s v="CGST ON PRECIOUS STONES SALES"/>
    <s v=""/>
    <s v=""/>
    <n v="0"/>
    <s v=""/>
    <s v=""/>
    <n v="23.25"/>
    <n v="0"/>
    <x v="0"/>
    <x v="1"/>
    <s v=""/>
    <s v=""/>
    <n v="0"/>
    <n v="0"/>
    <n v="0"/>
  </r>
  <r>
    <x v="53"/>
    <s v="27/07/2024"/>
    <s v="Franchise Sales Bill Ornament CSJ"/>
    <s v="SGST ON GOLD ORNAMENT SALES"/>
    <s v=""/>
    <s v=""/>
    <n v="0"/>
    <s v=""/>
    <s v=""/>
    <n v="1392.72"/>
    <n v="0"/>
    <x v="0"/>
    <x v="1"/>
    <s v=""/>
    <s v=""/>
    <n v="0"/>
    <n v="0"/>
    <n v="0"/>
  </r>
  <r>
    <x v="53"/>
    <s v="27/07/2024"/>
    <s v="Franchise Sales Bill Ornament CSJ"/>
    <s v="CGST ON GOLD ORNAMENT SALES"/>
    <s v=""/>
    <s v=""/>
    <n v="0"/>
    <s v=""/>
    <s v=""/>
    <n v="1392.72"/>
    <n v="0"/>
    <x v="0"/>
    <x v="1"/>
    <s v=""/>
    <s v=""/>
    <n v="0"/>
    <n v="0"/>
    <n v="0"/>
  </r>
  <r>
    <x v="53"/>
    <s v="27/07/2024"/>
    <s v="Franchise Sales Bill Ornament CSJ"/>
    <s v="SGST ON GOLD ORNAMENT SALES"/>
    <s v=""/>
    <s v=""/>
    <n v="0"/>
    <s v=""/>
    <s v=""/>
    <n v="1.5"/>
    <n v="0"/>
    <x v="0"/>
    <x v="1"/>
    <s v=""/>
    <s v=""/>
    <n v="0"/>
    <n v="0"/>
    <n v="0"/>
  </r>
  <r>
    <x v="53"/>
    <s v="27/07/2024"/>
    <s v="Franchise Sales Bill Ornament CSJ"/>
    <s v="CGST ON GOLD ORNAMENT SALES"/>
    <s v=""/>
    <s v=""/>
    <n v="0"/>
    <s v=""/>
    <s v=""/>
    <n v="1.5"/>
    <n v="0"/>
    <x v="0"/>
    <x v="1"/>
    <s v=""/>
    <s v=""/>
    <n v="0"/>
    <n v="0"/>
    <n v="0"/>
  </r>
  <r>
    <x v="53"/>
    <s v="27/07/2024"/>
    <s v="Franchise Sales Bill Ornament CSJ"/>
    <s v="SGST ON GOLD BULLION SALES"/>
    <s v=""/>
    <s v=""/>
    <n v="0"/>
    <s v=""/>
    <s v=""/>
    <n v="2743.7"/>
    <n v="0"/>
    <x v="0"/>
    <x v="1"/>
    <s v=""/>
    <s v=""/>
    <n v="0"/>
    <n v="0"/>
    <n v="0"/>
  </r>
  <r>
    <x v="53"/>
    <s v="27/07/2024"/>
    <s v="Franchise Sales Bill Ornament CSJ"/>
    <s v="CGST ON GOLD BULLION SALES"/>
    <s v=""/>
    <s v=""/>
    <n v="0"/>
    <s v=""/>
    <s v=""/>
    <n v="2743.7"/>
    <n v="0"/>
    <x v="0"/>
    <x v="1"/>
    <s v=""/>
    <s v=""/>
    <n v="0"/>
    <n v="0"/>
    <n v="0"/>
  </r>
  <r>
    <x v="53"/>
    <s v="27/07/2024"/>
    <s v="Franchise Sales Bill Ornament CSJ"/>
    <s v="SGST ON GOLD BULLION SALES"/>
    <s v=""/>
    <s v=""/>
    <n v="0"/>
    <s v=""/>
    <s v=""/>
    <n v="5.5"/>
    <n v="0"/>
    <x v="0"/>
    <x v="1"/>
    <s v=""/>
    <s v=""/>
    <n v="0"/>
    <n v="0"/>
    <n v="0"/>
  </r>
  <r>
    <x v="53"/>
    <s v="27/07/2024"/>
    <s v="Franchise Sales Bill Ornament CSJ"/>
    <s v="CGST ON GOLD BULLION SALES"/>
    <s v=""/>
    <s v=""/>
    <n v="0"/>
    <s v=""/>
    <s v=""/>
    <n v="5.5"/>
    <n v="0"/>
    <x v="0"/>
    <x v="1"/>
    <s v=""/>
    <s v=""/>
    <n v="0"/>
    <n v="0"/>
    <n v="0"/>
  </r>
  <r>
    <x v="53"/>
    <s v="27/07/2024"/>
    <s v="Franchise Sales Bill Ornament CSJ"/>
    <s v="SGST ON GOLD BULLION SALES"/>
    <s v=""/>
    <s v=""/>
    <n v="0"/>
    <s v=""/>
    <s v=""/>
    <n v="0.45"/>
    <n v="0"/>
    <x v="0"/>
    <x v="1"/>
    <s v=""/>
    <s v=""/>
    <n v="0"/>
    <n v="0"/>
    <n v="0"/>
  </r>
  <r>
    <x v="53"/>
    <s v="27/07/2024"/>
    <s v="Franchise Sales Bill Ornament CSJ"/>
    <s v="CGST ON GOLD BULLION SALES"/>
    <s v=""/>
    <s v=""/>
    <n v="0"/>
    <s v=""/>
    <s v=""/>
    <n v="0.45"/>
    <n v="0"/>
    <x v="0"/>
    <x v="1"/>
    <s v=""/>
    <s v=""/>
    <n v="0"/>
    <n v="0"/>
    <n v="0"/>
  </r>
  <r>
    <x v="53"/>
    <s v="27/07/2024"/>
    <s v="Franchise Sales Bill Ornament CSJ"/>
    <s v="ROUND OFF A/C"/>
    <s v=""/>
    <s v=""/>
    <n v="0.1"/>
    <s v=""/>
    <s v=""/>
    <n v="0"/>
    <n v="0"/>
    <x v="0"/>
    <x v="1"/>
    <s v=""/>
    <s v=""/>
    <n v="0"/>
    <n v="0"/>
    <n v="0"/>
  </r>
  <r>
    <x v="53"/>
    <s v="27/07/2024"/>
    <s v="Franchise Sales Bill Ornament CSJ"/>
    <s v="CHANDUKAKA SARAF AND SONS PVT LTD PUNE"/>
    <s v=""/>
    <s v=""/>
    <n v="2349417"/>
    <s v=""/>
    <s v=""/>
    <n v="0"/>
    <n v="0"/>
    <x v="0"/>
    <x v="1"/>
    <s v=""/>
    <s v=""/>
    <n v="0"/>
    <n v="0"/>
    <n v="0"/>
  </r>
  <r>
    <x v="54"/>
    <s v="27/07/2024"/>
    <s v="Franchise Sales Bill Ornament CSJ"/>
    <s v="GOLD ORNAMENT SALES"/>
    <s v=""/>
    <n v="0"/>
    <n v="0"/>
    <n v="723.298"/>
    <n v="7056.91"/>
    <n v="4956424.6399999997"/>
    <n v="4956424.6399999997"/>
    <x v="0"/>
    <x v="1"/>
    <n v="723.298"/>
    <n v="7056.91"/>
    <n v="5104248.8890000004"/>
    <n v="5104248.8890000004"/>
    <n v="0"/>
  </r>
  <r>
    <x v="54"/>
    <s v="27/07/2024"/>
    <s v="Franchise Sales Bill Ornament CSJ"/>
    <s v="PRECIOUS STONES SALES"/>
    <s v=""/>
    <s v=""/>
    <n v="0"/>
    <s v=""/>
    <s v=""/>
    <n v="4628.3999999999996"/>
    <n v="4628.3999999999996"/>
    <x v="0"/>
    <x v="1"/>
    <s v=""/>
    <s v=""/>
    <n v="0"/>
    <n v="0"/>
    <n v="0"/>
  </r>
  <r>
    <x v="54"/>
    <s v="27/07/2024"/>
    <s v="Franchise Sales Bill Ornament CSJ"/>
    <s v="GOLD ORNAMENT SALES LABOUR CHARGES"/>
    <s v=""/>
    <s v=""/>
    <n v="0"/>
    <s v=""/>
    <s v=""/>
    <n v="220359.14"/>
    <n v="220359.14"/>
    <x v="0"/>
    <x v="1"/>
    <s v=""/>
    <s v=""/>
    <n v="0"/>
    <n v="0"/>
    <n v="0"/>
  </r>
  <r>
    <x v="54"/>
    <s v="27/07/2024"/>
    <s v="Franchise Sales Bill Ornament CSJ"/>
    <s v="GOLD ORNAMENT SALES OTHER CHARGES"/>
    <s v=""/>
    <s v=""/>
    <n v="0"/>
    <s v=""/>
    <s v=""/>
    <n v="0.5"/>
    <n v="0.5"/>
    <x v="0"/>
    <x v="1"/>
    <s v=""/>
    <s v=""/>
    <n v="0"/>
    <n v="0"/>
    <n v="0"/>
  </r>
  <r>
    <x v="54"/>
    <s v="27/07/2024"/>
    <s v="Franchise Sales Bill Ornament CSJ"/>
    <s v="GOLD BULLION SALES"/>
    <s v=""/>
    <s v=""/>
    <n v="0"/>
    <s v=""/>
    <s v=""/>
    <n v="147805.32"/>
    <n v="147805.32"/>
    <x v="0"/>
    <x v="1"/>
    <s v=""/>
    <s v=""/>
    <n v="0"/>
    <n v="0"/>
    <n v="0"/>
  </r>
  <r>
    <x v="54"/>
    <s v="27/07/2024"/>
    <s v="Franchise Sales Bill Ornament CSJ"/>
    <s v="GOLD BULLION SALES LABOUR CHARGES"/>
    <s v=""/>
    <s v=""/>
    <n v="0"/>
    <s v=""/>
    <s v=""/>
    <n v="296.39"/>
    <n v="296.39"/>
    <x v="0"/>
    <x v="1"/>
    <s v=""/>
    <s v=""/>
    <n v="0"/>
    <n v="0"/>
    <n v="0"/>
  </r>
  <r>
    <x v="54"/>
    <s v="27/07/2024"/>
    <s v="Franchise Sales Bill Ornament CSJ"/>
    <s v="GOLD BULLION SALES OTHER CHARGES"/>
    <s v=""/>
    <s v=""/>
    <n v="0"/>
    <s v=""/>
    <s v=""/>
    <n v="25"/>
    <n v="25"/>
    <x v="0"/>
    <x v="1"/>
    <s v=""/>
    <s v=""/>
    <n v="0"/>
    <n v="0"/>
    <n v="0"/>
  </r>
  <r>
    <x v="54"/>
    <s v="27/07/2024"/>
    <s v="Franchise Sales Bill Ornament CSJ"/>
    <s v="SGST ON GOLD ORNAMENT SALES"/>
    <s v=""/>
    <s v=""/>
    <n v="0"/>
    <s v=""/>
    <s v=""/>
    <n v="74346.37"/>
    <n v="0"/>
    <x v="0"/>
    <x v="1"/>
    <s v=""/>
    <s v=""/>
    <n v="0"/>
    <n v="0"/>
    <n v="0"/>
  </r>
  <r>
    <x v="54"/>
    <s v="27/07/2024"/>
    <s v="Franchise Sales Bill Ornament CSJ"/>
    <s v="CGST ON GOLD ORNAMENT SALES"/>
    <s v=""/>
    <s v=""/>
    <n v="0"/>
    <s v=""/>
    <s v=""/>
    <n v="74346.37"/>
    <n v="0"/>
    <x v="0"/>
    <x v="1"/>
    <s v=""/>
    <s v=""/>
    <n v="0"/>
    <n v="0"/>
    <n v="0"/>
  </r>
  <r>
    <x v="54"/>
    <s v="27/07/2024"/>
    <s v="Franchise Sales Bill Ornament CSJ"/>
    <s v="SGST ON PRECIOUS STONES SALES"/>
    <s v=""/>
    <s v=""/>
    <n v="0"/>
    <s v=""/>
    <s v=""/>
    <n v="69.430000000000007"/>
    <n v="0"/>
    <x v="0"/>
    <x v="1"/>
    <s v=""/>
    <s v=""/>
    <n v="0"/>
    <n v="0"/>
    <n v="0"/>
  </r>
  <r>
    <x v="54"/>
    <s v="27/07/2024"/>
    <s v="Franchise Sales Bill Ornament CSJ"/>
    <s v="CGST ON PRECIOUS STONES SALES"/>
    <s v=""/>
    <s v=""/>
    <n v="0"/>
    <s v=""/>
    <s v=""/>
    <n v="69.430000000000007"/>
    <n v="0"/>
    <x v="0"/>
    <x v="1"/>
    <s v=""/>
    <s v=""/>
    <n v="0"/>
    <n v="0"/>
    <n v="0"/>
  </r>
  <r>
    <x v="54"/>
    <s v="27/07/2024"/>
    <s v="Franchise Sales Bill Ornament CSJ"/>
    <s v="SGST ON GOLD ORNAMENT SALES"/>
    <s v=""/>
    <s v=""/>
    <n v="0"/>
    <s v=""/>
    <s v=""/>
    <n v="3305.39"/>
    <n v="0"/>
    <x v="0"/>
    <x v="1"/>
    <s v=""/>
    <s v=""/>
    <n v="0"/>
    <n v="0"/>
    <n v="0"/>
  </r>
  <r>
    <x v="54"/>
    <s v="27/07/2024"/>
    <s v="Franchise Sales Bill Ornament CSJ"/>
    <s v="CGST ON GOLD ORNAMENT SALES"/>
    <s v=""/>
    <s v=""/>
    <n v="0"/>
    <s v=""/>
    <s v=""/>
    <n v="3305.39"/>
    <n v="0"/>
    <x v="0"/>
    <x v="1"/>
    <s v=""/>
    <s v=""/>
    <n v="0"/>
    <n v="0"/>
    <n v="0"/>
  </r>
  <r>
    <x v="54"/>
    <s v="27/07/2024"/>
    <s v="Franchise Sales Bill Ornament CSJ"/>
    <s v="SGST ON GOLD ORNAMENT SALES"/>
    <s v=""/>
    <s v=""/>
    <n v="0"/>
    <s v=""/>
    <s v=""/>
    <n v="0.01"/>
    <n v="0"/>
    <x v="0"/>
    <x v="1"/>
    <s v=""/>
    <s v=""/>
    <n v="0"/>
    <n v="0"/>
    <n v="0"/>
  </r>
  <r>
    <x v="54"/>
    <s v="27/07/2024"/>
    <s v="Franchise Sales Bill Ornament CSJ"/>
    <s v="CGST ON GOLD ORNAMENT SALES"/>
    <s v=""/>
    <s v=""/>
    <n v="0"/>
    <s v=""/>
    <s v=""/>
    <n v="0.01"/>
    <n v="0"/>
    <x v="0"/>
    <x v="1"/>
    <s v=""/>
    <s v=""/>
    <n v="0"/>
    <n v="0"/>
    <n v="0"/>
  </r>
  <r>
    <x v="54"/>
    <s v="27/07/2024"/>
    <s v="Franchise Sales Bill Ornament CSJ"/>
    <s v="SGST ON GOLD BULLION SALES"/>
    <s v=""/>
    <s v=""/>
    <n v="0"/>
    <s v=""/>
    <s v=""/>
    <n v="2217.08"/>
    <n v="0"/>
    <x v="0"/>
    <x v="1"/>
    <s v=""/>
    <s v=""/>
    <n v="0"/>
    <n v="0"/>
    <n v="0"/>
  </r>
  <r>
    <x v="54"/>
    <s v="27/07/2024"/>
    <s v="Franchise Sales Bill Ornament CSJ"/>
    <s v="CGST ON GOLD BULLION SALES"/>
    <s v=""/>
    <s v=""/>
    <n v="0"/>
    <s v=""/>
    <s v=""/>
    <n v="2217.08"/>
    <n v="0"/>
    <x v="0"/>
    <x v="1"/>
    <s v=""/>
    <s v=""/>
    <n v="0"/>
    <n v="0"/>
    <n v="0"/>
  </r>
  <r>
    <x v="54"/>
    <s v="27/07/2024"/>
    <s v="Franchise Sales Bill Ornament CSJ"/>
    <s v="SGST ON GOLD BULLION SALES"/>
    <s v=""/>
    <s v=""/>
    <n v="0"/>
    <s v=""/>
    <s v=""/>
    <n v="4.45"/>
    <n v="0"/>
    <x v="0"/>
    <x v="1"/>
    <s v=""/>
    <s v=""/>
    <n v="0"/>
    <n v="0"/>
    <n v="0"/>
  </r>
  <r>
    <x v="54"/>
    <s v="27/07/2024"/>
    <s v="Franchise Sales Bill Ornament CSJ"/>
    <s v="CGST ON GOLD BULLION SALES"/>
    <s v=""/>
    <s v=""/>
    <n v="0"/>
    <s v=""/>
    <s v=""/>
    <n v="4.45"/>
    <n v="0"/>
    <x v="0"/>
    <x v="1"/>
    <s v=""/>
    <s v=""/>
    <n v="0"/>
    <n v="0"/>
    <n v="0"/>
  </r>
  <r>
    <x v="54"/>
    <s v="27/07/2024"/>
    <s v="Franchise Sales Bill Ornament CSJ"/>
    <s v="SGST ON GOLD BULLION SALES"/>
    <s v=""/>
    <s v=""/>
    <n v="0"/>
    <s v=""/>
    <s v=""/>
    <n v="0.38"/>
    <n v="0"/>
    <x v="0"/>
    <x v="1"/>
    <s v=""/>
    <s v=""/>
    <n v="0"/>
    <n v="0"/>
    <n v="0"/>
  </r>
  <r>
    <x v="54"/>
    <s v="27/07/2024"/>
    <s v="Franchise Sales Bill Ornament CSJ"/>
    <s v="CGST ON GOLD BULLION SALES"/>
    <s v=""/>
    <s v=""/>
    <n v="0"/>
    <s v=""/>
    <s v=""/>
    <n v="0.38"/>
    <n v="0"/>
    <x v="0"/>
    <x v="1"/>
    <s v=""/>
    <s v=""/>
    <n v="0"/>
    <n v="0"/>
    <n v="0"/>
  </r>
  <r>
    <x v="54"/>
    <s v="27/07/2024"/>
    <s v="Franchise Sales Bill Ornament CSJ"/>
    <s v="ROUND OFF A/C"/>
    <s v=""/>
    <s v=""/>
    <n v="0"/>
    <s v=""/>
    <s v=""/>
    <n v="0.39"/>
    <n v="0"/>
    <x v="0"/>
    <x v="1"/>
    <s v=""/>
    <s v=""/>
    <n v="0"/>
    <n v="0"/>
    <n v="0"/>
  </r>
  <r>
    <x v="54"/>
    <s v="27/07/2024"/>
    <s v="Franchise Sales Bill Ornament CSJ"/>
    <s v="CHANDUKAKA SARAF AND SONS PVT LTD PUNE"/>
    <s v=""/>
    <s v=""/>
    <n v="5489426"/>
    <s v=""/>
    <s v=""/>
    <n v="0"/>
    <n v="0"/>
    <x v="0"/>
    <x v="1"/>
    <s v=""/>
    <s v=""/>
    <n v="0"/>
    <n v="0"/>
    <n v="0"/>
  </r>
  <r>
    <x v="55"/>
    <s v="27/07/2024"/>
    <s v="Franchise Sales Bill Ornament CSJ"/>
    <s v="GOLD ORNAMENT SALES"/>
    <s v=""/>
    <n v="0"/>
    <n v="0"/>
    <n v="102.69499999999999"/>
    <n v="7056.91"/>
    <n v="478746.62"/>
    <n v="478746.62"/>
    <x v="0"/>
    <x v="1"/>
    <n v="102.69499999999999"/>
    <n v="7056.91"/>
    <n v="724709.37199999997"/>
    <n v="724709.37199999997"/>
    <n v="0"/>
  </r>
  <r>
    <x v="55"/>
    <s v="27/07/2024"/>
    <s v="Franchise Sales Bill Ornament CSJ"/>
    <s v="GOLD ORNAMENT SALES LABOUR CHARGES"/>
    <s v=""/>
    <s v=""/>
    <n v="0"/>
    <s v=""/>
    <s v=""/>
    <n v="21996.400000000001"/>
    <n v="21996.400000000001"/>
    <x v="0"/>
    <x v="1"/>
    <s v=""/>
    <s v=""/>
    <n v="0"/>
    <n v="0"/>
    <n v="0"/>
  </r>
  <r>
    <x v="55"/>
    <s v="27/07/2024"/>
    <s v="Franchise Sales Bill Ornament CSJ"/>
    <s v="GOLD BULLION SALES"/>
    <s v=""/>
    <s v=""/>
    <n v="0"/>
    <s v=""/>
    <s v=""/>
    <n v="245967.7"/>
    <n v="245967.7"/>
    <x v="0"/>
    <x v="1"/>
    <s v=""/>
    <s v=""/>
    <n v="0"/>
    <n v="0"/>
    <n v="0"/>
  </r>
  <r>
    <x v="55"/>
    <s v="27/07/2024"/>
    <s v="Franchise Sales Bill Ornament CSJ"/>
    <s v="GOLD BULLION SALES LABOUR CHARGES"/>
    <s v=""/>
    <s v=""/>
    <n v="0"/>
    <s v=""/>
    <s v=""/>
    <n v="493.99"/>
    <n v="493.99"/>
    <x v="0"/>
    <x v="1"/>
    <s v=""/>
    <s v=""/>
    <n v="0"/>
    <n v="0"/>
    <n v="0"/>
  </r>
  <r>
    <x v="55"/>
    <s v="27/07/2024"/>
    <s v="Franchise Sales Bill Ornament CSJ"/>
    <s v="GOLD BULLION SALES OTHER CHARGES"/>
    <s v=""/>
    <s v=""/>
    <n v="0"/>
    <s v=""/>
    <s v=""/>
    <n v="10"/>
    <n v="10"/>
    <x v="0"/>
    <x v="1"/>
    <s v=""/>
    <s v=""/>
    <n v="0"/>
    <n v="0"/>
    <n v="0"/>
  </r>
  <r>
    <x v="55"/>
    <s v="27/07/2024"/>
    <s v="Franchise Sales Bill Ornament CSJ"/>
    <s v="SGST ON GOLD ORNAMENT SALES"/>
    <s v=""/>
    <s v=""/>
    <n v="0"/>
    <s v=""/>
    <s v=""/>
    <n v="7181.2"/>
    <n v="0"/>
    <x v="0"/>
    <x v="1"/>
    <s v=""/>
    <s v=""/>
    <n v="0"/>
    <n v="0"/>
    <n v="0"/>
  </r>
  <r>
    <x v="55"/>
    <s v="27/07/2024"/>
    <s v="Franchise Sales Bill Ornament CSJ"/>
    <s v="CGST ON GOLD ORNAMENT SALES"/>
    <s v=""/>
    <s v=""/>
    <n v="0"/>
    <s v=""/>
    <s v=""/>
    <n v="7181.2"/>
    <n v="0"/>
    <x v="0"/>
    <x v="1"/>
    <s v=""/>
    <s v=""/>
    <n v="0"/>
    <n v="0"/>
    <n v="0"/>
  </r>
  <r>
    <x v="55"/>
    <s v="27/07/2024"/>
    <s v="Franchise Sales Bill Ornament CSJ"/>
    <s v="SGST ON GOLD ORNAMENT SALES"/>
    <s v=""/>
    <s v=""/>
    <n v="0"/>
    <s v=""/>
    <s v=""/>
    <n v="329.95"/>
    <n v="0"/>
    <x v="0"/>
    <x v="1"/>
    <s v=""/>
    <s v=""/>
    <n v="0"/>
    <n v="0"/>
    <n v="0"/>
  </r>
  <r>
    <x v="55"/>
    <s v="27/07/2024"/>
    <s v="Franchise Sales Bill Ornament CSJ"/>
    <s v="CGST ON GOLD ORNAMENT SALES"/>
    <s v=""/>
    <s v=""/>
    <n v="0"/>
    <s v=""/>
    <s v=""/>
    <n v="329.95"/>
    <n v="0"/>
    <x v="0"/>
    <x v="1"/>
    <s v=""/>
    <s v=""/>
    <n v="0"/>
    <n v="0"/>
    <n v="0"/>
  </r>
  <r>
    <x v="55"/>
    <s v="27/07/2024"/>
    <s v="Franchise Sales Bill Ornament CSJ"/>
    <s v="SGST ON GOLD BULLION SALES"/>
    <s v=""/>
    <s v=""/>
    <n v="0"/>
    <s v=""/>
    <s v=""/>
    <n v="3689.52"/>
    <n v="0"/>
    <x v="0"/>
    <x v="1"/>
    <s v=""/>
    <s v=""/>
    <n v="0"/>
    <n v="0"/>
    <n v="0"/>
  </r>
  <r>
    <x v="55"/>
    <s v="27/07/2024"/>
    <s v="Franchise Sales Bill Ornament CSJ"/>
    <s v="CGST ON GOLD BULLION SALES"/>
    <s v=""/>
    <s v=""/>
    <n v="0"/>
    <s v=""/>
    <s v=""/>
    <n v="3689.52"/>
    <n v="0"/>
    <x v="0"/>
    <x v="1"/>
    <s v=""/>
    <s v=""/>
    <n v="0"/>
    <n v="0"/>
    <n v="0"/>
  </r>
  <r>
    <x v="55"/>
    <s v="27/07/2024"/>
    <s v="Franchise Sales Bill Ornament CSJ"/>
    <s v="SGST ON GOLD BULLION SALES"/>
    <s v=""/>
    <s v=""/>
    <n v="0"/>
    <s v=""/>
    <s v=""/>
    <n v="7.41"/>
    <n v="0"/>
    <x v="0"/>
    <x v="1"/>
    <s v=""/>
    <s v=""/>
    <n v="0"/>
    <n v="0"/>
    <n v="0"/>
  </r>
  <r>
    <x v="55"/>
    <s v="27/07/2024"/>
    <s v="Franchise Sales Bill Ornament CSJ"/>
    <s v="CGST ON GOLD BULLION SALES"/>
    <s v=""/>
    <s v=""/>
    <n v="0"/>
    <s v=""/>
    <s v=""/>
    <n v="7.41"/>
    <n v="0"/>
    <x v="0"/>
    <x v="1"/>
    <s v=""/>
    <s v=""/>
    <n v="0"/>
    <n v="0"/>
    <n v="0"/>
  </r>
  <r>
    <x v="55"/>
    <s v="27/07/2024"/>
    <s v="Franchise Sales Bill Ornament CSJ"/>
    <s v="SGST ON GOLD BULLION SALES"/>
    <s v=""/>
    <s v=""/>
    <n v="0"/>
    <s v=""/>
    <s v=""/>
    <n v="0.15"/>
    <n v="0"/>
    <x v="0"/>
    <x v="1"/>
    <s v=""/>
    <s v=""/>
    <n v="0"/>
    <n v="0"/>
    <n v="0"/>
  </r>
  <r>
    <x v="55"/>
    <s v="27/07/2024"/>
    <s v="Franchise Sales Bill Ornament CSJ"/>
    <s v="CGST ON GOLD BULLION SALES"/>
    <s v=""/>
    <s v=""/>
    <n v="0"/>
    <s v=""/>
    <s v=""/>
    <n v="0.15"/>
    <n v="0"/>
    <x v="0"/>
    <x v="1"/>
    <s v=""/>
    <s v=""/>
    <n v="0"/>
    <n v="0"/>
    <n v="0"/>
  </r>
  <r>
    <x v="55"/>
    <s v="27/07/2024"/>
    <s v="Franchise Sales Bill Ornament CSJ"/>
    <s v="ROUND OFF A/C"/>
    <s v=""/>
    <s v=""/>
    <n v="0.17"/>
    <s v=""/>
    <s v=""/>
    <n v="0"/>
    <n v="0"/>
    <x v="0"/>
    <x v="1"/>
    <s v=""/>
    <s v=""/>
    <n v="0"/>
    <n v="0"/>
    <n v="0"/>
  </r>
  <r>
    <x v="55"/>
    <s v="27/07/2024"/>
    <s v="Franchise Sales Bill Ornament CSJ"/>
    <s v="CHANDUKAKA SARAF AND SONS PVT LTD PUNE"/>
    <s v=""/>
    <s v=""/>
    <n v="769631"/>
    <s v=""/>
    <s v=""/>
    <n v="0"/>
    <n v="0"/>
    <x v="0"/>
    <x v="1"/>
    <s v=""/>
    <s v=""/>
    <n v="0"/>
    <n v="0"/>
    <n v="0"/>
  </r>
  <r>
    <x v="56"/>
    <s v="27/07/2024"/>
    <s v="Franchise Sales Bill Ornament CSJ"/>
    <s v="GOLD ORNAMENT SALES"/>
    <s v=""/>
    <n v="0"/>
    <n v="0"/>
    <n v="139.47999999999999"/>
    <n v="7056.91"/>
    <n v="927770.57"/>
    <n v="927770.57"/>
    <x v="0"/>
    <x v="1"/>
    <n v="139.47999999999999"/>
    <n v="7056.91"/>
    <n v="984297.80700000003"/>
    <n v="984297.80700000003"/>
    <n v="0"/>
  </r>
  <r>
    <x v="56"/>
    <s v="27/07/2024"/>
    <s v="Franchise Sales Bill Ornament CSJ"/>
    <s v="GOLD ORNAMENT SALES LABOUR CHARGES"/>
    <s v=""/>
    <s v=""/>
    <n v="0"/>
    <s v=""/>
    <s v=""/>
    <n v="48572.71"/>
    <n v="48572.71"/>
    <x v="0"/>
    <x v="1"/>
    <s v=""/>
    <s v=""/>
    <n v="0"/>
    <n v="0"/>
    <n v="0"/>
  </r>
  <r>
    <x v="56"/>
    <s v="27/07/2024"/>
    <s v="Franchise Sales Bill Ornament CSJ"/>
    <s v="PRECIOUS STONES SALES"/>
    <s v=""/>
    <s v=""/>
    <n v="0"/>
    <s v=""/>
    <s v=""/>
    <n v="3702.82"/>
    <n v="3702.82"/>
    <x v="0"/>
    <x v="1"/>
    <s v=""/>
    <s v=""/>
    <n v="0"/>
    <n v="0"/>
    <n v="0"/>
  </r>
  <r>
    <x v="56"/>
    <s v="27/07/2024"/>
    <s v="Franchise Sales Bill Ornament CSJ"/>
    <s v="GOLD BULLION SALES"/>
    <s v=""/>
    <s v=""/>
    <n v="0"/>
    <s v=""/>
    <s v=""/>
    <n v="56524.12"/>
    <n v="56524.12"/>
    <x v="0"/>
    <x v="1"/>
    <s v=""/>
    <s v=""/>
    <n v="0"/>
    <n v="0"/>
    <n v="0"/>
  </r>
  <r>
    <x v="56"/>
    <s v="27/07/2024"/>
    <s v="Franchise Sales Bill Ornament CSJ"/>
    <s v="GOLD BULLION SALES LABOUR CHARGES"/>
    <s v=""/>
    <s v=""/>
    <n v="0"/>
    <s v=""/>
    <s v=""/>
    <n v="112.92"/>
    <n v="112.92"/>
    <x v="0"/>
    <x v="1"/>
    <s v=""/>
    <s v=""/>
    <n v="0"/>
    <n v="0"/>
    <n v="0"/>
  </r>
  <r>
    <x v="56"/>
    <s v="27/07/2024"/>
    <s v="Franchise Sales Bill Ornament CSJ"/>
    <s v="GOLD BULLION SALES OTHER CHARGES"/>
    <s v=""/>
    <s v=""/>
    <n v="0"/>
    <s v=""/>
    <s v=""/>
    <n v="20"/>
    <n v="20"/>
    <x v="0"/>
    <x v="1"/>
    <s v=""/>
    <s v=""/>
    <n v="0"/>
    <n v="0"/>
    <n v="0"/>
  </r>
  <r>
    <x v="56"/>
    <s v="27/07/2024"/>
    <s v="Franchise Sales Bill Ornament CSJ"/>
    <s v="SGST ON GOLD ORNAMENT SALES"/>
    <s v=""/>
    <s v=""/>
    <n v="0"/>
    <s v=""/>
    <s v=""/>
    <n v="13916.56"/>
    <n v="0"/>
    <x v="0"/>
    <x v="1"/>
    <s v=""/>
    <s v=""/>
    <n v="0"/>
    <n v="0"/>
    <n v="0"/>
  </r>
  <r>
    <x v="56"/>
    <s v="27/07/2024"/>
    <s v="Franchise Sales Bill Ornament CSJ"/>
    <s v="CGST ON GOLD ORNAMENT SALES"/>
    <s v=""/>
    <s v=""/>
    <n v="0"/>
    <s v=""/>
    <s v=""/>
    <n v="13916.56"/>
    <n v="0"/>
    <x v="0"/>
    <x v="1"/>
    <s v=""/>
    <s v=""/>
    <n v="0"/>
    <n v="0"/>
    <n v="0"/>
  </r>
  <r>
    <x v="56"/>
    <s v="27/07/2024"/>
    <s v="Franchise Sales Bill Ornament CSJ"/>
    <s v="SGST ON GOLD ORNAMENT SALES"/>
    <s v=""/>
    <s v=""/>
    <n v="0"/>
    <s v=""/>
    <s v=""/>
    <n v="728.59"/>
    <n v="0"/>
    <x v="0"/>
    <x v="1"/>
    <s v=""/>
    <s v=""/>
    <n v="0"/>
    <n v="0"/>
    <n v="0"/>
  </r>
  <r>
    <x v="56"/>
    <s v="27/07/2024"/>
    <s v="Franchise Sales Bill Ornament CSJ"/>
    <s v="CGST ON GOLD ORNAMENT SALES"/>
    <s v=""/>
    <s v=""/>
    <n v="0"/>
    <s v=""/>
    <s v=""/>
    <n v="728.59"/>
    <n v="0"/>
    <x v="0"/>
    <x v="1"/>
    <s v=""/>
    <s v=""/>
    <n v="0"/>
    <n v="0"/>
    <n v="0"/>
  </r>
  <r>
    <x v="56"/>
    <s v="27/07/2024"/>
    <s v="Franchise Sales Bill Ornament CSJ"/>
    <s v="SGST ON PRECIOUS STONES SALES"/>
    <s v=""/>
    <s v=""/>
    <n v="0"/>
    <s v=""/>
    <s v=""/>
    <n v="55.54"/>
    <n v="0"/>
    <x v="0"/>
    <x v="1"/>
    <s v=""/>
    <s v=""/>
    <n v="0"/>
    <n v="0"/>
    <n v="0"/>
  </r>
  <r>
    <x v="56"/>
    <s v="27/07/2024"/>
    <s v="Franchise Sales Bill Ornament CSJ"/>
    <s v="CGST ON PRECIOUS STONES SALES"/>
    <s v=""/>
    <s v=""/>
    <n v="0"/>
    <s v=""/>
    <s v=""/>
    <n v="55.54"/>
    <n v="0"/>
    <x v="0"/>
    <x v="1"/>
    <s v=""/>
    <s v=""/>
    <n v="0"/>
    <n v="0"/>
    <n v="0"/>
  </r>
  <r>
    <x v="56"/>
    <s v="27/07/2024"/>
    <s v="Franchise Sales Bill Ornament CSJ"/>
    <s v="SGST ON GOLD BULLION SALES"/>
    <s v=""/>
    <s v=""/>
    <n v="0"/>
    <s v=""/>
    <s v=""/>
    <n v="847.86"/>
    <n v="0"/>
    <x v="0"/>
    <x v="1"/>
    <s v=""/>
    <s v=""/>
    <n v="0"/>
    <n v="0"/>
    <n v="0"/>
  </r>
  <r>
    <x v="56"/>
    <s v="27/07/2024"/>
    <s v="Franchise Sales Bill Ornament CSJ"/>
    <s v="CGST ON GOLD BULLION SALES"/>
    <s v=""/>
    <s v=""/>
    <n v="0"/>
    <s v=""/>
    <s v=""/>
    <n v="847.86"/>
    <n v="0"/>
    <x v="0"/>
    <x v="1"/>
    <s v=""/>
    <s v=""/>
    <n v="0"/>
    <n v="0"/>
    <n v="0"/>
  </r>
  <r>
    <x v="56"/>
    <s v="27/07/2024"/>
    <s v="Franchise Sales Bill Ornament CSJ"/>
    <s v="SGST ON GOLD BULLION SALES"/>
    <s v=""/>
    <s v=""/>
    <n v="0"/>
    <s v=""/>
    <s v=""/>
    <n v="1.69"/>
    <n v="0"/>
    <x v="0"/>
    <x v="1"/>
    <s v=""/>
    <s v=""/>
    <n v="0"/>
    <n v="0"/>
    <n v="0"/>
  </r>
  <r>
    <x v="56"/>
    <s v="27/07/2024"/>
    <s v="Franchise Sales Bill Ornament CSJ"/>
    <s v="CGST ON GOLD BULLION SALES"/>
    <s v=""/>
    <s v=""/>
    <n v="0"/>
    <s v=""/>
    <s v=""/>
    <n v="1.69"/>
    <n v="0"/>
    <x v="0"/>
    <x v="1"/>
    <s v=""/>
    <s v=""/>
    <n v="0"/>
    <n v="0"/>
    <n v="0"/>
  </r>
  <r>
    <x v="56"/>
    <s v="27/07/2024"/>
    <s v="Franchise Sales Bill Ornament CSJ"/>
    <s v="SGST ON GOLD BULLION SALES"/>
    <s v=""/>
    <s v=""/>
    <n v="0"/>
    <s v=""/>
    <s v=""/>
    <n v="0.3"/>
    <n v="0"/>
    <x v="0"/>
    <x v="1"/>
    <s v=""/>
    <s v=""/>
    <n v="0"/>
    <n v="0"/>
    <n v="0"/>
  </r>
  <r>
    <x v="56"/>
    <s v="27/07/2024"/>
    <s v="Franchise Sales Bill Ornament CSJ"/>
    <s v="CGST ON GOLD BULLION SALES"/>
    <s v=""/>
    <s v=""/>
    <n v="0"/>
    <s v=""/>
    <s v=""/>
    <n v="0.3"/>
    <n v="0"/>
    <x v="0"/>
    <x v="1"/>
    <s v=""/>
    <s v=""/>
    <n v="0"/>
    <n v="0"/>
    <n v="0"/>
  </r>
  <r>
    <x v="56"/>
    <s v="27/07/2024"/>
    <s v="Franchise Sales Bill Ornament CSJ"/>
    <s v="ROUND OFF A/C"/>
    <s v=""/>
    <s v=""/>
    <n v="0.22"/>
    <s v=""/>
    <s v=""/>
    <n v="0"/>
    <n v="0"/>
    <x v="0"/>
    <x v="1"/>
    <s v=""/>
    <s v=""/>
    <n v="0"/>
    <n v="0"/>
    <n v="0"/>
  </r>
  <r>
    <x v="56"/>
    <s v="27/07/2024"/>
    <s v="Franchise Sales Bill Ornament CSJ"/>
    <s v="CHANDUKAKA SARAF AND SONS PVT LTD PUNE"/>
    <s v=""/>
    <s v=""/>
    <n v="1067804"/>
    <s v=""/>
    <s v=""/>
    <n v="0"/>
    <n v="0"/>
    <x v="0"/>
    <x v="1"/>
    <s v=""/>
    <s v=""/>
    <n v="0"/>
    <n v="0"/>
    <n v="0"/>
  </r>
  <r>
    <x v="57"/>
    <s v="27/07/2024"/>
    <s v="Franchise Sales Bill Ornament CSJ"/>
    <s v="GOLD ORNAMENT SALES"/>
    <s v=""/>
    <n v="0"/>
    <n v="0"/>
    <n v="323.22899999999998"/>
    <n v="7056.91"/>
    <n v="2115521.7000000002"/>
    <n v="2115521.7000000002"/>
    <x v="0"/>
    <x v="1"/>
    <n v="323.22899999999998"/>
    <n v="7056.91"/>
    <n v="2280997.9619999998"/>
    <n v="2280997.9619999998"/>
    <n v="0"/>
  </r>
  <r>
    <x v="57"/>
    <s v="27/07/2024"/>
    <s v="Franchise Sales Bill Ornament CSJ"/>
    <s v="PRECIOUS STONES SALES"/>
    <s v=""/>
    <s v=""/>
    <n v="0"/>
    <s v=""/>
    <s v=""/>
    <n v="2042.1"/>
    <n v="2042.1"/>
    <x v="0"/>
    <x v="1"/>
    <s v=""/>
    <s v=""/>
    <n v="0"/>
    <n v="0"/>
    <n v="0"/>
  </r>
  <r>
    <x v="57"/>
    <s v="27/07/2024"/>
    <s v="Franchise Sales Bill Ornament CSJ"/>
    <s v="GOLD ORNAMENT SALES LABOUR CHARGES"/>
    <s v=""/>
    <s v=""/>
    <n v="0"/>
    <s v=""/>
    <s v=""/>
    <n v="91048.24"/>
    <n v="91048.24"/>
    <x v="0"/>
    <x v="1"/>
    <s v=""/>
    <s v=""/>
    <n v="0"/>
    <n v="0"/>
    <n v="0"/>
  </r>
  <r>
    <x v="57"/>
    <s v="27/07/2024"/>
    <s v="Franchise Sales Bill Ornament CSJ"/>
    <s v="GOLD ORNAMENT SALES OTHER CHARGES"/>
    <s v=""/>
    <s v=""/>
    <n v="0"/>
    <s v=""/>
    <s v=""/>
    <n v="20.25"/>
    <n v="20.25"/>
    <x v="0"/>
    <x v="1"/>
    <s v=""/>
    <s v=""/>
    <n v="0"/>
    <n v="0"/>
    <n v="0"/>
  </r>
  <r>
    <x v="57"/>
    <s v="27/07/2024"/>
    <s v="Franchise Sales Bill Ornament CSJ"/>
    <s v="GOLD BULLION SALES"/>
    <s v=""/>
    <s v=""/>
    <n v="0"/>
    <s v=""/>
    <s v=""/>
    <n v="165499.82"/>
    <n v="165499.82"/>
    <x v="0"/>
    <x v="1"/>
    <s v=""/>
    <s v=""/>
    <n v="0"/>
    <n v="0"/>
    <n v="0"/>
  </r>
  <r>
    <x v="57"/>
    <s v="27/07/2024"/>
    <s v="Franchise Sales Bill Ornament CSJ"/>
    <s v="GOLD BULLION SALES LABOUR CHARGES"/>
    <s v=""/>
    <s v=""/>
    <n v="0"/>
    <s v=""/>
    <s v=""/>
    <n v="331.69"/>
    <n v="331.69"/>
    <x v="0"/>
    <x v="1"/>
    <s v=""/>
    <s v=""/>
    <n v="0"/>
    <n v="0"/>
    <n v="0"/>
  </r>
  <r>
    <x v="57"/>
    <s v="27/07/2024"/>
    <s v="Franchise Sales Bill Ornament CSJ"/>
    <s v="GOLD BULLION SALES OTHER CHARGES"/>
    <s v=""/>
    <s v=""/>
    <n v="0"/>
    <s v=""/>
    <s v=""/>
    <n v="15"/>
    <n v="15"/>
    <x v="0"/>
    <x v="1"/>
    <s v=""/>
    <s v=""/>
    <n v="0"/>
    <n v="0"/>
    <n v="0"/>
  </r>
  <r>
    <x v="57"/>
    <s v="27/07/2024"/>
    <s v="Franchise Sales Bill Ornament CSJ"/>
    <s v="SGST ON GOLD ORNAMENT SALES"/>
    <s v=""/>
    <s v=""/>
    <n v="0"/>
    <s v=""/>
    <s v=""/>
    <n v="31732.83"/>
    <n v="0"/>
    <x v="0"/>
    <x v="1"/>
    <s v=""/>
    <s v=""/>
    <n v="0"/>
    <n v="0"/>
    <n v="0"/>
  </r>
  <r>
    <x v="57"/>
    <s v="27/07/2024"/>
    <s v="Franchise Sales Bill Ornament CSJ"/>
    <s v="CGST ON GOLD ORNAMENT SALES"/>
    <s v=""/>
    <s v=""/>
    <n v="0"/>
    <s v=""/>
    <s v=""/>
    <n v="31732.83"/>
    <n v="0"/>
    <x v="0"/>
    <x v="1"/>
    <s v=""/>
    <s v=""/>
    <n v="0"/>
    <n v="0"/>
    <n v="0"/>
  </r>
  <r>
    <x v="57"/>
    <s v="27/07/2024"/>
    <s v="Franchise Sales Bill Ornament CSJ"/>
    <s v="SGST ON PRECIOUS STONES SALES"/>
    <s v=""/>
    <s v=""/>
    <n v="0"/>
    <s v=""/>
    <s v=""/>
    <n v="30.63"/>
    <n v="0"/>
    <x v="0"/>
    <x v="1"/>
    <s v=""/>
    <s v=""/>
    <n v="0"/>
    <n v="0"/>
    <n v="0"/>
  </r>
  <r>
    <x v="57"/>
    <s v="27/07/2024"/>
    <s v="Franchise Sales Bill Ornament CSJ"/>
    <s v="CGST ON PRECIOUS STONES SALES"/>
    <s v=""/>
    <s v=""/>
    <n v="0"/>
    <s v=""/>
    <s v=""/>
    <n v="30.63"/>
    <n v="0"/>
    <x v="0"/>
    <x v="1"/>
    <s v=""/>
    <s v=""/>
    <n v="0"/>
    <n v="0"/>
    <n v="0"/>
  </r>
  <r>
    <x v="57"/>
    <s v="27/07/2024"/>
    <s v="Franchise Sales Bill Ornament CSJ"/>
    <s v="SGST ON GOLD ORNAMENT SALES"/>
    <s v=""/>
    <s v=""/>
    <n v="0"/>
    <s v=""/>
    <s v=""/>
    <n v="1365.72"/>
    <n v="0"/>
    <x v="0"/>
    <x v="1"/>
    <s v=""/>
    <s v=""/>
    <n v="0"/>
    <n v="0"/>
    <n v="0"/>
  </r>
  <r>
    <x v="57"/>
    <s v="27/07/2024"/>
    <s v="Franchise Sales Bill Ornament CSJ"/>
    <s v="CGST ON GOLD ORNAMENT SALES"/>
    <s v=""/>
    <s v=""/>
    <n v="0"/>
    <s v=""/>
    <s v=""/>
    <n v="1365.72"/>
    <n v="0"/>
    <x v="0"/>
    <x v="1"/>
    <s v=""/>
    <s v=""/>
    <n v="0"/>
    <n v="0"/>
    <n v="0"/>
  </r>
  <r>
    <x v="57"/>
    <s v="27/07/2024"/>
    <s v="Franchise Sales Bill Ornament CSJ"/>
    <s v="SGST ON GOLD ORNAMENT SALES"/>
    <s v=""/>
    <s v=""/>
    <n v="0"/>
    <s v=""/>
    <s v=""/>
    <n v="0.3"/>
    <n v="0"/>
    <x v="0"/>
    <x v="1"/>
    <s v=""/>
    <s v=""/>
    <n v="0"/>
    <n v="0"/>
    <n v="0"/>
  </r>
  <r>
    <x v="57"/>
    <s v="27/07/2024"/>
    <s v="Franchise Sales Bill Ornament CSJ"/>
    <s v="CGST ON GOLD ORNAMENT SALES"/>
    <s v=""/>
    <s v=""/>
    <n v="0"/>
    <s v=""/>
    <s v=""/>
    <n v="0.3"/>
    <n v="0"/>
    <x v="0"/>
    <x v="1"/>
    <s v=""/>
    <s v=""/>
    <n v="0"/>
    <n v="0"/>
    <n v="0"/>
  </r>
  <r>
    <x v="57"/>
    <s v="27/07/2024"/>
    <s v="Franchise Sales Bill Ornament CSJ"/>
    <s v="SGST ON GOLD BULLION SALES"/>
    <s v=""/>
    <s v=""/>
    <n v="0"/>
    <s v=""/>
    <s v=""/>
    <n v="2482.5"/>
    <n v="0"/>
    <x v="0"/>
    <x v="1"/>
    <s v=""/>
    <s v=""/>
    <n v="0"/>
    <n v="0"/>
    <n v="0"/>
  </r>
  <r>
    <x v="57"/>
    <s v="27/07/2024"/>
    <s v="Franchise Sales Bill Ornament CSJ"/>
    <s v="CGST ON GOLD BULLION SALES"/>
    <s v=""/>
    <s v=""/>
    <n v="0"/>
    <s v=""/>
    <s v=""/>
    <n v="2482.5"/>
    <n v="0"/>
    <x v="0"/>
    <x v="1"/>
    <s v=""/>
    <s v=""/>
    <n v="0"/>
    <n v="0"/>
    <n v="0"/>
  </r>
  <r>
    <x v="57"/>
    <s v="27/07/2024"/>
    <s v="Franchise Sales Bill Ornament CSJ"/>
    <s v="SGST ON GOLD BULLION SALES"/>
    <s v=""/>
    <s v=""/>
    <n v="0"/>
    <s v=""/>
    <s v=""/>
    <n v="4.9800000000000004"/>
    <n v="0"/>
    <x v="0"/>
    <x v="1"/>
    <s v=""/>
    <s v=""/>
    <n v="0"/>
    <n v="0"/>
    <n v="0"/>
  </r>
  <r>
    <x v="57"/>
    <s v="27/07/2024"/>
    <s v="Franchise Sales Bill Ornament CSJ"/>
    <s v="CGST ON GOLD BULLION SALES"/>
    <s v=""/>
    <s v=""/>
    <n v="0"/>
    <s v=""/>
    <s v=""/>
    <n v="4.9800000000000004"/>
    <n v="0"/>
    <x v="0"/>
    <x v="1"/>
    <s v=""/>
    <s v=""/>
    <n v="0"/>
    <n v="0"/>
    <n v="0"/>
  </r>
  <r>
    <x v="57"/>
    <s v="27/07/2024"/>
    <s v="Franchise Sales Bill Ornament CSJ"/>
    <s v="SGST ON GOLD BULLION SALES"/>
    <s v=""/>
    <s v=""/>
    <n v="0"/>
    <s v=""/>
    <s v=""/>
    <n v="0.23"/>
    <n v="0"/>
    <x v="0"/>
    <x v="1"/>
    <s v=""/>
    <s v=""/>
    <n v="0"/>
    <n v="0"/>
    <n v="0"/>
  </r>
  <r>
    <x v="57"/>
    <s v="27/07/2024"/>
    <s v="Franchise Sales Bill Ornament CSJ"/>
    <s v="CGST ON GOLD BULLION SALES"/>
    <s v=""/>
    <s v=""/>
    <n v="0"/>
    <s v=""/>
    <s v=""/>
    <n v="0.23"/>
    <n v="0"/>
    <x v="0"/>
    <x v="1"/>
    <s v=""/>
    <s v=""/>
    <n v="0"/>
    <n v="0"/>
    <n v="0"/>
  </r>
  <r>
    <x v="57"/>
    <s v="27/07/2024"/>
    <s v="Franchise Sales Bill Ornament CSJ"/>
    <s v="ROUND OFF A/C"/>
    <s v=""/>
    <s v=""/>
    <n v="0.18"/>
    <s v=""/>
    <s v=""/>
    <n v="0"/>
    <n v="0"/>
    <x v="0"/>
    <x v="1"/>
    <s v=""/>
    <s v=""/>
    <n v="0"/>
    <n v="0"/>
    <n v="0"/>
  </r>
  <r>
    <x v="57"/>
    <s v="27/07/2024"/>
    <s v="Franchise Sales Bill Ornament CSJ"/>
    <s v="CHANDUKAKA SARAF AND SONS PVT LTD PUNE"/>
    <s v=""/>
    <s v=""/>
    <n v="2445713"/>
    <s v=""/>
    <s v=""/>
    <n v="0"/>
    <n v="0"/>
    <x v="0"/>
    <x v="1"/>
    <s v=""/>
    <s v=""/>
    <n v="0"/>
    <n v="0"/>
    <n v="0"/>
  </r>
  <r>
    <x v="58"/>
    <s v="27/07/2024"/>
    <s v="Franchise Sales Bill Ornament CSJ"/>
    <s v="GOLD ORNAMENT SALES"/>
    <s v=""/>
    <n v="0"/>
    <n v="0"/>
    <n v="159.72200000000001"/>
    <n v="7056.9"/>
    <n v="1127136.8999999999"/>
    <n v="1127136.8999999999"/>
    <x v="0"/>
    <x v="1"/>
    <n v="159.72200000000001"/>
    <n v="7056.9"/>
    <n v="1127142.182"/>
    <n v="1127142.182"/>
    <n v="0"/>
  </r>
  <r>
    <x v="58"/>
    <s v="27/07/2024"/>
    <s v="Franchise Sales Bill Ornament CSJ"/>
    <s v="GOLD ORNAMENT SALES LABOUR CHARGES"/>
    <s v=""/>
    <s v=""/>
    <n v="0"/>
    <s v=""/>
    <s v=""/>
    <n v="53420.72"/>
    <n v="53420.72"/>
    <x v="0"/>
    <x v="1"/>
    <s v=""/>
    <s v=""/>
    <n v="0"/>
    <n v="0"/>
    <n v="0"/>
  </r>
  <r>
    <x v="58"/>
    <s v="27/07/2024"/>
    <s v="Franchise Sales Bill Ornament CSJ"/>
    <s v="SGST ON GOLD ORNAMENT SALES"/>
    <s v=""/>
    <s v=""/>
    <n v="0"/>
    <s v=""/>
    <s v=""/>
    <n v="16907.05"/>
    <n v="0"/>
    <x v="0"/>
    <x v="1"/>
    <s v=""/>
    <s v=""/>
    <n v="0"/>
    <n v="0"/>
    <n v="0"/>
  </r>
  <r>
    <x v="58"/>
    <s v="27/07/2024"/>
    <s v="Franchise Sales Bill Ornament CSJ"/>
    <s v="CGST ON GOLD ORNAMENT SALES"/>
    <s v=""/>
    <s v=""/>
    <n v="0"/>
    <s v=""/>
    <s v=""/>
    <n v="16907.05"/>
    <n v="0"/>
    <x v="0"/>
    <x v="1"/>
    <s v=""/>
    <s v=""/>
    <n v="0"/>
    <n v="0"/>
    <n v="0"/>
  </r>
  <r>
    <x v="58"/>
    <s v="27/07/2024"/>
    <s v="Franchise Sales Bill Ornament CSJ"/>
    <s v="SGST ON GOLD ORNAMENT SALES"/>
    <s v=""/>
    <s v=""/>
    <n v="0"/>
    <s v=""/>
    <s v=""/>
    <n v="801.31"/>
    <n v="0"/>
    <x v="0"/>
    <x v="1"/>
    <s v=""/>
    <s v=""/>
    <n v="0"/>
    <n v="0"/>
    <n v="0"/>
  </r>
  <r>
    <x v="58"/>
    <s v="27/07/2024"/>
    <s v="Franchise Sales Bill Ornament CSJ"/>
    <s v="CGST ON GOLD ORNAMENT SALES"/>
    <s v=""/>
    <s v=""/>
    <n v="0"/>
    <s v=""/>
    <s v=""/>
    <n v="801.31"/>
    <n v="0"/>
    <x v="0"/>
    <x v="1"/>
    <s v=""/>
    <s v=""/>
    <n v="0"/>
    <n v="0"/>
    <n v="0"/>
  </r>
  <r>
    <x v="58"/>
    <s v="27/07/2024"/>
    <s v="Franchise Sales Bill Ornament CSJ"/>
    <s v="ROUND OFF A/C"/>
    <s v=""/>
    <s v=""/>
    <n v="0.34"/>
    <s v=""/>
    <s v=""/>
    <n v="0"/>
    <n v="0"/>
    <x v="0"/>
    <x v="1"/>
    <s v=""/>
    <s v=""/>
    <n v="0"/>
    <n v="0"/>
    <n v="0"/>
  </r>
  <r>
    <x v="58"/>
    <s v="27/07/2024"/>
    <s v="Franchise Sales Bill Ornament CSJ"/>
    <s v="CHANDUKAKA SARAF AND SONS PVT LTD PUNE"/>
    <s v=""/>
    <s v=""/>
    <n v="1215974"/>
    <s v=""/>
    <s v=""/>
    <n v="0"/>
    <n v="0"/>
    <x v="0"/>
    <x v="1"/>
    <s v=""/>
    <s v=""/>
    <n v="0"/>
    <n v="0"/>
    <n v="0"/>
  </r>
  <r>
    <x v="59"/>
    <s v="27/07/2024"/>
    <s v="Franchise Sales Bill Ornament CSJ"/>
    <s v="GOLD BULLION SALES"/>
    <s v=""/>
    <n v="0"/>
    <n v="0"/>
    <n v="109.321"/>
    <n v="7056.9"/>
    <n v="771465.39"/>
    <n v="771465.39"/>
    <x v="0"/>
    <x v="1"/>
    <n v="109.321"/>
    <n v="7056.9"/>
    <n v="771467.36499999999"/>
    <n v="771467.36499999999"/>
    <n v="0"/>
  </r>
  <r>
    <x v="59"/>
    <s v="27/07/2024"/>
    <s v="Franchise Sales Bill Ornament CSJ"/>
    <s v="GOLD BULLION SALES LABOUR CHARGES"/>
    <s v=""/>
    <s v=""/>
    <n v="0"/>
    <s v=""/>
    <s v=""/>
    <n v="1545.48"/>
    <n v="1545.48"/>
    <x v="0"/>
    <x v="1"/>
    <s v=""/>
    <s v=""/>
    <n v="0"/>
    <n v="0"/>
    <n v="0"/>
  </r>
  <r>
    <x v="59"/>
    <s v="27/07/2024"/>
    <s v="Franchise Sales Bill Ornament CSJ"/>
    <s v="GOLD BULLION SALES OTHER CHARGES"/>
    <s v=""/>
    <s v=""/>
    <n v="0"/>
    <s v=""/>
    <s v=""/>
    <n v="85.25"/>
    <n v="85.25"/>
    <x v="0"/>
    <x v="1"/>
    <s v=""/>
    <s v=""/>
    <n v="0"/>
    <n v="0"/>
    <n v="0"/>
  </r>
  <r>
    <x v="59"/>
    <s v="27/07/2024"/>
    <s v="Franchise Sales Bill Ornament CSJ"/>
    <s v="SGST ON GOLD BULLION SALES"/>
    <s v=""/>
    <s v=""/>
    <n v="0"/>
    <s v=""/>
    <s v=""/>
    <n v="11571.98"/>
    <n v="0"/>
    <x v="0"/>
    <x v="1"/>
    <s v=""/>
    <s v=""/>
    <n v="0"/>
    <n v="0"/>
    <n v="0"/>
  </r>
  <r>
    <x v="59"/>
    <s v="27/07/2024"/>
    <s v="Franchise Sales Bill Ornament CSJ"/>
    <s v="CGST ON GOLD BULLION SALES"/>
    <s v=""/>
    <s v=""/>
    <n v="0"/>
    <s v=""/>
    <s v=""/>
    <n v="11571.98"/>
    <n v="0"/>
    <x v="0"/>
    <x v="1"/>
    <s v=""/>
    <s v=""/>
    <n v="0"/>
    <n v="0"/>
    <n v="0"/>
  </r>
  <r>
    <x v="59"/>
    <s v="27/07/2024"/>
    <s v="Franchise Sales Bill Ornament CSJ"/>
    <s v="SGST ON GOLD BULLION SALES"/>
    <s v=""/>
    <s v=""/>
    <n v="0"/>
    <s v=""/>
    <s v=""/>
    <n v="23.18"/>
    <n v="0"/>
    <x v="0"/>
    <x v="1"/>
    <s v=""/>
    <s v=""/>
    <n v="0"/>
    <n v="0"/>
    <n v="0"/>
  </r>
  <r>
    <x v="59"/>
    <s v="27/07/2024"/>
    <s v="Franchise Sales Bill Ornament CSJ"/>
    <s v="CGST ON GOLD BULLION SALES"/>
    <s v=""/>
    <s v=""/>
    <n v="0"/>
    <s v=""/>
    <s v=""/>
    <n v="23.18"/>
    <n v="0"/>
    <x v="0"/>
    <x v="1"/>
    <s v=""/>
    <s v=""/>
    <n v="0"/>
    <n v="0"/>
    <n v="0"/>
  </r>
  <r>
    <x v="59"/>
    <s v="27/07/2024"/>
    <s v="Franchise Sales Bill Ornament CSJ"/>
    <s v="SGST ON GOLD BULLION SALES"/>
    <s v=""/>
    <s v=""/>
    <n v="0"/>
    <s v=""/>
    <s v=""/>
    <n v="1.28"/>
    <n v="0"/>
    <x v="0"/>
    <x v="1"/>
    <s v=""/>
    <s v=""/>
    <n v="0"/>
    <n v="0"/>
    <n v="0"/>
  </r>
  <r>
    <x v="59"/>
    <s v="27/07/2024"/>
    <s v="Franchise Sales Bill Ornament CSJ"/>
    <s v="CGST ON GOLD BULLION SALES"/>
    <s v=""/>
    <s v=""/>
    <n v="0"/>
    <s v=""/>
    <s v=""/>
    <n v="1.28"/>
    <n v="0"/>
    <x v="0"/>
    <x v="1"/>
    <s v=""/>
    <s v=""/>
    <n v="0"/>
    <n v="0"/>
    <n v="0"/>
  </r>
  <r>
    <x v="59"/>
    <s v="27/07/2024"/>
    <s v="Franchise Sales Bill Ornament CSJ"/>
    <s v="ROUND OFF A/C"/>
    <s v=""/>
    <s v=""/>
    <n v="0"/>
    <s v=""/>
    <s v=""/>
    <n v="0"/>
    <n v="0"/>
    <x v="0"/>
    <x v="1"/>
    <s v=""/>
    <s v=""/>
    <n v="0"/>
    <n v="0"/>
    <n v="0"/>
  </r>
  <r>
    <x v="59"/>
    <s v="27/07/2024"/>
    <s v="Franchise Sales Bill Ornament CSJ"/>
    <s v="CHANDUKAKA SARAF AND SONS PVT LTD PUNE"/>
    <s v=""/>
    <s v=""/>
    <n v="796289"/>
    <s v=""/>
    <s v=""/>
    <n v="0"/>
    <n v="0"/>
    <x v="0"/>
    <x v="1"/>
    <s v=""/>
    <s v=""/>
    <n v="0"/>
    <n v="0"/>
    <n v="0"/>
  </r>
  <r>
    <x v="60"/>
    <s v="27/07/2024"/>
    <s v="Franchise Sales Bill Ornament CSJ"/>
    <s v="GOLD BULLION SALES"/>
    <s v=""/>
    <n v="0"/>
    <n v="0"/>
    <n v="102.774"/>
    <n v="7056.9"/>
    <n v="725263.14"/>
    <n v="725263.14"/>
    <x v="0"/>
    <x v="1"/>
    <n v="102.774"/>
    <n v="7056.9"/>
    <n v="725265.84100000001"/>
    <n v="725265.84100000001"/>
    <n v="0"/>
  </r>
  <r>
    <x v="60"/>
    <s v="27/07/2024"/>
    <s v="Franchise Sales Bill Ornament CSJ"/>
    <s v="GOLD BULLION SALES OTHER CHARGES"/>
    <s v=""/>
    <s v=""/>
    <n v="0"/>
    <s v=""/>
    <s v=""/>
    <n v="90.25"/>
    <n v="90.25"/>
    <x v="0"/>
    <x v="1"/>
    <s v=""/>
    <s v=""/>
    <n v="0"/>
    <n v="0"/>
    <n v="0"/>
  </r>
  <r>
    <x v="60"/>
    <s v="27/07/2024"/>
    <s v="Franchise Sales Bill Ornament CSJ"/>
    <s v="GOLD BULLION SALES LABOUR CHARGES"/>
    <s v=""/>
    <s v=""/>
    <n v="0"/>
    <s v=""/>
    <s v=""/>
    <n v="1453.75"/>
    <n v="1453.75"/>
    <x v="0"/>
    <x v="1"/>
    <s v=""/>
    <s v=""/>
    <n v="0"/>
    <n v="0"/>
    <n v="0"/>
  </r>
  <r>
    <x v="60"/>
    <s v="27/07/2024"/>
    <s v="Franchise Sales Bill Ornament CSJ"/>
    <s v="SGST ON GOLD BULLION SALES"/>
    <s v=""/>
    <s v=""/>
    <n v="0"/>
    <s v=""/>
    <s v=""/>
    <n v="10878.95"/>
    <n v="0"/>
    <x v="0"/>
    <x v="1"/>
    <s v=""/>
    <s v=""/>
    <n v="0"/>
    <n v="0"/>
    <n v="0"/>
  </r>
  <r>
    <x v="60"/>
    <s v="27/07/2024"/>
    <s v="Franchise Sales Bill Ornament CSJ"/>
    <s v="CGST ON GOLD BULLION SALES"/>
    <s v=""/>
    <s v=""/>
    <n v="0"/>
    <s v=""/>
    <s v=""/>
    <n v="10878.95"/>
    <n v="0"/>
    <x v="0"/>
    <x v="1"/>
    <s v=""/>
    <s v=""/>
    <n v="0"/>
    <n v="0"/>
    <n v="0"/>
  </r>
  <r>
    <x v="60"/>
    <s v="27/07/2024"/>
    <s v="Franchise Sales Bill Ornament CSJ"/>
    <s v="SGST ON GOLD BULLION SALES"/>
    <s v=""/>
    <s v=""/>
    <n v="0"/>
    <s v=""/>
    <s v=""/>
    <n v="1.35"/>
    <n v="0"/>
    <x v="0"/>
    <x v="1"/>
    <s v=""/>
    <s v=""/>
    <n v="0"/>
    <n v="0"/>
    <n v="0"/>
  </r>
  <r>
    <x v="60"/>
    <s v="27/07/2024"/>
    <s v="Franchise Sales Bill Ornament CSJ"/>
    <s v="CGST ON GOLD BULLION SALES"/>
    <s v=""/>
    <s v=""/>
    <n v="0"/>
    <s v=""/>
    <s v=""/>
    <n v="1.35"/>
    <n v="0"/>
    <x v="0"/>
    <x v="1"/>
    <s v=""/>
    <s v=""/>
    <n v="0"/>
    <n v="0"/>
    <n v="0"/>
  </r>
  <r>
    <x v="60"/>
    <s v="27/07/2024"/>
    <s v="Franchise Sales Bill Ornament CSJ"/>
    <s v="SGST ON GOLD BULLION SALES"/>
    <s v=""/>
    <s v=""/>
    <n v="0"/>
    <s v=""/>
    <s v=""/>
    <n v="21.81"/>
    <n v="0"/>
    <x v="0"/>
    <x v="1"/>
    <s v=""/>
    <s v=""/>
    <n v="0"/>
    <n v="0"/>
    <n v="0"/>
  </r>
  <r>
    <x v="60"/>
    <s v="27/07/2024"/>
    <s v="Franchise Sales Bill Ornament CSJ"/>
    <s v="CGST ON GOLD BULLION SALES"/>
    <s v=""/>
    <s v=""/>
    <n v="0"/>
    <s v=""/>
    <s v=""/>
    <n v="21.81"/>
    <n v="0"/>
    <x v="0"/>
    <x v="1"/>
    <s v=""/>
    <s v=""/>
    <n v="0"/>
    <n v="0"/>
    <n v="0"/>
  </r>
  <r>
    <x v="60"/>
    <s v="27/07/2024"/>
    <s v="Franchise Sales Bill Ornament CSJ"/>
    <s v="ROUND OFF A/C"/>
    <s v=""/>
    <s v=""/>
    <n v="0.36"/>
    <s v=""/>
    <s v=""/>
    <n v="0"/>
    <n v="0"/>
    <x v="0"/>
    <x v="1"/>
    <s v=""/>
    <s v=""/>
    <n v="0"/>
    <n v="0"/>
    <n v="0"/>
  </r>
  <r>
    <x v="60"/>
    <s v="27/07/2024"/>
    <s v="Franchise Sales Bill Ornament CSJ"/>
    <s v="CHANDUKAKA SARAF AND SONS PVT LTD PUNE"/>
    <s v=""/>
    <s v=""/>
    <n v="748611"/>
    <s v=""/>
    <s v=""/>
    <n v="0"/>
    <n v="0"/>
    <x v="0"/>
    <x v="1"/>
    <s v=""/>
    <s v=""/>
    <n v="0"/>
    <n v="0"/>
    <n v="0"/>
  </r>
  <r>
    <x v="61"/>
    <s v="27/07/2024"/>
    <s v="Franchise Sales Bill Ornament CSJ"/>
    <s v="GOLD BULLION SALES"/>
    <s v=""/>
    <n v="0"/>
    <n v="0"/>
    <n v="49.292000000000002"/>
    <n v="7056.9"/>
    <n v="347851.07"/>
    <n v="347851.07"/>
    <x v="0"/>
    <x v="1"/>
    <n v="49.292000000000002"/>
    <n v="7056.9"/>
    <n v="347848.71500000003"/>
    <n v="347848.71500000003"/>
    <n v="0"/>
  </r>
  <r>
    <x v="61"/>
    <s v="27/07/2024"/>
    <s v="Franchise Sales Bill Ornament CSJ"/>
    <s v="GOLD BULLION SALES LABOUR CHARGES"/>
    <s v=""/>
    <s v=""/>
    <n v="0"/>
    <s v=""/>
    <s v=""/>
    <n v="698.64"/>
    <n v="698.64"/>
    <x v="0"/>
    <x v="1"/>
    <s v=""/>
    <s v=""/>
    <n v="0"/>
    <n v="0"/>
    <n v="0"/>
  </r>
  <r>
    <x v="61"/>
    <s v="27/07/2024"/>
    <s v="Franchise Sales Bill Ornament CSJ"/>
    <s v="GOLD BULLION SALES OTHER CHARGES"/>
    <s v=""/>
    <s v=""/>
    <n v="0"/>
    <s v=""/>
    <s v=""/>
    <n v="125"/>
    <n v="125"/>
    <x v="0"/>
    <x v="1"/>
    <s v=""/>
    <s v=""/>
    <n v="0"/>
    <n v="0"/>
    <n v="0"/>
  </r>
  <r>
    <x v="61"/>
    <s v="27/07/2024"/>
    <s v="Franchise Sales Bill Ornament CSJ"/>
    <s v="SGST ON GOLD BULLION SALES"/>
    <s v=""/>
    <s v=""/>
    <n v="0"/>
    <s v=""/>
    <s v=""/>
    <n v="5217.7700000000004"/>
    <n v="0"/>
    <x v="0"/>
    <x v="1"/>
    <s v=""/>
    <s v=""/>
    <n v="0"/>
    <n v="0"/>
    <n v="0"/>
  </r>
  <r>
    <x v="61"/>
    <s v="27/07/2024"/>
    <s v="Franchise Sales Bill Ornament CSJ"/>
    <s v="CGST ON GOLD BULLION SALES"/>
    <s v=""/>
    <s v=""/>
    <n v="0"/>
    <s v=""/>
    <s v=""/>
    <n v="5217.7700000000004"/>
    <n v="0"/>
    <x v="0"/>
    <x v="1"/>
    <s v=""/>
    <s v=""/>
    <n v="0"/>
    <n v="0"/>
    <n v="0"/>
  </r>
  <r>
    <x v="61"/>
    <s v="27/07/2024"/>
    <s v="Franchise Sales Bill Ornament CSJ"/>
    <s v="SGST ON GOLD BULLION SALES"/>
    <s v=""/>
    <s v=""/>
    <n v="0"/>
    <s v=""/>
    <s v=""/>
    <n v="10.48"/>
    <n v="0"/>
    <x v="0"/>
    <x v="1"/>
    <s v=""/>
    <s v=""/>
    <n v="0"/>
    <n v="0"/>
    <n v="0"/>
  </r>
  <r>
    <x v="61"/>
    <s v="27/07/2024"/>
    <s v="Franchise Sales Bill Ornament CSJ"/>
    <s v="CGST ON GOLD BULLION SALES"/>
    <s v=""/>
    <s v=""/>
    <n v="0"/>
    <s v=""/>
    <s v=""/>
    <n v="10.48"/>
    <n v="0"/>
    <x v="0"/>
    <x v="1"/>
    <s v=""/>
    <s v=""/>
    <n v="0"/>
    <n v="0"/>
    <n v="0"/>
  </r>
  <r>
    <x v="61"/>
    <s v="27/07/2024"/>
    <s v="Franchise Sales Bill Ornament CSJ"/>
    <s v="SGST ON GOLD BULLION SALES"/>
    <s v=""/>
    <s v=""/>
    <n v="0"/>
    <s v=""/>
    <s v=""/>
    <n v="1.88"/>
    <n v="0"/>
    <x v="0"/>
    <x v="1"/>
    <s v=""/>
    <s v=""/>
    <n v="0"/>
    <n v="0"/>
    <n v="0"/>
  </r>
  <r>
    <x v="61"/>
    <s v="27/07/2024"/>
    <s v="Franchise Sales Bill Ornament CSJ"/>
    <s v="CGST ON GOLD BULLION SALES"/>
    <s v=""/>
    <s v=""/>
    <n v="0"/>
    <s v=""/>
    <s v=""/>
    <n v="1.88"/>
    <n v="0"/>
    <x v="0"/>
    <x v="1"/>
    <s v=""/>
    <s v=""/>
    <n v="0"/>
    <n v="0"/>
    <n v="0"/>
  </r>
  <r>
    <x v="61"/>
    <s v="27/07/2024"/>
    <s v="Franchise Sales Bill Ornament CSJ"/>
    <s v="ROUND OFF A/C"/>
    <s v=""/>
    <s v=""/>
    <n v="0"/>
    <s v=""/>
    <s v=""/>
    <n v="0.03"/>
    <n v="0"/>
    <x v="0"/>
    <x v="1"/>
    <s v=""/>
    <s v=""/>
    <n v="0"/>
    <n v="0"/>
    <n v="0"/>
  </r>
  <r>
    <x v="61"/>
    <s v="27/07/2024"/>
    <s v="Franchise Sales Bill Ornament CSJ"/>
    <s v="CHANDUKAKA SARAF AND SONS PVT LTD PUNE"/>
    <s v=""/>
    <s v=""/>
    <n v="359135"/>
    <s v=""/>
    <s v=""/>
    <n v="0"/>
    <n v="0"/>
    <x v="0"/>
    <x v="1"/>
    <s v=""/>
    <s v=""/>
    <n v="0"/>
    <n v="0"/>
    <n v="0"/>
  </r>
  <r>
    <x v="62"/>
    <s v="27/07/2024"/>
    <s v="Franchise Sales Bill Ornament CSJ"/>
    <s v="GOLD BULLION SALES"/>
    <s v=""/>
    <n v="0"/>
    <n v="0"/>
    <n v="69.680000000000007"/>
    <n v="7056.9"/>
    <n v="491724.05"/>
    <n v="491724.05"/>
    <x v="0"/>
    <x v="1"/>
    <n v="69.680000000000007"/>
    <n v="7056.9"/>
    <n v="491724.79200000002"/>
    <n v="491724.79200000002"/>
    <n v="0"/>
  </r>
  <r>
    <x v="62"/>
    <s v="27/07/2024"/>
    <s v="Franchise Sales Bill Ornament CSJ"/>
    <s v="GOLD BULLION SALES LABOUR CHARGES"/>
    <s v=""/>
    <s v=""/>
    <n v="0"/>
    <s v=""/>
    <s v=""/>
    <n v="987.96"/>
    <n v="987.96"/>
    <x v="0"/>
    <x v="1"/>
    <s v=""/>
    <s v=""/>
    <n v="0"/>
    <n v="0"/>
    <n v="0"/>
  </r>
  <r>
    <x v="62"/>
    <s v="27/07/2024"/>
    <s v="Franchise Sales Bill Ornament CSJ"/>
    <s v="SGST ON GOLD BULLION SALES"/>
    <s v=""/>
    <s v=""/>
    <n v="0"/>
    <s v=""/>
    <s v=""/>
    <n v="7375.86"/>
    <n v="0"/>
    <x v="0"/>
    <x v="1"/>
    <s v=""/>
    <s v=""/>
    <n v="0"/>
    <n v="0"/>
    <n v="0"/>
  </r>
  <r>
    <x v="62"/>
    <s v="27/07/2024"/>
    <s v="Franchise Sales Bill Ornament CSJ"/>
    <s v="CGST ON GOLD BULLION SALES"/>
    <s v=""/>
    <s v=""/>
    <n v="0"/>
    <s v=""/>
    <s v=""/>
    <n v="7375.86"/>
    <n v="0"/>
    <x v="0"/>
    <x v="1"/>
    <s v=""/>
    <s v=""/>
    <n v="0"/>
    <n v="0"/>
    <n v="0"/>
  </r>
  <r>
    <x v="62"/>
    <s v="27/07/2024"/>
    <s v="Franchise Sales Bill Ornament CSJ"/>
    <s v="SGST ON GOLD BULLION SALES"/>
    <s v=""/>
    <s v=""/>
    <n v="0"/>
    <s v=""/>
    <s v=""/>
    <n v="14.82"/>
    <n v="0"/>
    <x v="0"/>
    <x v="1"/>
    <s v=""/>
    <s v=""/>
    <n v="0"/>
    <n v="0"/>
    <n v="0"/>
  </r>
  <r>
    <x v="62"/>
    <s v="27/07/2024"/>
    <s v="Franchise Sales Bill Ornament CSJ"/>
    <s v="CGST ON GOLD BULLION SALES"/>
    <s v=""/>
    <s v=""/>
    <n v="0"/>
    <s v=""/>
    <s v=""/>
    <n v="14.82"/>
    <n v="0"/>
    <x v="0"/>
    <x v="1"/>
    <s v=""/>
    <s v=""/>
    <n v="0"/>
    <n v="0"/>
    <n v="0"/>
  </r>
  <r>
    <x v="62"/>
    <s v="27/07/2024"/>
    <s v="Franchise Sales Bill Ornament CSJ"/>
    <s v="ROUND OFF A/C"/>
    <s v=""/>
    <s v=""/>
    <n v="0.37"/>
    <s v=""/>
    <s v=""/>
    <n v="0"/>
    <n v="0"/>
    <x v="0"/>
    <x v="1"/>
    <s v=""/>
    <s v=""/>
    <n v="0"/>
    <n v="0"/>
    <n v="0"/>
  </r>
  <r>
    <x v="62"/>
    <s v="27/07/2024"/>
    <s v="Franchise Sales Bill Ornament CSJ"/>
    <s v="CHANDUKAKA SARAF AND SONS PVT LTD PUNE"/>
    <s v=""/>
    <s v=""/>
    <n v="507493"/>
    <s v=""/>
    <s v=""/>
    <n v="0"/>
    <n v="0"/>
    <x v="0"/>
    <x v="1"/>
    <s v=""/>
    <s v=""/>
    <n v="0"/>
    <n v="0"/>
    <n v="0"/>
  </r>
  <r>
    <x v="63"/>
    <s v="27/07/2024"/>
    <s v="Franchise Sales Bill Ornament CSJ"/>
    <s v="GOLD BULLION SALES"/>
    <s v=""/>
    <n v="0"/>
    <n v="0"/>
    <n v="167.37"/>
    <n v="7056.9"/>
    <n v="1181106.7"/>
    <n v="1181106.7"/>
    <x v="0"/>
    <x v="1"/>
    <n v="167.37"/>
    <n v="7056.9"/>
    <n v="1181113.3529999999"/>
    <n v="1181113.3529999999"/>
    <n v="0"/>
  </r>
  <r>
    <x v="63"/>
    <s v="27/07/2024"/>
    <s v="Franchise Sales Bill Ornament CSJ"/>
    <s v="GOLD BULLION SALES LABOUR CHARGES"/>
    <s v=""/>
    <s v=""/>
    <n v="0"/>
    <s v=""/>
    <s v=""/>
    <n v="2371.11"/>
    <n v="2371.11"/>
    <x v="0"/>
    <x v="1"/>
    <s v=""/>
    <s v=""/>
    <n v="0"/>
    <n v="0"/>
    <n v="0"/>
  </r>
  <r>
    <x v="63"/>
    <s v="27/07/2024"/>
    <s v="Franchise Sales Bill Ornament CSJ"/>
    <s v="GOLD BULLION SALES OTHER CHARGES"/>
    <s v=""/>
    <s v=""/>
    <n v="0"/>
    <s v=""/>
    <s v=""/>
    <n v="115"/>
    <n v="115"/>
    <x v="0"/>
    <x v="1"/>
    <s v=""/>
    <s v=""/>
    <n v="0"/>
    <n v="0"/>
    <n v="0"/>
  </r>
  <r>
    <x v="63"/>
    <s v="27/07/2024"/>
    <s v="Franchise Sales Bill Ornament CSJ"/>
    <s v="SGST ON GOLD BULLION SALES"/>
    <s v=""/>
    <s v=""/>
    <n v="0"/>
    <s v=""/>
    <s v=""/>
    <n v="17716.599999999999"/>
    <n v="0"/>
    <x v="0"/>
    <x v="1"/>
    <s v=""/>
    <s v=""/>
    <n v="0"/>
    <n v="0"/>
    <n v="0"/>
  </r>
  <r>
    <x v="63"/>
    <s v="27/07/2024"/>
    <s v="Franchise Sales Bill Ornament CSJ"/>
    <s v="CGST ON GOLD BULLION SALES"/>
    <s v=""/>
    <s v=""/>
    <n v="0"/>
    <s v=""/>
    <s v=""/>
    <n v="17716.599999999999"/>
    <n v="0"/>
    <x v="0"/>
    <x v="1"/>
    <s v=""/>
    <s v=""/>
    <n v="0"/>
    <n v="0"/>
    <n v="0"/>
  </r>
  <r>
    <x v="63"/>
    <s v="27/07/2024"/>
    <s v="Franchise Sales Bill Ornament CSJ"/>
    <s v="SGST ON GOLD BULLION SALES"/>
    <s v=""/>
    <s v=""/>
    <n v="0"/>
    <s v=""/>
    <s v=""/>
    <n v="35.57"/>
    <n v="0"/>
    <x v="0"/>
    <x v="1"/>
    <s v=""/>
    <s v=""/>
    <n v="0"/>
    <n v="0"/>
    <n v="0"/>
  </r>
  <r>
    <x v="63"/>
    <s v="27/07/2024"/>
    <s v="Franchise Sales Bill Ornament CSJ"/>
    <s v="CGST ON GOLD BULLION SALES"/>
    <s v=""/>
    <s v=""/>
    <n v="0"/>
    <s v=""/>
    <s v=""/>
    <n v="35.57"/>
    <n v="0"/>
    <x v="0"/>
    <x v="1"/>
    <s v=""/>
    <s v=""/>
    <n v="0"/>
    <n v="0"/>
    <n v="0"/>
  </r>
  <r>
    <x v="63"/>
    <s v="27/07/2024"/>
    <s v="Franchise Sales Bill Ornament CSJ"/>
    <s v="SGST ON GOLD BULLION SALES"/>
    <s v=""/>
    <s v=""/>
    <n v="0"/>
    <s v=""/>
    <s v=""/>
    <n v="1.73"/>
    <n v="0"/>
    <x v="0"/>
    <x v="1"/>
    <s v=""/>
    <s v=""/>
    <n v="0"/>
    <n v="0"/>
    <n v="0"/>
  </r>
  <r>
    <x v="63"/>
    <s v="27/07/2024"/>
    <s v="Franchise Sales Bill Ornament CSJ"/>
    <s v="CGST ON GOLD BULLION SALES"/>
    <s v=""/>
    <s v=""/>
    <n v="0"/>
    <s v=""/>
    <s v=""/>
    <n v="1.73"/>
    <n v="0"/>
    <x v="0"/>
    <x v="1"/>
    <s v=""/>
    <s v=""/>
    <n v="0"/>
    <n v="0"/>
    <n v="0"/>
  </r>
  <r>
    <x v="63"/>
    <s v="27/07/2024"/>
    <s v="Franchise Sales Bill Ornament CSJ"/>
    <s v="ROUND OFF A/C"/>
    <s v=""/>
    <s v=""/>
    <n v="0"/>
    <s v=""/>
    <s v=""/>
    <n v="0.39"/>
    <n v="0"/>
    <x v="0"/>
    <x v="1"/>
    <s v=""/>
    <s v=""/>
    <n v="0"/>
    <n v="0"/>
    <n v="0"/>
  </r>
  <r>
    <x v="63"/>
    <s v="27/07/2024"/>
    <s v="Franchise Sales Bill Ornament CSJ"/>
    <s v="CHANDUKAKA SARAF AND SONS PVT LTD PUNE"/>
    <s v=""/>
    <s v=""/>
    <n v="1219101"/>
    <s v=""/>
    <s v=""/>
    <n v="0"/>
    <n v="0"/>
    <x v="0"/>
    <x v="1"/>
    <s v=""/>
    <s v=""/>
    <n v="0"/>
    <n v="0"/>
    <n v="0"/>
  </r>
  <r>
    <x v="64"/>
    <s v="27/07/2024"/>
    <s v="Franchise Sales Bill Ornament CSJ"/>
    <s v="GOLD BULLION SALES"/>
    <s v=""/>
    <n v="0"/>
    <n v="0"/>
    <n v="225.298"/>
    <n v="7056.9"/>
    <n v="1589905.44"/>
    <n v="1589905.44"/>
    <x v="0"/>
    <x v="1"/>
    <n v="225.298"/>
    <n v="7056.9"/>
    <n v="1589905.456"/>
    <n v="1589905.456"/>
    <n v="0"/>
  </r>
  <r>
    <x v="64"/>
    <s v="27/07/2024"/>
    <s v="Franchise Sales Bill Ornament CSJ"/>
    <s v="GOLD BULLION SALES LABOUR CHARGES"/>
    <s v=""/>
    <s v=""/>
    <n v="0"/>
    <s v=""/>
    <s v=""/>
    <n v="3189.76"/>
    <n v="3189.76"/>
    <x v="0"/>
    <x v="1"/>
    <s v=""/>
    <s v=""/>
    <n v="0"/>
    <n v="0"/>
    <n v="0"/>
  </r>
  <r>
    <x v="64"/>
    <s v="27/07/2024"/>
    <s v="Franchise Sales Bill Ornament CSJ"/>
    <s v="GOLD BULLION SALES OTHER CHARGES"/>
    <s v=""/>
    <s v=""/>
    <n v="0"/>
    <s v=""/>
    <s v=""/>
    <n v="145.25"/>
    <n v="145.25"/>
    <x v="0"/>
    <x v="1"/>
    <s v=""/>
    <s v=""/>
    <n v="0"/>
    <n v="0"/>
    <n v="0"/>
  </r>
  <r>
    <x v="64"/>
    <s v="27/07/2024"/>
    <s v="Franchise Sales Bill Ornament CSJ"/>
    <s v="SGST ON GOLD BULLION SALES"/>
    <s v=""/>
    <s v=""/>
    <n v="0"/>
    <s v=""/>
    <s v=""/>
    <n v="23848.58"/>
    <n v="0"/>
    <x v="0"/>
    <x v="1"/>
    <s v=""/>
    <s v=""/>
    <n v="0"/>
    <n v="0"/>
    <n v="0"/>
  </r>
  <r>
    <x v="64"/>
    <s v="27/07/2024"/>
    <s v="Franchise Sales Bill Ornament CSJ"/>
    <s v="CGST ON GOLD BULLION SALES"/>
    <s v=""/>
    <s v=""/>
    <n v="0"/>
    <s v=""/>
    <s v=""/>
    <n v="23848.58"/>
    <n v="0"/>
    <x v="0"/>
    <x v="1"/>
    <s v=""/>
    <s v=""/>
    <n v="0"/>
    <n v="0"/>
    <n v="0"/>
  </r>
  <r>
    <x v="64"/>
    <s v="27/07/2024"/>
    <s v="Franchise Sales Bill Ornament CSJ"/>
    <s v="SGST ON GOLD BULLION SALES"/>
    <s v=""/>
    <s v=""/>
    <n v="0"/>
    <s v=""/>
    <s v=""/>
    <n v="47.85"/>
    <n v="0"/>
    <x v="0"/>
    <x v="1"/>
    <s v=""/>
    <s v=""/>
    <n v="0"/>
    <n v="0"/>
    <n v="0"/>
  </r>
  <r>
    <x v="64"/>
    <s v="27/07/2024"/>
    <s v="Franchise Sales Bill Ornament CSJ"/>
    <s v="CGST ON GOLD BULLION SALES"/>
    <s v=""/>
    <s v=""/>
    <n v="0"/>
    <s v=""/>
    <s v=""/>
    <n v="47.85"/>
    <n v="0"/>
    <x v="0"/>
    <x v="1"/>
    <s v=""/>
    <s v=""/>
    <n v="0"/>
    <n v="0"/>
    <n v="0"/>
  </r>
  <r>
    <x v="64"/>
    <s v="27/07/2024"/>
    <s v="Franchise Sales Bill Ornament CSJ"/>
    <s v="SGST ON GOLD BULLION SALES"/>
    <s v=""/>
    <s v=""/>
    <n v="0"/>
    <s v=""/>
    <s v=""/>
    <n v="2.1800000000000002"/>
    <n v="0"/>
    <x v="0"/>
    <x v="1"/>
    <s v=""/>
    <s v=""/>
    <n v="0"/>
    <n v="0"/>
    <n v="0"/>
  </r>
  <r>
    <x v="64"/>
    <s v="27/07/2024"/>
    <s v="Franchise Sales Bill Ornament CSJ"/>
    <s v="CGST ON GOLD BULLION SALES"/>
    <s v=""/>
    <s v=""/>
    <n v="0"/>
    <s v=""/>
    <s v=""/>
    <n v="2.1800000000000002"/>
    <n v="0"/>
    <x v="0"/>
    <x v="1"/>
    <s v=""/>
    <s v=""/>
    <n v="0"/>
    <n v="0"/>
    <n v="0"/>
  </r>
  <r>
    <x v="64"/>
    <s v="27/07/2024"/>
    <s v="Franchise Sales Bill Ornament CSJ"/>
    <s v="ROUND OFF A/C"/>
    <s v=""/>
    <s v=""/>
    <n v="0"/>
    <s v=""/>
    <s v=""/>
    <n v="0.33"/>
    <n v="0"/>
    <x v="0"/>
    <x v="1"/>
    <s v=""/>
    <s v=""/>
    <n v="0"/>
    <n v="0"/>
    <n v="0"/>
  </r>
  <r>
    <x v="64"/>
    <s v="27/07/2024"/>
    <s v="Franchise Sales Bill Ornament CSJ"/>
    <s v="CHANDUKAKA SARAF AND SONS PVT LTD PUNE"/>
    <s v=""/>
    <s v=""/>
    <n v="1641038"/>
    <s v=""/>
    <s v=""/>
    <n v="0"/>
    <n v="0"/>
    <x v="0"/>
    <x v="1"/>
    <s v=""/>
    <s v=""/>
    <n v="0"/>
    <n v="0"/>
    <n v="0"/>
  </r>
  <r>
    <x v="65"/>
    <s v="27/07/2024"/>
    <s v="Franchise Sales Bill Ornament CSJ"/>
    <s v="GOLD BULLION SALES"/>
    <s v=""/>
    <n v="0"/>
    <n v="0"/>
    <n v="337.70499999999998"/>
    <n v="7056.9"/>
    <n v="2383137.83"/>
    <n v="2383137.83"/>
    <x v="0"/>
    <x v="1"/>
    <n v="337.70499999999998"/>
    <n v="7056.9"/>
    <n v="2383150.415"/>
    <n v="2383150.415"/>
    <n v="0"/>
  </r>
  <r>
    <x v="65"/>
    <s v="27/07/2024"/>
    <s v="Franchise Sales Bill Ornament CSJ"/>
    <s v="GOLD BULLION SALES LABOUR CHARGES"/>
    <s v=""/>
    <s v=""/>
    <n v="0"/>
    <s v=""/>
    <s v=""/>
    <n v="4784.63"/>
    <n v="4784.63"/>
    <x v="0"/>
    <x v="1"/>
    <s v=""/>
    <s v=""/>
    <n v="0"/>
    <n v="0"/>
    <n v="0"/>
  </r>
  <r>
    <x v="65"/>
    <s v="27/07/2024"/>
    <s v="Franchise Sales Bill Ornament CSJ"/>
    <s v="GOLD BULLION SALES OTHER CHARGES"/>
    <s v=""/>
    <s v=""/>
    <n v="0"/>
    <s v=""/>
    <s v=""/>
    <n v="195"/>
    <n v="195"/>
    <x v="0"/>
    <x v="1"/>
    <s v=""/>
    <s v=""/>
    <n v="0"/>
    <n v="0"/>
    <n v="0"/>
  </r>
  <r>
    <x v="65"/>
    <s v="27/07/2024"/>
    <s v="Franchise Sales Bill Ornament CSJ"/>
    <s v="SGST ON GOLD BULLION SALES"/>
    <s v=""/>
    <s v=""/>
    <n v="0"/>
    <s v=""/>
    <s v=""/>
    <n v="35747.07"/>
    <n v="0"/>
    <x v="0"/>
    <x v="1"/>
    <s v=""/>
    <s v=""/>
    <n v="0"/>
    <n v="0"/>
    <n v="0"/>
  </r>
  <r>
    <x v="65"/>
    <s v="27/07/2024"/>
    <s v="Franchise Sales Bill Ornament CSJ"/>
    <s v="CGST ON GOLD BULLION SALES"/>
    <s v=""/>
    <s v=""/>
    <n v="0"/>
    <s v=""/>
    <s v=""/>
    <n v="35747.07"/>
    <n v="0"/>
    <x v="0"/>
    <x v="1"/>
    <s v=""/>
    <s v=""/>
    <n v="0"/>
    <n v="0"/>
    <n v="0"/>
  </r>
  <r>
    <x v="65"/>
    <s v="27/07/2024"/>
    <s v="Franchise Sales Bill Ornament CSJ"/>
    <s v="SGST ON GOLD BULLION SALES"/>
    <s v=""/>
    <s v=""/>
    <n v="0"/>
    <s v=""/>
    <s v=""/>
    <n v="71.77"/>
    <n v="0"/>
    <x v="0"/>
    <x v="1"/>
    <s v=""/>
    <s v=""/>
    <n v="0"/>
    <n v="0"/>
    <n v="0"/>
  </r>
  <r>
    <x v="65"/>
    <s v="27/07/2024"/>
    <s v="Franchise Sales Bill Ornament CSJ"/>
    <s v="CGST ON GOLD BULLION SALES"/>
    <s v=""/>
    <s v=""/>
    <n v="0"/>
    <s v=""/>
    <s v=""/>
    <n v="71.77"/>
    <n v="0"/>
    <x v="0"/>
    <x v="1"/>
    <s v=""/>
    <s v=""/>
    <n v="0"/>
    <n v="0"/>
    <n v="0"/>
  </r>
  <r>
    <x v="65"/>
    <s v="27/07/2024"/>
    <s v="Franchise Sales Bill Ornament CSJ"/>
    <s v="SGST ON GOLD BULLION SALES"/>
    <s v=""/>
    <s v=""/>
    <n v="0"/>
    <s v=""/>
    <s v=""/>
    <n v="2.93"/>
    <n v="0"/>
    <x v="0"/>
    <x v="1"/>
    <s v=""/>
    <s v=""/>
    <n v="0"/>
    <n v="0"/>
    <n v="0"/>
  </r>
  <r>
    <x v="65"/>
    <s v="27/07/2024"/>
    <s v="Franchise Sales Bill Ornament CSJ"/>
    <s v="CGST ON GOLD BULLION SALES"/>
    <s v=""/>
    <s v=""/>
    <n v="0"/>
    <s v=""/>
    <s v=""/>
    <n v="2.93"/>
    <n v="0"/>
    <x v="0"/>
    <x v="1"/>
    <s v=""/>
    <s v=""/>
    <n v="0"/>
    <n v="0"/>
    <n v="0"/>
  </r>
  <r>
    <x v="65"/>
    <s v="27/07/2024"/>
    <s v="Franchise Sales Bill Ornament CSJ"/>
    <s v="ROUND OFF A/C"/>
    <s v=""/>
    <s v=""/>
    <n v="0"/>
    <s v=""/>
    <s v=""/>
    <n v="0"/>
    <n v="0"/>
    <x v="0"/>
    <x v="1"/>
    <s v=""/>
    <s v=""/>
    <n v="0"/>
    <n v="0"/>
    <n v="0"/>
  </r>
  <r>
    <x v="65"/>
    <s v="27/07/2024"/>
    <s v="Franchise Sales Bill Ornament CSJ"/>
    <s v="CHANDUKAKA SARAF AND SONS PVT LTD PUNE"/>
    <s v=""/>
    <s v=""/>
    <n v="2459761"/>
    <s v=""/>
    <s v=""/>
    <n v="0"/>
    <n v="0"/>
    <x v="0"/>
    <x v="1"/>
    <s v=""/>
    <s v=""/>
    <n v="0"/>
    <n v="0"/>
    <n v="0"/>
  </r>
  <r>
    <x v="66"/>
    <s v="27/07/2024"/>
    <s v="Franchise Sales Bill Ornament CSJ"/>
    <s v="GOLD BULLION SALES"/>
    <s v=""/>
    <n v="0"/>
    <n v="0"/>
    <n v="408.28100000000001"/>
    <n v="7056.9"/>
    <n v="2881181.39"/>
    <n v="2881181.39"/>
    <x v="0"/>
    <x v="1"/>
    <n v="408.28100000000001"/>
    <n v="7056.9"/>
    <n v="2881198.1889999998"/>
    <n v="2881198.1889999998"/>
    <n v="0"/>
  </r>
  <r>
    <x v="66"/>
    <s v="27/07/2024"/>
    <s v="Franchise Sales Bill Ornament CSJ"/>
    <s v="GOLD BULLION SALES LABOUR CHARGES"/>
    <s v=""/>
    <s v=""/>
    <n v="0"/>
    <s v=""/>
    <s v=""/>
    <n v="5779.64"/>
    <n v="5779.64"/>
    <x v="0"/>
    <x v="1"/>
    <s v=""/>
    <s v=""/>
    <n v="0"/>
    <n v="0"/>
    <n v="0"/>
  </r>
  <r>
    <x v="66"/>
    <s v="27/07/2024"/>
    <s v="Franchise Sales Bill Ornament CSJ"/>
    <s v="GOLD BULLION SALES OTHER CHARGES"/>
    <s v=""/>
    <s v=""/>
    <n v="0"/>
    <s v=""/>
    <s v=""/>
    <n v="335"/>
    <n v="335"/>
    <x v="0"/>
    <x v="1"/>
    <s v=""/>
    <s v=""/>
    <n v="0"/>
    <n v="0"/>
    <n v="0"/>
  </r>
  <r>
    <x v="66"/>
    <s v="27/07/2024"/>
    <s v="Franchise Sales Bill Ornament CSJ"/>
    <s v="SGST ON GOLD BULLION SALES"/>
    <s v=""/>
    <s v=""/>
    <n v="0"/>
    <s v=""/>
    <s v=""/>
    <n v="43217.72"/>
    <n v="0"/>
    <x v="0"/>
    <x v="1"/>
    <s v=""/>
    <s v=""/>
    <n v="0"/>
    <n v="0"/>
    <n v="0"/>
  </r>
  <r>
    <x v="66"/>
    <s v="27/07/2024"/>
    <s v="Franchise Sales Bill Ornament CSJ"/>
    <s v="CGST ON GOLD BULLION SALES"/>
    <s v=""/>
    <s v=""/>
    <n v="0"/>
    <s v=""/>
    <s v=""/>
    <n v="43217.72"/>
    <n v="0"/>
    <x v="0"/>
    <x v="1"/>
    <s v=""/>
    <s v=""/>
    <n v="0"/>
    <n v="0"/>
    <n v="0"/>
  </r>
  <r>
    <x v="66"/>
    <s v="27/07/2024"/>
    <s v="Franchise Sales Bill Ornament CSJ"/>
    <s v="SGST ON GOLD BULLION SALES"/>
    <s v=""/>
    <s v=""/>
    <n v="0"/>
    <s v=""/>
    <s v=""/>
    <n v="86.69"/>
    <n v="0"/>
    <x v="0"/>
    <x v="1"/>
    <s v=""/>
    <s v=""/>
    <n v="0"/>
    <n v="0"/>
    <n v="0"/>
  </r>
  <r>
    <x v="66"/>
    <s v="27/07/2024"/>
    <s v="Franchise Sales Bill Ornament CSJ"/>
    <s v="CGST ON GOLD BULLION SALES"/>
    <s v=""/>
    <s v=""/>
    <n v="0"/>
    <s v=""/>
    <s v=""/>
    <n v="86.69"/>
    <n v="0"/>
    <x v="0"/>
    <x v="1"/>
    <s v=""/>
    <s v=""/>
    <n v="0"/>
    <n v="0"/>
    <n v="0"/>
  </r>
  <r>
    <x v="66"/>
    <s v="27/07/2024"/>
    <s v="Franchise Sales Bill Ornament CSJ"/>
    <s v="SGST ON GOLD BULLION SALES"/>
    <s v=""/>
    <s v=""/>
    <n v="0"/>
    <s v=""/>
    <s v=""/>
    <n v="5.03"/>
    <n v="0"/>
    <x v="0"/>
    <x v="1"/>
    <s v=""/>
    <s v=""/>
    <n v="0"/>
    <n v="0"/>
    <n v="0"/>
  </r>
  <r>
    <x v="66"/>
    <s v="27/07/2024"/>
    <s v="Franchise Sales Bill Ornament CSJ"/>
    <s v="CGST ON GOLD BULLION SALES"/>
    <s v=""/>
    <s v=""/>
    <n v="0"/>
    <s v=""/>
    <s v=""/>
    <n v="5.03"/>
    <n v="0"/>
    <x v="0"/>
    <x v="1"/>
    <s v=""/>
    <s v=""/>
    <n v="0"/>
    <n v="0"/>
    <n v="0"/>
  </r>
  <r>
    <x v="66"/>
    <s v="27/07/2024"/>
    <s v="Franchise Sales Bill Ornament CSJ"/>
    <s v="ROUND OFF A/C"/>
    <s v=""/>
    <s v=""/>
    <n v="0"/>
    <s v=""/>
    <s v=""/>
    <n v="0.09"/>
    <n v="0"/>
    <x v="0"/>
    <x v="1"/>
    <s v=""/>
    <s v=""/>
    <n v="0"/>
    <n v="0"/>
    <n v="0"/>
  </r>
  <r>
    <x v="66"/>
    <s v="27/07/2024"/>
    <s v="Franchise Sales Bill Ornament CSJ"/>
    <s v="CHANDUKAKA SARAF AND SONS PVT LTD PUNE"/>
    <s v=""/>
    <s v=""/>
    <n v="2973915"/>
    <s v=""/>
    <s v=""/>
    <n v="0"/>
    <n v="0"/>
    <x v="0"/>
    <x v="1"/>
    <s v=""/>
    <s v=""/>
    <n v="0"/>
    <n v="0"/>
    <n v="0"/>
  </r>
  <r>
    <x v="67"/>
    <s v="27/07/2024"/>
    <s v="Franchise Sales Bill Ornament CSJ"/>
    <s v="GOLD BULLION SALES"/>
    <s v=""/>
    <n v="0"/>
    <n v="0"/>
    <n v="132.047"/>
    <n v="7056.9"/>
    <n v="931839.2"/>
    <n v="931839.2"/>
    <x v="0"/>
    <x v="1"/>
    <n v="132.047"/>
    <n v="7056.9"/>
    <n v="931842.47400000005"/>
    <n v="931842.47400000005"/>
    <n v="0"/>
  </r>
  <r>
    <x v="67"/>
    <s v="27/07/2024"/>
    <s v="Franchise Sales Bill Ornament CSJ"/>
    <s v="GOLD BULLION SALES LABOUR CHARGES"/>
    <s v=""/>
    <s v=""/>
    <n v="0"/>
    <s v=""/>
    <s v=""/>
    <n v="1870.12"/>
    <n v="1870.12"/>
    <x v="0"/>
    <x v="1"/>
    <s v=""/>
    <s v=""/>
    <n v="0"/>
    <n v="0"/>
    <n v="0"/>
  </r>
  <r>
    <x v="67"/>
    <s v="27/07/2024"/>
    <s v="Franchise Sales Bill Ornament CSJ"/>
    <s v="GOLD BULLION SALES OTHER CHARGES"/>
    <s v=""/>
    <s v=""/>
    <n v="0"/>
    <s v=""/>
    <s v=""/>
    <n v="95"/>
    <n v="95"/>
    <x v="0"/>
    <x v="1"/>
    <s v=""/>
    <s v=""/>
    <n v="0"/>
    <n v="0"/>
    <n v="0"/>
  </r>
  <r>
    <x v="67"/>
    <s v="27/07/2024"/>
    <s v="Franchise Sales Bill Ornament CSJ"/>
    <s v="SGST ON GOLD BULLION SALES"/>
    <s v=""/>
    <s v=""/>
    <n v="0"/>
    <s v=""/>
    <s v=""/>
    <n v="13977.59"/>
    <n v="0"/>
    <x v="0"/>
    <x v="1"/>
    <s v=""/>
    <s v=""/>
    <n v="0"/>
    <n v="0"/>
    <n v="0"/>
  </r>
  <r>
    <x v="67"/>
    <s v="27/07/2024"/>
    <s v="Franchise Sales Bill Ornament CSJ"/>
    <s v="CGST ON GOLD BULLION SALES"/>
    <s v=""/>
    <s v=""/>
    <n v="0"/>
    <s v=""/>
    <s v=""/>
    <n v="13977.59"/>
    <n v="0"/>
    <x v="0"/>
    <x v="1"/>
    <s v=""/>
    <s v=""/>
    <n v="0"/>
    <n v="0"/>
    <n v="0"/>
  </r>
  <r>
    <x v="67"/>
    <s v="27/07/2024"/>
    <s v="Franchise Sales Bill Ornament CSJ"/>
    <s v="SGST ON GOLD BULLION SALES"/>
    <s v=""/>
    <s v=""/>
    <n v="0"/>
    <s v=""/>
    <s v=""/>
    <n v="28.05"/>
    <n v="0"/>
    <x v="0"/>
    <x v="1"/>
    <s v=""/>
    <s v=""/>
    <n v="0"/>
    <n v="0"/>
    <n v="0"/>
  </r>
  <r>
    <x v="67"/>
    <s v="27/07/2024"/>
    <s v="Franchise Sales Bill Ornament CSJ"/>
    <s v="CGST ON GOLD BULLION SALES"/>
    <s v=""/>
    <s v=""/>
    <n v="0"/>
    <s v=""/>
    <s v=""/>
    <n v="28.05"/>
    <n v="0"/>
    <x v="0"/>
    <x v="1"/>
    <s v=""/>
    <s v=""/>
    <n v="0"/>
    <n v="0"/>
    <n v="0"/>
  </r>
  <r>
    <x v="67"/>
    <s v="27/07/2024"/>
    <s v="Franchise Sales Bill Ornament CSJ"/>
    <s v="SGST ON GOLD BULLION SALES"/>
    <s v=""/>
    <s v=""/>
    <n v="0"/>
    <s v=""/>
    <s v=""/>
    <n v="1.43"/>
    <n v="0"/>
    <x v="0"/>
    <x v="1"/>
    <s v=""/>
    <s v=""/>
    <n v="0"/>
    <n v="0"/>
    <n v="0"/>
  </r>
  <r>
    <x v="67"/>
    <s v="27/07/2024"/>
    <s v="Franchise Sales Bill Ornament CSJ"/>
    <s v="CGST ON GOLD BULLION SALES"/>
    <s v=""/>
    <s v=""/>
    <n v="0"/>
    <s v=""/>
    <s v=""/>
    <n v="1.43"/>
    <n v="0"/>
    <x v="0"/>
    <x v="1"/>
    <s v=""/>
    <s v=""/>
    <n v="0"/>
    <n v="0"/>
    <n v="0"/>
  </r>
  <r>
    <x v="67"/>
    <s v="27/07/2024"/>
    <s v="Franchise Sales Bill Ornament CSJ"/>
    <s v="ROUND OFF A/C"/>
    <s v=""/>
    <s v=""/>
    <n v="0.46"/>
    <s v=""/>
    <s v=""/>
    <n v="0"/>
    <n v="0"/>
    <x v="0"/>
    <x v="1"/>
    <s v=""/>
    <s v=""/>
    <n v="0"/>
    <n v="0"/>
    <n v="0"/>
  </r>
  <r>
    <x v="67"/>
    <s v="27/07/2024"/>
    <s v="Franchise Sales Bill Ornament CSJ"/>
    <s v="CHANDUKAKA SARAF AND SONS PVT LTD PUNE"/>
    <s v=""/>
    <s v=""/>
    <n v="961818"/>
    <s v=""/>
    <s v=""/>
    <n v="0"/>
    <n v="0"/>
    <x v="0"/>
    <x v="1"/>
    <s v=""/>
    <s v=""/>
    <n v="0"/>
    <n v="0"/>
    <n v="0"/>
  </r>
  <r>
    <x v="68"/>
    <s v="27/07/2024"/>
    <s v="Franchise Sales Bill Ornament CSJ"/>
    <s v="GOLD BULLION SALES"/>
    <s v=""/>
    <n v="0"/>
    <n v="0"/>
    <n v="325.77499999999998"/>
    <n v="7056.9"/>
    <n v="2298948.62"/>
    <n v="2298948.62"/>
    <x v="0"/>
    <x v="1"/>
    <n v="325.77499999999998"/>
    <n v="7056.9"/>
    <n v="2298961.5980000002"/>
    <n v="2298961.5980000002"/>
    <n v="0"/>
  </r>
  <r>
    <x v="68"/>
    <s v="27/07/2024"/>
    <s v="Franchise Sales Bill Ornament CSJ"/>
    <s v="GOLD BULLION SALES LABOUR CHARGES"/>
    <s v=""/>
    <s v=""/>
    <n v="0"/>
    <s v=""/>
    <s v=""/>
    <n v="4615.28"/>
    <n v="4615.28"/>
    <x v="0"/>
    <x v="1"/>
    <s v=""/>
    <s v=""/>
    <n v="0"/>
    <n v="0"/>
    <n v="0"/>
  </r>
  <r>
    <x v="68"/>
    <s v="27/07/2024"/>
    <s v="Franchise Sales Bill Ornament CSJ"/>
    <s v="GOLD BULLION SALES OTHER CHARGES"/>
    <s v=""/>
    <s v=""/>
    <n v="0"/>
    <s v=""/>
    <s v=""/>
    <n v="210"/>
    <n v="210"/>
    <x v="0"/>
    <x v="1"/>
    <s v=""/>
    <s v=""/>
    <n v="0"/>
    <n v="0"/>
    <n v="0"/>
  </r>
  <r>
    <x v="68"/>
    <s v="27/07/2024"/>
    <s v="Franchise Sales Bill Ornament CSJ"/>
    <s v="SGST ON GOLD BULLION SALES"/>
    <s v=""/>
    <s v=""/>
    <n v="0"/>
    <s v=""/>
    <s v=""/>
    <n v="34484.230000000003"/>
    <n v="0"/>
    <x v="0"/>
    <x v="1"/>
    <s v=""/>
    <s v=""/>
    <n v="0"/>
    <n v="0"/>
    <n v="0"/>
  </r>
  <r>
    <x v="68"/>
    <s v="27/07/2024"/>
    <s v="Franchise Sales Bill Ornament CSJ"/>
    <s v="CGST ON GOLD BULLION SALES"/>
    <s v=""/>
    <s v=""/>
    <n v="0"/>
    <s v=""/>
    <s v=""/>
    <n v="34484.230000000003"/>
    <n v="0"/>
    <x v="0"/>
    <x v="1"/>
    <s v=""/>
    <s v=""/>
    <n v="0"/>
    <n v="0"/>
    <n v="0"/>
  </r>
  <r>
    <x v="68"/>
    <s v="27/07/2024"/>
    <s v="Franchise Sales Bill Ornament CSJ"/>
    <s v="SGST ON GOLD BULLION SALES"/>
    <s v=""/>
    <s v=""/>
    <n v="0"/>
    <s v=""/>
    <s v=""/>
    <n v="69.23"/>
    <n v="0"/>
    <x v="0"/>
    <x v="1"/>
    <s v=""/>
    <s v=""/>
    <n v="0"/>
    <n v="0"/>
    <n v="0"/>
  </r>
  <r>
    <x v="68"/>
    <s v="27/07/2024"/>
    <s v="Franchise Sales Bill Ornament CSJ"/>
    <s v="CGST ON GOLD BULLION SALES"/>
    <s v=""/>
    <s v=""/>
    <n v="0"/>
    <s v=""/>
    <s v=""/>
    <n v="69.23"/>
    <n v="0"/>
    <x v="0"/>
    <x v="1"/>
    <s v=""/>
    <s v=""/>
    <n v="0"/>
    <n v="0"/>
    <n v="0"/>
  </r>
  <r>
    <x v="68"/>
    <s v="27/07/2024"/>
    <s v="Franchise Sales Bill Ornament CSJ"/>
    <s v="SGST ON GOLD BULLION SALES"/>
    <s v=""/>
    <s v=""/>
    <n v="0"/>
    <s v=""/>
    <s v=""/>
    <n v="3.15"/>
    <n v="0"/>
    <x v="0"/>
    <x v="1"/>
    <s v=""/>
    <s v=""/>
    <n v="0"/>
    <n v="0"/>
    <n v="0"/>
  </r>
  <r>
    <x v="68"/>
    <s v="27/07/2024"/>
    <s v="Franchise Sales Bill Ornament CSJ"/>
    <s v="CGST ON GOLD BULLION SALES"/>
    <s v=""/>
    <s v=""/>
    <n v="0"/>
    <s v=""/>
    <s v=""/>
    <n v="3.15"/>
    <n v="0"/>
    <x v="0"/>
    <x v="1"/>
    <s v=""/>
    <s v=""/>
    <n v="0"/>
    <n v="0"/>
    <n v="0"/>
  </r>
  <r>
    <x v="68"/>
    <s v="27/07/2024"/>
    <s v="Franchise Sales Bill Ornament CSJ"/>
    <s v="ROUND OFF A/C"/>
    <s v=""/>
    <s v=""/>
    <n v="0.12"/>
    <s v=""/>
    <s v=""/>
    <n v="0"/>
    <n v="0"/>
    <x v="0"/>
    <x v="1"/>
    <s v=""/>
    <s v=""/>
    <n v="0"/>
    <n v="0"/>
    <n v="0"/>
  </r>
  <r>
    <x v="68"/>
    <s v="27/07/2024"/>
    <s v="Franchise Sales Bill Ornament CSJ"/>
    <s v="CHANDUKAKA SARAF AND SONS PVT LTD PUNE"/>
    <s v=""/>
    <s v=""/>
    <n v="2372887"/>
    <s v=""/>
    <s v=""/>
    <n v="0"/>
    <n v="0"/>
    <x v="0"/>
    <x v="1"/>
    <s v=""/>
    <s v=""/>
    <n v="0"/>
    <n v="0"/>
    <n v="0"/>
  </r>
  <r>
    <x v="69"/>
    <s v="27/07/2024"/>
    <s v="Franchise Sales Bill Ornament CSJ"/>
    <s v="GOLD BULLION SALES"/>
    <s v=""/>
    <n v="0"/>
    <n v="0"/>
    <n v="80.674999999999997"/>
    <n v="7056.9"/>
    <n v="569312.96"/>
    <n v="569312.96"/>
    <x v="0"/>
    <x v="1"/>
    <n v="80.674999999999997"/>
    <n v="7056.9"/>
    <n v="569315.40800000005"/>
    <n v="569315.40800000005"/>
    <n v="0"/>
  </r>
  <r>
    <x v="69"/>
    <s v="27/07/2024"/>
    <s v="Franchise Sales Bill Ornament CSJ"/>
    <s v="GOLD BULLION SALES LABOUR CHARGES"/>
    <s v=""/>
    <s v=""/>
    <n v="0"/>
    <s v=""/>
    <s v=""/>
    <n v="1143.23"/>
    <n v="1143.23"/>
    <x v="0"/>
    <x v="1"/>
    <s v=""/>
    <s v=""/>
    <n v="0"/>
    <n v="0"/>
    <n v="0"/>
  </r>
  <r>
    <x v="69"/>
    <s v="27/07/2024"/>
    <s v="Franchise Sales Bill Ornament CSJ"/>
    <s v="GOLD BULLION SALES OTHER CHARGES"/>
    <s v=""/>
    <s v=""/>
    <n v="0"/>
    <s v=""/>
    <s v=""/>
    <n v="50"/>
    <n v="50"/>
    <x v="0"/>
    <x v="1"/>
    <s v=""/>
    <s v=""/>
    <n v="0"/>
    <n v="0"/>
    <n v="0"/>
  </r>
  <r>
    <x v="69"/>
    <s v="27/07/2024"/>
    <s v="Franchise Sales Bill Ornament CSJ"/>
    <s v="SGST ON GOLD BULLION SALES"/>
    <s v=""/>
    <s v=""/>
    <n v="0"/>
    <s v=""/>
    <s v=""/>
    <n v="8539.69"/>
    <n v="0"/>
    <x v="0"/>
    <x v="1"/>
    <s v=""/>
    <s v=""/>
    <n v="0"/>
    <n v="0"/>
    <n v="0"/>
  </r>
  <r>
    <x v="69"/>
    <s v="27/07/2024"/>
    <s v="Franchise Sales Bill Ornament CSJ"/>
    <s v="CGST ON GOLD BULLION SALES"/>
    <s v=""/>
    <s v=""/>
    <n v="0"/>
    <s v=""/>
    <s v=""/>
    <n v="8539.69"/>
    <n v="0"/>
    <x v="0"/>
    <x v="1"/>
    <s v=""/>
    <s v=""/>
    <n v="0"/>
    <n v="0"/>
    <n v="0"/>
  </r>
  <r>
    <x v="69"/>
    <s v="27/07/2024"/>
    <s v="Franchise Sales Bill Ornament CSJ"/>
    <s v="SGST ON GOLD BULLION SALES"/>
    <s v=""/>
    <s v=""/>
    <n v="0"/>
    <s v=""/>
    <s v=""/>
    <n v="17.149999999999999"/>
    <n v="0"/>
    <x v="0"/>
    <x v="1"/>
    <s v=""/>
    <s v=""/>
    <n v="0"/>
    <n v="0"/>
    <n v="0"/>
  </r>
  <r>
    <x v="69"/>
    <s v="27/07/2024"/>
    <s v="Franchise Sales Bill Ornament CSJ"/>
    <s v="CGST ON GOLD BULLION SALES"/>
    <s v=""/>
    <s v=""/>
    <n v="0"/>
    <s v=""/>
    <s v=""/>
    <n v="17.149999999999999"/>
    <n v="0"/>
    <x v="0"/>
    <x v="1"/>
    <s v=""/>
    <s v=""/>
    <n v="0"/>
    <n v="0"/>
    <n v="0"/>
  </r>
  <r>
    <x v="69"/>
    <s v="27/07/2024"/>
    <s v="Franchise Sales Bill Ornament CSJ"/>
    <s v="SGST ON GOLD BULLION SALES"/>
    <s v=""/>
    <s v=""/>
    <n v="0"/>
    <s v=""/>
    <s v=""/>
    <n v="0.75"/>
    <n v="0"/>
    <x v="0"/>
    <x v="1"/>
    <s v=""/>
    <s v=""/>
    <n v="0"/>
    <n v="0"/>
    <n v="0"/>
  </r>
  <r>
    <x v="69"/>
    <s v="27/07/2024"/>
    <s v="Franchise Sales Bill Ornament CSJ"/>
    <s v="CGST ON GOLD BULLION SALES"/>
    <s v=""/>
    <s v=""/>
    <n v="0"/>
    <s v=""/>
    <s v=""/>
    <n v="0.75"/>
    <n v="0"/>
    <x v="0"/>
    <x v="1"/>
    <s v=""/>
    <s v=""/>
    <n v="0"/>
    <n v="0"/>
    <n v="0"/>
  </r>
  <r>
    <x v="69"/>
    <s v="27/07/2024"/>
    <s v="Franchise Sales Bill Ornament CSJ"/>
    <s v="ROUND OFF A/C"/>
    <s v=""/>
    <s v=""/>
    <n v="0.37"/>
    <s v=""/>
    <s v=""/>
    <n v="0"/>
    <n v="0"/>
    <x v="0"/>
    <x v="1"/>
    <s v=""/>
    <s v=""/>
    <n v="0"/>
    <n v="0"/>
    <n v="0"/>
  </r>
  <r>
    <x v="69"/>
    <s v="27/07/2024"/>
    <s v="Franchise Sales Bill Ornament CSJ"/>
    <s v="CHANDUKAKA SARAF AND SONS PVT LTD PUNE"/>
    <s v=""/>
    <s v=""/>
    <n v="587621"/>
    <s v=""/>
    <s v=""/>
    <n v="0"/>
    <n v="0"/>
    <x v="0"/>
    <x v="1"/>
    <s v=""/>
    <s v=""/>
    <n v="0"/>
    <n v="0"/>
    <n v="0"/>
  </r>
  <r>
    <x v="70"/>
    <s v="27/07/2024"/>
    <s v="Franchise Sales Bill Ornament CSJ"/>
    <s v="GOLD BULLION SALES"/>
    <s v=""/>
    <n v="0"/>
    <n v="0"/>
    <n v="32.039000000000001"/>
    <n v="7056.9"/>
    <n v="226096.18"/>
    <n v="226096.18"/>
    <x v="0"/>
    <x v="1"/>
    <n v="32.039000000000001"/>
    <n v="7056.9"/>
    <n v="226096.019"/>
    <n v="226096.019"/>
    <n v="0"/>
  </r>
  <r>
    <x v="70"/>
    <s v="27/07/2024"/>
    <s v="Franchise Sales Bill Ornament CSJ"/>
    <s v="GOLD BULLION SALES LABOUR CHARGES"/>
    <s v=""/>
    <s v=""/>
    <n v="0"/>
    <s v=""/>
    <s v=""/>
    <n v="451.65"/>
    <n v="451.65"/>
    <x v="0"/>
    <x v="1"/>
    <s v=""/>
    <s v=""/>
    <n v="0"/>
    <n v="0"/>
    <n v="0"/>
  </r>
  <r>
    <x v="70"/>
    <s v="27/07/2024"/>
    <s v="Franchise Sales Bill Ornament CSJ"/>
    <s v="GOLD BULLION SALES OTHER CHARGES"/>
    <s v=""/>
    <s v=""/>
    <n v="0"/>
    <s v=""/>
    <s v=""/>
    <n v="10.25"/>
    <n v="10.25"/>
    <x v="0"/>
    <x v="1"/>
    <s v=""/>
    <s v=""/>
    <n v="0"/>
    <n v="0"/>
    <n v="0"/>
  </r>
  <r>
    <x v="70"/>
    <s v="27/07/2024"/>
    <s v="Franchise Sales Bill Ornament CSJ"/>
    <s v="SGST ON GOLD BULLION SALES"/>
    <s v=""/>
    <s v=""/>
    <n v="0"/>
    <s v=""/>
    <s v=""/>
    <n v="3391.44"/>
    <n v="0"/>
    <x v="0"/>
    <x v="1"/>
    <s v=""/>
    <s v=""/>
    <n v="0"/>
    <n v="0"/>
    <n v="0"/>
  </r>
  <r>
    <x v="70"/>
    <s v="27/07/2024"/>
    <s v="Franchise Sales Bill Ornament CSJ"/>
    <s v="CGST ON GOLD BULLION SALES"/>
    <s v=""/>
    <s v=""/>
    <n v="0"/>
    <s v=""/>
    <s v=""/>
    <n v="3391.44"/>
    <n v="0"/>
    <x v="0"/>
    <x v="1"/>
    <s v=""/>
    <s v=""/>
    <n v="0"/>
    <n v="0"/>
    <n v="0"/>
  </r>
  <r>
    <x v="70"/>
    <s v="27/07/2024"/>
    <s v="Franchise Sales Bill Ornament CSJ"/>
    <s v="SGST ON GOLD BULLION SALES"/>
    <s v=""/>
    <s v=""/>
    <n v="0"/>
    <s v=""/>
    <s v=""/>
    <n v="6.77"/>
    <n v="0"/>
    <x v="0"/>
    <x v="1"/>
    <s v=""/>
    <s v=""/>
    <n v="0"/>
    <n v="0"/>
    <n v="0"/>
  </r>
  <r>
    <x v="70"/>
    <s v="27/07/2024"/>
    <s v="Franchise Sales Bill Ornament CSJ"/>
    <s v="CGST ON GOLD BULLION SALES"/>
    <s v=""/>
    <s v=""/>
    <n v="0"/>
    <s v=""/>
    <s v=""/>
    <n v="6.77"/>
    <n v="0"/>
    <x v="0"/>
    <x v="1"/>
    <s v=""/>
    <s v=""/>
    <n v="0"/>
    <n v="0"/>
    <n v="0"/>
  </r>
  <r>
    <x v="70"/>
    <s v="27/07/2024"/>
    <s v="Franchise Sales Bill Ornament CSJ"/>
    <s v="SGST ON GOLD BULLION SALES"/>
    <s v=""/>
    <s v=""/>
    <n v="0"/>
    <s v=""/>
    <s v=""/>
    <n v="0.15"/>
    <n v="0"/>
    <x v="0"/>
    <x v="1"/>
    <s v=""/>
    <s v=""/>
    <n v="0"/>
    <n v="0"/>
    <n v="0"/>
  </r>
  <r>
    <x v="70"/>
    <s v="27/07/2024"/>
    <s v="Franchise Sales Bill Ornament CSJ"/>
    <s v="CGST ON GOLD BULLION SALES"/>
    <s v=""/>
    <s v=""/>
    <n v="0"/>
    <s v=""/>
    <s v=""/>
    <n v="0.15"/>
    <n v="0"/>
    <x v="0"/>
    <x v="1"/>
    <s v=""/>
    <s v=""/>
    <n v="0"/>
    <n v="0"/>
    <n v="0"/>
  </r>
  <r>
    <x v="70"/>
    <s v="27/07/2024"/>
    <s v="Franchise Sales Bill Ornament CSJ"/>
    <s v="ROUND OFF A/C"/>
    <s v=""/>
    <s v=""/>
    <n v="0"/>
    <s v=""/>
    <s v=""/>
    <n v="0.2"/>
    <n v="0"/>
    <x v="0"/>
    <x v="1"/>
    <s v=""/>
    <s v=""/>
    <n v="0"/>
    <n v="0"/>
    <n v="0"/>
  </r>
  <r>
    <x v="70"/>
    <s v="27/07/2024"/>
    <s v="Franchise Sales Bill Ornament CSJ"/>
    <s v="CHANDUKAKA SARAF AND SONS PVT LTD PUNE"/>
    <s v=""/>
    <s v=""/>
    <n v="233355"/>
    <s v=""/>
    <s v=""/>
    <n v="0"/>
    <n v="0"/>
    <x v="0"/>
    <x v="1"/>
    <s v=""/>
    <s v=""/>
    <n v="0"/>
    <n v="0"/>
    <n v="0"/>
  </r>
  <r>
    <x v="71"/>
    <s v="27/07/2024"/>
    <s v="Franchise Diamond Sales Bill CSJ"/>
    <s v="GOLD ORNAMENT SALES"/>
    <s v=""/>
    <n v="0"/>
    <n v="0"/>
    <n v="6.6619999999999999"/>
    <n v="7056.91"/>
    <n v="47020.17"/>
    <n v="47020.17"/>
    <x v="2"/>
    <x v="1"/>
    <n v="6.6619999999999999"/>
    <n v="7056.91"/>
    <n v="47013.133999999998"/>
    <n v="47013.133999999998"/>
    <n v="0"/>
  </r>
  <r>
    <x v="71"/>
    <s v="27/07/2024"/>
    <s v="Franchise Diamond Sales Bill CSJ"/>
    <s v="DIAMOND SALES"/>
    <s v=""/>
    <s v=""/>
    <n v="0"/>
    <s v=""/>
    <s v=""/>
    <n v="34251.5"/>
    <n v="34251.5"/>
    <x v="2"/>
    <x v="1"/>
    <s v=""/>
    <s v=""/>
    <n v="0"/>
    <n v="0"/>
    <n v="0"/>
  </r>
  <r>
    <x v="71"/>
    <s v="27/07/2024"/>
    <s v="Franchise Diamond Sales Bill CSJ"/>
    <s v="GOLD ORNAMENT SALES LABOUR CHARGES"/>
    <s v=""/>
    <s v=""/>
    <n v="0"/>
    <s v=""/>
    <s v=""/>
    <n v="13605.72"/>
    <n v="13605.72"/>
    <x v="2"/>
    <x v="1"/>
    <s v=""/>
    <s v=""/>
    <n v="0"/>
    <n v="0"/>
    <n v="0"/>
  </r>
  <r>
    <x v="71"/>
    <s v="27/07/2024"/>
    <s v="Franchise Diamond Sales Bill CSJ"/>
    <s v="SGST ON GOLD ORNAMENT SALES"/>
    <s v=""/>
    <s v=""/>
    <n v="0"/>
    <s v=""/>
    <s v=""/>
    <n v="705.3"/>
    <n v="0"/>
    <x v="2"/>
    <x v="1"/>
    <s v=""/>
    <s v=""/>
    <n v="0"/>
    <n v="0"/>
    <n v="0"/>
  </r>
  <r>
    <x v="71"/>
    <s v="27/07/2024"/>
    <s v="Franchise Diamond Sales Bill CSJ"/>
    <s v="CGST ON GOLD ORNAMENT SALES"/>
    <s v=""/>
    <s v=""/>
    <n v="0"/>
    <s v=""/>
    <s v=""/>
    <n v="705.3"/>
    <n v="0"/>
    <x v="2"/>
    <x v="1"/>
    <s v=""/>
    <s v=""/>
    <n v="0"/>
    <n v="0"/>
    <n v="0"/>
  </r>
  <r>
    <x v="71"/>
    <s v="27/07/2024"/>
    <s v="Franchise Diamond Sales Bill CSJ"/>
    <s v="SGST ON DIAMOND SALES"/>
    <s v=""/>
    <s v=""/>
    <n v="0"/>
    <s v=""/>
    <s v=""/>
    <n v="513.77"/>
    <n v="0"/>
    <x v="2"/>
    <x v="1"/>
    <s v=""/>
    <s v=""/>
    <n v="0"/>
    <n v="0"/>
    <n v="0"/>
  </r>
  <r>
    <x v="71"/>
    <s v="27/07/2024"/>
    <s v="Franchise Diamond Sales Bill CSJ"/>
    <s v="CGST ON DIAMOND SALES"/>
    <s v=""/>
    <s v=""/>
    <n v="0"/>
    <s v=""/>
    <s v=""/>
    <n v="513.77"/>
    <n v="0"/>
    <x v="2"/>
    <x v="1"/>
    <s v=""/>
    <s v=""/>
    <n v="0"/>
    <n v="0"/>
    <n v="0"/>
  </r>
  <r>
    <x v="71"/>
    <s v="27/07/2024"/>
    <s v="Franchise Diamond Sales Bill CSJ"/>
    <s v="SGST ON GOLD ORNAMENT SALES"/>
    <s v=""/>
    <s v=""/>
    <n v="0"/>
    <s v=""/>
    <s v=""/>
    <n v="204.09"/>
    <n v="0"/>
    <x v="2"/>
    <x v="1"/>
    <s v=""/>
    <s v=""/>
    <n v="0"/>
    <n v="0"/>
    <n v="0"/>
  </r>
  <r>
    <x v="71"/>
    <s v="27/07/2024"/>
    <s v="Franchise Diamond Sales Bill CSJ"/>
    <s v="CGST ON GOLD ORNAMENT SALES"/>
    <s v=""/>
    <s v=""/>
    <n v="0"/>
    <s v=""/>
    <s v=""/>
    <n v="204.09"/>
    <n v="0"/>
    <x v="2"/>
    <x v="1"/>
    <s v=""/>
    <s v=""/>
    <n v="0"/>
    <n v="0"/>
    <n v="0"/>
  </r>
  <r>
    <x v="71"/>
    <s v="27/07/2024"/>
    <s v="Franchise Diamond Sales Bill CSJ"/>
    <s v="ROUND OFF A/C"/>
    <s v=""/>
    <s v=""/>
    <n v="0"/>
    <s v=""/>
    <s v=""/>
    <n v="0.28999999999999998"/>
    <n v="0"/>
    <x v="2"/>
    <x v="1"/>
    <s v=""/>
    <s v=""/>
    <n v="0"/>
    <n v="0"/>
    <n v="0"/>
  </r>
  <r>
    <x v="71"/>
    <s v="27/07/2024"/>
    <s v="Franchise Diamond Sales Bill CSJ"/>
    <s v="CHANDUKAKA SARAF AND SONS PVT LTD PUNE"/>
    <s v=""/>
    <s v=""/>
    <n v="97724"/>
    <s v=""/>
    <s v=""/>
    <n v="0"/>
    <n v="0"/>
    <x v="2"/>
    <x v="1"/>
    <s v=""/>
    <s v=""/>
    <n v="0"/>
    <n v="0"/>
    <n v="0"/>
  </r>
  <r>
    <x v="72"/>
    <s v="27/07/2024"/>
    <s v="Rd Purchase Franchise Silver CSJ"/>
    <s v="SILVER ARTICLES RD PURCHASE"/>
    <n v="76.230999999999995"/>
    <n v="81.599999999999994"/>
    <n v="3926.47"/>
    <s v=""/>
    <n v="0"/>
    <n v="0"/>
    <n v="3926.47"/>
    <x v="1"/>
    <x v="0"/>
    <n v="76.230999999999995"/>
    <n v="81.599999999999994"/>
    <n v="6220.45"/>
    <n v="0"/>
    <n v="6220.45"/>
  </r>
  <r>
    <x v="72"/>
    <s v="27/07/2024"/>
    <s v="Rd Purchase Franchise Silver CSJ"/>
    <s v="SILVER ARTICLES RD PURCHASE LABOUR CHARGES"/>
    <s v=""/>
    <s v=""/>
    <n v="657.94"/>
    <s v=""/>
    <s v=""/>
    <n v="0"/>
    <n v="657.94"/>
    <x v="1"/>
    <x v="0"/>
    <s v=""/>
    <s v=""/>
    <n v="0"/>
    <n v="0"/>
    <n v="0"/>
  </r>
  <r>
    <x v="72"/>
    <s v="27/07/2024"/>
    <s v="Rd Purchase Franchise Silver CSJ"/>
    <s v="SILVER ORNAMENT RD PURCHASE"/>
    <s v=""/>
    <s v=""/>
    <n v="2293.94"/>
    <s v=""/>
    <s v=""/>
    <n v="0"/>
    <n v="2293.94"/>
    <x v="1"/>
    <x v="0"/>
    <s v=""/>
    <s v=""/>
    <n v="0"/>
    <n v="0"/>
    <n v="0"/>
  </r>
  <r>
    <x v="72"/>
    <s v="27/07/2024"/>
    <s v="Rd Purchase Franchise Silver CSJ"/>
    <s v="SILVER ORNAMENT RD PURCHASE LABOUR CHARGES"/>
    <s v=""/>
    <s v=""/>
    <n v="622.61"/>
    <s v=""/>
    <s v=""/>
    <n v="0"/>
    <n v="622.61"/>
    <x v="1"/>
    <x v="0"/>
    <s v=""/>
    <s v=""/>
    <n v="0"/>
    <n v="0"/>
    <n v="0"/>
  </r>
  <r>
    <x v="72"/>
    <s v="27/07/2024"/>
    <s v="Rd Purchase Franchise Silver CSJ"/>
    <s v="SGST ON SILVER ARTICLES RD PURCHASE"/>
    <s v=""/>
    <s v=""/>
    <n v="58.9"/>
    <s v=""/>
    <s v=""/>
    <n v="0"/>
    <n v="0"/>
    <x v="1"/>
    <x v="0"/>
    <s v=""/>
    <s v=""/>
    <n v="0"/>
    <n v="0"/>
    <n v="0"/>
  </r>
  <r>
    <x v="72"/>
    <s v="27/07/2024"/>
    <s v="Rd Purchase Franchise Silver CSJ"/>
    <s v="CGST ON SILVER ARTICLES RD PURCHASE"/>
    <s v=""/>
    <s v=""/>
    <n v="58.9"/>
    <s v=""/>
    <s v=""/>
    <n v="0"/>
    <n v="0"/>
    <x v="1"/>
    <x v="0"/>
    <s v=""/>
    <s v=""/>
    <n v="0"/>
    <n v="0"/>
    <n v="0"/>
  </r>
  <r>
    <x v="72"/>
    <s v="27/07/2024"/>
    <s v="Rd Purchase Franchise Silver CSJ"/>
    <s v="SGST ON SILVER ARTICLES RD PURCHASE"/>
    <s v=""/>
    <s v=""/>
    <n v="9.8699999999999992"/>
    <s v=""/>
    <s v=""/>
    <n v="0"/>
    <n v="0"/>
    <x v="1"/>
    <x v="0"/>
    <s v=""/>
    <s v=""/>
    <n v="0"/>
    <n v="0"/>
    <n v="0"/>
  </r>
  <r>
    <x v="72"/>
    <s v="27/07/2024"/>
    <s v="Rd Purchase Franchise Silver CSJ"/>
    <s v="CGST ON SILVER ARTICLES RD PURCHASE"/>
    <s v=""/>
    <s v=""/>
    <n v="9.8699999999999992"/>
    <s v=""/>
    <s v=""/>
    <n v="0"/>
    <n v="0"/>
    <x v="1"/>
    <x v="0"/>
    <s v=""/>
    <s v=""/>
    <n v="0"/>
    <n v="0"/>
    <n v="0"/>
  </r>
  <r>
    <x v="72"/>
    <s v="27/07/2024"/>
    <s v="Rd Purchase Franchise Silver CSJ"/>
    <s v="SGST ON SILVER ORNAMENT RD PURCHASE"/>
    <s v=""/>
    <s v=""/>
    <n v="34.409999999999997"/>
    <s v=""/>
    <s v=""/>
    <n v="0"/>
    <n v="0"/>
    <x v="1"/>
    <x v="0"/>
    <s v=""/>
    <s v=""/>
    <n v="0"/>
    <n v="0"/>
    <n v="0"/>
  </r>
  <r>
    <x v="72"/>
    <s v="27/07/2024"/>
    <s v="Rd Purchase Franchise Silver CSJ"/>
    <s v="CGST ON SILVER ORNAMENT RD PURCHASE"/>
    <s v=""/>
    <s v=""/>
    <n v="34.409999999999997"/>
    <s v=""/>
    <s v=""/>
    <n v="0"/>
    <n v="0"/>
    <x v="1"/>
    <x v="0"/>
    <s v=""/>
    <s v=""/>
    <n v="0"/>
    <n v="0"/>
    <n v="0"/>
  </r>
  <r>
    <x v="72"/>
    <s v="27/07/2024"/>
    <s v="Rd Purchase Franchise Silver CSJ"/>
    <s v="SGST ON SILVER ORNAMENT RD PURCHASE"/>
    <s v=""/>
    <s v=""/>
    <n v="9.34"/>
    <s v=""/>
    <s v=""/>
    <n v="0"/>
    <n v="0"/>
    <x v="1"/>
    <x v="0"/>
    <s v=""/>
    <s v=""/>
    <n v="0"/>
    <n v="0"/>
    <n v="0"/>
  </r>
  <r>
    <x v="72"/>
    <s v="27/07/2024"/>
    <s v="Rd Purchase Franchise Silver CSJ"/>
    <s v="CGST ON SILVER ORNAMENT RD PURCHASE"/>
    <s v=""/>
    <s v=""/>
    <n v="9.34"/>
    <s v=""/>
    <s v=""/>
    <n v="0"/>
    <n v="0"/>
    <x v="1"/>
    <x v="0"/>
    <s v=""/>
    <s v=""/>
    <n v="0"/>
    <n v="0"/>
    <n v="0"/>
  </r>
  <r>
    <x v="72"/>
    <s v="27/07/2024"/>
    <s v="Rd Purchase Franchise Silver CSJ"/>
    <s v="CHANDUKAKA SARAF AND SONS PVT LTD PUNE"/>
    <s v=""/>
    <s v=""/>
    <n v="0"/>
    <s v=""/>
    <s v=""/>
    <n v="7726"/>
    <n v="0"/>
    <x v="1"/>
    <x v="0"/>
    <s v=""/>
    <s v=""/>
    <n v="0"/>
    <n v="0"/>
    <n v="0"/>
  </r>
  <r>
    <x v="72"/>
    <s v="27/07/2024"/>
    <s v="Rd Purchase Franchise Silver CSJ"/>
    <s v="CHANDUKAKA SARAF AND SONS PVT LTD PUNE"/>
    <s v=""/>
    <s v=""/>
    <n v="8"/>
    <s v=""/>
    <s v=""/>
    <n v="0"/>
    <n v="0"/>
    <x v="1"/>
    <x v="0"/>
    <s v=""/>
    <s v=""/>
    <n v="0"/>
    <n v="0"/>
    <n v="0"/>
  </r>
  <r>
    <x v="72"/>
    <s v="27/07/2024"/>
    <s v="Rd Purchase Franchise Silver CSJ"/>
    <s v="T.D.S. PAYABLE PUR ON GOODS"/>
    <s v=""/>
    <s v=""/>
    <n v="0"/>
    <s v=""/>
    <s v=""/>
    <n v="8"/>
    <n v="0"/>
    <x v="1"/>
    <x v="0"/>
    <s v=""/>
    <s v=""/>
    <n v="0"/>
    <n v="0"/>
    <n v="0"/>
  </r>
  <r>
    <x v="73"/>
    <s v="27/07/2024"/>
    <s v="Rd Purchase Franchise Silver CSJ"/>
    <s v="SILVER ORNAMENT RD PURCHASE"/>
    <n v="259.661"/>
    <n v="81.599999999999994"/>
    <n v="21732.02"/>
    <s v=""/>
    <n v="0"/>
    <n v="0"/>
    <n v="21732.02"/>
    <x v="1"/>
    <x v="0"/>
    <n v="259.661"/>
    <n v="81.599999999999994"/>
    <n v="21188.338"/>
    <n v="0"/>
    <n v="21188.338"/>
  </r>
  <r>
    <x v="73"/>
    <s v="27/07/2024"/>
    <s v="Rd Purchase Franchise Silver CSJ"/>
    <s v="SILVER ORNAMENT RD PURCHASE LABOUR CHARGES"/>
    <s v=""/>
    <s v=""/>
    <n v="2776.45"/>
    <s v=""/>
    <s v=""/>
    <n v="0"/>
    <n v="2776.45"/>
    <x v="1"/>
    <x v="0"/>
    <s v=""/>
    <s v=""/>
    <n v="0"/>
    <n v="0"/>
    <n v="0"/>
  </r>
  <r>
    <x v="73"/>
    <s v="27/07/2024"/>
    <s v="Rd Purchase Franchise Silver CSJ"/>
    <s v="SILVER ORNAMENT RD PURCHASE OTHER CHARGES"/>
    <s v=""/>
    <s v=""/>
    <n v="50"/>
    <s v=""/>
    <s v=""/>
    <n v="0"/>
    <n v="50"/>
    <x v="1"/>
    <x v="0"/>
    <s v=""/>
    <s v=""/>
    <n v="0"/>
    <n v="0"/>
    <n v="0"/>
  </r>
  <r>
    <x v="73"/>
    <s v="27/07/2024"/>
    <s v="Rd Purchase Franchise Silver CSJ"/>
    <s v="SGST ON SILVER ORNAMENT RD PURCHASE"/>
    <s v=""/>
    <s v=""/>
    <n v="325.98"/>
    <s v=""/>
    <s v=""/>
    <n v="0"/>
    <n v="0"/>
    <x v="1"/>
    <x v="0"/>
    <s v=""/>
    <s v=""/>
    <n v="0"/>
    <n v="0"/>
    <n v="0"/>
  </r>
  <r>
    <x v="73"/>
    <s v="27/07/2024"/>
    <s v="Rd Purchase Franchise Silver CSJ"/>
    <s v="CGST ON SILVER ORNAMENT RD PURCHASE"/>
    <s v=""/>
    <s v=""/>
    <n v="325.98"/>
    <s v=""/>
    <s v=""/>
    <n v="0"/>
    <n v="0"/>
    <x v="1"/>
    <x v="0"/>
    <s v=""/>
    <s v=""/>
    <n v="0"/>
    <n v="0"/>
    <n v="0"/>
  </r>
  <r>
    <x v="73"/>
    <s v="27/07/2024"/>
    <s v="Rd Purchase Franchise Silver CSJ"/>
    <s v="SGST ON SILVER ORNAMENT RD PURCHASE"/>
    <s v=""/>
    <s v=""/>
    <n v="41.65"/>
    <s v=""/>
    <s v=""/>
    <n v="0"/>
    <n v="0"/>
    <x v="1"/>
    <x v="0"/>
    <s v=""/>
    <s v=""/>
    <n v="0"/>
    <n v="0"/>
    <n v="0"/>
  </r>
  <r>
    <x v="73"/>
    <s v="27/07/2024"/>
    <s v="Rd Purchase Franchise Silver CSJ"/>
    <s v="CGST ON SILVER ORNAMENT RD PURCHASE"/>
    <s v=""/>
    <s v=""/>
    <n v="41.65"/>
    <s v=""/>
    <s v=""/>
    <n v="0"/>
    <n v="0"/>
    <x v="1"/>
    <x v="0"/>
    <s v=""/>
    <s v=""/>
    <n v="0"/>
    <n v="0"/>
    <n v="0"/>
  </r>
  <r>
    <x v="73"/>
    <s v="27/07/2024"/>
    <s v="Rd Purchase Franchise Silver CSJ"/>
    <s v="SGST ON SILVER ORNAMENT RD PURCHASE"/>
    <s v=""/>
    <s v=""/>
    <n v="0.75"/>
    <s v=""/>
    <s v=""/>
    <n v="0"/>
    <n v="0"/>
    <x v="1"/>
    <x v="0"/>
    <s v=""/>
    <s v=""/>
    <n v="0"/>
    <n v="0"/>
    <n v="0"/>
  </r>
  <r>
    <x v="73"/>
    <s v="27/07/2024"/>
    <s v="Rd Purchase Franchise Silver CSJ"/>
    <s v="CGST ON SILVER ORNAMENT RD PURCHASE"/>
    <s v=""/>
    <s v=""/>
    <n v="0.75"/>
    <s v=""/>
    <s v=""/>
    <n v="0"/>
    <n v="0"/>
    <x v="1"/>
    <x v="0"/>
    <s v=""/>
    <s v=""/>
    <n v="0"/>
    <n v="0"/>
    <n v="0"/>
  </r>
  <r>
    <x v="73"/>
    <s v="27/07/2024"/>
    <s v="Rd Purchase Franchise Silver CSJ"/>
    <s v="ROUND OFF A/C"/>
    <s v=""/>
    <s v=""/>
    <n v="0"/>
    <s v=""/>
    <s v=""/>
    <n v="0.23"/>
    <n v="0"/>
    <x v="1"/>
    <x v="0"/>
    <s v=""/>
    <s v=""/>
    <n v="0"/>
    <n v="0"/>
    <n v="0"/>
  </r>
  <r>
    <x v="73"/>
    <s v="27/07/2024"/>
    <s v="Rd Purchase Franchise Silver CSJ"/>
    <s v="CHANDUKAKA SARAF AND SONS PVT LTD PUNE"/>
    <s v=""/>
    <s v=""/>
    <n v="0"/>
    <s v=""/>
    <s v=""/>
    <n v="25295"/>
    <n v="0"/>
    <x v="1"/>
    <x v="0"/>
    <s v=""/>
    <s v=""/>
    <n v="0"/>
    <n v="0"/>
    <n v="0"/>
  </r>
  <r>
    <x v="73"/>
    <s v="27/07/2024"/>
    <s v="Rd Purchase Franchise Silver CSJ"/>
    <s v="CHANDUKAKA SARAF AND SONS PVT LTD PUNE"/>
    <s v=""/>
    <s v=""/>
    <n v="25"/>
    <s v=""/>
    <s v=""/>
    <n v="0"/>
    <n v="0"/>
    <x v="1"/>
    <x v="0"/>
    <s v=""/>
    <s v=""/>
    <n v="0"/>
    <n v="0"/>
    <n v="0"/>
  </r>
  <r>
    <x v="73"/>
    <s v="27/07/2024"/>
    <s v="Rd Purchase Franchise Silver CSJ"/>
    <s v="T.D.S. PAYABLE PUR ON GOODS"/>
    <s v=""/>
    <s v=""/>
    <n v="0"/>
    <s v=""/>
    <s v=""/>
    <n v="25"/>
    <n v="0"/>
    <x v="1"/>
    <x v="0"/>
    <s v=""/>
    <s v=""/>
    <n v="0"/>
    <n v="0"/>
    <n v="0"/>
  </r>
  <r>
    <x v="74"/>
    <s v="28/07/2024"/>
    <s v="Franchise Silver Sales Bill CSJ"/>
    <s v="SILVER ARTICLES SALES"/>
    <s v=""/>
    <n v="0"/>
    <n v="0"/>
    <n v="968.49699999999996"/>
    <n v="82.42"/>
    <n v="17010.96"/>
    <n v="17010.96"/>
    <x v="1"/>
    <x v="1"/>
    <n v="968.49699999999996"/>
    <n v="82.42"/>
    <n v="79823.523000000001"/>
    <n v="79823.523000000001"/>
    <n v="0"/>
  </r>
  <r>
    <x v="74"/>
    <s v="28/07/2024"/>
    <s v="Franchise Silver Sales Bill CSJ"/>
    <s v="SILVER ARTICLES SALES LABOUR CHARGES"/>
    <s v=""/>
    <s v=""/>
    <n v="0"/>
    <s v=""/>
    <s v=""/>
    <n v="971.48"/>
    <n v="971.48"/>
    <x v="1"/>
    <x v="1"/>
    <s v=""/>
    <s v=""/>
    <n v="0"/>
    <n v="0"/>
    <n v="0"/>
  </r>
  <r>
    <x v="74"/>
    <s v="28/07/2024"/>
    <s v="Franchise Silver Sales Bill CSJ"/>
    <s v="SILVER ORNAMENT SALES"/>
    <s v=""/>
    <s v=""/>
    <n v="0"/>
    <s v=""/>
    <s v=""/>
    <n v="62815.12"/>
    <n v="62815.12"/>
    <x v="1"/>
    <x v="1"/>
    <s v=""/>
    <s v=""/>
    <n v="0"/>
    <n v="0"/>
    <n v="0"/>
  </r>
  <r>
    <x v="74"/>
    <s v="28/07/2024"/>
    <s v="Franchise Silver Sales Bill CSJ"/>
    <s v="SILVER ORNAMENT SALES LABOUR CHARGES"/>
    <s v=""/>
    <s v=""/>
    <n v="0"/>
    <s v=""/>
    <s v=""/>
    <n v="3587.5"/>
    <n v="3587.5"/>
    <x v="1"/>
    <x v="1"/>
    <s v=""/>
    <s v=""/>
    <n v="0"/>
    <n v="0"/>
    <n v="0"/>
  </r>
  <r>
    <x v="74"/>
    <s v="28/07/2024"/>
    <s v="Franchise Silver Sales Bill CSJ"/>
    <s v="SGST ON SILVER ARTICLES SALES"/>
    <s v=""/>
    <s v=""/>
    <n v="0"/>
    <s v=""/>
    <s v=""/>
    <n v="255.16"/>
    <n v="0"/>
    <x v="1"/>
    <x v="1"/>
    <s v=""/>
    <s v=""/>
    <n v="0"/>
    <n v="0"/>
    <n v="0"/>
  </r>
  <r>
    <x v="74"/>
    <s v="28/07/2024"/>
    <s v="Franchise Silver Sales Bill CSJ"/>
    <s v="CGST ON SILVER ARTICLES SALES"/>
    <s v=""/>
    <s v=""/>
    <n v="0"/>
    <s v=""/>
    <s v=""/>
    <n v="255.16"/>
    <n v="0"/>
    <x v="1"/>
    <x v="1"/>
    <s v=""/>
    <s v=""/>
    <n v="0"/>
    <n v="0"/>
    <n v="0"/>
  </r>
  <r>
    <x v="74"/>
    <s v="28/07/2024"/>
    <s v="Franchise Silver Sales Bill CSJ"/>
    <s v="SGST ON SILVER ARTICLES SALES"/>
    <s v=""/>
    <s v=""/>
    <n v="0"/>
    <s v=""/>
    <s v=""/>
    <n v="14.57"/>
    <n v="0"/>
    <x v="1"/>
    <x v="1"/>
    <s v=""/>
    <s v=""/>
    <n v="0"/>
    <n v="0"/>
    <n v="0"/>
  </r>
  <r>
    <x v="74"/>
    <s v="28/07/2024"/>
    <s v="Franchise Silver Sales Bill CSJ"/>
    <s v="CGST ON SILVER ARTICLES SALES"/>
    <s v=""/>
    <s v=""/>
    <n v="0"/>
    <s v=""/>
    <s v=""/>
    <n v="14.57"/>
    <n v="0"/>
    <x v="1"/>
    <x v="1"/>
    <s v=""/>
    <s v=""/>
    <n v="0"/>
    <n v="0"/>
    <n v="0"/>
  </r>
  <r>
    <x v="74"/>
    <s v="28/07/2024"/>
    <s v="Franchise Silver Sales Bill CSJ"/>
    <s v="SGST ON SILVER ORNAMENT SALES"/>
    <s v=""/>
    <s v=""/>
    <n v="0"/>
    <s v=""/>
    <s v=""/>
    <n v="942.23"/>
    <n v="0"/>
    <x v="1"/>
    <x v="1"/>
    <s v=""/>
    <s v=""/>
    <n v="0"/>
    <n v="0"/>
    <n v="0"/>
  </r>
  <r>
    <x v="74"/>
    <s v="28/07/2024"/>
    <s v="Franchise Silver Sales Bill CSJ"/>
    <s v="CGST ON SILVER ORNAMENT SALES"/>
    <s v=""/>
    <s v=""/>
    <n v="0"/>
    <s v=""/>
    <s v=""/>
    <n v="942.23"/>
    <n v="0"/>
    <x v="1"/>
    <x v="1"/>
    <s v=""/>
    <s v=""/>
    <n v="0"/>
    <n v="0"/>
    <n v="0"/>
  </r>
  <r>
    <x v="74"/>
    <s v="28/07/2024"/>
    <s v="Franchise Silver Sales Bill CSJ"/>
    <s v="SGST ON SILVER ORNAMENT SALES"/>
    <s v=""/>
    <s v=""/>
    <n v="0"/>
    <s v=""/>
    <s v=""/>
    <n v="53.81"/>
    <n v="0"/>
    <x v="1"/>
    <x v="1"/>
    <s v=""/>
    <s v=""/>
    <n v="0"/>
    <n v="0"/>
    <n v="0"/>
  </r>
  <r>
    <x v="74"/>
    <s v="28/07/2024"/>
    <s v="Franchise Silver Sales Bill CSJ"/>
    <s v="CGST ON SILVER ORNAMENT SALES"/>
    <s v=""/>
    <s v=""/>
    <n v="0"/>
    <s v=""/>
    <s v=""/>
    <n v="53.81"/>
    <n v="0"/>
    <x v="1"/>
    <x v="1"/>
    <s v=""/>
    <s v=""/>
    <n v="0"/>
    <n v="0"/>
    <n v="0"/>
  </r>
  <r>
    <x v="74"/>
    <s v="28/07/2024"/>
    <s v="Franchise Silver Sales Bill CSJ"/>
    <s v="ROUND OFF A/C"/>
    <s v=""/>
    <s v=""/>
    <n v="0"/>
    <s v=""/>
    <s v=""/>
    <n v="0.4"/>
    <n v="0"/>
    <x v="1"/>
    <x v="1"/>
    <s v=""/>
    <s v=""/>
    <n v="0"/>
    <n v="0"/>
    <n v="0"/>
  </r>
  <r>
    <x v="74"/>
    <s v="28/07/2024"/>
    <s v="Franchise Silver Sales Bill CSJ"/>
    <s v="CHANDUKAKA SARAF AND SONS PVT LTD PUNE"/>
    <s v=""/>
    <s v=""/>
    <n v="86917"/>
    <s v=""/>
    <s v=""/>
    <n v="0"/>
    <n v="0"/>
    <x v="1"/>
    <x v="1"/>
    <s v=""/>
    <s v=""/>
    <n v="0"/>
    <n v="0"/>
    <n v="0"/>
  </r>
  <r>
    <x v="75"/>
    <s v="28/07/2024"/>
    <s v="Franchise Silver Sales Bill CSJ"/>
    <s v="SILVER ORNAMENT SALES"/>
    <s v=""/>
    <n v="0"/>
    <n v="0"/>
    <n v="7.5839999999999996"/>
    <n v="82.42"/>
    <n v="1129.22"/>
    <n v="1129.22"/>
    <x v="1"/>
    <x v="1"/>
    <n v="7.5839999999999996"/>
    <n v="82.42"/>
    <n v="625.07299999999998"/>
    <n v="625.07299999999998"/>
    <n v="0"/>
  </r>
  <r>
    <x v="75"/>
    <s v="28/07/2024"/>
    <s v="Franchise Silver Sales Bill CSJ"/>
    <s v="SGST ON SILVER ORNAMENT SALES"/>
    <s v=""/>
    <s v=""/>
    <n v="0"/>
    <s v=""/>
    <s v=""/>
    <n v="16.940000000000001"/>
    <n v="0"/>
    <x v="1"/>
    <x v="1"/>
    <s v=""/>
    <s v=""/>
    <n v="0"/>
    <n v="0"/>
    <n v="0"/>
  </r>
  <r>
    <x v="75"/>
    <s v="28/07/2024"/>
    <s v="Franchise Silver Sales Bill CSJ"/>
    <s v="CGST ON SILVER ORNAMENT SALES"/>
    <s v=""/>
    <s v=""/>
    <n v="0"/>
    <s v=""/>
    <s v=""/>
    <n v="16.940000000000001"/>
    <n v="0"/>
    <x v="1"/>
    <x v="1"/>
    <s v=""/>
    <s v=""/>
    <n v="0"/>
    <n v="0"/>
    <n v="0"/>
  </r>
  <r>
    <x v="75"/>
    <s v="28/07/2024"/>
    <s v="Franchise Silver Sales Bill CSJ"/>
    <s v="ROUND OFF A/C"/>
    <s v=""/>
    <s v=""/>
    <n v="0.1"/>
    <s v=""/>
    <s v=""/>
    <n v="0"/>
    <n v="0"/>
    <x v="1"/>
    <x v="1"/>
    <s v=""/>
    <s v=""/>
    <n v="0"/>
    <n v="0"/>
    <n v="0"/>
  </r>
  <r>
    <x v="75"/>
    <s v="28/07/2024"/>
    <s v="Franchise Silver Sales Bill CSJ"/>
    <s v="CHANDUKAKA SARAF AND SONS PVT LTD PUNE"/>
    <s v=""/>
    <s v=""/>
    <n v="1163"/>
    <s v=""/>
    <s v=""/>
    <n v="0"/>
    <n v="0"/>
    <x v="1"/>
    <x v="1"/>
    <s v=""/>
    <s v=""/>
    <n v="0"/>
    <n v="0"/>
    <n v="0"/>
  </r>
  <r>
    <x v="76"/>
    <s v="28/07/2024"/>
    <s v="Franchise Silver Sales Bill CSJ"/>
    <s v="SILVER BULLION SALES"/>
    <s v=""/>
    <n v="0"/>
    <n v="0"/>
    <n v="2777.5"/>
    <n v="82.42"/>
    <n v="228921.55"/>
    <n v="228921.55"/>
    <x v="1"/>
    <x v="1"/>
    <n v="2777.5"/>
    <n v="82.42"/>
    <n v="228921.55"/>
    <n v="228921.55"/>
    <n v="0"/>
  </r>
  <r>
    <x v="76"/>
    <s v="28/07/2024"/>
    <s v="Franchise Silver Sales Bill CSJ"/>
    <s v="SILVER BULLION SALES LABOUR CHARGES"/>
    <s v=""/>
    <s v=""/>
    <n v="0"/>
    <s v=""/>
    <s v=""/>
    <n v="915.69"/>
    <n v="915.69"/>
    <x v="1"/>
    <x v="1"/>
    <s v=""/>
    <s v=""/>
    <n v="0"/>
    <n v="0"/>
    <n v="0"/>
  </r>
  <r>
    <x v="76"/>
    <s v="28/07/2024"/>
    <s v="Franchise Silver Sales Bill CSJ"/>
    <s v="SGST ON SILVER BULLION SALES"/>
    <s v=""/>
    <s v=""/>
    <n v="0"/>
    <s v=""/>
    <s v=""/>
    <n v="3433.82"/>
    <n v="0"/>
    <x v="1"/>
    <x v="1"/>
    <s v=""/>
    <s v=""/>
    <n v="0"/>
    <n v="0"/>
    <n v="0"/>
  </r>
  <r>
    <x v="76"/>
    <s v="28/07/2024"/>
    <s v="Franchise Silver Sales Bill CSJ"/>
    <s v="CGST ON SILVER BULLION SALES"/>
    <s v=""/>
    <s v=""/>
    <n v="0"/>
    <s v=""/>
    <s v=""/>
    <n v="3433.82"/>
    <n v="0"/>
    <x v="1"/>
    <x v="1"/>
    <s v=""/>
    <s v=""/>
    <n v="0"/>
    <n v="0"/>
    <n v="0"/>
  </r>
  <r>
    <x v="76"/>
    <s v="28/07/2024"/>
    <s v="Franchise Silver Sales Bill CSJ"/>
    <s v="SGST ON SILVER BULLION SALES"/>
    <s v=""/>
    <s v=""/>
    <n v="0"/>
    <s v=""/>
    <s v=""/>
    <n v="13.74"/>
    <n v="0"/>
    <x v="1"/>
    <x v="1"/>
    <s v=""/>
    <s v=""/>
    <n v="0"/>
    <n v="0"/>
    <n v="0"/>
  </r>
  <r>
    <x v="76"/>
    <s v="28/07/2024"/>
    <s v="Franchise Silver Sales Bill CSJ"/>
    <s v="CGST ON SILVER BULLION SALES"/>
    <s v=""/>
    <s v=""/>
    <n v="0"/>
    <s v=""/>
    <s v=""/>
    <n v="13.74"/>
    <n v="0"/>
    <x v="1"/>
    <x v="1"/>
    <s v=""/>
    <s v=""/>
    <n v="0"/>
    <n v="0"/>
    <n v="0"/>
  </r>
  <r>
    <x v="76"/>
    <s v="28/07/2024"/>
    <s v="Franchise Silver Sales Bill CSJ"/>
    <s v="ROUND OFF A/C"/>
    <s v=""/>
    <s v=""/>
    <n v="0.36"/>
    <s v=""/>
    <s v=""/>
    <n v="0"/>
    <n v="0"/>
    <x v="1"/>
    <x v="1"/>
    <s v=""/>
    <s v=""/>
    <n v="0"/>
    <n v="0"/>
    <n v="0"/>
  </r>
  <r>
    <x v="76"/>
    <s v="28/07/2024"/>
    <s v="Franchise Silver Sales Bill CSJ"/>
    <s v="CHANDUKAKA SARAF AND SONS PVT LTD PUNE"/>
    <s v=""/>
    <s v=""/>
    <n v="236732"/>
    <s v=""/>
    <s v=""/>
    <n v="0"/>
    <n v="0"/>
    <x v="1"/>
    <x v="1"/>
    <s v=""/>
    <s v=""/>
    <n v="0"/>
    <n v="0"/>
    <n v="0"/>
  </r>
  <r>
    <x v="77"/>
    <s v="28/07/2024"/>
    <s v="Franchise Silver Sales Bill CSJ"/>
    <s v="SILVER ORNAMENT SALES"/>
    <s v=""/>
    <n v="0"/>
    <n v="0"/>
    <n v="2.8679999999999999"/>
    <n v="82.42"/>
    <n v="446.26"/>
    <n v="446.26"/>
    <x v="1"/>
    <x v="1"/>
    <n v="2.8679999999999999"/>
    <n v="82.42"/>
    <n v="236.381"/>
    <n v="236.381"/>
    <n v="0"/>
  </r>
  <r>
    <x v="77"/>
    <s v="28/07/2024"/>
    <s v="Franchise Silver Sales Bill CSJ"/>
    <s v="SGST ON SILVER ORNAMENT SALES"/>
    <s v=""/>
    <s v=""/>
    <n v="0"/>
    <s v=""/>
    <s v=""/>
    <n v="6.69"/>
    <n v="0"/>
    <x v="1"/>
    <x v="1"/>
    <s v=""/>
    <s v=""/>
    <n v="0"/>
    <n v="0"/>
    <n v="0"/>
  </r>
  <r>
    <x v="77"/>
    <s v="28/07/2024"/>
    <s v="Franchise Silver Sales Bill CSJ"/>
    <s v="CGST ON SILVER ORNAMENT SALES"/>
    <s v=""/>
    <s v=""/>
    <n v="0"/>
    <s v=""/>
    <s v=""/>
    <n v="6.69"/>
    <n v="0"/>
    <x v="1"/>
    <x v="1"/>
    <s v=""/>
    <s v=""/>
    <n v="0"/>
    <n v="0"/>
    <n v="0"/>
  </r>
  <r>
    <x v="77"/>
    <s v="28/07/2024"/>
    <s v="Franchise Silver Sales Bill CSJ"/>
    <s v="ROUND OFF A/C"/>
    <s v=""/>
    <s v=""/>
    <n v="0"/>
    <s v=""/>
    <s v=""/>
    <n v="0.36"/>
    <n v="0"/>
    <x v="1"/>
    <x v="1"/>
    <s v=""/>
    <s v=""/>
    <n v="0"/>
    <n v="0"/>
    <n v="0"/>
  </r>
  <r>
    <x v="77"/>
    <s v="28/07/2024"/>
    <s v="Franchise Silver Sales Bill CSJ"/>
    <s v="CHANDUKAKA SARAF AND SONS PVT LTD PUNE"/>
    <s v=""/>
    <s v=""/>
    <n v="460"/>
    <s v=""/>
    <s v=""/>
    <n v="0"/>
    <n v="0"/>
    <x v="1"/>
    <x v="1"/>
    <s v=""/>
    <s v=""/>
    <n v="0"/>
    <n v="0"/>
    <n v="0"/>
  </r>
  <r>
    <x v="78"/>
    <s v="28/07/2024"/>
    <s v="Franchise Silver Sales Bill CSJ"/>
    <s v="SILVER ORNAMENT SALES"/>
    <s v=""/>
    <n v="0"/>
    <n v="0"/>
    <n v="8.8620000000000001"/>
    <n v="82.42"/>
    <n v="1346.96"/>
    <n v="1346.96"/>
    <x v="1"/>
    <x v="1"/>
    <n v="8.8620000000000001"/>
    <n v="82.42"/>
    <n v="730.40599999999995"/>
    <n v="730.40599999999995"/>
    <n v="0"/>
  </r>
  <r>
    <x v="78"/>
    <s v="28/07/2024"/>
    <s v="Franchise Silver Sales Bill CSJ"/>
    <s v="SGST ON SILVER ORNAMENT SALES"/>
    <s v=""/>
    <s v=""/>
    <n v="0"/>
    <s v=""/>
    <s v=""/>
    <n v="20.2"/>
    <n v="0"/>
    <x v="1"/>
    <x v="1"/>
    <s v=""/>
    <s v=""/>
    <n v="0"/>
    <n v="0"/>
    <n v="0"/>
  </r>
  <r>
    <x v="78"/>
    <s v="28/07/2024"/>
    <s v="Franchise Silver Sales Bill CSJ"/>
    <s v="CGST ON SILVER ORNAMENT SALES"/>
    <s v=""/>
    <s v=""/>
    <n v="0"/>
    <s v=""/>
    <s v=""/>
    <n v="20.2"/>
    <n v="0"/>
    <x v="1"/>
    <x v="1"/>
    <s v=""/>
    <s v=""/>
    <n v="0"/>
    <n v="0"/>
    <n v="0"/>
  </r>
  <r>
    <x v="78"/>
    <s v="28/07/2024"/>
    <s v="Franchise Silver Sales Bill CSJ"/>
    <s v="ROUND OFF A/C"/>
    <s v=""/>
    <s v=""/>
    <n v="0.36"/>
    <s v=""/>
    <s v=""/>
    <n v="0"/>
    <n v="0"/>
    <x v="1"/>
    <x v="1"/>
    <s v=""/>
    <s v=""/>
    <n v="0"/>
    <n v="0"/>
    <n v="0"/>
  </r>
  <r>
    <x v="78"/>
    <s v="28/07/2024"/>
    <s v="Franchise Silver Sales Bill CSJ"/>
    <s v="CHANDUKAKA SARAF AND SONS PVT LTD PUNE"/>
    <s v=""/>
    <s v=""/>
    <n v="1387"/>
    <s v=""/>
    <s v=""/>
    <n v="0"/>
    <n v="0"/>
    <x v="1"/>
    <x v="1"/>
    <s v=""/>
    <s v=""/>
    <n v="0"/>
    <n v="0"/>
    <n v="0"/>
  </r>
  <r>
    <x v="79"/>
    <s v="28/07/2024"/>
    <s v="Franchise Silver Sales Bill CSJ"/>
    <s v="SILVER ORNAMENT SALES"/>
    <s v=""/>
    <n v="0"/>
    <n v="0"/>
    <n v="6.6790000000000003"/>
    <n v="82.42"/>
    <n v="550.45000000000005"/>
    <n v="550.45000000000005"/>
    <x v="1"/>
    <x v="1"/>
    <n v="6.6790000000000003"/>
    <n v="82.42"/>
    <n v="550.48299999999995"/>
    <n v="550.48299999999995"/>
    <n v="0"/>
  </r>
  <r>
    <x v="79"/>
    <s v="28/07/2024"/>
    <s v="Franchise Silver Sales Bill CSJ"/>
    <s v="SILVER ORNAMENT SALES LABOUR CHARGES"/>
    <s v=""/>
    <s v=""/>
    <n v="0"/>
    <s v=""/>
    <s v=""/>
    <n v="40.549999999999997"/>
    <n v="40.549999999999997"/>
    <x v="1"/>
    <x v="1"/>
    <s v=""/>
    <s v=""/>
    <n v="0"/>
    <n v="0"/>
    <n v="0"/>
  </r>
  <r>
    <x v="79"/>
    <s v="28/07/2024"/>
    <s v="Franchise Silver Sales Bill CSJ"/>
    <s v="SILVER ORNAMENT SALES OTHER CHARGES"/>
    <s v=""/>
    <s v=""/>
    <n v="0"/>
    <s v=""/>
    <s v=""/>
    <n v="350"/>
    <n v="350"/>
    <x v="1"/>
    <x v="1"/>
    <s v=""/>
    <s v=""/>
    <n v="0"/>
    <n v="0"/>
    <n v="0"/>
  </r>
  <r>
    <x v="79"/>
    <s v="28/07/2024"/>
    <s v="Franchise Silver Sales Bill CSJ"/>
    <s v="SGST ON SILVER ORNAMENT SALES"/>
    <s v=""/>
    <s v=""/>
    <n v="0"/>
    <s v=""/>
    <s v=""/>
    <n v="8.26"/>
    <n v="0"/>
    <x v="1"/>
    <x v="1"/>
    <s v=""/>
    <s v=""/>
    <n v="0"/>
    <n v="0"/>
    <n v="0"/>
  </r>
  <r>
    <x v="79"/>
    <s v="28/07/2024"/>
    <s v="Franchise Silver Sales Bill CSJ"/>
    <s v="CGST ON SILVER ORNAMENT SALES"/>
    <s v=""/>
    <s v=""/>
    <n v="0"/>
    <s v=""/>
    <s v=""/>
    <n v="8.26"/>
    <n v="0"/>
    <x v="1"/>
    <x v="1"/>
    <s v=""/>
    <s v=""/>
    <n v="0"/>
    <n v="0"/>
    <n v="0"/>
  </r>
  <r>
    <x v="79"/>
    <s v="28/07/2024"/>
    <s v="Franchise Silver Sales Bill CSJ"/>
    <s v="SGST ON SILVER ORNAMENT SALES"/>
    <s v=""/>
    <s v=""/>
    <n v="0"/>
    <s v=""/>
    <s v=""/>
    <n v="0.61"/>
    <n v="0"/>
    <x v="1"/>
    <x v="1"/>
    <s v=""/>
    <s v=""/>
    <n v="0"/>
    <n v="0"/>
    <n v="0"/>
  </r>
  <r>
    <x v="79"/>
    <s v="28/07/2024"/>
    <s v="Franchise Silver Sales Bill CSJ"/>
    <s v="CGST ON SILVER ORNAMENT SALES"/>
    <s v=""/>
    <s v=""/>
    <n v="0"/>
    <s v=""/>
    <s v=""/>
    <n v="0.61"/>
    <n v="0"/>
    <x v="1"/>
    <x v="1"/>
    <s v=""/>
    <s v=""/>
    <n v="0"/>
    <n v="0"/>
    <n v="0"/>
  </r>
  <r>
    <x v="79"/>
    <s v="28/07/2024"/>
    <s v="Franchise Silver Sales Bill CSJ"/>
    <s v="SGST ON SILVER ORNAMENT SALES"/>
    <s v=""/>
    <s v=""/>
    <n v="0"/>
    <s v=""/>
    <s v=""/>
    <n v="5.25"/>
    <n v="0"/>
    <x v="1"/>
    <x v="1"/>
    <s v=""/>
    <s v=""/>
    <n v="0"/>
    <n v="0"/>
    <n v="0"/>
  </r>
  <r>
    <x v="79"/>
    <s v="28/07/2024"/>
    <s v="Franchise Silver Sales Bill CSJ"/>
    <s v="CGST ON SILVER ORNAMENT SALES"/>
    <s v=""/>
    <s v=""/>
    <n v="0"/>
    <s v=""/>
    <s v=""/>
    <n v="5.25"/>
    <n v="0"/>
    <x v="1"/>
    <x v="1"/>
    <s v=""/>
    <s v=""/>
    <n v="0"/>
    <n v="0"/>
    <n v="0"/>
  </r>
  <r>
    <x v="79"/>
    <s v="28/07/2024"/>
    <s v="Franchise Silver Sales Bill CSJ"/>
    <s v="ROUND OFF A/C"/>
    <s v=""/>
    <s v=""/>
    <n v="0.24"/>
    <s v=""/>
    <s v=""/>
    <n v="0"/>
    <n v="0"/>
    <x v="1"/>
    <x v="1"/>
    <s v=""/>
    <s v=""/>
    <n v="0"/>
    <n v="0"/>
    <n v="0"/>
  </r>
  <r>
    <x v="79"/>
    <s v="28/07/2024"/>
    <s v="Franchise Silver Sales Bill CSJ"/>
    <s v="CHANDUKAKA SARAF AND SONS PVT LTD PUNE"/>
    <s v=""/>
    <s v=""/>
    <n v="969"/>
    <s v=""/>
    <s v=""/>
    <n v="0"/>
    <n v="0"/>
    <x v="1"/>
    <x v="1"/>
    <s v=""/>
    <s v=""/>
    <n v="0"/>
    <n v="0"/>
    <n v="0"/>
  </r>
  <r>
    <x v="80"/>
    <s v="28/07/2024"/>
    <s v="Franchise Silver Sales Bill CSJ"/>
    <s v="SILVER ORNAMENT SALES"/>
    <s v=""/>
    <n v="0"/>
    <n v="0"/>
    <n v="6.29"/>
    <n v="82.42"/>
    <n v="977.51"/>
    <n v="977.51"/>
    <x v="1"/>
    <x v="1"/>
    <n v="6.29"/>
    <n v="82.42"/>
    <n v="518.42200000000003"/>
    <n v="518.42200000000003"/>
    <n v="0"/>
  </r>
  <r>
    <x v="80"/>
    <s v="28/07/2024"/>
    <s v="Franchise Silver Sales Bill CSJ"/>
    <s v="SGST ON SILVER ORNAMENT SALES"/>
    <s v=""/>
    <s v=""/>
    <n v="0"/>
    <s v=""/>
    <s v=""/>
    <n v="14.66"/>
    <n v="0"/>
    <x v="1"/>
    <x v="1"/>
    <s v=""/>
    <s v=""/>
    <n v="0"/>
    <n v="0"/>
    <n v="0"/>
  </r>
  <r>
    <x v="80"/>
    <s v="28/07/2024"/>
    <s v="Franchise Silver Sales Bill CSJ"/>
    <s v="CGST ON SILVER ORNAMENT SALES"/>
    <s v=""/>
    <s v=""/>
    <n v="0"/>
    <s v=""/>
    <s v=""/>
    <n v="14.66"/>
    <n v="0"/>
    <x v="1"/>
    <x v="1"/>
    <s v=""/>
    <s v=""/>
    <n v="0"/>
    <n v="0"/>
    <n v="0"/>
  </r>
  <r>
    <x v="80"/>
    <s v="28/07/2024"/>
    <s v="Franchise Silver Sales Bill CSJ"/>
    <s v="ROUND OFF A/C"/>
    <s v=""/>
    <s v=""/>
    <n v="0"/>
    <s v=""/>
    <s v=""/>
    <n v="0.17"/>
    <n v="0"/>
    <x v="1"/>
    <x v="1"/>
    <s v=""/>
    <s v=""/>
    <n v="0"/>
    <n v="0"/>
    <n v="0"/>
  </r>
  <r>
    <x v="80"/>
    <s v="28/07/2024"/>
    <s v="Franchise Silver Sales Bill CSJ"/>
    <s v="CHANDUKAKA SARAF AND SONS PVT LTD PUNE"/>
    <s v=""/>
    <s v=""/>
    <n v="1007"/>
    <s v=""/>
    <s v=""/>
    <n v="0"/>
    <n v="0"/>
    <x v="1"/>
    <x v="1"/>
    <s v=""/>
    <s v=""/>
    <n v="0"/>
    <n v="0"/>
    <n v="0"/>
  </r>
  <r>
    <x v="81"/>
    <s v="28/07/2024"/>
    <s v="Franchise Silver Sales Bill CSJ"/>
    <s v="SILVER ORNAMENT SALES"/>
    <s v=""/>
    <n v="0"/>
    <n v="0"/>
    <n v="9.0649999999999995"/>
    <n v="82.42"/>
    <n v="1423.97"/>
    <n v="1423.97"/>
    <x v="1"/>
    <x v="1"/>
    <n v="9.0649999999999995"/>
    <n v="82.42"/>
    <n v="747.13699999999994"/>
    <n v="747.13699999999994"/>
    <n v="0"/>
  </r>
  <r>
    <x v="81"/>
    <s v="28/07/2024"/>
    <s v="Franchise Silver Sales Bill CSJ"/>
    <s v="SGST ON SILVER ORNAMENT SALES"/>
    <s v=""/>
    <s v=""/>
    <n v="0"/>
    <s v=""/>
    <s v=""/>
    <n v="21.36"/>
    <n v="0"/>
    <x v="1"/>
    <x v="1"/>
    <s v=""/>
    <s v=""/>
    <n v="0"/>
    <n v="0"/>
    <n v="0"/>
  </r>
  <r>
    <x v="81"/>
    <s v="28/07/2024"/>
    <s v="Franchise Silver Sales Bill CSJ"/>
    <s v="CGST ON SILVER ORNAMENT SALES"/>
    <s v=""/>
    <s v=""/>
    <n v="0"/>
    <s v=""/>
    <s v=""/>
    <n v="21.36"/>
    <n v="0"/>
    <x v="1"/>
    <x v="1"/>
    <s v=""/>
    <s v=""/>
    <n v="0"/>
    <n v="0"/>
    <n v="0"/>
  </r>
  <r>
    <x v="81"/>
    <s v="28/07/2024"/>
    <s v="Franchise Silver Sales Bill CSJ"/>
    <s v="ROUND OFF A/C"/>
    <s v=""/>
    <s v=""/>
    <n v="0"/>
    <s v=""/>
    <s v=""/>
    <n v="0.31"/>
    <n v="0"/>
    <x v="1"/>
    <x v="1"/>
    <s v=""/>
    <s v=""/>
    <n v="0"/>
    <n v="0"/>
    <n v="0"/>
  </r>
  <r>
    <x v="81"/>
    <s v="28/07/2024"/>
    <s v="Franchise Silver Sales Bill CSJ"/>
    <s v="CHANDUKAKA SARAF AND SONS PVT LTD PUNE"/>
    <s v=""/>
    <s v=""/>
    <n v="1467"/>
    <s v=""/>
    <s v=""/>
    <n v="0"/>
    <n v="0"/>
    <x v="1"/>
    <x v="1"/>
    <s v=""/>
    <s v=""/>
    <n v="0"/>
    <n v="0"/>
    <n v="0"/>
  </r>
  <r>
    <x v="82"/>
    <s v="28/07/2024"/>
    <s v="Franchise Silver Sales Bill CSJ"/>
    <s v="SILVER ORNAMENT SALES"/>
    <s v=""/>
    <n v="0"/>
    <n v="0"/>
    <n v="308.50900000000001"/>
    <n v="82.27"/>
    <n v="25380.39"/>
    <n v="25380.39"/>
    <x v="1"/>
    <x v="1"/>
    <n v="308.50900000000001"/>
    <n v="82.27"/>
    <n v="25381.035"/>
    <n v="25381.035"/>
    <n v="0"/>
  </r>
  <r>
    <x v="82"/>
    <s v="28/07/2024"/>
    <s v="Franchise Silver Sales Bill CSJ"/>
    <s v="SILVER ORNAMENT SALES LABOUR CHARGES"/>
    <s v=""/>
    <s v=""/>
    <n v="0"/>
    <s v=""/>
    <s v=""/>
    <n v="1483.57"/>
    <n v="1483.57"/>
    <x v="1"/>
    <x v="1"/>
    <s v=""/>
    <s v=""/>
    <n v="0"/>
    <n v="0"/>
    <n v="0"/>
  </r>
  <r>
    <x v="82"/>
    <s v="28/07/2024"/>
    <s v="Franchise Silver Sales Bill CSJ"/>
    <s v="SGST ON SILVER ORNAMENT SALES"/>
    <s v=""/>
    <s v=""/>
    <n v="0"/>
    <s v=""/>
    <s v=""/>
    <n v="380.71"/>
    <n v="0"/>
    <x v="1"/>
    <x v="1"/>
    <s v=""/>
    <s v=""/>
    <n v="0"/>
    <n v="0"/>
    <n v="0"/>
  </r>
  <r>
    <x v="82"/>
    <s v="28/07/2024"/>
    <s v="Franchise Silver Sales Bill CSJ"/>
    <s v="CGST ON SILVER ORNAMENT SALES"/>
    <s v=""/>
    <s v=""/>
    <n v="0"/>
    <s v=""/>
    <s v=""/>
    <n v="380.71"/>
    <n v="0"/>
    <x v="1"/>
    <x v="1"/>
    <s v=""/>
    <s v=""/>
    <n v="0"/>
    <n v="0"/>
    <n v="0"/>
  </r>
  <r>
    <x v="82"/>
    <s v="28/07/2024"/>
    <s v="Franchise Silver Sales Bill CSJ"/>
    <s v="SGST ON SILVER ORNAMENT SALES"/>
    <s v=""/>
    <s v=""/>
    <n v="0"/>
    <s v=""/>
    <s v=""/>
    <n v="22.25"/>
    <n v="0"/>
    <x v="1"/>
    <x v="1"/>
    <s v=""/>
    <s v=""/>
    <n v="0"/>
    <n v="0"/>
    <n v="0"/>
  </r>
  <r>
    <x v="82"/>
    <s v="28/07/2024"/>
    <s v="Franchise Silver Sales Bill CSJ"/>
    <s v="CGST ON SILVER ORNAMENT SALES"/>
    <s v=""/>
    <s v=""/>
    <n v="0"/>
    <s v=""/>
    <s v=""/>
    <n v="22.25"/>
    <n v="0"/>
    <x v="1"/>
    <x v="1"/>
    <s v=""/>
    <s v=""/>
    <n v="0"/>
    <n v="0"/>
    <n v="0"/>
  </r>
  <r>
    <x v="82"/>
    <s v="28/07/2024"/>
    <s v="Franchise Silver Sales Bill CSJ"/>
    <s v="ROUND OFF A/C"/>
    <s v=""/>
    <s v=""/>
    <n v="0"/>
    <s v=""/>
    <s v=""/>
    <n v="0.12"/>
    <n v="0"/>
    <x v="1"/>
    <x v="1"/>
    <s v=""/>
    <s v=""/>
    <n v="0"/>
    <n v="0"/>
    <n v="0"/>
  </r>
  <r>
    <x v="82"/>
    <s v="28/07/2024"/>
    <s v="Franchise Silver Sales Bill CSJ"/>
    <s v="CHANDUKAKA SARAF AND SONS PVT LTD PUNE"/>
    <s v=""/>
    <s v=""/>
    <n v="27670"/>
    <s v=""/>
    <s v=""/>
    <n v="0"/>
    <n v="0"/>
    <x v="1"/>
    <x v="1"/>
    <s v=""/>
    <s v=""/>
    <n v="0"/>
    <n v="0"/>
    <n v="0"/>
  </r>
  <r>
    <x v="83"/>
    <s v="28/07/2024"/>
    <s v="Franchise Sales Bill Ornament CSJ"/>
    <s v="GOLD ORNAMENT SALES"/>
    <s v=""/>
    <n v="0"/>
    <n v="0"/>
    <n v="55.228000000000002"/>
    <n v="7056.9"/>
    <n v="389735.77"/>
    <n v="389735.77"/>
    <x v="0"/>
    <x v="1"/>
    <n v="55.228000000000002"/>
    <n v="7056.9"/>
    <n v="389738.473"/>
    <n v="389738.473"/>
    <n v="0"/>
  </r>
  <r>
    <x v="83"/>
    <s v="28/07/2024"/>
    <s v="Franchise Sales Bill Ornament CSJ"/>
    <s v="GOLD ORNAMENT SALES LABOUR CHARGES"/>
    <s v=""/>
    <s v=""/>
    <n v="0"/>
    <s v=""/>
    <s v=""/>
    <n v="8475.34"/>
    <n v="8475.34"/>
    <x v="0"/>
    <x v="1"/>
    <s v=""/>
    <s v=""/>
    <n v="0"/>
    <n v="0"/>
    <n v="0"/>
  </r>
  <r>
    <x v="83"/>
    <s v="28/07/2024"/>
    <s v="Franchise Sales Bill Ornament CSJ"/>
    <s v="SGST ON GOLD ORNAMENT SALES"/>
    <s v=""/>
    <s v=""/>
    <n v="0"/>
    <s v=""/>
    <s v=""/>
    <n v="5846.04"/>
    <n v="0"/>
    <x v="0"/>
    <x v="1"/>
    <s v=""/>
    <s v=""/>
    <n v="0"/>
    <n v="0"/>
    <n v="0"/>
  </r>
  <r>
    <x v="83"/>
    <s v="28/07/2024"/>
    <s v="Franchise Sales Bill Ornament CSJ"/>
    <s v="CGST ON GOLD ORNAMENT SALES"/>
    <s v=""/>
    <s v=""/>
    <n v="0"/>
    <s v=""/>
    <s v=""/>
    <n v="5846.04"/>
    <n v="0"/>
    <x v="0"/>
    <x v="1"/>
    <s v=""/>
    <s v=""/>
    <n v="0"/>
    <n v="0"/>
    <n v="0"/>
  </r>
  <r>
    <x v="83"/>
    <s v="28/07/2024"/>
    <s v="Franchise Sales Bill Ornament CSJ"/>
    <s v="SGST ON GOLD ORNAMENT SALES"/>
    <s v=""/>
    <s v=""/>
    <n v="0"/>
    <s v=""/>
    <s v=""/>
    <n v="127.13"/>
    <n v="0"/>
    <x v="0"/>
    <x v="1"/>
    <s v=""/>
    <s v=""/>
    <n v="0"/>
    <n v="0"/>
    <n v="0"/>
  </r>
  <r>
    <x v="83"/>
    <s v="28/07/2024"/>
    <s v="Franchise Sales Bill Ornament CSJ"/>
    <s v="CGST ON GOLD ORNAMENT SALES"/>
    <s v=""/>
    <s v=""/>
    <n v="0"/>
    <s v=""/>
    <s v=""/>
    <n v="127.13"/>
    <n v="0"/>
    <x v="0"/>
    <x v="1"/>
    <s v=""/>
    <s v=""/>
    <n v="0"/>
    <n v="0"/>
    <n v="0"/>
  </r>
  <r>
    <x v="83"/>
    <s v="28/07/2024"/>
    <s v="Franchise Sales Bill Ornament CSJ"/>
    <s v="ROUND OFF A/C"/>
    <s v=""/>
    <s v=""/>
    <n v="0.45"/>
    <s v=""/>
    <s v=""/>
    <n v="0"/>
    <n v="0"/>
    <x v="0"/>
    <x v="1"/>
    <s v=""/>
    <s v=""/>
    <n v="0"/>
    <n v="0"/>
    <n v="0"/>
  </r>
  <r>
    <x v="83"/>
    <s v="28/07/2024"/>
    <s v="Franchise Sales Bill Ornament CSJ"/>
    <s v="CHANDUKAKA SARAF AND SONS PVT LTD PUNE"/>
    <s v=""/>
    <s v=""/>
    <n v="410157"/>
    <s v=""/>
    <s v=""/>
    <n v="0"/>
    <n v="0"/>
    <x v="0"/>
    <x v="1"/>
    <s v=""/>
    <s v=""/>
    <n v="0"/>
    <n v="0"/>
    <n v="0"/>
  </r>
  <r>
    <x v="84"/>
    <s v="28/07/2024"/>
    <s v="Franchise Sales Bill Ornament CSJ"/>
    <s v="GOLD ORNAMENT SALES"/>
    <s v=""/>
    <n v="0"/>
    <n v="0"/>
    <n v="41.473999999999997"/>
    <n v="7056.9"/>
    <n v="292675.14"/>
    <n v="292675.14"/>
    <x v="0"/>
    <x v="1"/>
    <n v="41.473999999999997"/>
    <n v="7056.9"/>
    <n v="292677.87099999998"/>
    <n v="292677.87099999998"/>
    <n v="0"/>
  </r>
  <r>
    <x v="84"/>
    <s v="28/07/2024"/>
    <s v="Franchise Sales Bill Ornament CSJ"/>
    <s v="GOLD ORNAMENT SALES LABOUR CHARGES"/>
    <s v=""/>
    <s v=""/>
    <n v="0"/>
    <s v=""/>
    <s v=""/>
    <n v="6365.32"/>
    <n v="6365.32"/>
    <x v="0"/>
    <x v="1"/>
    <s v=""/>
    <s v=""/>
    <n v="0"/>
    <n v="0"/>
    <n v="0"/>
  </r>
  <r>
    <x v="84"/>
    <s v="28/07/2024"/>
    <s v="Franchise Sales Bill Ornament CSJ"/>
    <s v="SGST ON GOLD ORNAMENT SALES"/>
    <s v=""/>
    <s v=""/>
    <n v="0"/>
    <s v=""/>
    <s v=""/>
    <n v="4390.13"/>
    <n v="0"/>
    <x v="0"/>
    <x v="1"/>
    <s v=""/>
    <s v=""/>
    <n v="0"/>
    <n v="0"/>
    <n v="0"/>
  </r>
  <r>
    <x v="84"/>
    <s v="28/07/2024"/>
    <s v="Franchise Sales Bill Ornament CSJ"/>
    <s v="CGST ON GOLD ORNAMENT SALES"/>
    <s v=""/>
    <s v=""/>
    <n v="0"/>
    <s v=""/>
    <s v=""/>
    <n v="4390.13"/>
    <n v="0"/>
    <x v="0"/>
    <x v="1"/>
    <s v=""/>
    <s v=""/>
    <n v="0"/>
    <n v="0"/>
    <n v="0"/>
  </r>
  <r>
    <x v="84"/>
    <s v="28/07/2024"/>
    <s v="Franchise Sales Bill Ornament CSJ"/>
    <s v="SGST ON GOLD ORNAMENT SALES"/>
    <s v=""/>
    <s v=""/>
    <n v="0"/>
    <s v=""/>
    <s v=""/>
    <n v="95.48"/>
    <n v="0"/>
    <x v="0"/>
    <x v="1"/>
    <s v=""/>
    <s v=""/>
    <n v="0"/>
    <n v="0"/>
    <n v="0"/>
  </r>
  <r>
    <x v="84"/>
    <s v="28/07/2024"/>
    <s v="Franchise Sales Bill Ornament CSJ"/>
    <s v="CGST ON GOLD ORNAMENT SALES"/>
    <s v=""/>
    <s v=""/>
    <n v="0"/>
    <s v=""/>
    <s v=""/>
    <n v="95.48"/>
    <n v="0"/>
    <x v="0"/>
    <x v="1"/>
    <s v=""/>
    <s v=""/>
    <n v="0"/>
    <n v="0"/>
    <n v="0"/>
  </r>
  <r>
    <x v="84"/>
    <s v="28/07/2024"/>
    <s v="Franchise Sales Bill Ornament CSJ"/>
    <s v="ROUND OFF A/C"/>
    <s v=""/>
    <s v=""/>
    <n v="0"/>
    <s v=""/>
    <s v=""/>
    <n v="0.32"/>
    <n v="0"/>
    <x v="0"/>
    <x v="1"/>
    <s v=""/>
    <s v=""/>
    <n v="0"/>
    <n v="0"/>
    <n v="0"/>
  </r>
  <r>
    <x v="84"/>
    <s v="28/07/2024"/>
    <s v="Franchise Sales Bill Ornament CSJ"/>
    <s v="CHANDUKAKA SARAF AND SONS PVT LTD PUNE"/>
    <s v=""/>
    <s v=""/>
    <n v="308012"/>
    <s v=""/>
    <s v=""/>
    <n v="0"/>
    <n v="0"/>
    <x v="0"/>
    <x v="1"/>
    <s v=""/>
    <s v=""/>
    <n v="0"/>
    <n v="0"/>
    <n v="0"/>
  </r>
  <r>
    <x v="85"/>
    <s v="28/07/2024"/>
    <s v="Franchise Sales Bill Ornament CSJ"/>
    <s v="GOLD ORNAMENT SALES"/>
    <s v=""/>
    <n v="0"/>
    <n v="0"/>
    <n v="74.989000000000004"/>
    <n v="7056.9"/>
    <n v="529191.46"/>
    <n v="529191.46"/>
    <x v="0"/>
    <x v="1"/>
    <n v="74.989000000000004"/>
    <n v="7056.9"/>
    <n v="529189.87399999995"/>
    <n v="529189.87399999995"/>
    <n v="0"/>
  </r>
  <r>
    <x v="85"/>
    <s v="28/07/2024"/>
    <s v="Franchise Sales Bill Ornament CSJ"/>
    <s v="GOLD ORNAMENT SALES LABOUR CHARGES"/>
    <s v=""/>
    <s v=""/>
    <n v="0"/>
    <s v=""/>
    <s v=""/>
    <n v="25298.99"/>
    <n v="25298.99"/>
    <x v="0"/>
    <x v="1"/>
    <s v=""/>
    <s v=""/>
    <n v="0"/>
    <n v="0"/>
    <n v="0"/>
  </r>
  <r>
    <x v="85"/>
    <s v="28/07/2024"/>
    <s v="Franchise Sales Bill Ornament CSJ"/>
    <s v="PRECIOUS STONES SALES"/>
    <s v=""/>
    <s v=""/>
    <n v="0"/>
    <s v=""/>
    <s v=""/>
    <n v="531.16"/>
    <n v="531.16"/>
    <x v="0"/>
    <x v="1"/>
    <s v=""/>
    <s v=""/>
    <n v="0"/>
    <n v="0"/>
    <n v="0"/>
  </r>
  <r>
    <x v="85"/>
    <s v="28/07/2024"/>
    <s v="Franchise Sales Bill Ornament CSJ"/>
    <s v="SGST ON GOLD ORNAMENT SALES"/>
    <s v=""/>
    <s v=""/>
    <n v="0"/>
    <s v=""/>
    <s v=""/>
    <n v="7937.87"/>
    <n v="0"/>
    <x v="0"/>
    <x v="1"/>
    <s v=""/>
    <s v=""/>
    <n v="0"/>
    <n v="0"/>
    <n v="0"/>
  </r>
  <r>
    <x v="85"/>
    <s v="28/07/2024"/>
    <s v="Franchise Sales Bill Ornament CSJ"/>
    <s v="CGST ON GOLD ORNAMENT SALES"/>
    <s v=""/>
    <s v=""/>
    <n v="0"/>
    <s v=""/>
    <s v=""/>
    <n v="7937.87"/>
    <n v="0"/>
    <x v="0"/>
    <x v="1"/>
    <s v=""/>
    <s v=""/>
    <n v="0"/>
    <n v="0"/>
    <n v="0"/>
  </r>
  <r>
    <x v="85"/>
    <s v="28/07/2024"/>
    <s v="Franchise Sales Bill Ornament CSJ"/>
    <s v="SGST ON GOLD ORNAMENT SALES"/>
    <s v=""/>
    <s v=""/>
    <n v="0"/>
    <s v=""/>
    <s v=""/>
    <n v="379.48"/>
    <n v="0"/>
    <x v="0"/>
    <x v="1"/>
    <s v=""/>
    <s v=""/>
    <n v="0"/>
    <n v="0"/>
    <n v="0"/>
  </r>
  <r>
    <x v="85"/>
    <s v="28/07/2024"/>
    <s v="Franchise Sales Bill Ornament CSJ"/>
    <s v="CGST ON GOLD ORNAMENT SALES"/>
    <s v=""/>
    <s v=""/>
    <n v="0"/>
    <s v=""/>
    <s v=""/>
    <n v="379.48"/>
    <n v="0"/>
    <x v="0"/>
    <x v="1"/>
    <s v=""/>
    <s v=""/>
    <n v="0"/>
    <n v="0"/>
    <n v="0"/>
  </r>
  <r>
    <x v="85"/>
    <s v="28/07/2024"/>
    <s v="Franchise Sales Bill Ornament CSJ"/>
    <s v="SGST ON PRECIOUS STONES SALES"/>
    <s v=""/>
    <s v=""/>
    <n v="0"/>
    <s v=""/>
    <s v=""/>
    <n v="7.97"/>
    <n v="0"/>
    <x v="0"/>
    <x v="1"/>
    <s v=""/>
    <s v=""/>
    <n v="0"/>
    <n v="0"/>
    <n v="0"/>
  </r>
  <r>
    <x v="85"/>
    <s v="28/07/2024"/>
    <s v="Franchise Sales Bill Ornament CSJ"/>
    <s v="CGST ON PRECIOUS STONES SALES"/>
    <s v=""/>
    <s v=""/>
    <n v="0"/>
    <s v=""/>
    <s v=""/>
    <n v="7.97"/>
    <n v="0"/>
    <x v="0"/>
    <x v="1"/>
    <s v=""/>
    <s v=""/>
    <n v="0"/>
    <n v="0"/>
    <n v="0"/>
  </r>
  <r>
    <x v="85"/>
    <s v="28/07/2024"/>
    <s v="Franchise Sales Bill Ornament CSJ"/>
    <s v="ROUND OFF A/C"/>
    <s v=""/>
    <s v=""/>
    <n v="0.25"/>
    <s v=""/>
    <s v=""/>
    <n v="0"/>
    <n v="0"/>
    <x v="0"/>
    <x v="1"/>
    <s v=""/>
    <s v=""/>
    <n v="0"/>
    <n v="0"/>
    <n v="0"/>
  </r>
  <r>
    <x v="85"/>
    <s v="28/07/2024"/>
    <s v="Franchise Sales Bill Ornament CSJ"/>
    <s v="CHANDUKAKA SARAF AND SONS PVT LTD PUNE"/>
    <s v=""/>
    <s v=""/>
    <n v="571672"/>
    <s v=""/>
    <s v=""/>
    <n v="0"/>
    <n v="0"/>
    <x v="0"/>
    <x v="1"/>
    <s v=""/>
    <s v=""/>
    <n v="0"/>
    <n v="0"/>
    <n v="0"/>
  </r>
  <r>
    <x v="86"/>
    <s v="28/07/2024"/>
    <s v="Franchise Sales Bill Ornament CSJ"/>
    <s v="GOLD ORNAMENT SALES"/>
    <s v=""/>
    <n v="0"/>
    <n v="0"/>
    <n v="555.22799999999995"/>
    <n v="7056.9"/>
    <n v="3918193.87"/>
    <n v="3918193.87"/>
    <x v="0"/>
    <x v="1"/>
    <n v="555.22799999999995"/>
    <n v="7056.9"/>
    <n v="3918188.4730000002"/>
    <n v="3918188.4730000002"/>
    <n v="0"/>
  </r>
  <r>
    <x v="86"/>
    <s v="28/07/2024"/>
    <s v="Franchise Sales Bill Ornament CSJ"/>
    <s v="GOLD ORNAMENT SALES LABOUR CHARGES"/>
    <s v=""/>
    <s v=""/>
    <n v="0"/>
    <s v=""/>
    <s v=""/>
    <n v="159041.35999999999"/>
    <n v="159041.35999999999"/>
    <x v="0"/>
    <x v="1"/>
    <s v=""/>
    <s v=""/>
    <n v="0"/>
    <n v="0"/>
    <n v="0"/>
  </r>
  <r>
    <x v="86"/>
    <s v="28/07/2024"/>
    <s v="Franchise Sales Bill Ornament CSJ"/>
    <s v="PRECIOUS STONES SALES"/>
    <s v=""/>
    <s v=""/>
    <n v="0"/>
    <s v=""/>
    <s v=""/>
    <n v="5.0999999999999996"/>
    <n v="5.0999999999999996"/>
    <x v="0"/>
    <x v="1"/>
    <s v=""/>
    <s v=""/>
    <n v="0"/>
    <n v="0"/>
    <n v="0"/>
  </r>
  <r>
    <x v="86"/>
    <s v="28/07/2024"/>
    <s v="Franchise Sales Bill Ornament CSJ"/>
    <s v="GOLD ORNAMENT SALES OTHER CHARGES"/>
    <s v=""/>
    <s v=""/>
    <n v="0"/>
    <s v=""/>
    <s v=""/>
    <n v="0.25"/>
    <n v="0.25"/>
    <x v="0"/>
    <x v="1"/>
    <s v=""/>
    <s v=""/>
    <n v="0"/>
    <n v="0"/>
    <n v="0"/>
  </r>
  <r>
    <x v="86"/>
    <s v="28/07/2024"/>
    <s v="Franchise Sales Bill Ornament CSJ"/>
    <s v="SGST ON GOLD ORNAMENT SALES"/>
    <s v=""/>
    <s v=""/>
    <n v="0"/>
    <s v=""/>
    <s v=""/>
    <n v="58772.91"/>
    <n v="0"/>
    <x v="0"/>
    <x v="1"/>
    <s v=""/>
    <s v=""/>
    <n v="0"/>
    <n v="0"/>
    <n v="0"/>
  </r>
  <r>
    <x v="86"/>
    <s v="28/07/2024"/>
    <s v="Franchise Sales Bill Ornament CSJ"/>
    <s v="CGST ON GOLD ORNAMENT SALES"/>
    <s v=""/>
    <s v=""/>
    <n v="0"/>
    <s v=""/>
    <s v=""/>
    <n v="58772.91"/>
    <n v="0"/>
    <x v="0"/>
    <x v="1"/>
    <s v=""/>
    <s v=""/>
    <n v="0"/>
    <n v="0"/>
    <n v="0"/>
  </r>
  <r>
    <x v="86"/>
    <s v="28/07/2024"/>
    <s v="Franchise Sales Bill Ornament CSJ"/>
    <s v="SGST ON GOLD ORNAMENT SALES"/>
    <s v=""/>
    <s v=""/>
    <n v="0"/>
    <s v=""/>
    <s v=""/>
    <n v="2385.62"/>
    <n v="0"/>
    <x v="0"/>
    <x v="1"/>
    <s v=""/>
    <s v=""/>
    <n v="0"/>
    <n v="0"/>
    <n v="0"/>
  </r>
  <r>
    <x v="86"/>
    <s v="28/07/2024"/>
    <s v="Franchise Sales Bill Ornament CSJ"/>
    <s v="CGST ON GOLD ORNAMENT SALES"/>
    <s v=""/>
    <s v=""/>
    <n v="0"/>
    <s v=""/>
    <s v=""/>
    <n v="2385.62"/>
    <n v="0"/>
    <x v="0"/>
    <x v="1"/>
    <s v=""/>
    <s v=""/>
    <n v="0"/>
    <n v="0"/>
    <n v="0"/>
  </r>
  <r>
    <x v="86"/>
    <s v="28/07/2024"/>
    <s v="Franchise Sales Bill Ornament CSJ"/>
    <s v="SGST ON PRECIOUS STONES SALES"/>
    <s v=""/>
    <s v=""/>
    <n v="0"/>
    <s v=""/>
    <s v=""/>
    <n v="0.08"/>
    <n v="0"/>
    <x v="0"/>
    <x v="1"/>
    <s v=""/>
    <s v=""/>
    <n v="0"/>
    <n v="0"/>
    <n v="0"/>
  </r>
  <r>
    <x v="86"/>
    <s v="28/07/2024"/>
    <s v="Franchise Sales Bill Ornament CSJ"/>
    <s v="CGST ON PRECIOUS STONES SALES"/>
    <s v=""/>
    <s v=""/>
    <n v="0"/>
    <s v=""/>
    <s v=""/>
    <n v="0.08"/>
    <n v="0"/>
    <x v="0"/>
    <x v="1"/>
    <s v=""/>
    <s v=""/>
    <n v="0"/>
    <n v="0"/>
    <n v="0"/>
  </r>
  <r>
    <x v="86"/>
    <s v="28/07/2024"/>
    <s v="Franchise Sales Bill Ornament CSJ"/>
    <s v="ROUND OFF A/C"/>
    <s v=""/>
    <s v=""/>
    <n v="0"/>
    <s v=""/>
    <s v=""/>
    <n v="0.2"/>
    <n v="0"/>
    <x v="0"/>
    <x v="1"/>
    <s v=""/>
    <s v=""/>
    <n v="0"/>
    <n v="0"/>
    <n v="0"/>
  </r>
  <r>
    <x v="86"/>
    <s v="28/07/2024"/>
    <s v="Franchise Sales Bill Ornament CSJ"/>
    <s v="CHANDUKAKA SARAF AND SONS PVT LTD PUNE"/>
    <s v=""/>
    <s v=""/>
    <n v="4199558"/>
    <s v=""/>
    <s v=""/>
    <n v="0"/>
    <n v="0"/>
    <x v="0"/>
    <x v="1"/>
    <s v=""/>
    <s v=""/>
    <n v="0"/>
    <n v="0"/>
    <n v="0"/>
  </r>
  <r>
    <x v="87"/>
    <s v="28/07/2024"/>
    <s v="Franchise Sales Bill Ornament CSJ"/>
    <s v="GOLD ORNAMENT SALES"/>
    <s v=""/>
    <n v="0"/>
    <n v="0"/>
    <n v="753.00300000000004"/>
    <n v="7056.9"/>
    <n v="5313858.66"/>
    <n v="5313858.66"/>
    <x v="0"/>
    <x v="1"/>
    <n v="753.00300000000004"/>
    <n v="7056.9"/>
    <n v="5313866.8710000003"/>
    <n v="5313866.8710000003"/>
    <n v="0"/>
  </r>
  <r>
    <x v="87"/>
    <s v="28/07/2024"/>
    <s v="Franchise Sales Bill Ornament CSJ"/>
    <s v="PRECIOUS STONES SALES"/>
    <s v=""/>
    <s v=""/>
    <n v="0"/>
    <s v=""/>
    <s v=""/>
    <n v="1596"/>
    <n v="1596"/>
    <x v="0"/>
    <x v="1"/>
    <s v=""/>
    <s v=""/>
    <n v="0"/>
    <n v="0"/>
    <n v="0"/>
  </r>
  <r>
    <x v="87"/>
    <s v="28/07/2024"/>
    <s v="Franchise Sales Bill Ornament CSJ"/>
    <s v="GOLD ORNAMENT SALES LABOUR CHARGES"/>
    <s v=""/>
    <s v=""/>
    <n v="0"/>
    <s v=""/>
    <s v=""/>
    <n v="247245.57"/>
    <n v="247245.57"/>
    <x v="0"/>
    <x v="1"/>
    <s v=""/>
    <s v=""/>
    <n v="0"/>
    <n v="0"/>
    <n v="0"/>
  </r>
  <r>
    <x v="87"/>
    <s v="28/07/2024"/>
    <s v="Franchise Sales Bill Ornament CSJ"/>
    <s v="GOLD ORNAMENT SALES OTHER CHARGES"/>
    <s v=""/>
    <s v=""/>
    <n v="0"/>
    <s v=""/>
    <s v=""/>
    <n v="10.75"/>
    <n v="10.75"/>
    <x v="0"/>
    <x v="1"/>
    <s v=""/>
    <s v=""/>
    <n v="0"/>
    <n v="0"/>
    <n v="0"/>
  </r>
  <r>
    <x v="87"/>
    <s v="28/07/2024"/>
    <s v="Franchise Sales Bill Ornament CSJ"/>
    <s v="SGST ON GOLD ORNAMENT SALES"/>
    <s v=""/>
    <s v=""/>
    <n v="0"/>
    <s v=""/>
    <s v=""/>
    <n v="79707.88"/>
    <n v="0"/>
    <x v="0"/>
    <x v="1"/>
    <s v=""/>
    <s v=""/>
    <n v="0"/>
    <n v="0"/>
    <n v="0"/>
  </r>
  <r>
    <x v="87"/>
    <s v="28/07/2024"/>
    <s v="Franchise Sales Bill Ornament CSJ"/>
    <s v="CGST ON GOLD ORNAMENT SALES"/>
    <s v=""/>
    <s v=""/>
    <n v="0"/>
    <s v=""/>
    <s v=""/>
    <n v="79707.88"/>
    <n v="0"/>
    <x v="0"/>
    <x v="1"/>
    <s v=""/>
    <s v=""/>
    <n v="0"/>
    <n v="0"/>
    <n v="0"/>
  </r>
  <r>
    <x v="87"/>
    <s v="28/07/2024"/>
    <s v="Franchise Sales Bill Ornament CSJ"/>
    <s v="SGST ON PRECIOUS STONES SALES"/>
    <s v=""/>
    <s v=""/>
    <n v="0"/>
    <s v=""/>
    <s v=""/>
    <n v="23.94"/>
    <n v="0"/>
    <x v="0"/>
    <x v="1"/>
    <s v=""/>
    <s v=""/>
    <n v="0"/>
    <n v="0"/>
    <n v="0"/>
  </r>
  <r>
    <x v="87"/>
    <s v="28/07/2024"/>
    <s v="Franchise Sales Bill Ornament CSJ"/>
    <s v="CGST ON PRECIOUS STONES SALES"/>
    <s v=""/>
    <s v=""/>
    <n v="0"/>
    <s v=""/>
    <s v=""/>
    <n v="23.94"/>
    <n v="0"/>
    <x v="0"/>
    <x v="1"/>
    <s v=""/>
    <s v=""/>
    <n v="0"/>
    <n v="0"/>
    <n v="0"/>
  </r>
  <r>
    <x v="87"/>
    <s v="28/07/2024"/>
    <s v="Franchise Sales Bill Ornament CSJ"/>
    <s v="SGST ON GOLD ORNAMENT SALES"/>
    <s v=""/>
    <s v=""/>
    <n v="0"/>
    <s v=""/>
    <s v=""/>
    <n v="3708.68"/>
    <n v="0"/>
    <x v="0"/>
    <x v="1"/>
    <s v=""/>
    <s v=""/>
    <n v="0"/>
    <n v="0"/>
    <n v="0"/>
  </r>
  <r>
    <x v="87"/>
    <s v="28/07/2024"/>
    <s v="Franchise Sales Bill Ornament CSJ"/>
    <s v="CGST ON GOLD ORNAMENT SALES"/>
    <s v=""/>
    <s v=""/>
    <n v="0"/>
    <s v=""/>
    <s v=""/>
    <n v="3708.68"/>
    <n v="0"/>
    <x v="0"/>
    <x v="1"/>
    <s v=""/>
    <s v=""/>
    <n v="0"/>
    <n v="0"/>
    <n v="0"/>
  </r>
  <r>
    <x v="87"/>
    <s v="28/07/2024"/>
    <s v="Franchise Sales Bill Ornament CSJ"/>
    <s v="SGST ON GOLD ORNAMENT SALES"/>
    <s v=""/>
    <s v=""/>
    <n v="0"/>
    <s v=""/>
    <s v=""/>
    <n v="0.16"/>
    <n v="0"/>
    <x v="0"/>
    <x v="1"/>
    <s v=""/>
    <s v=""/>
    <n v="0"/>
    <n v="0"/>
    <n v="0"/>
  </r>
  <r>
    <x v="87"/>
    <s v="28/07/2024"/>
    <s v="Franchise Sales Bill Ornament CSJ"/>
    <s v="CGST ON GOLD ORNAMENT SALES"/>
    <s v=""/>
    <s v=""/>
    <n v="0"/>
    <s v=""/>
    <s v=""/>
    <n v="0.16"/>
    <n v="0"/>
    <x v="0"/>
    <x v="1"/>
    <s v=""/>
    <s v=""/>
    <n v="0"/>
    <n v="0"/>
    <n v="0"/>
  </r>
  <r>
    <x v="87"/>
    <s v="28/07/2024"/>
    <s v="Franchise Sales Bill Ornament CSJ"/>
    <s v="ROUND OFF A/C"/>
    <s v=""/>
    <s v=""/>
    <n v="0.3"/>
    <s v=""/>
    <s v=""/>
    <n v="0"/>
    <n v="0"/>
    <x v="0"/>
    <x v="1"/>
    <s v=""/>
    <s v=""/>
    <n v="0"/>
    <n v="0"/>
    <n v="0"/>
  </r>
  <r>
    <x v="87"/>
    <s v="28/07/2024"/>
    <s v="Franchise Sales Bill Ornament CSJ"/>
    <s v="CHANDUKAKA SARAF AND SONS PVT LTD PUNE"/>
    <s v=""/>
    <s v=""/>
    <n v="5729592"/>
    <s v=""/>
    <s v=""/>
    <n v="0"/>
    <n v="0"/>
    <x v="0"/>
    <x v="1"/>
    <s v=""/>
    <s v=""/>
    <n v="0"/>
    <n v="0"/>
    <n v="0"/>
  </r>
  <r>
    <x v="88"/>
    <s v="28/07/2024"/>
    <s v="Franchise Sales Bill Ornament CSJ"/>
    <s v="GOLD ORNAMENT SALES"/>
    <s v=""/>
    <n v="0"/>
    <n v="0"/>
    <n v="533.24599999999998"/>
    <n v="7056.9"/>
    <n v="3763056.08"/>
    <n v="3763056.08"/>
    <x v="0"/>
    <x v="1"/>
    <n v="533.24599999999998"/>
    <n v="7056.9"/>
    <n v="3763063.6970000002"/>
    <n v="3763063.6970000002"/>
    <n v="0"/>
  </r>
  <r>
    <x v="88"/>
    <s v="28/07/2024"/>
    <s v="Franchise Sales Bill Ornament CSJ"/>
    <s v="PRECIOUS STONES SALES"/>
    <s v=""/>
    <s v=""/>
    <n v="0"/>
    <s v=""/>
    <s v=""/>
    <n v="901.6"/>
    <n v="901.6"/>
    <x v="0"/>
    <x v="1"/>
    <s v=""/>
    <s v=""/>
    <n v="0"/>
    <n v="0"/>
    <n v="0"/>
  </r>
  <r>
    <x v="88"/>
    <s v="28/07/2024"/>
    <s v="Franchise Sales Bill Ornament CSJ"/>
    <s v="GOLD ORNAMENT SALES LABOUR CHARGES"/>
    <s v=""/>
    <s v=""/>
    <n v="0"/>
    <s v=""/>
    <s v=""/>
    <n v="157792.29999999999"/>
    <n v="157792.29999999999"/>
    <x v="0"/>
    <x v="1"/>
    <s v=""/>
    <s v=""/>
    <n v="0"/>
    <n v="0"/>
    <n v="0"/>
  </r>
  <r>
    <x v="88"/>
    <s v="28/07/2024"/>
    <s v="Franchise Sales Bill Ornament CSJ"/>
    <s v="GOLD ORNAMENT SALES OTHER CHARGES"/>
    <s v=""/>
    <s v=""/>
    <n v="0"/>
    <s v=""/>
    <s v=""/>
    <n v="10"/>
    <n v="10"/>
    <x v="0"/>
    <x v="1"/>
    <s v=""/>
    <s v=""/>
    <n v="0"/>
    <n v="0"/>
    <n v="0"/>
  </r>
  <r>
    <x v="88"/>
    <s v="28/07/2024"/>
    <s v="Franchise Sales Bill Ornament CSJ"/>
    <s v="SGST ON GOLD ORNAMENT SALES"/>
    <s v=""/>
    <s v=""/>
    <n v="0"/>
    <s v=""/>
    <s v=""/>
    <n v="56445.84"/>
    <n v="0"/>
    <x v="0"/>
    <x v="1"/>
    <s v=""/>
    <s v=""/>
    <n v="0"/>
    <n v="0"/>
    <n v="0"/>
  </r>
  <r>
    <x v="88"/>
    <s v="28/07/2024"/>
    <s v="Franchise Sales Bill Ornament CSJ"/>
    <s v="CGST ON GOLD ORNAMENT SALES"/>
    <s v=""/>
    <s v=""/>
    <n v="0"/>
    <s v=""/>
    <s v=""/>
    <n v="56445.84"/>
    <n v="0"/>
    <x v="0"/>
    <x v="1"/>
    <s v=""/>
    <s v=""/>
    <n v="0"/>
    <n v="0"/>
    <n v="0"/>
  </r>
  <r>
    <x v="88"/>
    <s v="28/07/2024"/>
    <s v="Franchise Sales Bill Ornament CSJ"/>
    <s v="SGST ON PRECIOUS STONES SALES"/>
    <s v=""/>
    <s v=""/>
    <n v="0"/>
    <s v=""/>
    <s v=""/>
    <n v="13.52"/>
    <n v="0"/>
    <x v="0"/>
    <x v="1"/>
    <s v=""/>
    <s v=""/>
    <n v="0"/>
    <n v="0"/>
    <n v="0"/>
  </r>
  <r>
    <x v="88"/>
    <s v="28/07/2024"/>
    <s v="Franchise Sales Bill Ornament CSJ"/>
    <s v="CGST ON PRECIOUS STONES SALES"/>
    <s v=""/>
    <s v=""/>
    <n v="0"/>
    <s v=""/>
    <s v=""/>
    <n v="13.52"/>
    <n v="0"/>
    <x v="0"/>
    <x v="1"/>
    <s v=""/>
    <s v=""/>
    <n v="0"/>
    <n v="0"/>
    <n v="0"/>
  </r>
  <r>
    <x v="88"/>
    <s v="28/07/2024"/>
    <s v="Franchise Sales Bill Ornament CSJ"/>
    <s v="SGST ON GOLD ORNAMENT SALES"/>
    <s v=""/>
    <s v=""/>
    <n v="0"/>
    <s v=""/>
    <s v=""/>
    <n v="2366.88"/>
    <n v="0"/>
    <x v="0"/>
    <x v="1"/>
    <s v=""/>
    <s v=""/>
    <n v="0"/>
    <n v="0"/>
    <n v="0"/>
  </r>
  <r>
    <x v="88"/>
    <s v="28/07/2024"/>
    <s v="Franchise Sales Bill Ornament CSJ"/>
    <s v="CGST ON GOLD ORNAMENT SALES"/>
    <s v=""/>
    <s v=""/>
    <n v="0"/>
    <s v=""/>
    <s v=""/>
    <n v="2366.88"/>
    <n v="0"/>
    <x v="0"/>
    <x v="1"/>
    <s v=""/>
    <s v=""/>
    <n v="0"/>
    <n v="0"/>
    <n v="0"/>
  </r>
  <r>
    <x v="88"/>
    <s v="28/07/2024"/>
    <s v="Franchise Sales Bill Ornament CSJ"/>
    <s v="SGST ON GOLD ORNAMENT SALES"/>
    <s v=""/>
    <s v=""/>
    <n v="0"/>
    <s v=""/>
    <s v=""/>
    <n v="0.15"/>
    <n v="0"/>
    <x v="0"/>
    <x v="1"/>
    <s v=""/>
    <s v=""/>
    <n v="0"/>
    <n v="0"/>
    <n v="0"/>
  </r>
  <r>
    <x v="88"/>
    <s v="28/07/2024"/>
    <s v="Franchise Sales Bill Ornament CSJ"/>
    <s v="CGST ON GOLD ORNAMENT SALES"/>
    <s v=""/>
    <s v=""/>
    <n v="0"/>
    <s v=""/>
    <s v=""/>
    <n v="0.15"/>
    <n v="0"/>
    <x v="0"/>
    <x v="1"/>
    <s v=""/>
    <s v=""/>
    <n v="0"/>
    <n v="0"/>
    <n v="0"/>
  </r>
  <r>
    <x v="88"/>
    <s v="28/07/2024"/>
    <s v="Franchise Sales Bill Ornament CSJ"/>
    <s v="ROUND OFF A/C"/>
    <s v=""/>
    <s v=""/>
    <n v="0"/>
    <s v=""/>
    <s v=""/>
    <n v="0.24"/>
    <n v="0"/>
    <x v="0"/>
    <x v="1"/>
    <s v=""/>
    <s v=""/>
    <n v="0"/>
    <n v="0"/>
    <n v="0"/>
  </r>
  <r>
    <x v="88"/>
    <s v="28/07/2024"/>
    <s v="Franchise Sales Bill Ornament CSJ"/>
    <s v="CHANDUKAKA SARAF AND SONS PVT LTD PUNE"/>
    <s v=""/>
    <s v=""/>
    <n v="4039413"/>
    <s v=""/>
    <s v=""/>
    <n v="0"/>
    <n v="0"/>
    <x v="0"/>
    <x v="1"/>
    <s v=""/>
    <s v=""/>
    <n v="0"/>
    <n v="0"/>
    <n v="0"/>
  </r>
  <r>
    <x v="89"/>
    <s v="28/07/2024"/>
    <s v="Franchise Sales Bill Ornament CSJ"/>
    <s v="GOLD ORNAMENT SALES"/>
    <s v=""/>
    <n v="0"/>
    <n v="0"/>
    <n v="642.19899999999996"/>
    <n v="7056.9"/>
    <n v="4531942.3"/>
    <n v="4531942.3"/>
    <x v="0"/>
    <x v="1"/>
    <n v="642.19899999999996"/>
    <n v="7056.9"/>
    <n v="4531934.1229999997"/>
    <n v="4531934.1229999997"/>
    <n v="0"/>
  </r>
  <r>
    <x v="89"/>
    <s v="28/07/2024"/>
    <s v="Franchise Sales Bill Ornament CSJ"/>
    <s v="PRECIOUS STONES SALES"/>
    <s v=""/>
    <s v=""/>
    <n v="0"/>
    <s v=""/>
    <s v=""/>
    <n v="480.2"/>
    <n v="480.2"/>
    <x v="0"/>
    <x v="1"/>
    <s v=""/>
    <s v=""/>
    <n v="0"/>
    <n v="0"/>
    <n v="0"/>
  </r>
  <r>
    <x v="89"/>
    <s v="28/07/2024"/>
    <s v="Franchise Sales Bill Ornament CSJ"/>
    <s v="GOLD ORNAMENT SALES LABOUR CHARGES"/>
    <s v=""/>
    <s v=""/>
    <n v="0"/>
    <s v=""/>
    <s v=""/>
    <n v="203415.14"/>
    <n v="203415.14"/>
    <x v="0"/>
    <x v="1"/>
    <s v=""/>
    <s v=""/>
    <n v="0"/>
    <n v="0"/>
    <n v="0"/>
  </r>
  <r>
    <x v="89"/>
    <s v="28/07/2024"/>
    <s v="Franchise Sales Bill Ornament CSJ"/>
    <s v="GOLD ORNAMENT SALES OTHER CHARGES"/>
    <s v=""/>
    <s v=""/>
    <n v="0"/>
    <s v=""/>
    <s v=""/>
    <n v="1.25"/>
    <n v="1.25"/>
    <x v="0"/>
    <x v="1"/>
    <s v=""/>
    <s v=""/>
    <n v="0"/>
    <n v="0"/>
    <n v="0"/>
  </r>
  <r>
    <x v="89"/>
    <s v="28/07/2024"/>
    <s v="Franchise Sales Bill Ornament CSJ"/>
    <s v="SGST ON GOLD ORNAMENT SALES"/>
    <s v=""/>
    <s v=""/>
    <n v="0"/>
    <s v=""/>
    <s v=""/>
    <n v="67979.13"/>
    <n v="0"/>
    <x v="0"/>
    <x v="1"/>
    <s v=""/>
    <s v=""/>
    <n v="0"/>
    <n v="0"/>
    <n v="0"/>
  </r>
  <r>
    <x v="89"/>
    <s v="28/07/2024"/>
    <s v="Franchise Sales Bill Ornament CSJ"/>
    <s v="CGST ON GOLD ORNAMENT SALES"/>
    <s v=""/>
    <s v=""/>
    <n v="0"/>
    <s v=""/>
    <s v=""/>
    <n v="67979.13"/>
    <n v="0"/>
    <x v="0"/>
    <x v="1"/>
    <s v=""/>
    <s v=""/>
    <n v="0"/>
    <n v="0"/>
    <n v="0"/>
  </r>
  <r>
    <x v="89"/>
    <s v="28/07/2024"/>
    <s v="Franchise Sales Bill Ornament CSJ"/>
    <s v="SGST ON PRECIOUS STONES SALES"/>
    <s v=""/>
    <s v=""/>
    <n v="0"/>
    <s v=""/>
    <s v=""/>
    <n v="7.2"/>
    <n v="0"/>
    <x v="0"/>
    <x v="1"/>
    <s v=""/>
    <s v=""/>
    <n v="0"/>
    <n v="0"/>
    <n v="0"/>
  </r>
  <r>
    <x v="89"/>
    <s v="28/07/2024"/>
    <s v="Franchise Sales Bill Ornament CSJ"/>
    <s v="CGST ON PRECIOUS STONES SALES"/>
    <s v=""/>
    <s v=""/>
    <n v="0"/>
    <s v=""/>
    <s v=""/>
    <n v="7.2"/>
    <n v="0"/>
    <x v="0"/>
    <x v="1"/>
    <s v=""/>
    <s v=""/>
    <n v="0"/>
    <n v="0"/>
    <n v="0"/>
  </r>
  <r>
    <x v="89"/>
    <s v="28/07/2024"/>
    <s v="Franchise Sales Bill Ornament CSJ"/>
    <s v="SGST ON GOLD ORNAMENT SALES"/>
    <s v=""/>
    <s v=""/>
    <n v="0"/>
    <s v=""/>
    <s v=""/>
    <n v="3051.23"/>
    <n v="0"/>
    <x v="0"/>
    <x v="1"/>
    <s v=""/>
    <s v=""/>
    <n v="0"/>
    <n v="0"/>
    <n v="0"/>
  </r>
  <r>
    <x v="89"/>
    <s v="28/07/2024"/>
    <s v="Franchise Sales Bill Ornament CSJ"/>
    <s v="CGST ON GOLD ORNAMENT SALES"/>
    <s v=""/>
    <s v=""/>
    <n v="0"/>
    <s v=""/>
    <s v=""/>
    <n v="3051.23"/>
    <n v="0"/>
    <x v="0"/>
    <x v="1"/>
    <s v=""/>
    <s v=""/>
    <n v="0"/>
    <n v="0"/>
    <n v="0"/>
  </r>
  <r>
    <x v="89"/>
    <s v="28/07/2024"/>
    <s v="Franchise Sales Bill Ornament CSJ"/>
    <s v="SGST ON GOLD ORNAMENT SALES"/>
    <s v=""/>
    <s v=""/>
    <n v="0"/>
    <s v=""/>
    <s v=""/>
    <n v="0.02"/>
    <n v="0"/>
    <x v="0"/>
    <x v="1"/>
    <s v=""/>
    <s v=""/>
    <n v="0"/>
    <n v="0"/>
    <n v="0"/>
  </r>
  <r>
    <x v="89"/>
    <s v="28/07/2024"/>
    <s v="Franchise Sales Bill Ornament CSJ"/>
    <s v="CGST ON GOLD ORNAMENT SALES"/>
    <s v=""/>
    <s v=""/>
    <n v="0"/>
    <s v=""/>
    <s v=""/>
    <n v="0.02"/>
    <n v="0"/>
    <x v="0"/>
    <x v="1"/>
    <s v=""/>
    <s v=""/>
    <n v="0"/>
    <n v="0"/>
    <n v="0"/>
  </r>
  <r>
    <x v="89"/>
    <s v="28/07/2024"/>
    <s v="Franchise Sales Bill Ornament CSJ"/>
    <s v="ROUND OFF A/C"/>
    <s v=""/>
    <s v=""/>
    <n v="0.05"/>
    <s v=""/>
    <s v=""/>
    <n v="0"/>
    <n v="0"/>
    <x v="0"/>
    <x v="1"/>
    <s v=""/>
    <s v=""/>
    <n v="0"/>
    <n v="0"/>
    <n v="0"/>
  </r>
  <r>
    <x v="89"/>
    <s v="28/07/2024"/>
    <s v="Franchise Sales Bill Ornament CSJ"/>
    <s v="CHANDUKAKA SARAF AND SONS PVT LTD PUNE"/>
    <s v=""/>
    <s v=""/>
    <n v="4877914"/>
    <s v=""/>
    <s v=""/>
    <n v="0"/>
    <n v="0"/>
    <x v="0"/>
    <x v="1"/>
    <s v=""/>
    <s v=""/>
    <n v="0"/>
    <n v="0"/>
    <n v="0"/>
  </r>
  <r>
    <x v="90"/>
    <s v="28/07/2024"/>
    <s v="Franchise Sales Bill Ornament CSJ"/>
    <s v="GOLD ORNAMENT SALES"/>
    <s v=""/>
    <n v="0"/>
    <n v="0"/>
    <n v="1.7999999999999999E-2"/>
    <n v="7056.9"/>
    <n v="129.85"/>
    <n v="129.85"/>
    <x v="0"/>
    <x v="1"/>
    <n v="1.7999999999999999E-2"/>
    <n v="7056.9"/>
    <n v="127.024"/>
    <n v="127.024"/>
    <n v="0"/>
  </r>
  <r>
    <x v="90"/>
    <s v="28/07/2024"/>
    <s v="Franchise Sales Bill Ornament CSJ"/>
    <s v="GOLD ORNAMENT SALES OTHER CHARGES"/>
    <s v=""/>
    <s v=""/>
    <n v="0"/>
    <s v=""/>
    <s v=""/>
    <n v="200"/>
    <n v="200"/>
    <x v="0"/>
    <x v="1"/>
    <s v=""/>
    <s v=""/>
    <n v="0"/>
    <n v="0"/>
    <n v="0"/>
  </r>
  <r>
    <x v="90"/>
    <s v="28/07/2024"/>
    <s v="Franchise Sales Bill Ornament CSJ"/>
    <s v="SGST ON GOLD ORNAMENT SALES"/>
    <s v=""/>
    <s v=""/>
    <n v="0"/>
    <s v=""/>
    <s v=""/>
    <n v="1.95"/>
    <n v="0"/>
    <x v="0"/>
    <x v="1"/>
    <s v=""/>
    <s v=""/>
    <n v="0"/>
    <n v="0"/>
    <n v="0"/>
  </r>
  <r>
    <x v="90"/>
    <s v="28/07/2024"/>
    <s v="Franchise Sales Bill Ornament CSJ"/>
    <s v="CGST ON GOLD ORNAMENT SALES"/>
    <s v=""/>
    <s v=""/>
    <n v="0"/>
    <s v=""/>
    <s v=""/>
    <n v="1.95"/>
    <n v="0"/>
    <x v="0"/>
    <x v="1"/>
    <s v=""/>
    <s v=""/>
    <n v="0"/>
    <n v="0"/>
    <n v="0"/>
  </r>
  <r>
    <x v="90"/>
    <s v="28/07/2024"/>
    <s v="Franchise Sales Bill Ornament CSJ"/>
    <s v="SGST ON GOLD ORNAMENT SALES"/>
    <s v=""/>
    <s v=""/>
    <n v="0"/>
    <s v=""/>
    <s v=""/>
    <n v="3"/>
    <n v="0"/>
    <x v="0"/>
    <x v="1"/>
    <s v=""/>
    <s v=""/>
    <n v="0"/>
    <n v="0"/>
    <n v="0"/>
  </r>
  <r>
    <x v="90"/>
    <s v="28/07/2024"/>
    <s v="Franchise Sales Bill Ornament CSJ"/>
    <s v="CGST ON GOLD ORNAMENT SALES"/>
    <s v=""/>
    <s v=""/>
    <n v="0"/>
    <s v=""/>
    <s v=""/>
    <n v="3"/>
    <n v="0"/>
    <x v="0"/>
    <x v="1"/>
    <s v=""/>
    <s v=""/>
    <n v="0"/>
    <n v="0"/>
    <n v="0"/>
  </r>
  <r>
    <x v="90"/>
    <s v="28/07/2024"/>
    <s v="Franchise Sales Bill Ornament CSJ"/>
    <s v="ROUND OFF A/C"/>
    <s v=""/>
    <s v=""/>
    <n v="0"/>
    <s v=""/>
    <s v=""/>
    <n v="0.25"/>
    <n v="0"/>
    <x v="0"/>
    <x v="1"/>
    <s v=""/>
    <s v=""/>
    <n v="0"/>
    <n v="0"/>
    <n v="0"/>
  </r>
  <r>
    <x v="90"/>
    <s v="28/07/2024"/>
    <s v="Franchise Sales Bill Ornament CSJ"/>
    <s v="CHANDUKAKA SARAF AND SONS PVT LTD PUNE"/>
    <s v=""/>
    <s v=""/>
    <n v="340"/>
    <s v=""/>
    <s v=""/>
    <n v="0"/>
    <n v="0"/>
    <x v="0"/>
    <x v="1"/>
    <s v=""/>
    <s v=""/>
    <n v="0"/>
    <n v="0"/>
    <n v="0"/>
  </r>
  <r>
    <x v="91"/>
    <s v="28/07/2024"/>
    <s v="Franchise Sales Bill Ornament CSJ"/>
    <s v="GOLD BULLION SALES"/>
    <s v=""/>
    <n v="0"/>
    <n v="0"/>
    <n v="121.17100000000001"/>
    <n v="7056.9"/>
    <n v="855092.9"/>
    <n v="855092.9"/>
    <x v="0"/>
    <x v="1"/>
    <n v="121.17100000000001"/>
    <n v="7056.9"/>
    <n v="855091.63"/>
    <n v="855091.63"/>
    <n v="0"/>
  </r>
  <r>
    <x v="91"/>
    <s v="28/07/2024"/>
    <s v="Franchise Sales Bill Ornament CSJ"/>
    <s v="GOLD BULLION SALES LABOUR CHARGES"/>
    <s v=""/>
    <s v=""/>
    <n v="0"/>
    <s v=""/>
    <s v=""/>
    <n v="1714.84"/>
    <n v="1714.84"/>
    <x v="0"/>
    <x v="1"/>
    <s v=""/>
    <s v=""/>
    <n v="0"/>
    <n v="0"/>
    <n v="0"/>
  </r>
  <r>
    <x v="91"/>
    <s v="28/07/2024"/>
    <s v="Franchise Sales Bill Ornament CSJ"/>
    <s v="GOLD BULLION SALES OTHER CHARGES"/>
    <s v=""/>
    <s v=""/>
    <n v="0"/>
    <s v=""/>
    <s v=""/>
    <n v="120"/>
    <n v="120"/>
    <x v="0"/>
    <x v="1"/>
    <s v=""/>
    <s v=""/>
    <n v="0"/>
    <n v="0"/>
    <n v="0"/>
  </r>
  <r>
    <x v="91"/>
    <s v="28/07/2024"/>
    <s v="Franchise Sales Bill Ornament CSJ"/>
    <s v="SGST ON GOLD BULLION SALES"/>
    <s v=""/>
    <s v=""/>
    <n v="0"/>
    <s v=""/>
    <s v=""/>
    <n v="12826.39"/>
    <n v="0"/>
    <x v="0"/>
    <x v="1"/>
    <s v=""/>
    <s v=""/>
    <n v="0"/>
    <n v="0"/>
    <n v="0"/>
  </r>
  <r>
    <x v="91"/>
    <s v="28/07/2024"/>
    <s v="Franchise Sales Bill Ornament CSJ"/>
    <s v="CGST ON GOLD BULLION SALES"/>
    <s v=""/>
    <s v=""/>
    <n v="0"/>
    <s v=""/>
    <s v=""/>
    <n v="12826.39"/>
    <n v="0"/>
    <x v="0"/>
    <x v="1"/>
    <s v=""/>
    <s v=""/>
    <n v="0"/>
    <n v="0"/>
    <n v="0"/>
  </r>
  <r>
    <x v="91"/>
    <s v="28/07/2024"/>
    <s v="Franchise Sales Bill Ornament CSJ"/>
    <s v="SGST ON GOLD BULLION SALES"/>
    <s v=""/>
    <s v=""/>
    <n v="0"/>
    <s v=""/>
    <s v=""/>
    <n v="25.72"/>
    <n v="0"/>
    <x v="0"/>
    <x v="1"/>
    <s v=""/>
    <s v=""/>
    <n v="0"/>
    <n v="0"/>
    <n v="0"/>
  </r>
  <r>
    <x v="91"/>
    <s v="28/07/2024"/>
    <s v="Franchise Sales Bill Ornament CSJ"/>
    <s v="CGST ON GOLD BULLION SALES"/>
    <s v=""/>
    <s v=""/>
    <n v="0"/>
    <s v=""/>
    <s v=""/>
    <n v="25.72"/>
    <n v="0"/>
    <x v="0"/>
    <x v="1"/>
    <s v=""/>
    <s v=""/>
    <n v="0"/>
    <n v="0"/>
    <n v="0"/>
  </r>
  <r>
    <x v="91"/>
    <s v="28/07/2024"/>
    <s v="Franchise Sales Bill Ornament CSJ"/>
    <s v="SGST ON GOLD BULLION SALES"/>
    <s v=""/>
    <s v=""/>
    <n v="0"/>
    <s v=""/>
    <s v=""/>
    <n v="1.8"/>
    <n v="0"/>
    <x v="0"/>
    <x v="1"/>
    <s v=""/>
    <s v=""/>
    <n v="0"/>
    <n v="0"/>
    <n v="0"/>
  </r>
  <r>
    <x v="91"/>
    <s v="28/07/2024"/>
    <s v="Franchise Sales Bill Ornament CSJ"/>
    <s v="CGST ON GOLD BULLION SALES"/>
    <s v=""/>
    <s v=""/>
    <n v="0"/>
    <s v=""/>
    <s v=""/>
    <n v="1.8"/>
    <n v="0"/>
    <x v="0"/>
    <x v="1"/>
    <s v=""/>
    <s v=""/>
    <n v="0"/>
    <n v="0"/>
    <n v="0"/>
  </r>
  <r>
    <x v="91"/>
    <s v="28/07/2024"/>
    <s v="Franchise Sales Bill Ornament CSJ"/>
    <s v="ROUND OFF A/C"/>
    <s v=""/>
    <s v=""/>
    <n v="0"/>
    <s v=""/>
    <s v=""/>
    <n v="0.44"/>
    <n v="0"/>
    <x v="0"/>
    <x v="1"/>
    <s v=""/>
    <s v=""/>
    <n v="0"/>
    <n v="0"/>
    <n v="0"/>
  </r>
  <r>
    <x v="91"/>
    <s v="28/07/2024"/>
    <s v="Franchise Sales Bill Ornament CSJ"/>
    <s v="CHANDUKAKA SARAF AND SONS PVT LTD PUNE"/>
    <s v=""/>
    <s v=""/>
    <n v="882636"/>
    <s v=""/>
    <s v=""/>
    <n v="0"/>
    <n v="0"/>
    <x v="0"/>
    <x v="1"/>
    <s v=""/>
    <s v=""/>
    <n v="0"/>
    <n v="0"/>
    <n v="0"/>
  </r>
  <r>
    <x v="92"/>
    <s v="28/07/2024"/>
    <s v="Franchise Sales Bill Ornament CSJ"/>
    <s v="GOLD ORNAMENT SALES"/>
    <s v=""/>
    <n v="0"/>
    <n v="0"/>
    <n v="2.3740000000000001"/>
    <n v="7056.9"/>
    <n v="16750.259999999998"/>
    <n v="16750.259999999998"/>
    <x v="0"/>
    <x v="1"/>
    <n v="2.3740000000000001"/>
    <n v="7056.9"/>
    <n v="16753.080999999998"/>
    <n v="16753.080999999998"/>
    <n v="0"/>
  </r>
  <r>
    <x v="92"/>
    <s v="28/07/2024"/>
    <s v="Franchise Sales Bill Ornament CSJ"/>
    <s v="GOLD ORNAMENT SALES LABOUR CHARGES"/>
    <s v=""/>
    <s v=""/>
    <n v="0"/>
    <s v=""/>
    <s v=""/>
    <n v="1185.56"/>
    <n v="1185.56"/>
    <x v="0"/>
    <x v="1"/>
    <s v=""/>
    <s v=""/>
    <n v="0"/>
    <n v="0"/>
    <n v="0"/>
  </r>
  <r>
    <x v="92"/>
    <s v="28/07/2024"/>
    <s v="Franchise Sales Bill Ornament CSJ"/>
    <s v="SGST ON GOLD ORNAMENT SALES"/>
    <s v=""/>
    <s v=""/>
    <n v="0"/>
    <s v=""/>
    <s v=""/>
    <n v="251.25"/>
    <n v="0"/>
    <x v="0"/>
    <x v="1"/>
    <s v=""/>
    <s v=""/>
    <n v="0"/>
    <n v="0"/>
    <n v="0"/>
  </r>
  <r>
    <x v="92"/>
    <s v="28/07/2024"/>
    <s v="Franchise Sales Bill Ornament CSJ"/>
    <s v="CGST ON GOLD ORNAMENT SALES"/>
    <s v=""/>
    <s v=""/>
    <n v="0"/>
    <s v=""/>
    <s v=""/>
    <n v="251.25"/>
    <n v="0"/>
    <x v="0"/>
    <x v="1"/>
    <s v=""/>
    <s v=""/>
    <n v="0"/>
    <n v="0"/>
    <n v="0"/>
  </r>
  <r>
    <x v="92"/>
    <s v="28/07/2024"/>
    <s v="Franchise Sales Bill Ornament CSJ"/>
    <s v="SGST ON GOLD ORNAMENT SALES"/>
    <s v=""/>
    <s v=""/>
    <n v="0"/>
    <s v=""/>
    <s v=""/>
    <n v="17.78"/>
    <n v="0"/>
    <x v="0"/>
    <x v="1"/>
    <s v=""/>
    <s v=""/>
    <n v="0"/>
    <n v="0"/>
    <n v="0"/>
  </r>
  <r>
    <x v="92"/>
    <s v="28/07/2024"/>
    <s v="Franchise Sales Bill Ornament CSJ"/>
    <s v="CGST ON GOLD ORNAMENT SALES"/>
    <s v=""/>
    <s v=""/>
    <n v="0"/>
    <s v=""/>
    <s v=""/>
    <n v="17.78"/>
    <n v="0"/>
    <x v="0"/>
    <x v="1"/>
    <s v=""/>
    <s v=""/>
    <n v="0"/>
    <n v="0"/>
    <n v="0"/>
  </r>
  <r>
    <x v="92"/>
    <s v="28/07/2024"/>
    <s v="Franchise Sales Bill Ornament CSJ"/>
    <s v="ROUND OFF A/C"/>
    <s v=""/>
    <s v=""/>
    <n v="0"/>
    <s v=""/>
    <s v=""/>
    <n v="0.12"/>
    <n v="0"/>
    <x v="0"/>
    <x v="1"/>
    <s v=""/>
    <s v=""/>
    <n v="0"/>
    <n v="0"/>
    <n v="0"/>
  </r>
  <r>
    <x v="92"/>
    <s v="28/07/2024"/>
    <s v="Franchise Sales Bill Ornament CSJ"/>
    <s v="CHANDUKAKA SARAF AND SONS PVT LTD PUNE"/>
    <s v=""/>
    <s v=""/>
    <n v="18474"/>
    <s v=""/>
    <s v=""/>
    <n v="0"/>
    <n v="0"/>
    <x v="0"/>
    <x v="1"/>
    <s v=""/>
    <s v=""/>
    <n v="0"/>
    <n v="0"/>
    <n v="0"/>
  </r>
  <r>
    <x v="93"/>
    <s v="28/07/2024"/>
    <s v="Franchise Sales Bill Ornament CSJ"/>
    <s v="GOLD BULLION SALES"/>
    <s v=""/>
    <n v="0"/>
    <n v="0"/>
    <n v="105.6"/>
    <n v="7056.9"/>
    <n v="745204.55"/>
    <n v="745204.55"/>
    <x v="0"/>
    <x v="1"/>
    <n v="105.6"/>
    <n v="7056.9"/>
    <n v="745208.64"/>
    <n v="745208.64"/>
    <n v="0"/>
  </r>
  <r>
    <x v="93"/>
    <s v="28/07/2024"/>
    <s v="Franchise Sales Bill Ornament CSJ"/>
    <s v="GOLD BULLION SALES LABOUR CHARGES"/>
    <s v=""/>
    <s v=""/>
    <n v="0"/>
    <s v=""/>
    <s v=""/>
    <n v="1496.08"/>
    <n v="1496.08"/>
    <x v="0"/>
    <x v="1"/>
    <s v=""/>
    <s v=""/>
    <n v="0"/>
    <n v="0"/>
    <n v="0"/>
  </r>
  <r>
    <x v="93"/>
    <s v="28/07/2024"/>
    <s v="Franchise Sales Bill Ornament CSJ"/>
    <s v="GOLD BULLION SALES OTHER CHARGES"/>
    <s v=""/>
    <s v=""/>
    <n v="0"/>
    <s v=""/>
    <s v=""/>
    <n v="185"/>
    <n v="185"/>
    <x v="0"/>
    <x v="1"/>
    <s v=""/>
    <s v=""/>
    <n v="0"/>
    <n v="0"/>
    <n v="0"/>
  </r>
  <r>
    <x v="93"/>
    <s v="28/07/2024"/>
    <s v="Franchise Sales Bill Ornament CSJ"/>
    <s v="SGST ON GOLD BULLION SALES"/>
    <s v=""/>
    <s v=""/>
    <n v="0"/>
    <s v=""/>
    <s v=""/>
    <n v="11178.07"/>
    <n v="0"/>
    <x v="0"/>
    <x v="1"/>
    <s v=""/>
    <s v=""/>
    <n v="0"/>
    <n v="0"/>
    <n v="0"/>
  </r>
  <r>
    <x v="93"/>
    <s v="28/07/2024"/>
    <s v="Franchise Sales Bill Ornament CSJ"/>
    <s v="CGST ON GOLD BULLION SALES"/>
    <s v=""/>
    <s v=""/>
    <n v="0"/>
    <s v=""/>
    <s v=""/>
    <n v="11178.07"/>
    <n v="0"/>
    <x v="0"/>
    <x v="1"/>
    <s v=""/>
    <s v=""/>
    <n v="0"/>
    <n v="0"/>
    <n v="0"/>
  </r>
  <r>
    <x v="93"/>
    <s v="28/07/2024"/>
    <s v="Franchise Sales Bill Ornament CSJ"/>
    <s v="SGST ON GOLD BULLION SALES"/>
    <s v=""/>
    <s v=""/>
    <n v="0"/>
    <s v=""/>
    <s v=""/>
    <n v="22.44"/>
    <n v="0"/>
    <x v="0"/>
    <x v="1"/>
    <s v=""/>
    <s v=""/>
    <n v="0"/>
    <n v="0"/>
    <n v="0"/>
  </r>
  <r>
    <x v="93"/>
    <s v="28/07/2024"/>
    <s v="Franchise Sales Bill Ornament CSJ"/>
    <s v="CGST ON GOLD BULLION SALES"/>
    <s v=""/>
    <s v=""/>
    <n v="0"/>
    <s v=""/>
    <s v=""/>
    <n v="22.44"/>
    <n v="0"/>
    <x v="0"/>
    <x v="1"/>
    <s v=""/>
    <s v=""/>
    <n v="0"/>
    <n v="0"/>
    <n v="0"/>
  </r>
  <r>
    <x v="93"/>
    <s v="28/07/2024"/>
    <s v="Franchise Sales Bill Ornament CSJ"/>
    <s v="SGST ON GOLD BULLION SALES"/>
    <s v=""/>
    <s v=""/>
    <n v="0"/>
    <s v=""/>
    <s v=""/>
    <n v="2.78"/>
    <n v="0"/>
    <x v="0"/>
    <x v="1"/>
    <s v=""/>
    <s v=""/>
    <n v="0"/>
    <n v="0"/>
    <n v="0"/>
  </r>
  <r>
    <x v="93"/>
    <s v="28/07/2024"/>
    <s v="Franchise Sales Bill Ornament CSJ"/>
    <s v="CGST ON GOLD BULLION SALES"/>
    <s v=""/>
    <s v=""/>
    <n v="0"/>
    <s v=""/>
    <s v=""/>
    <n v="2.78"/>
    <n v="0"/>
    <x v="0"/>
    <x v="1"/>
    <s v=""/>
    <s v=""/>
    <n v="0"/>
    <n v="0"/>
    <n v="0"/>
  </r>
  <r>
    <x v="93"/>
    <s v="28/07/2024"/>
    <s v="Franchise Sales Bill Ornament CSJ"/>
    <s v="ROUND OFF A/C"/>
    <s v=""/>
    <s v=""/>
    <n v="0.21"/>
    <s v=""/>
    <s v=""/>
    <n v="0"/>
    <n v="0"/>
    <x v="0"/>
    <x v="1"/>
    <s v=""/>
    <s v=""/>
    <n v="0"/>
    <n v="0"/>
    <n v="0"/>
  </r>
  <r>
    <x v="93"/>
    <s v="28/07/2024"/>
    <s v="Franchise Sales Bill Ornament CSJ"/>
    <s v="CHANDUKAKA SARAF AND SONS PVT LTD PUNE"/>
    <s v=""/>
    <s v=""/>
    <n v="769292"/>
    <s v=""/>
    <s v=""/>
    <n v="0"/>
    <n v="0"/>
    <x v="0"/>
    <x v="1"/>
    <s v=""/>
    <s v=""/>
    <n v="0"/>
    <n v="0"/>
    <n v="0"/>
  </r>
  <r>
    <x v="94"/>
    <s v="28/07/2024"/>
    <s v="Franchise Sales Bill Ornament CSJ"/>
    <s v="GOLD ORNAMENT SALES"/>
    <s v=""/>
    <n v="0"/>
    <n v="0"/>
    <n v="1E-3"/>
    <n v="7056.9"/>
    <n v="6.49"/>
    <n v="6.49"/>
    <x v="0"/>
    <x v="1"/>
    <n v="1E-3"/>
    <n v="7056.9"/>
    <n v="7.0570000000000004"/>
    <n v="7.0570000000000004"/>
    <n v="0"/>
  </r>
  <r>
    <x v="94"/>
    <s v="28/07/2024"/>
    <s v="Franchise Sales Bill Ornament CSJ"/>
    <s v="GOLD ORNAMENT SALES OTHER CHARGES"/>
    <s v=""/>
    <s v=""/>
    <n v="0"/>
    <s v=""/>
    <s v=""/>
    <n v="10"/>
    <n v="10"/>
    <x v="0"/>
    <x v="1"/>
    <s v=""/>
    <s v=""/>
    <n v="0"/>
    <n v="0"/>
    <n v="0"/>
  </r>
  <r>
    <x v="94"/>
    <s v="28/07/2024"/>
    <s v="Franchise Sales Bill Ornament CSJ"/>
    <s v="SGST ON GOLD ORNAMENT SALES"/>
    <s v=""/>
    <s v=""/>
    <n v="0"/>
    <s v=""/>
    <s v=""/>
    <n v="0.1"/>
    <n v="0"/>
    <x v="0"/>
    <x v="1"/>
    <s v=""/>
    <s v=""/>
    <n v="0"/>
    <n v="0"/>
    <n v="0"/>
  </r>
  <r>
    <x v="94"/>
    <s v="28/07/2024"/>
    <s v="Franchise Sales Bill Ornament CSJ"/>
    <s v="CGST ON GOLD ORNAMENT SALES"/>
    <s v=""/>
    <s v=""/>
    <n v="0"/>
    <s v=""/>
    <s v=""/>
    <n v="0.1"/>
    <n v="0"/>
    <x v="0"/>
    <x v="1"/>
    <s v=""/>
    <s v=""/>
    <n v="0"/>
    <n v="0"/>
    <n v="0"/>
  </r>
  <r>
    <x v="94"/>
    <s v="28/07/2024"/>
    <s v="Franchise Sales Bill Ornament CSJ"/>
    <s v="SGST ON GOLD ORNAMENT SALES"/>
    <s v=""/>
    <s v=""/>
    <n v="0"/>
    <s v=""/>
    <s v=""/>
    <n v="0.15"/>
    <n v="0"/>
    <x v="0"/>
    <x v="1"/>
    <s v=""/>
    <s v=""/>
    <n v="0"/>
    <n v="0"/>
    <n v="0"/>
  </r>
  <r>
    <x v="94"/>
    <s v="28/07/2024"/>
    <s v="Franchise Sales Bill Ornament CSJ"/>
    <s v="CGST ON GOLD ORNAMENT SALES"/>
    <s v=""/>
    <s v=""/>
    <n v="0"/>
    <s v=""/>
    <s v=""/>
    <n v="0.15"/>
    <n v="0"/>
    <x v="0"/>
    <x v="1"/>
    <s v=""/>
    <s v=""/>
    <n v="0"/>
    <n v="0"/>
    <n v="0"/>
  </r>
  <r>
    <x v="94"/>
    <s v="28/07/2024"/>
    <s v="Franchise Sales Bill Ornament CSJ"/>
    <s v="ROUND OFF A/C"/>
    <s v=""/>
    <s v=""/>
    <n v="0"/>
    <s v=""/>
    <s v=""/>
    <n v="0.01"/>
    <n v="0"/>
    <x v="0"/>
    <x v="1"/>
    <s v=""/>
    <s v=""/>
    <n v="0"/>
    <n v="0"/>
    <n v="0"/>
  </r>
  <r>
    <x v="94"/>
    <s v="28/07/2024"/>
    <s v="Franchise Sales Bill Ornament CSJ"/>
    <s v="CHANDUKAKA SARAF AND SONS PVT LTD PUNE"/>
    <s v=""/>
    <s v=""/>
    <n v="17"/>
    <s v=""/>
    <s v=""/>
    <n v="0"/>
    <n v="0"/>
    <x v="0"/>
    <x v="1"/>
    <s v=""/>
    <s v=""/>
    <n v="0"/>
    <n v="0"/>
    <n v="0"/>
  </r>
  <r>
    <x v="95"/>
    <s v="28/07/2024"/>
    <s v="Franchise Sales Bill Ornament CSJ"/>
    <s v="GOLD BULLION SALES"/>
    <s v=""/>
    <n v="0"/>
    <n v="0"/>
    <n v="138.42400000000001"/>
    <n v="7056.9"/>
    <n v="976847.79"/>
    <n v="976847.79"/>
    <x v="0"/>
    <x v="1"/>
    <n v="138.42400000000001"/>
    <n v="7056.9"/>
    <n v="976844.326"/>
    <n v="976844.326"/>
    <n v="0"/>
  </r>
  <r>
    <x v="95"/>
    <s v="28/07/2024"/>
    <s v="Franchise Sales Bill Ornament CSJ"/>
    <s v="GOLD BULLION SALES LABOUR CHARGES"/>
    <s v=""/>
    <s v=""/>
    <n v="0"/>
    <s v=""/>
    <s v=""/>
    <n v="1961.85"/>
    <n v="1961.85"/>
    <x v="0"/>
    <x v="1"/>
    <s v=""/>
    <s v=""/>
    <n v="0"/>
    <n v="0"/>
    <n v="0"/>
  </r>
  <r>
    <x v="95"/>
    <s v="28/07/2024"/>
    <s v="Franchise Sales Bill Ornament CSJ"/>
    <s v="GOLD BULLION SALES OTHER CHARGES"/>
    <s v=""/>
    <s v=""/>
    <n v="0"/>
    <s v=""/>
    <s v=""/>
    <n v="120"/>
    <n v="120"/>
    <x v="0"/>
    <x v="1"/>
    <s v=""/>
    <s v=""/>
    <n v="0"/>
    <n v="0"/>
    <n v="0"/>
  </r>
  <r>
    <x v="95"/>
    <s v="28/07/2024"/>
    <s v="Franchise Sales Bill Ornament CSJ"/>
    <s v="SGST ON GOLD BULLION SALES"/>
    <s v=""/>
    <s v=""/>
    <n v="0"/>
    <s v=""/>
    <s v=""/>
    <n v="14652.72"/>
    <n v="0"/>
    <x v="0"/>
    <x v="1"/>
    <s v=""/>
    <s v=""/>
    <n v="0"/>
    <n v="0"/>
    <n v="0"/>
  </r>
  <r>
    <x v="95"/>
    <s v="28/07/2024"/>
    <s v="Franchise Sales Bill Ornament CSJ"/>
    <s v="CGST ON GOLD BULLION SALES"/>
    <s v=""/>
    <s v=""/>
    <n v="0"/>
    <s v=""/>
    <s v=""/>
    <n v="14652.72"/>
    <n v="0"/>
    <x v="0"/>
    <x v="1"/>
    <s v=""/>
    <s v=""/>
    <n v="0"/>
    <n v="0"/>
    <n v="0"/>
  </r>
  <r>
    <x v="95"/>
    <s v="28/07/2024"/>
    <s v="Franchise Sales Bill Ornament CSJ"/>
    <s v="SGST ON GOLD BULLION SALES"/>
    <s v=""/>
    <s v=""/>
    <n v="0"/>
    <s v=""/>
    <s v=""/>
    <n v="29.43"/>
    <n v="0"/>
    <x v="0"/>
    <x v="1"/>
    <s v=""/>
    <s v=""/>
    <n v="0"/>
    <n v="0"/>
    <n v="0"/>
  </r>
  <r>
    <x v="95"/>
    <s v="28/07/2024"/>
    <s v="Franchise Sales Bill Ornament CSJ"/>
    <s v="CGST ON GOLD BULLION SALES"/>
    <s v=""/>
    <s v=""/>
    <n v="0"/>
    <s v=""/>
    <s v=""/>
    <n v="29.43"/>
    <n v="0"/>
    <x v="0"/>
    <x v="1"/>
    <s v=""/>
    <s v=""/>
    <n v="0"/>
    <n v="0"/>
    <n v="0"/>
  </r>
  <r>
    <x v="95"/>
    <s v="28/07/2024"/>
    <s v="Franchise Sales Bill Ornament CSJ"/>
    <s v="SGST ON GOLD BULLION SALES"/>
    <s v=""/>
    <s v=""/>
    <n v="0"/>
    <s v=""/>
    <s v=""/>
    <n v="1.8"/>
    <n v="0"/>
    <x v="0"/>
    <x v="1"/>
    <s v=""/>
    <s v=""/>
    <n v="0"/>
    <n v="0"/>
    <n v="0"/>
  </r>
  <r>
    <x v="95"/>
    <s v="28/07/2024"/>
    <s v="Franchise Sales Bill Ornament CSJ"/>
    <s v="CGST ON GOLD BULLION SALES"/>
    <s v=""/>
    <s v=""/>
    <n v="0"/>
    <s v=""/>
    <s v=""/>
    <n v="1.8"/>
    <n v="0"/>
    <x v="0"/>
    <x v="1"/>
    <s v=""/>
    <s v=""/>
    <n v="0"/>
    <n v="0"/>
    <n v="0"/>
  </r>
  <r>
    <x v="95"/>
    <s v="28/07/2024"/>
    <s v="Franchise Sales Bill Ornament CSJ"/>
    <s v="ROUND OFF A/C"/>
    <s v=""/>
    <s v=""/>
    <n v="0"/>
    <s v=""/>
    <s v=""/>
    <n v="0.46"/>
    <n v="0"/>
    <x v="0"/>
    <x v="1"/>
    <s v=""/>
    <s v=""/>
    <n v="0"/>
    <n v="0"/>
    <n v="0"/>
  </r>
  <r>
    <x v="95"/>
    <s v="28/07/2024"/>
    <s v="Franchise Sales Bill Ornament CSJ"/>
    <s v="CHANDUKAKA SARAF AND SONS PVT LTD PUNE"/>
    <s v=""/>
    <s v=""/>
    <n v="1008298"/>
    <s v=""/>
    <s v=""/>
    <n v="0"/>
    <n v="0"/>
    <x v="0"/>
    <x v="1"/>
    <s v=""/>
    <s v=""/>
    <n v="0"/>
    <n v="0"/>
    <n v="0"/>
  </r>
  <r>
    <x v="96"/>
    <s v="28/07/2024"/>
    <s v="Franchise Sales Bill Ornament CSJ"/>
    <s v="GOLD BULLION SALES"/>
    <s v=""/>
    <n v="0"/>
    <n v="0"/>
    <n v="127.161"/>
    <n v="7056.9"/>
    <n v="897363.04"/>
    <n v="897363.04"/>
    <x v="0"/>
    <x v="1"/>
    <n v="127.161"/>
    <n v="7056.9"/>
    <n v="897362.46100000001"/>
    <n v="897362.46100000001"/>
    <n v="0"/>
  </r>
  <r>
    <x v="96"/>
    <s v="28/07/2024"/>
    <s v="Franchise Sales Bill Ornament CSJ"/>
    <s v="GOLD BULLION SALES LABOUR CHARGES"/>
    <s v=""/>
    <s v=""/>
    <n v="0"/>
    <s v=""/>
    <s v=""/>
    <n v="1799.49"/>
    <n v="1799.49"/>
    <x v="0"/>
    <x v="1"/>
    <s v=""/>
    <s v=""/>
    <n v="0"/>
    <n v="0"/>
    <n v="0"/>
  </r>
  <r>
    <x v="96"/>
    <s v="28/07/2024"/>
    <s v="Franchise Sales Bill Ornament CSJ"/>
    <s v="GOLD BULLION SALES OTHER CHARGES"/>
    <s v=""/>
    <s v=""/>
    <n v="0"/>
    <s v=""/>
    <s v=""/>
    <n v="130"/>
    <n v="130"/>
    <x v="0"/>
    <x v="1"/>
    <s v=""/>
    <s v=""/>
    <n v="0"/>
    <n v="0"/>
    <n v="0"/>
  </r>
  <r>
    <x v="96"/>
    <s v="28/07/2024"/>
    <s v="Franchise Sales Bill Ornament CSJ"/>
    <s v="SGST ON GOLD BULLION SALES"/>
    <s v=""/>
    <s v=""/>
    <n v="0"/>
    <s v=""/>
    <s v=""/>
    <n v="13460.45"/>
    <n v="0"/>
    <x v="0"/>
    <x v="1"/>
    <s v=""/>
    <s v=""/>
    <n v="0"/>
    <n v="0"/>
    <n v="0"/>
  </r>
  <r>
    <x v="96"/>
    <s v="28/07/2024"/>
    <s v="Franchise Sales Bill Ornament CSJ"/>
    <s v="CGST ON GOLD BULLION SALES"/>
    <s v=""/>
    <s v=""/>
    <n v="0"/>
    <s v=""/>
    <s v=""/>
    <n v="13460.45"/>
    <n v="0"/>
    <x v="0"/>
    <x v="1"/>
    <s v=""/>
    <s v=""/>
    <n v="0"/>
    <n v="0"/>
    <n v="0"/>
  </r>
  <r>
    <x v="96"/>
    <s v="28/07/2024"/>
    <s v="Franchise Sales Bill Ornament CSJ"/>
    <s v="SGST ON GOLD BULLION SALES"/>
    <s v=""/>
    <s v=""/>
    <n v="0"/>
    <s v=""/>
    <s v=""/>
    <n v="26.99"/>
    <n v="0"/>
    <x v="0"/>
    <x v="1"/>
    <s v=""/>
    <s v=""/>
    <n v="0"/>
    <n v="0"/>
    <n v="0"/>
  </r>
  <r>
    <x v="96"/>
    <s v="28/07/2024"/>
    <s v="Franchise Sales Bill Ornament CSJ"/>
    <s v="CGST ON GOLD BULLION SALES"/>
    <s v=""/>
    <s v=""/>
    <n v="0"/>
    <s v=""/>
    <s v=""/>
    <n v="26.99"/>
    <n v="0"/>
    <x v="0"/>
    <x v="1"/>
    <s v=""/>
    <s v=""/>
    <n v="0"/>
    <n v="0"/>
    <n v="0"/>
  </r>
  <r>
    <x v="96"/>
    <s v="28/07/2024"/>
    <s v="Franchise Sales Bill Ornament CSJ"/>
    <s v="SGST ON GOLD BULLION SALES"/>
    <s v=""/>
    <s v=""/>
    <n v="0"/>
    <s v=""/>
    <s v=""/>
    <n v="1.95"/>
    <n v="0"/>
    <x v="0"/>
    <x v="1"/>
    <s v=""/>
    <s v=""/>
    <n v="0"/>
    <n v="0"/>
    <n v="0"/>
  </r>
  <r>
    <x v="96"/>
    <s v="28/07/2024"/>
    <s v="Franchise Sales Bill Ornament CSJ"/>
    <s v="CGST ON GOLD BULLION SALES"/>
    <s v=""/>
    <s v=""/>
    <n v="0"/>
    <s v=""/>
    <s v=""/>
    <n v="1.95"/>
    <n v="0"/>
    <x v="0"/>
    <x v="1"/>
    <s v=""/>
    <s v=""/>
    <n v="0"/>
    <n v="0"/>
    <n v="0"/>
  </r>
  <r>
    <x v="96"/>
    <s v="28/07/2024"/>
    <s v="Franchise Sales Bill Ornament CSJ"/>
    <s v="ROUND OFF A/C"/>
    <s v=""/>
    <s v=""/>
    <n v="0.31"/>
    <s v=""/>
    <s v=""/>
    <n v="0"/>
    <n v="0"/>
    <x v="0"/>
    <x v="1"/>
    <s v=""/>
    <s v=""/>
    <n v="0"/>
    <n v="0"/>
    <n v="0"/>
  </r>
  <r>
    <x v="96"/>
    <s v="28/07/2024"/>
    <s v="Franchise Sales Bill Ornament CSJ"/>
    <s v="CHANDUKAKA SARAF AND SONS PVT LTD PUNE"/>
    <s v=""/>
    <s v=""/>
    <n v="926271"/>
    <s v=""/>
    <s v=""/>
    <n v="0"/>
    <n v="0"/>
    <x v="0"/>
    <x v="1"/>
    <s v=""/>
    <s v=""/>
    <n v="0"/>
    <n v="0"/>
    <n v="0"/>
  </r>
  <r>
    <x v="97"/>
    <s v="28/07/2024"/>
    <s v="Franchise Sales Bill Ornament CSJ"/>
    <s v="GOLD BULLION SALES"/>
    <s v=""/>
    <n v="0"/>
    <n v="0"/>
    <n v="261.23700000000002"/>
    <n v="7056.9"/>
    <n v="1843526.38"/>
    <n v="1843526.38"/>
    <x v="0"/>
    <x v="1"/>
    <n v="261.23700000000002"/>
    <n v="7056.9"/>
    <n v="1843523.385"/>
    <n v="1843523.385"/>
    <n v="0"/>
  </r>
  <r>
    <x v="97"/>
    <s v="28/07/2024"/>
    <s v="Franchise Sales Bill Ornament CSJ"/>
    <s v="GOLD BULLION SALES LABOUR CHARGES"/>
    <s v=""/>
    <s v=""/>
    <n v="0"/>
    <s v=""/>
    <s v=""/>
    <n v="3697.81"/>
    <n v="3697.81"/>
    <x v="0"/>
    <x v="1"/>
    <s v=""/>
    <s v=""/>
    <n v="0"/>
    <n v="0"/>
    <n v="0"/>
  </r>
  <r>
    <x v="97"/>
    <s v="28/07/2024"/>
    <s v="Franchise Sales Bill Ornament CSJ"/>
    <s v="GOLD BULLION SALES OTHER CHARGES"/>
    <s v=""/>
    <s v=""/>
    <n v="0"/>
    <s v=""/>
    <s v=""/>
    <n v="235.25"/>
    <n v="235.25"/>
    <x v="0"/>
    <x v="1"/>
    <s v=""/>
    <s v=""/>
    <n v="0"/>
    <n v="0"/>
    <n v="0"/>
  </r>
  <r>
    <x v="97"/>
    <s v="28/07/2024"/>
    <s v="Franchise Sales Bill Ornament CSJ"/>
    <s v="SGST ON GOLD BULLION SALES"/>
    <s v=""/>
    <s v=""/>
    <n v="0"/>
    <s v=""/>
    <s v=""/>
    <n v="27652.9"/>
    <n v="0"/>
    <x v="0"/>
    <x v="1"/>
    <s v=""/>
    <s v=""/>
    <n v="0"/>
    <n v="0"/>
    <n v="0"/>
  </r>
  <r>
    <x v="97"/>
    <s v="28/07/2024"/>
    <s v="Franchise Sales Bill Ornament CSJ"/>
    <s v="CGST ON GOLD BULLION SALES"/>
    <s v=""/>
    <s v=""/>
    <n v="0"/>
    <s v=""/>
    <s v=""/>
    <n v="27652.9"/>
    <n v="0"/>
    <x v="0"/>
    <x v="1"/>
    <s v=""/>
    <s v=""/>
    <n v="0"/>
    <n v="0"/>
    <n v="0"/>
  </r>
  <r>
    <x v="97"/>
    <s v="28/07/2024"/>
    <s v="Franchise Sales Bill Ornament CSJ"/>
    <s v="SGST ON GOLD BULLION SALES"/>
    <s v=""/>
    <s v=""/>
    <n v="0"/>
    <s v=""/>
    <s v=""/>
    <n v="55.47"/>
    <n v="0"/>
    <x v="0"/>
    <x v="1"/>
    <s v=""/>
    <s v=""/>
    <n v="0"/>
    <n v="0"/>
    <n v="0"/>
  </r>
  <r>
    <x v="97"/>
    <s v="28/07/2024"/>
    <s v="Franchise Sales Bill Ornament CSJ"/>
    <s v="CGST ON GOLD BULLION SALES"/>
    <s v=""/>
    <s v=""/>
    <n v="0"/>
    <s v=""/>
    <s v=""/>
    <n v="55.47"/>
    <n v="0"/>
    <x v="0"/>
    <x v="1"/>
    <s v=""/>
    <s v=""/>
    <n v="0"/>
    <n v="0"/>
    <n v="0"/>
  </r>
  <r>
    <x v="97"/>
    <s v="28/07/2024"/>
    <s v="Franchise Sales Bill Ornament CSJ"/>
    <s v="SGST ON GOLD BULLION SALES"/>
    <s v=""/>
    <s v=""/>
    <n v="0"/>
    <s v=""/>
    <s v=""/>
    <n v="3.53"/>
    <n v="0"/>
    <x v="0"/>
    <x v="1"/>
    <s v=""/>
    <s v=""/>
    <n v="0"/>
    <n v="0"/>
    <n v="0"/>
  </r>
  <r>
    <x v="97"/>
    <s v="28/07/2024"/>
    <s v="Franchise Sales Bill Ornament CSJ"/>
    <s v="CGST ON GOLD BULLION SALES"/>
    <s v=""/>
    <s v=""/>
    <n v="0"/>
    <s v=""/>
    <s v=""/>
    <n v="3.53"/>
    <n v="0"/>
    <x v="0"/>
    <x v="1"/>
    <s v=""/>
    <s v=""/>
    <n v="0"/>
    <n v="0"/>
    <n v="0"/>
  </r>
  <r>
    <x v="97"/>
    <s v="28/07/2024"/>
    <s v="Franchise Sales Bill Ornament CSJ"/>
    <s v="ROUND OFF A/C"/>
    <s v=""/>
    <s v=""/>
    <n v="0.24"/>
    <s v=""/>
    <s v=""/>
    <n v="0"/>
    <n v="0"/>
    <x v="0"/>
    <x v="1"/>
    <s v=""/>
    <s v=""/>
    <n v="0"/>
    <n v="0"/>
    <n v="0"/>
  </r>
  <r>
    <x v="97"/>
    <s v="28/07/2024"/>
    <s v="Franchise Sales Bill Ornament CSJ"/>
    <s v="CHANDUKAKA SARAF AND SONS PVT LTD PUNE"/>
    <s v=""/>
    <s v=""/>
    <n v="1902883"/>
    <s v=""/>
    <s v=""/>
    <n v="0"/>
    <n v="0"/>
    <x v="0"/>
    <x v="1"/>
    <s v=""/>
    <s v=""/>
    <n v="0"/>
    <n v="0"/>
    <n v="0"/>
  </r>
  <r>
    <x v="98"/>
    <s v="28/07/2024"/>
    <s v="Franchise Sales Bill Ornament CSJ"/>
    <s v="GOLD ORNAMENT SALES"/>
    <s v=""/>
    <n v="0"/>
    <n v="0"/>
    <n v="335.46800000000002"/>
    <n v="7056.9"/>
    <n v="1397035.16"/>
    <n v="1397035.16"/>
    <x v="0"/>
    <x v="1"/>
    <n v="335.46800000000002"/>
    <n v="7056.9"/>
    <n v="2367364.1290000002"/>
    <n v="2367364.1290000002"/>
    <n v="0"/>
  </r>
  <r>
    <x v="98"/>
    <s v="28/07/2024"/>
    <s v="Franchise Sales Bill Ornament CSJ"/>
    <s v="PRECIOUS STONES SALES"/>
    <s v=""/>
    <s v=""/>
    <n v="0"/>
    <s v=""/>
    <s v=""/>
    <n v="407.68"/>
    <n v="407.68"/>
    <x v="0"/>
    <x v="1"/>
    <s v=""/>
    <s v=""/>
    <n v="0"/>
    <n v="0"/>
    <n v="0"/>
  </r>
  <r>
    <x v="98"/>
    <s v="28/07/2024"/>
    <s v="Franchise Sales Bill Ornament CSJ"/>
    <s v="GOLD ORNAMENT SALES LABOUR CHARGES"/>
    <s v=""/>
    <s v=""/>
    <n v="0"/>
    <s v=""/>
    <s v=""/>
    <n v="65565.66"/>
    <n v="65565.66"/>
    <x v="0"/>
    <x v="1"/>
    <s v=""/>
    <s v=""/>
    <n v="0"/>
    <n v="0"/>
    <n v="0"/>
  </r>
  <r>
    <x v="98"/>
    <s v="28/07/2024"/>
    <s v="Franchise Sales Bill Ornament CSJ"/>
    <s v="GOLD BULLION SALES"/>
    <s v=""/>
    <s v=""/>
    <n v="0"/>
    <s v=""/>
    <s v=""/>
    <n v="970317.67"/>
    <n v="970317.67"/>
    <x v="0"/>
    <x v="1"/>
    <s v=""/>
    <s v=""/>
    <n v="0"/>
    <n v="0"/>
    <n v="0"/>
  </r>
  <r>
    <x v="98"/>
    <s v="28/07/2024"/>
    <s v="Franchise Sales Bill Ornament CSJ"/>
    <s v="GOLD BULLION SALES LABOUR CHARGES"/>
    <s v=""/>
    <s v=""/>
    <n v="0"/>
    <s v=""/>
    <s v=""/>
    <n v="1947.72"/>
    <n v="1947.72"/>
    <x v="0"/>
    <x v="1"/>
    <s v=""/>
    <s v=""/>
    <n v="0"/>
    <n v="0"/>
    <n v="0"/>
  </r>
  <r>
    <x v="98"/>
    <s v="28/07/2024"/>
    <s v="Franchise Sales Bill Ornament CSJ"/>
    <s v="GOLD BULLION SALES OTHER CHARGES"/>
    <s v=""/>
    <s v=""/>
    <n v="0"/>
    <s v=""/>
    <s v=""/>
    <n v="90"/>
    <n v="90"/>
    <x v="0"/>
    <x v="1"/>
    <s v=""/>
    <s v=""/>
    <n v="0"/>
    <n v="0"/>
    <n v="0"/>
  </r>
  <r>
    <x v="98"/>
    <s v="28/07/2024"/>
    <s v="Franchise Sales Bill Ornament CSJ"/>
    <s v="SGST ON GOLD ORNAMENT SALES"/>
    <s v=""/>
    <s v=""/>
    <n v="0"/>
    <s v=""/>
    <s v=""/>
    <n v="20955.53"/>
    <n v="0"/>
    <x v="0"/>
    <x v="1"/>
    <s v=""/>
    <s v=""/>
    <n v="0"/>
    <n v="0"/>
    <n v="0"/>
  </r>
  <r>
    <x v="98"/>
    <s v="28/07/2024"/>
    <s v="Franchise Sales Bill Ornament CSJ"/>
    <s v="CGST ON GOLD ORNAMENT SALES"/>
    <s v=""/>
    <s v=""/>
    <n v="0"/>
    <s v=""/>
    <s v=""/>
    <n v="20955.53"/>
    <n v="0"/>
    <x v="0"/>
    <x v="1"/>
    <s v=""/>
    <s v=""/>
    <n v="0"/>
    <n v="0"/>
    <n v="0"/>
  </r>
  <r>
    <x v="98"/>
    <s v="28/07/2024"/>
    <s v="Franchise Sales Bill Ornament CSJ"/>
    <s v="SGST ON PRECIOUS STONES SALES"/>
    <s v=""/>
    <s v=""/>
    <n v="0"/>
    <s v=""/>
    <s v=""/>
    <n v="6.12"/>
    <n v="0"/>
    <x v="0"/>
    <x v="1"/>
    <s v=""/>
    <s v=""/>
    <n v="0"/>
    <n v="0"/>
    <n v="0"/>
  </r>
  <r>
    <x v="98"/>
    <s v="28/07/2024"/>
    <s v="Franchise Sales Bill Ornament CSJ"/>
    <s v="CGST ON PRECIOUS STONES SALES"/>
    <s v=""/>
    <s v=""/>
    <n v="0"/>
    <s v=""/>
    <s v=""/>
    <n v="6.12"/>
    <n v="0"/>
    <x v="0"/>
    <x v="1"/>
    <s v=""/>
    <s v=""/>
    <n v="0"/>
    <n v="0"/>
    <n v="0"/>
  </r>
  <r>
    <x v="98"/>
    <s v="28/07/2024"/>
    <s v="Franchise Sales Bill Ornament CSJ"/>
    <s v="SGST ON GOLD ORNAMENT SALES"/>
    <s v=""/>
    <s v=""/>
    <n v="0"/>
    <s v=""/>
    <s v=""/>
    <n v="983.48"/>
    <n v="0"/>
    <x v="0"/>
    <x v="1"/>
    <s v=""/>
    <s v=""/>
    <n v="0"/>
    <n v="0"/>
    <n v="0"/>
  </r>
  <r>
    <x v="98"/>
    <s v="28/07/2024"/>
    <s v="Franchise Sales Bill Ornament CSJ"/>
    <s v="CGST ON GOLD ORNAMENT SALES"/>
    <s v=""/>
    <s v=""/>
    <n v="0"/>
    <s v=""/>
    <s v=""/>
    <n v="983.48"/>
    <n v="0"/>
    <x v="0"/>
    <x v="1"/>
    <s v=""/>
    <s v=""/>
    <n v="0"/>
    <n v="0"/>
    <n v="0"/>
  </r>
  <r>
    <x v="98"/>
    <s v="28/07/2024"/>
    <s v="Franchise Sales Bill Ornament CSJ"/>
    <s v="SGST ON GOLD BULLION SALES"/>
    <s v=""/>
    <s v=""/>
    <n v="0"/>
    <s v=""/>
    <s v=""/>
    <n v="14554.77"/>
    <n v="0"/>
    <x v="0"/>
    <x v="1"/>
    <s v=""/>
    <s v=""/>
    <n v="0"/>
    <n v="0"/>
    <n v="0"/>
  </r>
  <r>
    <x v="98"/>
    <s v="28/07/2024"/>
    <s v="Franchise Sales Bill Ornament CSJ"/>
    <s v="CGST ON GOLD BULLION SALES"/>
    <s v=""/>
    <s v=""/>
    <n v="0"/>
    <s v=""/>
    <s v=""/>
    <n v="14554.77"/>
    <n v="0"/>
    <x v="0"/>
    <x v="1"/>
    <s v=""/>
    <s v=""/>
    <n v="0"/>
    <n v="0"/>
    <n v="0"/>
  </r>
  <r>
    <x v="98"/>
    <s v="28/07/2024"/>
    <s v="Franchise Sales Bill Ornament CSJ"/>
    <s v="SGST ON GOLD BULLION SALES"/>
    <s v=""/>
    <s v=""/>
    <n v="0"/>
    <s v=""/>
    <s v=""/>
    <n v="29.22"/>
    <n v="0"/>
    <x v="0"/>
    <x v="1"/>
    <s v=""/>
    <s v=""/>
    <n v="0"/>
    <n v="0"/>
    <n v="0"/>
  </r>
  <r>
    <x v="98"/>
    <s v="28/07/2024"/>
    <s v="Franchise Sales Bill Ornament CSJ"/>
    <s v="CGST ON GOLD BULLION SALES"/>
    <s v=""/>
    <s v=""/>
    <n v="0"/>
    <s v=""/>
    <s v=""/>
    <n v="29.22"/>
    <n v="0"/>
    <x v="0"/>
    <x v="1"/>
    <s v=""/>
    <s v=""/>
    <n v="0"/>
    <n v="0"/>
    <n v="0"/>
  </r>
  <r>
    <x v="98"/>
    <s v="28/07/2024"/>
    <s v="Franchise Sales Bill Ornament CSJ"/>
    <s v="SGST ON GOLD BULLION SALES"/>
    <s v=""/>
    <s v=""/>
    <n v="0"/>
    <s v=""/>
    <s v=""/>
    <n v="1.35"/>
    <n v="0"/>
    <x v="0"/>
    <x v="1"/>
    <s v=""/>
    <s v=""/>
    <n v="0"/>
    <n v="0"/>
    <n v="0"/>
  </r>
  <r>
    <x v="98"/>
    <s v="28/07/2024"/>
    <s v="Franchise Sales Bill Ornament CSJ"/>
    <s v="CGST ON GOLD BULLION SALES"/>
    <s v=""/>
    <s v=""/>
    <n v="0"/>
    <s v=""/>
    <s v=""/>
    <n v="1.35"/>
    <n v="0"/>
    <x v="0"/>
    <x v="1"/>
    <s v=""/>
    <s v=""/>
    <n v="0"/>
    <n v="0"/>
    <n v="0"/>
  </r>
  <r>
    <x v="98"/>
    <s v="28/07/2024"/>
    <s v="Franchise Sales Bill Ornament CSJ"/>
    <s v="ROUND OFF A/C"/>
    <s v=""/>
    <s v=""/>
    <n v="0"/>
    <s v=""/>
    <s v=""/>
    <n v="0.17"/>
    <n v="0"/>
    <x v="0"/>
    <x v="1"/>
    <s v=""/>
    <s v=""/>
    <n v="0"/>
    <n v="0"/>
    <n v="0"/>
  </r>
  <r>
    <x v="98"/>
    <s v="28/07/2024"/>
    <s v="Franchise Sales Bill Ornament CSJ"/>
    <s v="CHANDUKAKA SARAF AND SONS PVT LTD PUNE"/>
    <s v=""/>
    <s v=""/>
    <n v="2508425"/>
    <s v=""/>
    <s v=""/>
    <n v="0"/>
    <n v="0"/>
    <x v="0"/>
    <x v="1"/>
    <s v=""/>
    <s v=""/>
    <n v="0"/>
    <n v="0"/>
    <n v="0"/>
  </r>
  <r>
    <x v="99"/>
    <s v="28/07/2024"/>
    <s v="Franchise Sales Bill Ornament CSJ"/>
    <s v="GOLD BULLION SALES"/>
    <s v=""/>
    <n v="0"/>
    <n v="0"/>
    <n v="19.91"/>
    <n v="7056.9"/>
    <n v="140502.62"/>
    <n v="140502.62"/>
    <x v="0"/>
    <x v="1"/>
    <n v="19.91"/>
    <n v="7056.9"/>
    <n v="140502.87899999999"/>
    <n v="140502.87899999999"/>
    <n v="0"/>
  </r>
  <r>
    <x v="99"/>
    <s v="28/07/2024"/>
    <s v="Franchise Sales Bill Ornament CSJ"/>
    <s v="GOLD BULLION SALES LABOUR CHARGES"/>
    <s v=""/>
    <s v=""/>
    <n v="0"/>
    <s v=""/>
    <s v=""/>
    <n v="282.27999999999997"/>
    <n v="282.27999999999997"/>
    <x v="0"/>
    <x v="1"/>
    <s v=""/>
    <s v=""/>
    <n v="0"/>
    <n v="0"/>
    <n v="0"/>
  </r>
  <r>
    <x v="99"/>
    <s v="28/07/2024"/>
    <s v="Franchise Sales Bill Ornament CSJ"/>
    <s v="SGST ON GOLD BULLION SALES"/>
    <s v=""/>
    <s v=""/>
    <n v="0"/>
    <s v=""/>
    <s v=""/>
    <n v="2107.54"/>
    <n v="0"/>
    <x v="0"/>
    <x v="1"/>
    <s v=""/>
    <s v=""/>
    <n v="0"/>
    <n v="0"/>
    <n v="0"/>
  </r>
  <r>
    <x v="99"/>
    <s v="28/07/2024"/>
    <s v="Franchise Sales Bill Ornament CSJ"/>
    <s v="CGST ON GOLD BULLION SALES"/>
    <s v=""/>
    <s v=""/>
    <n v="0"/>
    <s v=""/>
    <s v=""/>
    <n v="2107.54"/>
    <n v="0"/>
    <x v="0"/>
    <x v="1"/>
    <s v=""/>
    <s v=""/>
    <n v="0"/>
    <n v="0"/>
    <n v="0"/>
  </r>
  <r>
    <x v="99"/>
    <s v="28/07/2024"/>
    <s v="Franchise Sales Bill Ornament CSJ"/>
    <s v="SGST ON GOLD BULLION SALES"/>
    <s v=""/>
    <s v=""/>
    <n v="0"/>
    <s v=""/>
    <s v=""/>
    <n v="4.2300000000000004"/>
    <n v="0"/>
    <x v="0"/>
    <x v="1"/>
    <s v=""/>
    <s v=""/>
    <n v="0"/>
    <n v="0"/>
    <n v="0"/>
  </r>
  <r>
    <x v="99"/>
    <s v="28/07/2024"/>
    <s v="Franchise Sales Bill Ornament CSJ"/>
    <s v="CGST ON GOLD BULLION SALES"/>
    <s v=""/>
    <s v=""/>
    <n v="0"/>
    <s v=""/>
    <s v=""/>
    <n v="4.2300000000000004"/>
    <n v="0"/>
    <x v="0"/>
    <x v="1"/>
    <s v=""/>
    <s v=""/>
    <n v="0"/>
    <n v="0"/>
    <n v="0"/>
  </r>
  <r>
    <x v="99"/>
    <s v="28/07/2024"/>
    <s v="Franchise Sales Bill Ornament CSJ"/>
    <s v="ROUND OFF A/C"/>
    <s v=""/>
    <s v=""/>
    <n v="0.44"/>
    <s v=""/>
    <s v=""/>
    <n v="0"/>
    <n v="0"/>
    <x v="0"/>
    <x v="1"/>
    <s v=""/>
    <s v=""/>
    <n v="0"/>
    <n v="0"/>
    <n v="0"/>
  </r>
  <r>
    <x v="99"/>
    <s v="28/07/2024"/>
    <s v="Franchise Sales Bill Ornament CSJ"/>
    <s v="CHANDUKAKA SARAF AND SONS PVT LTD PUNE"/>
    <s v=""/>
    <s v=""/>
    <n v="145008"/>
    <s v=""/>
    <s v=""/>
    <n v="0"/>
    <n v="0"/>
    <x v="0"/>
    <x v="1"/>
    <s v=""/>
    <s v=""/>
    <n v="0"/>
    <n v="0"/>
    <n v="0"/>
  </r>
  <r>
    <x v="100"/>
    <s v="28/07/2024"/>
    <s v="Franchise Sales Bill Ornament CSJ"/>
    <s v="GOLD BULLION SALES"/>
    <s v=""/>
    <n v="0"/>
    <n v="0"/>
    <n v="29.87"/>
    <n v="7056.9"/>
    <n v="210789.04"/>
    <n v="210789.04"/>
    <x v="0"/>
    <x v="1"/>
    <n v="29.87"/>
    <n v="7056.9"/>
    <n v="210789.603"/>
    <n v="210789.603"/>
    <n v="0"/>
  </r>
  <r>
    <x v="100"/>
    <s v="28/07/2024"/>
    <s v="Franchise Sales Bill Ornament CSJ"/>
    <s v="GOLD BULLION SALES LABOUR CHARGES"/>
    <s v=""/>
    <s v=""/>
    <n v="0"/>
    <s v=""/>
    <s v=""/>
    <n v="423.42"/>
    <n v="423.42"/>
    <x v="0"/>
    <x v="1"/>
    <s v=""/>
    <s v=""/>
    <n v="0"/>
    <n v="0"/>
    <n v="0"/>
  </r>
  <r>
    <x v="100"/>
    <s v="28/07/2024"/>
    <s v="Franchise Sales Bill Ornament CSJ"/>
    <s v="SGST ON GOLD BULLION SALES"/>
    <s v=""/>
    <s v=""/>
    <n v="0"/>
    <s v=""/>
    <s v=""/>
    <n v="3161.84"/>
    <n v="0"/>
    <x v="0"/>
    <x v="1"/>
    <s v=""/>
    <s v=""/>
    <n v="0"/>
    <n v="0"/>
    <n v="0"/>
  </r>
  <r>
    <x v="100"/>
    <s v="28/07/2024"/>
    <s v="Franchise Sales Bill Ornament CSJ"/>
    <s v="CGST ON GOLD BULLION SALES"/>
    <s v=""/>
    <s v=""/>
    <n v="0"/>
    <s v=""/>
    <s v=""/>
    <n v="3161.84"/>
    <n v="0"/>
    <x v="0"/>
    <x v="1"/>
    <s v=""/>
    <s v=""/>
    <n v="0"/>
    <n v="0"/>
    <n v="0"/>
  </r>
  <r>
    <x v="100"/>
    <s v="28/07/2024"/>
    <s v="Franchise Sales Bill Ornament CSJ"/>
    <s v="SGST ON GOLD BULLION SALES"/>
    <s v=""/>
    <s v=""/>
    <n v="0"/>
    <s v=""/>
    <s v=""/>
    <n v="6.35"/>
    <n v="0"/>
    <x v="0"/>
    <x v="1"/>
    <s v=""/>
    <s v=""/>
    <n v="0"/>
    <n v="0"/>
    <n v="0"/>
  </r>
  <r>
    <x v="100"/>
    <s v="28/07/2024"/>
    <s v="Franchise Sales Bill Ornament CSJ"/>
    <s v="CGST ON GOLD BULLION SALES"/>
    <s v=""/>
    <s v=""/>
    <n v="0"/>
    <s v=""/>
    <s v=""/>
    <n v="6.35"/>
    <n v="0"/>
    <x v="0"/>
    <x v="1"/>
    <s v=""/>
    <s v=""/>
    <n v="0"/>
    <n v="0"/>
    <n v="0"/>
  </r>
  <r>
    <x v="100"/>
    <s v="28/07/2024"/>
    <s v="Franchise Sales Bill Ornament CSJ"/>
    <s v="ROUND OFF A/C"/>
    <s v=""/>
    <s v=""/>
    <n v="0"/>
    <s v=""/>
    <s v=""/>
    <n v="0.16"/>
    <n v="0"/>
    <x v="0"/>
    <x v="1"/>
    <s v=""/>
    <s v=""/>
    <n v="0"/>
    <n v="0"/>
    <n v="0"/>
  </r>
  <r>
    <x v="100"/>
    <s v="28/07/2024"/>
    <s v="Franchise Sales Bill Ornament CSJ"/>
    <s v="CHANDUKAKA SARAF AND SONS PVT LTD PUNE"/>
    <s v=""/>
    <s v=""/>
    <n v="217549"/>
    <s v=""/>
    <s v=""/>
    <n v="0"/>
    <n v="0"/>
    <x v="0"/>
    <x v="1"/>
    <s v=""/>
    <s v=""/>
    <n v="0"/>
    <n v="0"/>
    <n v="0"/>
  </r>
  <r>
    <x v="101"/>
    <s v="28/07/2024"/>
    <s v="Franchise Sales Bill Ornament CSJ"/>
    <s v="GOLD BULLION SALES"/>
    <s v=""/>
    <n v="0"/>
    <n v="0"/>
    <n v="29.87"/>
    <n v="7056.9"/>
    <n v="210789.04"/>
    <n v="210789.04"/>
    <x v="0"/>
    <x v="1"/>
    <n v="29.87"/>
    <n v="7056.9"/>
    <n v="210789.603"/>
    <n v="210789.603"/>
    <n v="0"/>
  </r>
  <r>
    <x v="101"/>
    <s v="28/07/2024"/>
    <s v="Franchise Sales Bill Ornament CSJ"/>
    <s v="GOLD BULLION SALES LABOUR CHARGES"/>
    <s v=""/>
    <s v=""/>
    <n v="0"/>
    <s v=""/>
    <s v=""/>
    <n v="423.42"/>
    <n v="423.42"/>
    <x v="0"/>
    <x v="1"/>
    <s v=""/>
    <s v=""/>
    <n v="0"/>
    <n v="0"/>
    <n v="0"/>
  </r>
  <r>
    <x v="101"/>
    <s v="28/07/2024"/>
    <s v="Franchise Sales Bill Ornament CSJ"/>
    <s v="SGST ON GOLD BULLION SALES"/>
    <s v=""/>
    <s v=""/>
    <n v="0"/>
    <s v=""/>
    <s v=""/>
    <n v="3161.84"/>
    <n v="0"/>
    <x v="0"/>
    <x v="1"/>
    <s v=""/>
    <s v=""/>
    <n v="0"/>
    <n v="0"/>
    <n v="0"/>
  </r>
  <r>
    <x v="101"/>
    <s v="28/07/2024"/>
    <s v="Franchise Sales Bill Ornament CSJ"/>
    <s v="CGST ON GOLD BULLION SALES"/>
    <s v=""/>
    <s v=""/>
    <n v="0"/>
    <s v=""/>
    <s v=""/>
    <n v="3161.84"/>
    <n v="0"/>
    <x v="0"/>
    <x v="1"/>
    <s v=""/>
    <s v=""/>
    <n v="0"/>
    <n v="0"/>
    <n v="0"/>
  </r>
  <r>
    <x v="101"/>
    <s v="28/07/2024"/>
    <s v="Franchise Sales Bill Ornament CSJ"/>
    <s v="SGST ON GOLD BULLION SALES"/>
    <s v=""/>
    <s v=""/>
    <n v="0"/>
    <s v=""/>
    <s v=""/>
    <n v="6.35"/>
    <n v="0"/>
    <x v="0"/>
    <x v="1"/>
    <s v=""/>
    <s v=""/>
    <n v="0"/>
    <n v="0"/>
    <n v="0"/>
  </r>
  <r>
    <x v="101"/>
    <s v="28/07/2024"/>
    <s v="Franchise Sales Bill Ornament CSJ"/>
    <s v="CGST ON GOLD BULLION SALES"/>
    <s v=""/>
    <s v=""/>
    <n v="0"/>
    <s v=""/>
    <s v=""/>
    <n v="6.35"/>
    <n v="0"/>
    <x v="0"/>
    <x v="1"/>
    <s v=""/>
    <s v=""/>
    <n v="0"/>
    <n v="0"/>
    <n v="0"/>
  </r>
  <r>
    <x v="101"/>
    <s v="28/07/2024"/>
    <s v="Franchise Sales Bill Ornament CSJ"/>
    <s v="ROUND OFF A/C"/>
    <s v=""/>
    <s v=""/>
    <n v="0"/>
    <s v=""/>
    <s v=""/>
    <n v="0.16"/>
    <n v="0"/>
    <x v="0"/>
    <x v="1"/>
    <s v=""/>
    <s v=""/>
    <n v="0"/>
    <n v="0"/>
    <n v="0"/>
  </r>
  <r>
    <x v="101"/>
    <s v="28/07/2024"/>
    <s v="Franchise Sales Bill Ornament CSJ"/>
    <s v="CHANDUKAKA SARAF AND SONS PVT LTD PUNE"/>
    <s v=""/>
    <s v=""/>
    <n v="217549"/>
    <s v=""/>
    <s v=""/>
    <n v="0"/>
    <n v="0"/>
    <x v="0"/>
    <x v="1"/>
    <s v=""/>
    <s v=""/>
    <n v="0"/>
    <n v="0"/>
    <n v="0"/>
  </r>
  <r>
    <x v="102"/>
    <s v="28/07/2024"/>
    <s v="Franchise Sales Bill Ornament CSJ"/>
    <s v="GOLD BULLION SALES"/>
    <s v=""/>
    <n v="0"/>
    <n v="0"/>
    <n v="34.854999999999997"/>
    <n v="7056.9"/>
    <n v="245967.35"/>
    <n v="245967.35"/>
    <x v="0"/>
    <x v="1"/>
    <n v="34.854999999999997"/>
    <n v="7056.9"/>
    <n v="245968.25"/>
    <n v="245968.25"/>
    <n v="0"/>
  </r>
  <r>
    <x v="102"/>
    <s v="28/07/2024"/>
    <s v="Franchise Sales Bill Ornament CSJ"/>
    <s v="GOLD BULLION SALES LABOUR CHARGES"/>
    <s v=""/>
    <s v=""/>
    <n v="0"/>
    <s v=""/>
    <s v=""/>
    <n v="493.99"/>
    <n v="493.99"/>
    <x v="0"/>
    <x v="1"/>
    <s v=""/>
    <s v=""/>
    <n v="0"/>
    <n v="0"/>
    <n v="0"/>
  </r>
  <r>
    <x v="102"/>
    <s v="28/07/2024"/>
    <s v="Franchise Sales Bill Ornament CSJ"/>
    <s v="SGST ON GOLD BULLION SALES"/>
    <s v=""/>
    <s v=""/>
    <n v="0"/>
    <s v=""/>
    <s v=""/>
    <n v="3689.51"/>
    <n v="0"/>
    <x v="0"/>
    <x v="1"/>
    <s v=""/>
    <s v=""/>
    <n v="0"/>
    <n v="0"/>
    <n v="0"/>
  </r>
  <r>
    <x v="102"/>
    <s v="28/07/2024"/>
    <s v="Franchise Sales Bill Ornament CSJ"/>
    <s v="CGST ON GOLD BULLION SALES"/>
    <s v=""/>
    <s v=""/>
    <n v="0"/>
    <s v=""/>
    <s v=""/>
    <n v="3689.51"/>
    <n v="0"/>
    <x v="0"/>
    <x v="1"/>
    <s v=""/>
    <s v=""/>
    <n v="0"/>
    <n v="0"/>
    <n v="0"/>
  </r>
  <r>
    <x v="102"/>
    <s v="28/07/2024"/>
    <s v="Franchise Sales Bill Ornament CSJ"/>
    <s v="SGST ON GOLD BULLION SALES"/>
    <s v=""/>
    <s v=""/>
    <n v="0"/>
    <s v=""/>
    <s v=""/>
    <n v="7.41"/>
    <n v="0"/>
    <x v="0"/>
    <x v="1"/>
    <s v=""/>
    <s v=""/>
    <n v="0"/>
    <n v="0"/>
    <n v="0"/>
  </r>
  <r>
    <x v="102"/>
    <s v="28/07/2024"/>
    <s v="Franchise Sales Bill Ornament CSJ"/>
    <s v="CGST ON GOLD BULLION SALES"/>
    <s v=""/>
    <s v=""/>
    <n v="0"/>
    <s v=""/>
    <s v=""/>
    <n v="7.41"/>
    <n v="0"/>
    <x v="0"/>
    <x v="1"/>
    <s v=""/>
    <s v=""/>
    <n v="0"/>
    <n v="0"/>
    <n v="0"/>
  </r>
  <r>
    <x v="102"/>
    <s v="28/07/2024"/>
    <s v="Franchise Sales Bill Ornament CSJ"/>
    <s v="ROUND OFF A/C"/>
    <s v=""/>
    <s v=""/>
    <n v="0.18"/>
    <s v=""/>
    <s v=""/>
    <n v="0"/>
    <n v="0"/>
    <x v="0"/>
    <x v="1"/>
    <s v=""/>
    <s v=""/>
    <n v="0"/>
    <n v="0"/>
    <n v="0"/>
  </r>
  <r>
    <x v="102"/>
    <s v="28/07/2024"/>
    <s v="Franchise Sales Bill Ornament CSJ"/>
    <s v="CHANDUKAKA SARAF AND SONS PVT LTD PUNE"/>
    <s v=""/>
    <s v=""/>
    <n v="253855"/>
    <s v=""/>
    <s v=""/>
    <n v="0"/>
    <n v="0"/>
    <x v="0"/>
    <x v="1"/>
    <s v=""/>
    <s v=""/>
    <n v="0"/>
    <n v="0"/>
    <n v="0"/>
  </r>
  <r>
    <x v="103"/>
    <s v="28/07/2024"/>
    <s v="Franchise Sales Bill Ornament CSJ"/>
    <s v="GOLD ORNAMENT SALES"/>
    <s v=""/>
    <n v="0"/>
    <n v="0"/>
    <n v="568.08600000000001"/>
    <n v="7056.9"/>
    <n v="2404829.23"/>
    <n v="2404829.23"/>
    <x v="0"/>
    <x v="1"/>
    <n v="568.08600000000001"/>
    <n v="7056.9"/>
    <n v="4008926.0929999999"/>
    <n v="4008926.0929999999"/>
    <n v="0"/>
  </r>
  <r>
    <x v="103"/>
    <s v="28/07/2024"/>
    <s v="Franchise Sales Bill Ornament CSJ"/>
    <s v="GOLD ORNAMENT SALES LABOUR CHARGES"/>
    <s v=""/>
    <s v=""/>
    <n v="0"/>
    <s v=""/>
    <s v=""/>
    <n v="107455.41"/>
    <n v="107455.41"/>
    <x v="0"/>
    <x v="1"/>
    <s v=""/>
    <s v=""/>
    <n v="0"/>
    <n v="0"/>
    <n v="0"/>
  </r>
  <r>
    <x v="103"/>
    <s v="28/07/2024"/>
    <s v="Franchise Sales Bill Ornament CSJ"/>
    <s v="GOLD BULLION SALES"/>
    <s v=""/>
    <s v=""/>
    <n v="0"/>
    <s v=""/>
    <s v=""/>
    <n v="1604089.11"/>
    <n v="1604089.11"/>
    <x v="0"/>
    <x v="1"/>
    <s v=""/>
    <s v=""/>
    <n v="0"/>
    <n v="0"/>
    <n v="0"/>
  </r>
  <r>
    <x v="103"/>
    <s v="28/07/2024"/>
    <s v="Franchise Sales Bill Ornament CSJ"/>
    <s v="GOLD BULLION SALES LABOUR CHARGES"/>
    <s v=""/>
    <s v=""/>
    <n v="0"/>
    <s v=""/>
    <s v=""/>
    <n v="2512.27"/>
    <n v="2512.27"/>
    <x v="0"/>
    <x v="1"/>
    <s v=""/>
    <s v=""/>
    <n v="0"/>
    <n v="0"/>
    <n v="0"/>
  </r>
  <r>
    <x v="103"/>
    <s v="28/07/2024"/>
    <s v="Franchise Sales Bill Ornament CSJ"/>
    <s v="GOLD ORNAMENT SALES OTHER CHARGES"/>
    <s v=""/>
    <s v=""/>
    <n v="0"/>
    <s v=""/>
    <s v=""/>
    <n v="1.25"/>
    <n v="1.25"/>
    <x v="0"/>
    <x v="1"/>
    <s v=""/>
    <s v=""/>
    <n v="0"/>
    <n v="0"/>
    <n v="0"/>
  </r>
  <r>
    <x v="103"/>
    <s v="28/07/2024"/>
    <s v="Franchise Sales Bill Ornament CSJ"/>
    <s v="GOLD BULLION SALES OTHER CHARGES"/>
    <s v=""/>
    <s v=""/>
    <n v="0"/>
    <s v=""/>
    <s v=""/>
    <n v="130.25"/>
    <n v="130.25"/>
    <x v="0"/>
    <x v="1"/>
    <s v=""/>
    <s v=""/>
    <n v="0"/>
    <n v="0"/>
    <n v="0"/>
  </r>
  <r>
    <x v="103"/>
    <s v="28/07/2024"/>
    <s v="Franchise Sales Bill Ornament CSJ"/>
    <s v="SGST ON GOLD ORNAMENT SALES"/>
    <s v=""/>
    <s v=""/>
    <n v="0"/>
    <s v=""/>
    <s v=""/>
    <n v="36072.44"/>
    <n v="0"/>
    <x v="0"/>
    <x v="1"/>
    <s v=""/>
    <s v=""/>
    <n v="0"/>
    <n v="0"/>
    <n v="0"/>
  </r>
  <r>
    <x v="103"/>
    <s v="28/07/2024"/>
    <s v="Franchise Sales Bill Ornament CSJ"/>
    <s v="CGST ON GOLD ORNAMENT SALES"/>
    <s v=""/>
    <s v=""/>
    <n v="0"/>
    <s v=""/>
    <s v=""/>
    <n v="36072.44"/>
    <n v="0"/>
    <x v="0"/>
    <x v="1"/>
    <s v=""/>
    <s v=""/>
    <n v="0"/>
    <n v="0"/>
    <n v="0"/>
  </r>
  <r>
    <x v="103"/>
    <s v="28/07/2024"/>
    <s v="Franchise Sales Bill Ornament CSJ"/>
    <s v="SGST ON GOLD ORNAMENT SALES"/>
    <s v=""/>
    <s v=""/>
    <n v="0"/>
    <s v=""/>
    <s v=""/>
    <n v="1611.83"/>
    <n v="0"/>
    <x v="0"/>
    <x v="1"/>
    <s v=""/>
    <s v=""/>
    <n v="0"/>
    <n v="0"/>
    <n v="0"/>
  </r>
  <r>
    <x v="103"/>
    <s v="28/07/2024"/>
    <s v="Franchise Sales Bill Ornament CSJ"/>
    <s v="CGST ON GOLD ORNAMENT SALES"/>
    <s v=""/>
    <s v=""/>
    <n v="0"/>
    <s v=""/>
    <s v=""/>
    <n v="1611.83"/>
    <n v="0"/>
    <x v="0"/>
    <x v="1"/>
    <s v=""/>
    <s v=""/>
    <n v="0"/>
    <n v="0"/>
    <n v="0"/>
  </r>
  <r>
    <x v="103"/>
    <s v="28/07/2024"/>
    <s v="Franchise Sales Bill Ornament CSJ"/>
    <s v="SGST ON GOLD BULLION SALES"/>
    <s v=""/>
    <s v=""/>
    <n v="0"/>
    <s v=""/>
    <s v=""/>
    <n v="24061.34"/>
    <n v="0"/>
    <x v="0"/>
    <x v="1"/>
    <s v=""/>
    <s v=""/>
    <n v="0"/>
    <n v="0"/>
    <n v="0"/>
  </r>
  <r>
    <x v="103"/>
    <s v="28/07/2024"/>
    <s v="Franchise Sales Bill Ornament CSJ"/>
    <s v="CGST ON GOLD BULLION SALES"/>
    <s v=""/>
    <s v=""/>
    <n v="0"/>
    <s v=""/>
    <s v=""/>
    <n v="24061.34"/>
    <n v="0"/>
    <x v="0"/>
    <x v="1"/>
    <s v=""/>
    <s v=""/>
    <n v="0"/>
    <n v="0"/>
    <n v="0"/>
  </r>
  <r>
    <x v="103"/>
    <s v="28/07/2024"/>
    <s v="Franchise Sales Bill Ornament CSJ"/>
    <s v="SGST ON GOLD BULLION SALES"/>
    <s v=""/>
    <s v=""/>
    <n v="0"/>
    <s v=""/>
    <s v=""/>
    <n v="37.68"/>
    <n v="0"/>
    <x v="0"/>
    <x v="1"/>
    <s v=""/>
    <s v=""/>
    <n v="0"/>
    <n v="0"/>
    <n v="0"/>
  </r>
  <r>
    <x v="103"/>
    <s v="28/07/2024"/>
    <s v="Franchise Sales Bill Ornament CSJ"/>
    <s v="CGST ON GOLD BULLION SALES"/>
    <s v=""/>
    <s v=""/>
    <n v="0"/>
    <s v=""/>
    <s v=""/>
    <n v="37.68"/>
    <n v="0"/>
    <x v="0"/>
    <x v="1"/>
    <s v=""/>
    <s v=""/>
    <n v="0"/>
    <n v="0"/>
    <n v="0"/>
  </r>
  <r>
    <x v="103"/>
    <s v="28/07/2024"/>
    <s v="Franchise Sales Bill Ornament CSJ"/>
    <s v="SGST ON GOLD ORNAMENT SALES"/>
    <s v=""/>
    <s v=""/>
    <n v="0"/>
    <s v=""/>
    <s v=""/>
    <n v="0.02"/>
    <n v="0"/>
    <x v="0"/>
    <x v="1"/>
    <s v=""/>
    <s v=""/>
    <n v="0"/>
    <n v="0"/>
    <n v="0"/>
  </r>
  <r>
    <x v="103"/>
    <s v="28/07/2024"/>
    <s v="Franchise Sales Bill Ornament CSJ"/>
    <s v="CGST ON GOLD ORNAMENT SALES"/>
    <s v=""/>
    <s v=""/>
    <n v="0"/>
    <s v=""/>
    <s v=""/>
    <n v="0.02"/>
    <n v="0"/>
    <x v="0"/>
    <x v="1"/>
    <s v=""/>
    <s v=""/>
    <n v="0"/>
    <n v="0"/>
    <n v="0"/>
  </r>
  <r>
    <x v="103"/>
    <s v="28/07/2024"/>
    <s v="Franchise Sales Bill Ornament CSJ"/>
    <s v="SGST ON GOLD BULLION SALES"/>
    <s v=""/>
    <s v=""/>
    <n v="0"/>
    <s v=""/>
    <s v=""/>
    <n v="1.95"/>
    <n v="0"/>
    <x v="0"/>
    <x v="1"/>
    <s v=""/>
    <s v=""/>
    <n v="0"/>
    <n v="0"/>
    <n v="0"/>
  </r>
  <r>
    <x v="103"/>
    <s v="28/07/2024"/>
    <s v="Franchise Sales Bill Ornament CSJ"/>
    <s v="CGST ON GOLD BULLION SALES"/>
    <s v=""/>
    <s v=""/>
    <n v="0"/>
    <s v=""/>
    <s v=""/>
    <n v="1.95"/>
    <n v="0"/>
    <x v="0"/>
    <x v="1"/>
    <s v=""/>
    <s v=""/>
    <n v="0"/>
    <n v="0"/>
    <n v="0"/>
  </r>
  <r>
    <x v="103"/>
    <s v="28/07/2024"/>
    <s v="Franchise Sales Bill Ornament CSJ"/>
    <s v="ROUND OFF A/C"/>
    <s v=""/>
    <s v=""/>
    <n v="0.04"/>
    <s v=""/>
    <s v=""/>
    <n v="0"/>
    <n v="0"/>
    <x v="0"/>
    <x v="1"/>
    <s v=""/>
    <s v=""/>
    <n v="0"/>
    <n v="0"/>
    <n v="0"/>
  </r>
  <r>
    <x v="103"/>
    <s v="28/07/2024"/>
    <s v="Franchise Sales Bill Ornament CSJ"/>
    <s v="CHANDUKAKA SARAF AND SONS PVT LTD PUNE"/>
    <s v=""/>
    <s v=""/>
    <n v="4242588"/>
    <s v=""/>
    <s v=""/>
    <n v="0"/>
    <n v="0"/>
    <x v="0"/>
    <x v="1"/>
    <s v=""/>
    <s v=""/>
    <n v="0"/>
    <n v="0"/>
    <n v="0"/>
  </r>
  <r>
    <x v="104"/>
    <s v="28/07/2024"/>
    <s v="Franchise Sales Bill Ornament CSJ"/>
    <s v="GOLD BULLION SALES"/>
    <s v=""/>
    <n v="0"/>
    <n v="0"/>
    <n v="84.594999999999999"/>
    <n v="7056.9"/>
    <n v="596978.14"/>
    <n v="596978.14"/>
    <x v="0"/>
    <x v="1"/>
    <n v="84.594999999999999"/>
    <n v="7056.9"/>
    <n v="596978.45600000001"/>
    <n v="596978.45600000001"/>
    <n v="0"/>
  </r>
  <r>
    <x v="104"/>
    <s v="28/07/2024"/>
    <s v="Franchise Sales Bill Ornament CSJ"/>
    <s v="GOLD BULLION SALES LABOUR CHARGES"/>
    <s v=""/>
    <s v=""/>
    <n v="0"/>
    <s v=""/>
    <s v=""/>
    <n v="1199.68"/>
    <n v="1199.68"/>
    <x v="0"/>
    <x v="1"/>
    <s v=""/>
    <s v=""/>
    <n v="0"/>
    <n v="0"/>
    <n v="0"/>
  </r>
  <r>
    <x v="104"/>
    <s v="28/07/2024"/>
    <s v="Franchise Sales Bill Ornament CSJ"/>
    <s v="SGST ON GOLD BULLION SALES"/>
    <s v=""/>
    <s v=""/>
    <n v="0"/>
    <s v=""/>
    <s v=""/>
    <n v="8954.67"/>
    <n v="0"/>
    <x v="0"/>
    <x v="1"/>
    <s v=""/>
    <s v=""/>
    <n v="0"/>
    <n v="0"/>
    <n v="0"/>
  </r>
  <r>
    <x v="104"/>
    <s v="28/07/2024"/>
    <s v="Franchise Sales Bill Ornament CSJ"/>
    <s v="CGST ON GOLD BULLION SALES"/>
    <s v=""/>
    <s v=""/>
    <n v="0"/>
    <s v=""/>
    <s v=""/>
    <n v="8954.67"/>
    <n v="0"/>
    <x v="0"/>
    <x v="1"/>
    <s v=""/>
    <s v=""/>
    <n v="0"/>
    <n v="0"/>
    <n v="0"/>
  </r>
  <r>
    <x v="104"/>
    <s v="28/07/2024"/>
    <s v="Franchise Sales Bill Ornament CSJ"/>
    <s v="SGST ON GOLD BULLION SALES"/>
    <s v=""/>
    <s v=""/>
    <n v="0"/>
    <s v=""/>
    <s v=""/>
    <n v="18"/>
    <n v="0"/>
    <x v="0"/>
    <x v="1"/>
    <s v=""/>
    <s v=""/>
    <n v="0"/>
    <n v="0"/>
    <n v="0"/>
  </r>
  <r>
    <x v="104"/>
    <s v="28/07/2024"/>
    <s v="Franchise Sales Bill Ornament CSJ"/>
    <s v="CGST ON GOLD BULLION SALES"/>
    <s v=""/>
    <s v=""/>
    <n v="0"/>
    <s v=""/>
    <s v=""/>
    <n v="18"/>
    <n v="0"/>
    <x v="0"/>
    <x v="1"/>
    <s v=""/>
    <s v=""/>
    <n v="0"/>
    <n v="0"/>
    <n v="0"/>
  </r>
  <r>
    <x v="104"/>
    <s v="28/07/2024"/>
    <s v="Franchise Sales Bill Ornament CSJ"/>
    <s v="ROUND OFF A/C"/>
    <s v=""/>
    <s v=""/>
    <n v="0.16"/>
    <s v=""/>
    <s v=""/>
    <n v="0"/>
    <n v="0"/>
    <x v="0"/>
    <x v="1"/>
    <s v=""/>
    <s v=""/>
    <n v="0"/>
    <n v="0"/>
    <n v="0"/>
  </r>
  <r>
    <x v="104"/>
    <s v="28/07/2024"/>
    <s v="Franchise Sales Bill Ornament CSJ"/>
    <s v="CHANDUKAKA SARAF AND SONS PVT LTD PUNE"/>
    <s v=""/>
    <s v=""/>
    <n v="616123"/>
    <s v=""/>
    <s v=""/>
    <n v="0"/>
    <n v="0"/>
    <x v="0"/>
    <x v="1"/>
    <s v=""/>
    <s v=""/>
    <n v="0"/>
    <n v="0"/>
    <n v="0"/>
  </r>
  <r>
    <x v="105"/>
    <s v="28/07/2024"/>
    <s v="Franchise Sales Bill Ornament CSJ"/>
    <s v="GOLD BULLION SALES"/>
    <s v=""/>
    <n v="0"/>
    <n v="0"/>
    <n v="21.92"/>
    <n v="7056.9"/>
    <n v="154686.29"/>
    <n v="154686.29"/>
    <x v="0"/>
    <x v="1"/>
    <n v="21.92"/>
    <n v="7056.9"/>
    <n v="154687.24799999999"/>
    <n v="154687.24799999999"/>
    <n v="0"/>
  </r>
  <r>
    <x v="105"/>
    <s v="28/07/2024"/>
    <s v="Franchise Sales Bill Ornament CSJ"/>
    <s v="GOLD BULLION SALES LABOUR CHARGES"/>
    <s v=""/>
    <s v=""/>
    <n v="0"/>
    <s v=""/>
    <s v=""/>
    <n v="310.51"/>
    <n v="310.51"/>
    <x v="0"/>
    <x v="1"/>
    <s v=""/>
    <s v=""/>
    <n v="0"/>
    <n v="0"/>
    <n v="0"/>
  </r>
  <r>
    <x v="105"/>
    <s v="28/07/2024"/>
    <s v="Franchise Sales Bill Ornament CSJ"/>
    <s v="SGST ON GOLD BULLION SALES"/>
    <s v=""/>
    <s v=""/>
    <n v="0"/>
    <s v=""/>
    <s v=""/>
    <n v="2320.29"/>
    <n v="0"/>
    <x v="0"/>
    <x v="1"/>
    <s v=""/>
    <s v=""/>
    <n v="0"/>
    <n v="0"/>
    <n v="0"/>
  </r>
  <r>
    <x v="105"/>
    <s v="28/07/2024"/>
    <s v="Franchise Sales Bill Ornament CSJ"/>
    <s v="CGST ON GOLD BULLION SALES"/>
    <s v=""/>
    <s v=""/>
    <n v="0"/>
    <s v=""/>
    <s v=""/>
    <n v="2320.29"/>
    <n v="0"/>
    <x v="0"/>
    <x v="1"/>
    <s v=""/>
    <s v=""/>
    <n v="0"/>
    <n v="0"/>
    <n v="0"/>
  </r>
  <r>
    <x v="105"/>
    <s v="28/07/2024"/>
    <s v="Franchise Sales Bill Ornament CSJ"/>
    <s v="SGST ON GOLD BULLION SALES"/>
    <s v=""/>
    <s v=""/>
    <n v="0"/>
    <s v=""/>
    <s v=""/>
    <n v="4.66"/>
    <n v="0"/>
    <x v="0"/>
    <x v="1"/>
    <s v=""/>
    <s v=""/>
    <n v="0"/>
    <n v="0"/>
    <n v="0"/>
  </r>
  <r>
    <x v="105"/>
    <s v="28/07/2024"/>
    <s v="Franchise Sales Bill Ornament CSJ"/>
    <s v="CGST ON GOLD BULLION SALES"/>
    <s v=""/>
    <s v=""/>
    <n v="0"/>
    <s v=""/>
    <s v=""/>
    <n v="4.66"/>
    <n v="0"/>
    <x v="0"/>
    <x v="1"/>
    <s v=""/>
    <s v=""/>
    <n v="0"/>
    <n v="0"/>
    <n v="0"/>
  </r>
  <r>
    <x v="105"/>
    <s v="28/07/2024"/>
    <s v="Franchise Sales Bill Ornament CSJ"/>
    <s v="ROUND OFF A/C"/>
    <s v=""/>
    <s v=""/>
    <n v="0"/>
    <s v=""/>
    <s v=""/>
    <n v="0.3"/>
    <n v="0"/>
    <x v="0"/>
    <x v="1"/>
    <s v=""/>
    <s v=""/>
    <n v="0"/>
    <n v="0"/>
    <n v="0"/>
  </r>
  <r>
    <x v="105"/>
    <s v="28/07/2024"/>
    <s v="Franchise Sales Bill Ornament CSJ"/>
    <s v="CHANDUKAKA SARAF AND SONS PVT LTD PUNE"/>
    <s v=""/>
    <s v=""/>
    <n v="159647"/>
    <s v=""/>
    <s v=""/>
    <n v="0"/>
    <n v="0"/>
    <x v="0"/>
    <x v="1"/>
    <s v=""/>
    <s v=""/>
    <n v="0"/>
    <n v="0"/>
    <n v="0"/>
  </r>
  <r>
    <x v="106"/>
    <s v="28/07/2024"/>
    <s v="Franchise Sales Bill Ornament CSJ"/>
    <s v="GOLD BULLION SALES"/>
    <s v=""/>
    <n v="0"/>
    <n v="0"/>
    <n v="3.0049999999999999"/>
    <n v="7056.9"/>
    <n v="21205.3"/>
    <n v="21205.3"/>
    <x v="0"/>
    <x v="1"/>
    <n v="3.0049999999999999"/>
    <n v="7056.9"/>
    <n v="21205.985000000001"/>
    <n v="21205.985000000001"/>
    <n v="0"/>
  </r>
  <r>
    <x v="106"/>
    <s v="28/07/2024"/>
    <s v="Franchise Sales Bill Ornament CSJ"/>
    <s v="GOLD BULLION SALES LABOUR CHARGES"/>
    <s v=""/>
    <s v=""/>
    <n v="0"/>
    <s v=""/>
    <s v=""/>
    <n v="42.34"/>
    <n v="42.34"/>
    <x v="0"/>
    <x v="1"/>
    <s v=""/>
    <s v=""/>
    <n v="0"/>
    <n v="0"/>
    <n v="0"/>
  </r>
  <r>
    <x v="106"/>
    <s v="28/07/2024"/>
    <s v="Franchise Sales Bill Ornament CSJ"/>
    <s v="SGST ON GOLD BULLION SALES"/>
    <s v=""/>
    <s v=""/>
    <n v="0"/>
    <s v=""/>
    <s v=""/>
    <n v="318.08"/>
    <n v="0"/>
    <x v="0"/>
    <x v="1"/>
    <s v=""/>
    <s v=""/>
    <n v="0"/>
    <n v="0"/>
    <n v="0"/>
  </r>
  <r>
    <x v="106"/>
    <s v="28/07/2024"/>
    <s v="Franchise Sales Bill Ornament CSJ"/>
    <s v="CGST ON GOLD BULLION SALES"/>
    <s v=""/>
    <s v=""/>
    <n v="0"/>
    <s v=""/>
    <s v=""/>
    <n v="318.08"/>
    <n v="0"/>
    <x v="0"/>
    <x v="1"/>
    <s v=""/>
    <s v=""/>
    <n v="0"/>
    <n v="0"/>
    <n v="0"/>
  </r>
  <r>
    <x v="106"/>
    <s v="28/07/2024"/>
    <s v="Franchise Sales Bill Ornament CSJ"/>
    <s v="SGST ON GOLD BULLION SALES"/>
    <s v=""/>
    <s v=""/>
    <n v="0"/>
    <s v=""/>
    <s v=""/>
    <n v="0.64"/>
    <n v="0"/>
    <x v="0"/>
    <x v="1"/>
    <s v=""/>
    <s v=""/>
    <n v="0"/>
    <n v="0"/>
    <n v="0"/>
  </r>
  <r>
    <x v="106"/>
    <s v="28/07/2024"/>
    <s v="Franchise Sales Bill Ornament CSJ"/>
    <s v="CGST ON GOLD BULLION SALES"/>
    <s v=""/>
    <s v=""/>
    <n v="0"/>
    <s v=""/>
    <s v=""/>
    <n v="0.64"/>
    <n v="0"/>
    <x v="0"/>
    <x v="1"/>
    <s v=""/>
    <s v=""/>
    <n v="0"/>
    <n v="0"/>
    <n v="0"/>
  </r>
  <r>
    <x v="106"/>
    <s v="28/07/2024"/>
    <s v="Franchise Sales Bill Ornament CSJ"/>
    <s v="ROUND OFF A/C"/>
    <s v=""/>
    <s v=""/>
    <n v="0.08"/>
    <s v=""/>
    <s v=""/>
    <n v="0"/>
    <n v="0"/>
    <x v="0"/>
    <x v="1"/>
    <s v=""/>
    <s v=""/>
    <n v="0"/>
    <n v="0"/>
    <n v="0"/>
  </r>
  <r>
    <x v="106"/>
    <s v="28/07/2024"/>
    <s v="Franchise Sales Bill Ornament CSJ"/>
    <s v="CHANDUKAKA SARAF AND SONS PVT LTD PUNE"/>
    <s v=""/>
    <s v=""/>
    <n v="21885"/>
    <s v=""/>
    <s v=""/>
    <n v="0"/>
    <n v="0"/>
    <x v="0"/>
    <x v="1"/>
    <s v=""/>
    <s v=""/>
    <n v="0"/>
    <n v="0"/>
    <n v="0"/>
  </r>
  <r>
    <x v="107"/>
    <s v="28/07/2024"/>
    <s v="Franchise Sales Bill Ornament CSJ"/>
    <s v="GOLD BULLION SALES"/>
    <s v=""/>
    <n v="0"/>
    <n v="0"/>
    <n v="66.724999999999994"/>
    <n v="7056.9"/>
    <n v="470869.84"/>
    <n v="470869.84"/>
    <x v="0"/>
    <x v="1"/>
    <n v="66.724999999999994"/>
    <n v="7056.9"/>
    <n v="470871.65299999999"/>
    <n v="470871.65299999999"/>
    <n v="0"/>
  </r>
  <r>
    <x v="107"/>
    <s v="28/07/2024"/>
    <s v="Franchise Sales Bill Ornament CSJ"/>
    <s v="GOLD BULLION SALES LABOUR CHARGES"/>
    <s v=""/>
    <s v=""/>
    <n v="0"/>
    <s v=""/>
    <s v=""/>
    <n v="945.63"/>
    <n v="945.63"/>
    <x v="0"/>
    <x v="1"/>
    <s v=""/>
    <s v=""/>
    <n v="0"/>
    <n v="0"/>
    <n v="0"/>
  </r>
  <r>
    <x v="107"/>
    <s v="28/07/2024"/>
    <s v="Franchise Sales Bill Ornament CSJ"/>
    <s v="SGST ON GOLD BULLION SALES"/>
    <s v=""/>
    <s v=""/>
    <n v="0"/>
    <s v=""/>
    <s v=""/>
    <n v="7063.05"/>
    <n v="0"/>
    <x v="0"/>
    <x v="1"/>
    <s v=""/>
    <s v=""/>
    <n v="0"/>
    <n v="0"/>
    <n v="0"/>
  </r>
  <r>
    <x v="107"/>
    <s v="28/07/2024"/>
    <s v="Franchise Sales Bill Ornament CSJ"/>
    <s v="CGST ON GOLD BULLION SALES"/>
    <s v=""/>
    <s v=""/>
    <n v="0"/>
    <s v=""/>
    <s v=""/>
    <n v="7063.05"/>
    <n v="0"/>
    <x v="0"/>
    <x v="1"/>
    <s v=""/>
    <s v=""/>
    <n v="0"/>
    <n v="0"/>
    <n v="0"/>
  </r>
  <r>
    <x v="107"/>
    <s v="28/07/2024"/>
    <s v="Franchise Sales Bill Ornament CSJ"/>
    <s v="SGST ON GOLD BULLION SALES"/>
    <s v=""/>
    <s v=""/>
    <n v="0"/>
    <s v=""/>
    <s v=""/>
    <n v="14.18"/>
    <n v="0"/>
    <x v="0"/>
    <x v="1"/>
    <s v=""/>
    <s v=""/>
    <n v="0"/>
    <n v="0"/>
    <n v="0"/>
  </r>
  <r>
    <x v="107"/>
    <s v="28/07/2024"/>
    <s v="Franchise Sales Bill Ornament CSJ"/>
    <s v="CGST ON GOLD BULLION SALES"/>
    <s v=""/>
    <s v=""/>
    <n v="0"/>
    <s v=""/>
    <s v=""/>
    <n v="14.18"/>
    <n v="0"/>
    <x v="0"/>
    <x v="1"/>
    <s v=""/>
    <s v=""/>
    <n v="0"/>
    <n v="0"/>
    <n v="0"/>
  </r>
  <r>
    <x v="107"/>
    <s v="28/07/2024"/>
    <s v="Franchise Sales Bill Ornament CSJ"/>
    <s v="ROUND OFF A/C"/>
    <s v=""/>
    <s v=""/>
    <n v="0"/>
    <s v=""/>
    <s v=""/>
    <n v="7.0000000000000007E-2"/>
    <n v="0"/>
    <x v="0"/>
    <x v="1"/>
    <s v=""/>
    <s v=""/>
    <n v="0"/>
    <n v="0"/>
    <n v="0"/>
  </r>
  <r>
    <x v="107"/>
    <s v="28/07/2024"/>
    <s v="Franchise Sales Bill Ornament CSJ"/>
    <s v="CHANDUKAKA SARAF AND SONS PVT LTD PUNE"/>
    <s v=""/>
    <s v=""/>
    <n v="485970"/>
    <s v=""/>
    <s v=""/>
    <n v="0"/>
    <n v="0"/>
    <x v="0"/>
    <x v="1"/>
    <s v=""/>
    <s v=""/>
    <n v="0"/>
    <n v="0"/>
    <n v="0"/>
  </r>
  <r>
    <x v="108"/>
    <s v="28/07/2024"/>
    <s v="Franchise Sales Bill Ornament CSJ"/>
    <s v="GOLD BULLION SALES"/>
    <s v=""/>
    <n v="0"/>
    <n v="0"/>
    <n v="9.9499999999999993"/>
    <n v="7056.9"/>
    <n v="70216.2"/>
    <n v="70216.2"/>
    <x v="0"/>
    <x v="1"/>
    <n v="9.9499999999999993"/>
    <n v="7056.9"/>
    <n v="70216.154999999999"/>
    <n v="70216.154999999999"/>
    <n v="0"/>
  </r>
  <r>
    <x v="108"/>
    <s v="28/07/2024"/>
    <s v="Franchise Sales Bill Ornament CSJ"/>
    <s v="GOLD BULLION SALES LABOUR CHARGES"/>
    <s v=""/>
    <s v=""/>
    <n v="0"/>
    <s v=""/>
    <s v=""/>
    <n v="141.13999999999999"/>
    <n v="141.13999999999999"/>
    <x v="0"/>
    <x v="1"/>
    <s v=""/>
    <s v=""/>
    <n v="0"/>
    <n v="0"/>
    <n v="0"/>
  </r>
  <r>
    <x v="108"/>
    <s v="28/07/2024"/>
    <s v="Franchise Sales Bill Ornament CSJ"/>
    <s v="SGST ON GOLD BULLION SALES"/>
    <s v=""/>
    <s v=""/>
    <n v="0"/>
    <s v=""/>
    <s v=""/>
    <n v="1053.24"/>
    <n v="0"/>
    <x v="0"/>
    <x v="1"/>
    <s v=""/>
    <s v=""/>
    <n v="0"/>
    <n v="0"/>
    <n v="0"/>
  </r>
  <r>
    <x v="108"/>
    <s v="28/07/2024"/>
    <s v="Franchise Sales Bill Ornament CSJ"/>
    <s v="CGST ON GOLD BULLION SALES"/>
    <s v=""/>
    <s v=""/>
    <n v="0"/>
    <s v=""/>
    <s v=""/>
    <n v="1053.24"/>
    <n v="0"/>
    <x v="0"/>
    <x v="1"/>
    <s v=""/>
    <s v=""/>
    <n v="0"/>
    <n v="0"/>
    <n v="0"/>
  </r>
  <r>
    <x v="108"/>
    <s v="28/07/2024"/>
    <s v="Franchise Sales Bill Ornament CSJ"/>
    <s v="SGST ON GOLD BULLION SALES"/>
    <s v=""/>
    <s v=""/>
    <n v="0"/>
    <s v=""/>
    <s v=""/>
    <n v="2.12"/>
    <n v="0"/>
    <x v="0"/>
    <x v="1"/>
    <s v=""/>
    <s v=""/>
    <n v="0"/>
    <n v="0"/>
    <n v="0"/>
  </r>
  <r>
    <x v="108"/>
    <s v="28/07/2024"/>
    <s v="Franchise Sales Bill Ornament CSJ"/>
    <s v="CGST ON GOLD BULLION SALES"/>
    <s v=""/>
    <s v=""/>
    <n v="0"/>
    <s v=""/>
    <s v=""/>
    <n v="2.12"/>
    <n v="0"/>
    <x v="0"/>
    <x v="1"/>
    <s v=""/>
    <s v=""/>
    <n v="0"/>
    <n v="0"/>
    <n v="0"/>
  </r>
  <r>
    <x v="108"/>
    <s v="28/07/2024"/>
    <s v="Franchise Sales Bill Ornament CSJ"/>
    <s v="ROUND OFF A/C"/>
    <s v=""/>
    <s v=""/>
    <n v="0.06"/>
    <s v=""/>
    <s v=""/>
    <n v="0"/>
    <n v="0"/>
    <x v="0"/>
    <x v="1"/>
    <s v=""/>
    <s v=""/>
    <n v="0"/>
    <n v="0"/>
    <n v="0"/>
  </r>
  <r>
    <x v="108"/>
    <s v="28/07/2024"/>
    <s v="Franchise Sales Bill Ornament CSJ"/>
    <s v="CHANDUKAKA SARAF AND SONS PVT LTD PUNE"/>
    <s v=""/>
    <s v=""/>
    <n v="72468"/>
    <s v=""/>
    <s v=""/>
    <n v="0"/>
    <n v="0"/>
    <x v="0"/>
    <x v="1"/>
    <s v=""/>
    <s v=""/>
    <n v="0"/>
    <n v="0"/>
    <n v="0"/>
  </r>
  <r>
    <x v="109"/>
    <s v="28/07/2024"/>
    <s v="Franchise Sales Bill Ornament CSJ"/>
    <s v="GOLD BULLION SALES"/>
    <s v=""/>
    <n v="0"/>
    <n v="0"/>
    <n v="6.9649999999999999"/>
    <n v="7056.9"/>
    <n v="49151.34"/>
    <n v="49151.34"/>
    <x v="0"/>
    <x v="1"/>
    <n v="6.9649999999999999"/>
    <n v="7056.9"/>
    <n v="49151.309000000001"/>
    <n v="49151.309000000001"/>
    <n v="0"/>
  </r>
  <r>
    <x v="109"/>
    <s v="28/07/2024"/>
    <s v="Franchise Sales Bill Ornament CSJ"/>
    <s v="GOLD BULLION SALES LABOUR CHARGES"/>
    <s v=""/>
    <s v=""/>
    <n v="0"/>
    <s v=""/>
    <s v=""/>
    <n v="98.8"/>
    <n v="98.8"/>
    <x v="0"/>
    <x v="1"/>
    <s v=""/>
    <s v=""/>
    <n v="0"/>
    <n v="0"/>
    <n v="0"/>
  </r>
  <r>
    <x v="109"/>
    <s v="28/07/2024"/>
    <s v="Franchise Sales Bill Ornament CSJ"/>
    <s v="SGST ON GOLD BULLION SALES"/>
    <s v=""/>
    <s v=""/>
    <n v="0"/>
    <s v=""/>
    <s v=""/>
    <n v="737.27"/>
    <n v="0"/>
    <x v="0"/>
    <x v="1"/>
    <s v=""/>
    <s v=""/>
    <n v="0"/>
    <n v="0"/>
    <n v="0"/>
  </r>
  <r>
    <x v="109"/>
    <s v="28/07/2024"/>
    <s v="Franchise Sales Bill Ornament CSJ"/>
    <s v="CGST ON GOLD BULLION SALES"/>
    <s v=""/>
    <s v=""/>
    <n v="0"/>
    <s v=""/>
    <s v=""/>
    <n v="737.27"/>
    <n v="0"/>
    <x v="0"/>
    <x v="1"/>
    <s v=""/>
    <s v=""/>
    <n v="0"/>
    <n v="0"/>
    <n v="0"/>
  </r>
  <r>
    <x v="109"/>
    <s v="28/07/2024"/>
    <s v="Franchise Sales Bill Ornament CSJ"/>
    <s v="SGST ON GOLD BULLION SALES"/>
    <s v=""/>
    <s v=""/>
    <n v="0"/>
    <s v=""/>
    <s v=""/>
    <n v="1.48"/>
    <n v="0"/>
    <x v="0"/>
    <x v="1"/>
    <s v=""/>
    <s v=""/>
    <n v="0"/>
    <n v="0"/>
    <n v="0"/>
  </r>
  <r>
    <x v="109"/>
    <s v="28/07/2024"/>
    <s v="Franchise Sales Bill Ornament CSJ"/>
    <s v="CGST ON GOLD BULLION SALES"/>
    <s v=""/>
    <s v=""/>
    <n v="0"/>
    <s v=""/>
    <s v=""/>
    <n v="1.48"/>
    <n v="0"/>
    <x v="0"/>
    <x v="1"/>
    <s v=""/>
    <s v=""/>
    <n v="0"/>
    <n v="0"/>
    <n v="0"/>
  </r>
  <r>
    <x v="109"/>
    <s v="28/07/2024"/>
    <s v="Franchise Sales Bill Ornament CSJ"/>
    <s v="ROUND OFF A/C"/>
    <s v=""/>
    <s v=""/>
    <n v="0"/>
    <s v=""/>
    <s v=""/>
    <n v="0.36"/>
    <n v="0"/>
    <x v="0"/>
    <x v="1"/>
    <s v=""/>
    <s v=""/>
    <n v="0"/>
    <n v="0"/>
    <n v="0"/>
  </r>
  <r>
    <x v="109"/>
    <s v="28/07/2024"/>
    <s v="Franchise Sales Bill Ornament CSJ"/>
    <s v="CHANDUKAKA SARAF AND SONS PVT LTD PUNE"/>
    <s v=""/>
    <s v=""/>
    <n v="50728"/>
    <s v=""/>
    <s v=""/>
    <n v="0"/>
    <n v="0"/>
    <x v="0"/>
    <x v="1"/>
    <s v=""/>
    <s v=""/>
    <n v="0"/>
    <n v="0"/>
    <n v="0"/>
  </r>
  <r>
    <x v="110"/>
    <s v="28/07/2024"/>
    <s v="Franchise Sales Bill Ornament CSJ"/>
    <s v="GOLD BULLION SALES"/>
    <s v=""/>
    <n v="0"/>
    <n v="0"/>
    <n v="99.5"/>
    <n v="7056.9"/>
    <n v="702162"/>
    <n v="702162"/>
    <x v="0"/>
    <x v="1"/>
    <n v="99.5"/>
    <n v="7056.9"/>
    <n v="702161.55"/>
    <n v="702161.55"/>
    <n v="0"/>
  </r>
  <r>
    <x v="110"/>
    <s v="28/07/2024"/>
    <s v="Franchise Sales Bill Ornament CSJ"/>
    <s v="GOLD BULLION SALES LABOUR CHARGES"/>
    <s v=""/>
    <s v=""/>
    <n v="0"/>
    <s v=""/>
    <s v=""/>
    <n v="1411.38"/>
    <n v="1411.38"/>
    <x v="0"/>
    <x v="1"/>
    <s v=""/>
    <s v=""/>
    <n v="0"/>
    <n v="0"/>
    <n v="0"/>
  </r>
  <r>
    <x v="110"/>
    <s v="28/07/2024"/>
    <s v="Franchise Sales Bill Ornament CSJ"/>
    <s v="SGST ON GOLD BULLION SALES"/>
    <s v=""/>
    <s v=""/>
    <n v="0"/>
    <s v=""/>
    <s v=""/>
    <n v="10532.43"/>
    <n v="0"/>
    <x v="0"/>
    <x v="1"/>
    <s v=""/>
    <s v=""/>
    <n v="0"/>
    <n v="0"/>
    <n v="0"/>
  </r>
  <r>
    <x v="110"/>
    <s v="28/07/2024"/>
    <s v="Franchise Sales Bill Ornament CSJ"/>
    <s v="CGST ON GOLD BULLION SALES"/>
    <s v=""/>
    <s v=""/>
    <n v="0"/>
    <s v=""/>
    <s v=""/>
    <n v="10532.43"/>
    <n v="0"/>
    <x v="0"/>
    <x v="1"/>
    <s v=""/>
    <s v=""/>
    <n v="0"/>
    <n v="0"/>
    <n v="0"/>
  </r>
  <r>
    <x v="110"/>
    <s v="28/07/2024"/>
    <s v="Franchise Sales Bill Ornament CSJ"/>
    <s v="SGST ON GOLD BULLION SALES"/>
    <s v=""/>
    <s v=""/>
    <n v="0"/>
    <s v=""/>
    <s v=""/>
    <n v="21.17"/>
    <n v="0"/>
    <x v="0"/>
    <x v="1"/>
    <s v=""/>
    <s v=""/>
    <n v="0"/>
    <n v="0"/>
    <n v="0"/>
  </r>
  <r>
    <x v="110"/>
    <s v="28/07/2024"/>
    <s v="Franchise Sales Bill Ornament CSJ"/>
    <s v="CGST ON GOLD BULLION SALES"/>
    <s v=""/>
    <s v=""/>
    <n v="0"/>
    <s v=""/>
    <s v=""/>
    <n v="21.17"/>
    <n v="0"/>
    <x v="0"/>
    <x v="1"/>
    <s v=""/>
    <s v=""/>
    <n v="0"/>
    <n v="0"/>
    <n v="0"/>
  </r>
  <r>
    <x v="110"/>
    <s v="28/07/2024"/>
    <s v="Franchise Sales Bill Ornament CSJ"/>
    <s v="ROUND OFF A/C"/>
    <s v=""/>
    <s v=""/>
    <n v="0"/>
    <s v=""/>
    <s v=""/>
    <n v="0.42"/>
    <n v="0"/>
    <x v="0"/>
    <x v="1"/>
    <s v=""/>
    <s v=""/>
    <n v="0"/>
    <n v="0"/>
    <n v="0"/>
  </r>
  <r>
    <x v="110"/>
    <s v="28/07/2024"/>
    <s v="Franchise Sales Bill Ornament CSJ"/>
    <s v="CHANDUKAKA SARAF AND SONS PVT LTD PUNE"/>
    <s v=""/>
    <s v=""/>
    <n v="724681"/>
    <s v=""/>
    <s v=""/>
    <n v="0"/>
    <n v="0"/>
    <x v="0"/>
    <x v="1"/>
    <s v=""/>
    <s v=""/>
    <n v="0"/>
    <n v="0"/>
    <n v="0"/>
  </r>
  <r>
    <x v="111"/>
    <s v="28/07/2024"/>
    <s v="Franchise Sales Bill Ornament CSJ"/>
    <s v="GOLD ORNAMENT SALES"/>
    <s v=""/>
    <n v="0"/>
    <n v="0"/>
    <n v="403.08199999999999"/>
    <n v="7056.9"/>
    <n v="2049654.66"/>
    <n v="2049654.66"/>
    <x v="0"/>
    <x v="1"/>
    <n v="403.08199999999999"/>
    <n v="7056.9"/>
    <n v="2844509.3659999999"/>
    <n v="2844509.3659999999"/>
    <n v="0"/>
  </r>
  <r>
    <x v="111"/>
    <s v="28/07/2024"/>
    <s v="Franchise Sales Bill Ornament CSJ"/>
    <s v="PRECIOUS STONES SALES"/>
    <s v=""/>
    <s v=""/>
    <n v="0"/>
    <s v=""/>
    <s v=""/>
    <n v="505.68"/>
    <n v="505.68"/>
    <x v="0"/>
    <x v="1"/>
    <s v=""/>
    <s v=""/>
    <n v="0"/>
    <n v="0"/>
    <n v="0"/>
  </r>
  <r>
    <x v="111"/>
    <s v="28/07/2024"/>
    <s v="Franchise Sales Bill Ornament CSJ"/>
    <s v="GOLD ORNAMENT SALES LABOUR CHARGES"/>
    <s v=""/>
    <s v=""/>
    <n v="0"/>
    <s v=""/>
    <s v=""/>
    <n v="92798.22"/>
    <n v="92798.22"/>
    <x v="0"/>
    <x v="1"/>
    <s v=""/>
    <s v=""/>
    <n v="0"/>
    <n v="0"/>
    <n v="0"/>
  </r>
  <r>
    <x v="111"/>
    <s v="28/07/2024"/>
    <s v="Franchise Sales Bill Ornament CSJ"/>
    <s v="GOLD BULLION SALES"/>
    <s v=""/>
    <s v=""/>
    <n v="0"/>
    <s v=""/>
    <s v=""/>
    <n v="794847.39"/>
    <n v="794847.39"/>
    <x v="0"/>
    <x v="1"/>
    <s v=""/>
    <s v=""/>
    <n v="0"/>
    <n v="0"/>
    <n v="0"/>
  </r>
  <r>
    <x v="111"/>
    <s v="28/07/2024"/>
    <s v="Franchise Sales Bill Ornament CSJ"/>
    <s v="GOLD BULLION SALES LABOUR CHARGES"/>
    <s v=""/>
    <s v=""/>
    <n v="0"/>
    <s v=""/>
    <s v=""/>
    <n v="1594.86"/>
    <n v="1594.86"/>
    <x v="0"/>
    <x v="1"/>
    <s v=""/>
    <s v=""/>
    <n v="0"/>
    <n v="0"/>
    <n v="0"/>
  </r>
  <r>
    <x v="111"/>
    <s v="28/07/2024"/>
    <s v="Franchise Sales Bill Ornament CSJ"/>
    <s v="GOLD BULLION SALES OTHER CHARGES"/>
    <s v=""/>
    <s v=""/>
    <n v="0"/>
    <s v=""/>
    <s v=""/>
    <n v="95"/>
    <n v="95"/>
    <x v="0"/>
    <x v="1"/>
    <s v=""/>
    <s v=""/>
    <n v="0"/>
    <n v="0"/>
    <n v="0"/>
  </r>
  <r>
    <x v="111"/>
    <s v="28/07/2024"/>
    <s v="Franchise Sales Bill Ornament CSJ"/>
    <s v="SGST ON GOLD ORNAMENT SALES"/>
    <s v=""/>
    <s v=""/>
    <n v="0"/>
    <s v=""/>
    <s v=""/>
    <n v="30744.82"/>
    <n v="0"/>
    <x v="0"/>
    <x v="1"/>
    <s v=""/>
    <s v=""/>
    <n v="0"/>
    <n v="0"/>
    <n v="0"/>
  </r>
  <r>
    <x v="111"/>
    <s v="28/07/2024"/>
    <s v="Franchise Sales Bill Ornament CSJ"/>
    <s v="CGST ON GOLD ORNAMENT SALES"/>
    <s v=""/>
    <s v=""/>
    <n v="0"/>
    <s v=""/>
    <s v=""/>
    <n v="30744.82"/>
    <n v="0"/>
    <x v="0"/>
    <x v="1"/>
    <s v=""/>
    <s v=""/>
    <n v="0"/>
    <n v="0"/>
    <n v="0"/>
  </r>
  <r>
    <x v="111"/>
    <s v="28/07/2024"/>
    <s v="Franchise Sales Bill Ornament CSJ"/>
    <s v="SGST ON PRECIOUS STONES SALES"/>
    <s v=""/>
    <s v=""/>
    <n v="0"/>
    <s v=""/>
    <s v=""/>
    <n v="7.59"/>
    <n v="0"/>
    <x v="0"/>
    <x v="1"/>
    <s v=""/>
    <s v=""/>
    <n v="0"/>
    <n v="0"/>
    <n v="0"/>
  </r>
  <r>
    <x v="111"/>
    <s v="28/07/2024"/>
    <s v="Franchise Sales Bill Ornament CSJ"/>
    <s v="CGST ON PRECIOUS STONES SALES"/>
    <s v=""/>
    <s v=""/>
    <n v="0"/>
    <s v=""/>
    <s v=""/>
    <n v="7.59"/>
    <n v="0"/>
    <x v="0"/>
    <x v="1"/>
    <s v=""/>
    <s v=""/>
    <n v="0"/>
    <n v="0"/>
    <n v="0"/>
  </r>
  <r>
    <x v="111"/>
    <s v="28/07/2024"/>
    <s v="Franchise Sales Bill Ornament CSJ"/>
    <s v="SGST ON GOLD ORNAMENT SALES"/>
    <s v=""/>
    <s v=""/>
    <n v="0"/>
    <s v=""/>
    <s v=""/>
    <n v="1391.97"/>
    <n v="0"/>
    <x v="0"/>
    <x v="1"/>
    <s v=""/>
    <s v=""/>
    <n v="0"/>
    <n v="0"/>
    <n v="0"/>
  </r>
  <r>
    <x v="111"/>
    <s v="28/07/2024"/>
    <s v="Franchise Sales Bill Ornament CSJ"/>
    <s v="CGST ON GOLD ORNAMENT SALES"/>
    <s v=""/>
    <s v=""/>
    <n v="0"/>
    <s v=""/>
    <s v=""/>
    <n v="1391.97"/>
    <n v="0"/>
    <x v="0"/>
    <x v="1"/>
    <s v=""/>
    <s v=""/>
    <n v="0"/>
    <n v="0"/>
    <n v="0"/>
  </r>
  <r>
    <x v="111"/>
    <s v="28/07/2024"/>
    <s v="Franchise Sales Bill Ornament CSJ"/>
    <s v="SGST ON GOLD BULLION SALES"/>
    <s v=""/>
    <s v=""/>
    <n v="0"/>
    <s v=""/>
    <s v=""/>
    <n v="11922.71"/>
    <n v="0"/>
    <x v="0"/>
    <x v="1"/>
    <s v=""/>
    <s v=""/>
    <n v="0"/>
    <n v="0"/>
    <n v="0"/>
  </r>
  <r>
    <x v="111"/>
    <s v="28/07/2024"/>
    <s v="Franchise Sales Bill Ornament CSJ"/>
    <s v="CGST ON GOLD BULLION SALES"/>
    <s v=""/>
    <s v=""/>
    <n v="0"/>
    <s v=""/>
    <s v=""/>
    <n v="11922.71"/>
    <n v="0"/>
    <x v="0"/>
    <x v="1"/>
    <s v=""/>
    <s v=""/>
    <n v="0"/>
    <n v="0"/>
    <n v="0"/>
  </r>
  <r>
    <x v="111"/>
    <s v="28/07/2024"/>
    <s v="Franchise Sales Bill Ornament CSJ"/>
    <s v="SGST ON GOLD BULLION SALES"/>
    <s v=""/>
    <s v=""/>
    <n v="0"/>
    <s v=""/>
    <s v=""/>
    <n v="23.92"/>
    <n v="0"/>
    <x v="0"/>
    <x v="1"/>
    <s v=""/>
    <s v=""/>
    <n v="0"/>
    <n v="0"/>
    <n v="0"/>
  </r>
  <r>
    <x v="111"/>
    <s v="28/07/2024"/>
    <s v="Franchise Sales Bill Ornament CSJ"/>
    <s v="CGST ON GOLD BULLION SALES"/>
    <s v=""/>
    <s v=""/>
    <n v="0"/>
    <s v=""/>
    <s v=""/>
    <n v="23.92"/>
    <n v="0"/>
    <x v="0"/>
    <x v="1"/>
    <s v=""/>
    <s v=""/>
    <n v="0"/>
    <n v="0"/>
    <n v="0"/>
  </r>
  <r>
    <x v="111"/>
    <s v="28/07/2024"/>
    <s v="Franchise Sales Bill Ornament CSJ"/>
    <s v="SGST ON GOLD BULLION SALES"/>
    <s v=""/>
    <s v=""/>
    <n v="0"/>
    <s v=""/>
    <s v=""/>
    <n v="1.43"/>
    <n v="0"/>
    <x v="0"/>
    <x v="1"/>
    <s v=""/>
    <s v=""/>
    <n v="0"/>
    <n v="0"/>
    <n v="0"/>
  </r>
  <r>
    <x v="111"/>
    <s v="28/07/2024"/>
    <s v="Franchise Sales Bill Ornament CSJ"/>
    <s v="CGST ON GOLD BULLION SALES"/>
    <s v=""/>
    <s v=""/>
    <n v="0"/>
    <s v=""/>
    <s v=""/>
    <n v="1.43"/>
    <n v="0"/>
    <x v="0"/>
    <x v="1"/>
    <s v=""/>
    <s v=""/>
    <n v="0"/>
    <n v="0"/>
    <n v="0"/>
  </r>
  <r>
    <x v="111"/>
    <s v="28/07/2024"/>
    <s v="Franchise Sales Bill Ornament CSJ"/>
    <s v="ROUND OFF A/C"/>
    <s v=""/>
    <s v=""/>
    <n v="0"/>
    <s v=""/>
    <s v=""/>
    <n v="0.31"/>
    <n v="0"/>
    <x v="0"/>
    <x v="1"/>
    <s v=""/>
    <s v=""/>
    <n v="0"/>
    <n v="0"/>
    <n v="0"/>
  </r>
  <r>
    <x v="111"/>
    <s v="28/07/2024"/>
    <s v="Franchise Sales Bill Ornament CSJ"/>
    <s v="CHANDUKAKA SARAF AND SONS PVT LTD PUNE"/>
    <s v=""/>
    <s v=""/>
    <n v="3027681"/>
    <s v=""/>
    <s v=""/>
    <n v="0"/>
    <n v="0"/>
    <x v="0"/>
    <x v="1"/>
    <s v=""/>
    <s v=""/>
    <n v="0"/>
    <n v="0"/>
    <n v="0"/>
  </r>
  <r>
    <x v="112"/>
    <s v="28/07/2024"/>
    <s v="Franchise Sales Bill Ornament CSJ"/>
    <s v="GOLD BULLION SALES"/>
    <s v=""/>
    <n v="0"/>
    <n v="0"/>
    <n v="99.51"/>
    <n v="7056.9"/>
    <n v="702232.22"/>
    <n v="702232.22"/>
    <x v="0"/>
    <x v="1"/>
    <n v="99.51"/>
    <n v="7056.9"/>
    <n v="702232.11899999995"/>
    <n v="702232.11899999995"/>
    <n v="0"/>
  </r>
  <r>
    <x v="112"/>
    <s v="28/07/2024"/>
    <s v="Franchise Sales Bill Ornament CSJ"/>
    <s v="GOLD BULLION SALES LABOUR CHARGES"/>
    <s v=""/>
    <s v=""/>
    <n v="0"/>
    <s v=""/>
    <s v=""/>
    <n v="1411.39"/>
    <n v="1411.39"/>
    <x v="0"/>
    <x v="1"/>
    <s v=""/>
    <s v=""/>
    <n v="0"/>
    <n v="0"/>
    <n v="0"/>
  </r>
  <r>
    <x v="112"/>
    <s v="28/07/2024"/>
    <s v="Franchise Sales Bill Ornament CSJ"/>
    <s v="SGST ON GOLD BULLION SALES"/>
    <s v=""/>
    <s v=""/>
    <n v="0"/>
    <s v=""/>
    <s v=""/>
    <n v="10533.48"/>
    <n v="0"/>
    <x v="0"/>
    <x v="1"/>
    <s v=""/>
    <s v=""/>
    <n v="0"/>
    <n v="0"/>
    <n v="0"/>
  </r>
  <r>
    <x v="112"/>
    <s v="28/07/2024"/>
    <s v="Franchise Sales Bill Ornament CSJ"/>
    <s v="CGST ON GOLD BULLION SALES"/>
    <s v=""/>
    <s v=""/>
    <n v="0"/>
    <s v=""/>
    <s v=""/>
    <n v="10533.48"/>
    <n v="0"/>
    <x v="0"/>
    <x v="1"/>
    <s v=""/>
    <s v=""/>
    <n v="0"/>
    <n v="0"/>
    <n v="0"/>
  </r>
  <r>
    <x v="112"/>
    <s v="28/07/2024"/>
    <s v="Franchise Sales Bill Ornament CSJ"/>
    <s v="SGST ON GOLD BULLION SALES"/>
    <s v=""/>
    <s v=""/>
    <n v="0"/>
    <s v=""/>
    <s v=""/>
    <n v="21.17"/>
    <n v="0"/>
    <x v="0"/>
    <x v="1"/>
    <s v=""/>
    <s v=""/>
    <n v="0"/>
    <n v="0"/>
    <n v="0"/>
  </r>
  <r>
    <x v="112"/>
    <s v="28/07/2024"/>
    <s v="Franchise Sales Bill Ornament CSJ"/>
    <s v="CGST ON GOLD BULLION SALES"/>
    <s v=""/>
    <s v=""/>
    <n v="0"/>
    <s v=""/>
    <s v=""/>
    <n v="21.17"/>
    <n v="0"/>
    <x v="0"/>
    <x v="1"/>
    <s v=""/>
    <s v=""/>
    <n v="0"/>
    <n v="0"/>
    <n v="0"/>
  </r>
  <r>
    <x v="112"/>
    <s v="28/07/2024"/>
    <s v="Franchise Sales Bill Ornament CSJ"/>
    <s v="ROUND OFF A/C"/>
    <s v=""/>
    <s v=""/>
    <n v="0"/>
    <s v=""/>
    <s v=""/>
    <n v="0.09"/>
    <n v="0"/>
    <x v="0"/>
    <x v="1"/>
    <s v=""/>
    <s v=""/>
    <n v="0"/>
    <n v="0"/>
    <n v="0"/>
  </r>
  <r>
    <x v="112"/>
    <s v="28/07/2024"/>
    <s v="Franchise Sales Bill Ornament CSJ"/>
    <s v="CHANDUKAKA SARAF AND SONS PVT LTD PUNE"/>
    <s v=""/>
    <s v=""/>
    <n v="724753"/>
    <s v=""/>
    <s v=""/>
    <n v="0"/>
    <n v="0"/>
    <x v="0"/>
    <x v="1"/>
    <s v=""/>
    <s v=""/>
    <n v="0"/>
    <n v="0"/>
    <n v="0"/>
  </r>
  <r>
    <x v="113"/>
    <s v="28/07/2024"/>
    <s v="Franchise Sales Bill Ornament CSJ"/>
    <s v="GOLD ORNAMENT SALES"/>
    <s v=""/>
    <n v="0"/>
    <n v="0"/>
    <n v="10.99"/>
    <n v="7056.9"/>
    <n v="7271.43"/>
    <n v="7271.43"/>
    <x v="0"/>
    <x v="1"/>
    <n v="10.99"/>
    <n v="7056.9"/>
    <n v="77555.331000000006"/>
    <n v="77555.331000000006"/>
    <n v="0"/>
  </r>
  <r>
    <x v="113"/>
    <s v="28/07/2024"/>
    <s v="Franchise Sales Bill Ornament CSJ"/>
    <s v="GOLD ORNAMENT SALES LABOUR CHARGES"/>
    <s v=""/>
    <s v=""/>
    <n v="0"/>
    <s v=""/>
    <s v=""/>
    <n v="268.16000000000003"/>
    <n v="268.16000000000003"/>
    <x v="0"/>
    <x v="1"/>
    <s v=""/>
    <s v=""/>
    <n v="0"/>
    <n v="0"/>
    <n v="0"/>
  </r>
  <r>
    <x v="113"/>
    <s v="28/07/2024"/>
    <s v="Franchise Sales Bill Ornament CSJ"/>
    <s v="GOLD ORNAMENT SALES OTHER CHARGES"/>
    <s v=""/>
    <s v=""/>
    <n v="0"/>
    <s v=""/>
    <s v=""/>
    <n v="0.5"/>
    <n v="0.5"/>
    <x v="0"/>
    <x v="1"/>
    <s v=""/>
    <s v=""/>
    <n v="0"/>
    <n v="0"/>
    <n v="0"/>
  </r>
  <r>
    <x v="113"/>
    <s v="28/07/2024"/>
    <s v="Franchise Sales Bill Ornament CSJ"/>
    <s v="GOLD BULLION SALES"/>
    <s v=""/>
    <s v=""/>
    <n v="0"/>
    <s v=""/>
    <s v=""/>
    <n v="70286.42"/>
    <n v="70286.42"/>
    <x v="0"/>
    <x v="1"/>
    <s v=""/>
    <s v=""/>
    <n v="0"/>
    <n v="0"/>
    <n v="0"/>
  </r>
  <r>
    <x v="113"/>
    <s v="28/07/2024"/>
    <s v="Franchise Sales Bill Ornament CSJ"/>
    <s v="GOLD BULLION SALES LABOUR CHARGES"/>
    <s v=""/>
    <s v=""/>
    <n v="0"/>
    <s v=""/>
    <s v=""/>
    <n v="141.13999999999999"/>
    <n v="141.13999999999999"/>
    <x v="0"/>
    <x v="1"/>
    <s v=""/>
    <s v=""/>
    <n v="0"/>
    <n v="0"/>
    <n v="0"/>
  </r>
  <r>
    <x v="113"/>
    <s v="28/07/2024"/>
    <s v="Franchise Sales Bill Ornament CSJ"/>
    <s v="SGST ON GOLD ORNAMENT SALES"/>
    <s v=""/>
    <s v=""/>
    <n v="0"/>
    <s v=""/>
    <s v=""/>
    <n v="109.07"/>
    <n v="0"/>
    <x v="0"/>
    <x v="1"/>
    <s v=""/>
    <s v=""/>
    <n v="0"/>
    <n v="0"/>
    <n v="0"/>
  </r>
  <r>
    <x v="113"/>
    <s v="28/07/2024"/>
    <s v="Franchise Sales Bill Ornament CSJ"/>
    <s v="CGST ON GOLD ORNAMENT SALES"/>
    <s v=""/>
    <s v=""/>
    <n v="0"/>
    <s v=""/>
    <s v=""/>
    <n v="109.07"/>
    <n v="0"/>
    <x v="0"/>
    <x v="1"/>
    <s v=""/>
    <s v=""/>
    <n v="0"/>
    <n v="0"/>
    <n v="0"/>
  </r>
  <r>
    <x v="113"/>
    <s v="28/07/2024"/>
    <s v="Franchise Sales Bill Ornament CSJ"/>
    <s v="SGST ON GOLD ORNAMENT SALES"/>
    <s v=""/>
    <s v=""/>
    <n v="0"/>
    <s v=""/>
    <s v=""/>
    <n v="4.0199999999999996"/>
    <n v="0"/>
    <x v="0"/>
    <x v="1"/>
    <s v=""/>
    <s v=""/>
    <n v="0"/>
    <n v="0"/>
    <n v="0"/>
  </r>
  <r>
    <x v="113"/>
    <s v="28/07/2024"/>
    <s v="Franchise Sales Bill Ornament CSJ"/>
    <s v="CGST ON GOLD ORNAMENT SALES"/>
    <s v=""/>
    <s v=""/>
    <n v="0"/>
    <s v=""/>
    <s v=""/>
    <n v="4.0199999999999996"/>
    <n v="0"/>
    <x v="0"/>
    <x v="1"/>
    <s v=""/>
    <s v=""/>
    <n v="0"/>
    <n v="0"/>
    <n v="0"/>
  </r>
  <r>
    <x v="113"/>
    <s v="28/07/2024"/>
    <s v="Franchise Sales Bill Ornament CSJ"/>
    <s v="SGST ON GOLD ORNAMENT SALES"/>
    <s v=""/>
    <s v=""/>
    <n v="0"/>
    <s v=""/>
    <s v=""/>
    <n v="0.01"/>
    <n v="0"/>
    <x v="0"/>
    <x v="1"/>
    <s v=""/>
    <s v=""/>
    <n v="0"/>
    <n v="0"/>
    <n v="0"/>
  </r>
  <r>
    <x v="113"/>
    <s v="28/07/2024"/>
    <s v="Franchise Sales Bill Ornament CSJ"/>
    <s v="CGST ON GOLD ORNAMENT SALES"/>
    <s v=""/>
    <s v=""/>
    <n v="0"/>
    <s v=""/>
    <s v=""/>
    <n v="0.01"/>
    <n v="0"/>
    <x v="0"/>
    <x v="1"/>
    <s v=""/>
    <s v=""/>
    <n v="0"/>
    <n v="0"/>
    <n v="0"/>
  </r>
  <r>
    <x v="113"/>
    <s v="28/07/2024"/>
    <s v="Franchise Sales Bill Ornament CSJ"/>
    <s v="SGST ON GOLD BULLION SALES"/>
    <s v=""/>
    <s v=""/>
    <n v="0"/>
    <s v=""/>
    <s v=""/>
    <n v="1054.3"/>
    <n v="0"/>
    <x v="0"/>
    <x v="1"/>
    <s v=""/>
    <s v=""/>
    <n v="0"/>
    <n v="0"/>
    <n v="0"/>
  </r>
  <r>
    <x v="113"/>
    <s v="28/07/2024"/>
    <s v="Franchise Sales Bill Ornament CSJ"/>
    <s v="CGST ON GOLD BULLION SALES"/>
    <s v=""/>
    <s v=""/>
    <n v="0"/>
    <s v=""/>
    <s v=""/>
    <n v="1054.3"/>
    <n v="0"/>
    <x v="0"/>
    <x v="1"/>
    <s v=""/>
    <s v=""/>
    <n v="0"/>
    <n v="0"/>
    <n v="0"/>
  </r>
  <r>
    <x v="113"/>
    <s v="28/07/2024"/>
    <s v="Franchise Sales Bill Ornament CSJ"/>
    <s v="SGST ON GOLD BULLION SALES"/>
    <s v=""/>
    <s v=""/>
    <n v="0"/>
    <s v=""/>
    <s v=""/>
    <n v="2.12"/>
    <n v="0"/>
    <x v="0"/>
    <x v="1"/>
    <s v=""/>
    <s v=""/>
    <n v="0"/>
    <n v="0"/>
    <n v="0"/>
  </r>
  <r>
    <x v="113"/>
    <s v="28/07/2024"/>
    <s v="Franchise Sales Bill Ornament CSJ"/>
    <s v="CGST ON GOLD BULLION SALES"/>
    <s v=""/>
    <s v=""/>
    <n v="0"/>
    <s v=""/>
    <s v=""/>
    <n v="2.12"/>
    <n v="0"/>
    <x v="0"/>
    <x v="1"/>
    <s v=""/>
    <s v=""/>
    <n v="0"/>
    <n v="0"/>
    <n v="0"/>
  </r>
  <r>
    <x v="113"/>
    <s v="28/07/2024"/>
    <s v="Franchise Sales Bill Ornament CSJ"/>
    <s v="ROUND OFF A/C"/>
    <s v=""/>
    <s v=""/>
    <n v="0"/>
    <s v=""/>
    <s v=""/>
    <n v="0.31"/>
    <n v="0"/>
    <x v="0"/>
    <x v="1"/>
    <s v=""/>
    <s v=""/>
    <n v="0"/>
    <n v="0"/>
    <n v="0"/>
  </r>
  <r>
    <x v="113"/>
    <s v="28/07/2024"/>
    <s v="Franchise Sales Bill Ornament CSJ"/>
    <s v="CHANDUKAKA SARAF AND SONS PVT LTD PUNE"/>
    <s v=""/>
    <s v=""/>
    <n v="80307"/>
    <s v=""/>
    <s v=""/>
    <n v="0"/>
    <n v="0"/>
    <x v="0"/>
    <x v="1"/>
    <s v=""/>
    <s v=""/>
    <n v="0"/>
    <n v="0"/>
    <n v="0"/>
  </r>
  <r>
    <x v="114"/>
    <s v="28/07/2024"/>
    <s v="Franchise Sales Bill Ornament CSJ"/>
    <s v="GOLD ORNAMENT SALES"/>
    <s v=""/>
    <n v="0"/>
    <n v="0"/>
    <n v="2.9710000000000001"/>
    <n v="7056.9"/>
    <n v="3270.87"/>
    <n v="3270.87"/>
    <x v="0"/>
    <x v="1"/>
    <n v="2.9710000000000001"/>
    <n v="7056.9"/>
    <n v="20966.05"/>
    <n v="20966.05"/>
    <n v="0"/>
  </r>
  <r>
    <x v="114"/>
    <s v="28/07/2024"/>
    <s v="Franchise Sales Bill Ornament CSJ"/>
    <s v="GOLD ORNAMENT SALES LABOUR CHARGES"/>
    <s v=""/>
    <s v=""/>
    <n v="0"/>
    <s v=""/>
    <s v=""/>
    <n v="204.65"/>
    <n v="204.65"/>
    <x v="0"/>
    <x v="1"/>
    <s v=""/>
    <s v=""/>
    <n v="0"/>
    <n v="0"/>
    <n v="0"/>
  </r>
  <r>
    <x v="114"/>
    <s v="28/07/2024"/>
    <s v="Franchise Sales Bill Ornament CSJ"/>
    <s v="GOLD ORNAMENT SALES OTHER CHARGES"/>
    <s v=""/>
    <s v=""/>
    <n v="0"/>
    <s v=""/>
    <s v=""/>
    <n v="5.5"/>
    <n v="5.5"/>
    <x v="0"/>
    <x v="1"/>
    <s v=""/>
    <s v=""/>
    <n v="0"/>
    <n v="0"/>
    <n v="0"/>
  </r>
  <r>
    <x v="114"/>
    <s v="28/07/2024"/>
    <s v="Franchise Sales Bill Ornament CSJ"/>
    <s v="GOLD BULLION SALES"/>
    <s v=""/>
    <s v=""/>
    <n v="0"/>
    <s v=""/>
    <s v=""/>
    <n v="17694.48"/>
    <n v="17694.48"/>
    <x v="0"/>
    <x v="1"/>
    <s v=""/>
    <s v=""/>
    <n v="0"/>
    <n v="0"/>
    <n v="0"/>
  </r>
  <r>
    <x v="114"/>
    <s v="28/07/2024"/>
    <s v="Franchise Sales Bill Ornament CSJ"/>
    <s v="GOLD BULLION SALES LABOUR CHARGES"/>
    <s v=""/>
    <s v=""/>
    <n v="0"/>
    <s v=""/>
    <s v=""/>
    <n v="35.29"/>
    <n v="35.29"/>
    <x v="0"/>
    <x v="1"/>
    <s v=""/>
    <s v=""/>
    <n v="0"/>
    <n v="0"/>
    <n v="0"/>
  </r>
  <r>
    <x v="114"/>
    <s v="28/07/2024"/>
    <s v="Franchise Sales Bill Ornament CSJ"/>
    <s v="GOLD BULLION SALES OTHER CHARGES"/>
    <s v=""/>
    <s v=""/>
    <n v="0"/>
    <s v=""/>
    <s v=""/>
    <n v="10"/>
    <n v="10"/>
    <x v="0"/>
    <x v="1"/>
    <s v=""/>
    <s v=""/>
    <n v="0"/>
    <n v="0"/>
    <n v="0"/>
  </r>
  <r>
    <x v="114"/>
    <s v="28/07/2024"/>
    <s v="Franchise Sales Bill Ornament CSJ"/>
    <s v="PRECIOUS STONES SALES"/>
    <s v=""/>
    <s v=""/>
    <n v="0"/>
    <s v=""/>
    <s v=""/>
    <n v="113.6"/>
    <n v="113.6"/>
    <x v="0"/>
    <x v="1"/>
    <s v=""/>
    <s v=""/>
    <n v="0"/>
    <n v="0"/>
    <n v="0"/>
  </r>
  <r>
    <x v="114"/>
    <s v="28/07/2024"/>
    <s v="Franchise Sales Bill Ornament CSJ"/>
    <s v="SGST ON GOLD ORNAMENT SALES"/>
    <s v=""/>
    <s v=""/>
    <n v="0"/>
    <s v=""/>
    <s v=""/>
    <n v="49.06"/>
    <n v="0"/>
    <x v="0"/>
    <x v="1"/>
    <s v=""/>
    <s v=""/>
    <n v="0"/>
    <n v="0"/>
    <n v="0"/>
  </r>
  <r>
    <x v="114"/>
    <s v="28/07/2024"/>
    <s v="Franchise Sales Bill Ornament CSJ"/>
    <s v="CGST ON GOLD ORNAMENT SALES"/>
    <s v=""/>
    <s v=""/>
    <n v="0"/>
    <s v=""/>
    <s v=""/>
    <n v="49.06"/>
    <n v="0"/>
    <x v="0"/>
    <x v="1"/>
    <s v=""/>
    <s v=""/>
    <n v="0"/>
    <n v="0"/>
    <n v="0"/>
  </r>
  <r>
    <x v="114"/>
    <s v="28/07/2024"/>
    <s v="Franchise Sales Bill Ornament CSJ"/>
    <s v="SGST ON GOLD ORNAMENT SALES"/>
    <s v=""/>
    <s v=""/>
    <n v="0"/>
    <s v=""/>
    <s v=""/>
    <n v="3.07"/>
    <n v="0"/>
    <x v="0"/>
    <x v="1"/>
    <s v=""/>
    <s v=""/>
    <n v="0"/>
    <n v="0"/>
    <n v="0"/>
  </r>
  <r>
    <x v="114"/>
    <s v="28/07/2024"/>
    <s v="Franchise Sales Bill Ornament CSJ"/>
    <s v="CGST ON GOLD ORNAMENT SALES"/>
    <s v=""/>
    <s v=""/>
    <n v="0"/>
    <s v=""/>
    <s v=""/>
    <n v="3.07"/>
    <n v="0"/>
    <x v="0"/>
    <x v="1"/>
    <s v=""/>
    <s v=""/>
    <n v="0"/>
    <n v="0"/>
    <n v="0"/>
  </r>
  <r>
    <x v="114"/>
    <s v="28/07/2024"/>
    <s v="Franchise Sales Bill Ornament CSJ"/>
    <s v="SGST ON GOLD ORNAMENT SALES"/>
    <s v=""/>
    <s v=""/>
    <n v="0"/>
    <s v=""/>
    <s v=""/>
    <n v="0.08"/>
    <n v="0"/>
    <x v="0"/>
    <x v="1"/>
    <s v=""/>
    <s v=""/>
    <n v="0"/>
    <n v="0"/>
    <n v="0"/>
  </r>
  <r>
    <x v="114"/>
    <s v="28/07/2024"/>
    <s v="Franchise Sales Bill Ornament CSJ"/>
    <s v="CGST ON GOLD ORNAMENT SALES"/>
    <s v=""/>
    <s v=""/>
    <n v="0"/>
    <s v=""/>
    <s v=""/>
    <n v="0.08"/>
    <n v="0"/>
    <x v="0"/>
    <x v="1"/>
    <s v=""/>
    <s v=""/>
    <n v="0"/>
    <n v="0"/>
    <n v="0"/>
  </r>
  <r>
    <x v="114"/>
    <s v="28/07/2024"/>
    <s v="Franchise Sales Bill Ornament CSJ"/>
    <s v="SGST ON GOLD BULLION SALES"/>
    <s v=""/>
    <s v=""/>
    <n v="0"/>
    <s v=""/>
    <s v=""/>
    <n v="265.42"/>
    <n v="0"/>
    <x v="0"/>
    <x v="1"/>
    <s v=""/>
    <s v=""/>
    <n v="0"/>
    <n v="0"/>
    <n v="0"/>
  </r>
  <r>
    <x v="114"/>
    <s v="28/07/2024"/>
    <s v="Franchise Sales Bill Ornament CSJ"/>
    <s v="CGST ON GOLD BULLION SALES"/>
    <s v=""/>
    <s v=""/>
    <n v="0"/>
    <s v=""/>
    <s v=""/>
    <n v="265.42"/>
    <n v="0"/>
    <x v="0"/>
    <x v="1"/>
    <s v=""/>
    <s v=""/>
    <n v="0"/>
    <n v="0"/>
    <n v="0"/>
  </r>
  <r>
    <x v="114"/>
    <s v="28/07/2024"/>
    <s v="Franchise Sales Bill Ornament CSJ"/>
    <s v="SGST ON GOLD BULLION SALES"/>
    <s v=""/>
    <s v=""/>
    <n v="0"/>
    <s v=""/>
    <s v=""/>
    <n v="0.53"/>
    <n v="0"/>
    <x v="0"/>
    <x v="1"/>
    <s v=""/>
    <s v=""/>
    <n v="0"/>
    <n v="0"/>
    <n v="0"/>
  </r>
  <r>
    <x v="114"/>
    <s v="28/07/2024"/>
    <s v="Franchise Sales Bill Ornament CSJ"/>
    <s v="CGST ON GOLD BULLION SALES"/>
    <s v=""/>
    <s v=""/>
    <n v="0"/>
    <s v=""/>
    <s v=""/>
    <n v="0.53"/>
    <n v="0"/>
    <x v="0"/>
    <x v="1"/>
    <s v=""/>
    <s v=""/>
    <n v="0"/>
    <n v="0"/>
    <n v="0"/>
  </r>
  <r>
    <x v="114"/>
    <s v="28/07/2024"/>
    <s v="Franchise Sales Bill Ornament CSJ"/>
    <s v="SGST ON GOLD BULLION SALES"/>
    <s v=""/>
    <s v=""/>
    <n v="0"/>
    <s v=""/>
    <s v=""/>
    <n v="0.15"/>
    <n v="0"/>
    <x v="0"/>
    <x v="1"/>
    <s v=""/>
    <s v=""/>
    <n v="0"/>
    <n v="0"/>
    <n v="0"/>
  </r>
  <r>
    <x v="114"/>
    <s v="28/07/2024"/>
    <s v="Franchise Sales Bill Ornament CSJ"/>
    <s v="CGST ON GOLD BULLION SALES"/>
    <s v=""/>
    <s v=""/>
    <n v="0"/>
    <s v=""/>
    <s v=""/>
    <n v="0.15"/>
    <n v="0"/>
    <x v="0"/>
    <x v="1"/>
    <s v=""/>
    <s v=""/>
    <n v="0"/>
    <n v="0"/>
    <n v="0"/>
  </r>
  <r>
    <x v="114"/>
    <s v="28/07/2024"/>
    <s v="Franchise Sales Bill Ornament CSJ"/>
    <s v="SGST ON PRECIOUS STONES SALES"/>
    <s v=""/>
    <s v=""/>
    <n v="0"/>
    <s v=""/>
    <s v=""/>
    <n v="1.7"/>
    <n v="0"/>
    <x v="0"/>
    <x v="1"/>
    <s v=""/>
    <s v=""/>
    <n v="0"/>
    <n v="0"/>
    <n v="0"/>
  </r>
  <r>
    <x v="114"/>
    <s v="28/07/2024"/>
    <s v="Franchise Sales Bill Ornament CSJ"/>
    <s v="CGST ON PRECIOUS STONES SALES"/>
    <s v=""/>
    <s v=""/>
    <n v="0"/>
    <s v=""/>
    <s v=""/>
    <n v="1.7"/>
    <n v="0"/>
    <x v="0"/>
    <x v="1"/>
    <s v=""/>
    <s v=""/>
    <n v="0"/>
    <n v="0"/>
    <n v="0"/>
  </r>
  <r>
    <x v="114"/>
    <s v="28/07/2024"/>
    <s v="Franchise Sales Bill Ornament CSJ"/>
    <s v="ROUND OFF A/C"/>
    <s v=""/>
    <s v=""/>
    <n v="0.41"/>
    <s v=""/>
    <s v=""/>
    <n v="0"/>
    <n v="0"/>
    <x v="0"/>
    <x v="1"/>
    <s v=""/>
    <s v=""/>
    <n v="0"/>
    <n v="0"/>
    <n v="0"/>
  </r>
  <r>
    <x v="114"/>
    <s v="28/07/2024"/>
    <s v="Franchise Sales Bill Ornament CSJ"/>
    <s v="CHANDUKAKA SARAF AND SONS PVT LTD PUNE"/>
    <s v=""/>
    <s v=""/>
    <n v="21974"/>
    <s v=""/>
    <s v=""/>
    <n v="0"/>
    <n v="0"/>
    <x v="0"/>
    <x v="1"/>
    <s v=""/>
    <s v=""/>
    <n v="0"/>
    <n v="0"/>
    <n v="0"/>
  </r>
  <r>
    <x v="115"/>
    <s v="28/07/2024"/>
    <s v="Franchise Diamond Sales Bill CSJ"/>
    <s v="GOLD ORNAMENT SALES"/>
    <s v=""/>
    <n v="0"/>
    <n v="0"/>
    <n v="19.053000000000001"/>
    <n v="7056.9"/>
    <n v="134423.49"/>
    <n v="134423.49"/>
    <x v="2"/>
    <x v="1"/>
    <n v="19.053000000000001"/>
    <n v="7056.9"/>
    <n v="134455.11600000001"/>
    <n v="134455.11600000001"/>
    <n v="0"/>
  </r>
  <r>
    <x v="115"/>
    <s v="28/07/2024"/>
    <s v="Franchise Diamond Sales Bill CSJ"/>
    <s v="DIAMOND SALES"/>
    <s v=""/>
    <s v=""/>
    <n v="0"/>
    <s v=""/>
    <s v=""/>
    <n v="410975"/>
    <n v="410975"/>
    <x v="2"/>
    <x v="1"/>
    <s v=""/>
    <s v=""/>
    <n v="0"/>
    <n v="0"/>
    <n v="0"/>
  </r>
  <r>
    <x v="115"/>
    <s v="28/07/2024"/>
    <s v="Franchise Diamond Sales Bill CSJ"/>
    <s v="GOLD ORNAMENT SALES LABOUR CHARGES"/>
    <s v=""/>
    <s v=""/>
    <n v="0"/>
    <s v=""/>
    <s v=""/>
    <n v="40577.17"/>
    <n v="40577.17"/>
    <x v="2"/>
    <x v="1"/>
    <s v=""/>
    <s v=""/>
    <n v="0"/>
    <n v="0"/>
    <n v="0"/>
  </r>
  <r>
    <x v="115"/>
    <s v="28/07/2024"/>
    <s v="Franchise Diamond Sales Bill CSJ"/>
    <s v="SGST ON GOLD ORNAMENT SALES"/>
    <s v=""/>
    <s v=""/>
    <n v="0"/>
    <s v=""/>
    <s v=""/>
    <n v="2016.35"/>
    <n v="0"/>
    <x v="2"/>
    <x v="1"/>
    <s v=""/>
    <s v=""/>
    <n v="0"/>
    <n v="0"/>
    <n v="0"/>
  </r>
  <r>
    <x v="115"/>
    <s v="28/07/2024"/>
    <s v="Franchise Diamond Sales Bill CSJ"/>
    <s v="CGST ON GOLD ORNAMENT SALES"/>
    <s v=""/>
    <s v=""/>
    <n v="0"/>
    <s v=""/>
    <s v=""/>
    <n v="2016.35"/>
    <n v="0"/>
    <x v="2"/>
    <x v="1"/>
    <s v=""/>
    <s v=""/>
    <n v="0"/>
    <n v="0"/>
    <n v="0"/>
  </r>
  <r>
    <x v="115"/>
    <s v="28/07/2024"/>
    <s v="Franchise Diamond Sales Bill CSJ"/>
    <s v="SGST ON DIAMOND SALES"/>
    <s v=""/>
    <s v=""/>
    <n v="0"/>
    <s v=""/>
    <s v=""/>
    <n v="6164.63"/>
    <n v="0"/>
    <x v="2"/>
    <x v="1"/>
    <s v=""/>
    <s v=""/>
    <n v="0"/>
    <n v="0"/>
    <n v="0"/>
  </r>
  <r>
    <x v="115"/>
    <s v="28/07/2024"/>
    <s v="Franchise Diamond Sales Bill CSJ"/>
    <s v="CGST ON DIAMOND SALES"/>
    <s v=""/>
    <s v=""/>
    <n v="0"/>
    <s v=""/>
    <s v=""/>
    <n v="6164.63"/>
    <n v="0"/>
    <x v="2"/>
    <x v="1"/>
    <s v=""/>
    <s v=""/>
    <n v="0"/>
    <n v="0"/>
    <n v="0"/>
  </r>
  <r>
    <x v="115"/>
    <s v="28/07/2024"/>
    <s v="Franchise Diamond Sales Bill CSJ"/>
    <s v="SGST ON GOLD ORNAMENT SALES"/>
    <s v=""/>
    <s v=""/>
    <n v="0"/>
    <s v=""/>
    <s v=""/>
    <n v="608.66"/>
    <n v="0"/>
    <x v="2"/>
    <x v="1"/>
    <s v=""/>
    <s v=""/>
    <n v="0"/>
    <n v="0"/>
    <n v="0"/>
  </r>
  <r>
    <x v="115"/>
    <s v="28/07/2024"/>
    <s v="Franchise Diamond Sales Bill CSJ"/>
    <s v="CGST ON GOLD ORNAMENT SALES"/>
    <s v=""/>
    <s v=""/>
    <n v="0"/>
    <s v=""/>
    <s v=""/>
    <n v="608.66"/>
    <n v="0"/>
    <x v="2"/>
    <x v="1"/>
    <s v=""/>
    <s v=""/>
    <n v="0"/>
    <n v="0"/>
    <n v="0"/>
  </r>
  <r>
    <x v="115"/>
    <s v="28/07/2024"/>
    <s v="Franchise Diamond Sales Bill CSJ"/>
    <s v="ROUND OFF A/C"/>
    <s v=""/>
    <s v=""/>
    <n v="0"/>
    <s v=""/>
    <s v=""/>
    <n v="0.06"/>
    <n v="0"/>
    <x v="2"/>
    <x v="1"/>
    <s v=""/>
    <s v=""/>
    <n v="0"/>
    <n v="0"/>
    <n v="0"/>
  </r>
  <r>
    <x v="115"/>
    <s v="28/07/2024"/>
    <s v="Franchise Diamond Sales Bill CSJ"/>
    <s v="CHANDUKAKA SARAF AND SONS PVT LTD PUNE"/>
    <s v=""/>
    <s v=""/>
    <n v="603555"/>
    <s v=""/>
    <s v=""/>
    <n v="0"/>
    <n v="0"/>
    <x v="2"/>
    <x v="1"/>
    <s v=""/>
    <s v=""/>
    <n v="0"/>
    <n v="0"/>
    <n v="0"/>
  </r>
  <r>
    <x v="116"/>
    <s v="28/07/2024"/>
    <s v="Franchise Diamond Sales Bill CSJ"/>
    <s v="GOLD ORNAMENT SALES"/>
    <s v=""/>
    <n v="0"/>
    <n v="0"/>
    <n v="60.688000000000002"/>
    <n v="7056.9"/>
    <n v="428241.32"/>
    <n v="428241.32"/>
    <x v="2"/>
    <x v="1"/>
    <n v="60.688000000000002"/>
    <n v="7056.9"/>
    <n v="428269.147"/>
    <n v="428269.147"/>
    <n v="0"/>
  </r>
  <r>
    <x v="116"/>
    <s v="28/07/2024"/>
    <s v="Franchise Diamond Sales Bill CSJ"/>
    <s v="DIAMOND SALES"/>
    <s v=""/>
    <s v=""/>
    <n v="0"/>
    <s v=""/>
    <s v=""/>
    <n v="540075"/>
    <n v="540075"/>
    <x v="2"/>
    <x v="1"/>
    <s v=""/>
    <s v=""/>
    <n v="0"/>
    <n v="0"/>
    <n v="0"/>
  </r>
  <r>
    <x v="116"/>
    <s v="28/07/2024"/>
    <s v="Franchise Diamond Sales Bill CSJ"/>
    <s v="GOLD ORNAMENT SALES LABOUR CHARGES"/>
    <s v=""/>
    <s v=""/>
    <n v="0"/>
    <s v=""/>
    <s v=""/>
    <n v="71098.27"/>
    <n v="71098.27"/>
    <x v="2"/>
    <x v="1"/>
    <s v=""/>
    <s v=""/>
    <n v="0"/>
    <n v="0"/>
    <n v="0"/>
  </r>
  <r>
    <x v="116"/>
    <s v="28/07/2024"/>
    <s v="Franchise Diamond Sales Bill CSJ"/>
    <s v="SGST ON GOLD ORNAMENT SALES"/>
    <s v=""/>
    <s v=""/>
    <n v="0"/>
    <s v=""/>
    <s v=""/>
    <n v="6423.62"/>
    <n v="0"/>
    <x v="2"/>
    <x v="1"/>
    <s v=""/>
    <s v=""/>
    <n v="0"/>
    <n v="0"/>
    <n v="0"/>
  </r>
  <r>
    <x v="116"/>
    <s v="28/07/2024"/>
    <s v="Franchise Diamond Sales Bill CSJ"/>
    <s v="CGST ON GOLD ORNAMENT SALES"/>
    <s v=""/>
    <s v=""/>
    <n v="0"/>
    <s v=""/>
    <s v=""/>
    <n v="6423.62"/>
    <n v="0"/>
    <x v="2"/>
    <x v="1"/>
    <s v=""/>
    <s v=""/>
    <n v="0"/>
    <n v="0"/>
    <n v="0"/>
  </r>
  <r>
    <x v="116"/>
    <s v="28/07/2024"/>
    <s v="Franchise Diamond Sales Bill CSJ"/>
    <s v="SGST ON DIAMOND SALES"/>
    <s v=""/>
    <s v=""/>
    <n v="0"/>
    <s v=""/>
    <s v=""/>
    <n v="8101.13"/>
    <n v="0"/>
    <x v="2"/>
    <x v="1"/>
    <s v=""/>
    <s v=""/>
    <n v="0"/>
    <n v="0"/>
    <n v="0"/>
  </r>
  <r>
    <x v="116"/>
    <s v="28/07/2024"/>
    <s v="Franchise Diamond Sales Bill CSJ"/>
    <s v="CGST ON DIAMOND SALES"/>
    <s v=""/>
    <s v=""/>
    <n v="0"/>
    <s v=""/>
    <s v=""/>
    <n v="8101.13"/>
    <n v="0"/>
    <x v="2"/>
    <x v="1"/>
    <s v=""/>
    <s v=""/>
    <n v="0"/>
    <n v="0"/>
    <n v="0"/>
  </r>
  <r>
    <x v="116"/>
    <s v="28/07/2024"/>
    <s v="Franchise Diamond Sales Bill CSJ"/>
    <s v="SGST ON GOLD ORNAMENT SALES"/>
    <s v=""/>
    <s v=""/>
    <n v="0"/>
    <s v=""/>
    <s v=""/>
    <n v="1066.47"/>
    <n v="0"/>
    <x v="2"/>
    <x v="1"/>
    <s v=""/>
    <s v=""/>
    <n v="0"/>
    <n v="0"/>
    <n v="0"/>
  </r>
  <r>
    <x v="116"/>
    <s v="28/07/2024"/>
    <s v="Franchise Diamond Sales Bill CSJ"/>
    <s v="CGST ON GOLD ORNAMENT SALES"/>
    <s v=""/>
    <s v=""/>
    <n v="0"/>
    <s v=""/>
    <s v=""/>
    <n v="1066.47"/>
    <n v="0"/>
    <x v="2"/>
    <x v="1"/>
    <s v=""/>
    <s v=""/>
    <n v="0"/>
    <n v="0"/>
    <n v="0"/>
  </r>
  <r>
    <x v="116"/>
    <s v="28/07/2024"/>
    <s v="Franchise Diamond Sales Bill CSJ"/>
    <s v="ROUND OFF A/C"/>
    <s v=""/>
    <s v=""/>
    <n v="0.03"/>
    <s v=""/>
    <s v=""/>
    <n v="0"/>
    <n v="0"/>
    <x v="2"/>
    <x v="1"/>
    <s v=""/>
    <s v=""/>
    <n v="0"/>
    <n v="0"/>
    <n v="0"/>
  </r>
  <r>
    <x v="116"/>
    <s v="28/07/2024"/>
    <s v="Franchise Diamond Sales Bill CSJ"/>
    <s v="CHANDUKAKA SARAF AND SONS PVT LTD PUNE"/>
    <s v=""/>
    <s v=""/>
    <n v="1070597"/>
    <s v=""/>
    <s v=""/>
    <n v="0"/>
    <n v="0"/>
    <x v="2"/>
    <x v="1"/>
    <s v=""/>
    <s v=""/>
    <n v="0"/>
    <n v="0"/>
    <n v="0"/>
  </r>
  <r>
    <x v="117"/>
    <s v="28/07/2024"/>
    <s v="Franchise Diamond Sales Bill CSJ"/>
    <s v="GOLD ORNAMENT SALES"/>
    <s v=""/>
    <n v="0"/>
    <n v="0"/>
    <n v="17.899000000000001"/>
    <n v="7056.9"/>
    <n v="126283.34"/>
    <n v="126283.34"/>
    <x v="2"/>
    <x v="1"/>
    <n v="17.899000000000001"/>
    <n v="7056.9"/>
    <n v="126311.45299999999"/>
    <n v="126311.45299999999"/>
    <n v="0"/>
  </r>
  <r>
    <x v="117"/>
    <s v="28/07/2024"/>
    <s v="Franchise Diamond Sales Bill CSJ"/>
    <s v="DIAMOND SALES"/>
    <s v=""/>
    <s v=""/>
    <n v="0"/>
    <s v=""/>
    <s v=""/>
    <n v="326792"/>
    <n v="326792"/>
    <x v="2"/>
    <x v="1"/>
    <s v=""/>
    <s v=""/>
    <n v="0"/>
    <n v="0"/>
    <n v="0"/>
  </r>
  <r>
    <x v="117"/>
    <s v="28/07/2024"/>
    <s v="Franchise Diamond Sales Bill CSJ"/>
    <s v="GOLD ORNAMENT SALES LABOUR CHARGES"/>
    <s v=""/>
    <s v=""/>
    <n v="0"/>
    <s v=""/>
    <s v=""/>
    <n v="38855.300000000003"/>
    <n v="38855.300000000003"/>
    <x v="2"/>
    <x v="1"/>
    <s v=""/>
    <s v=""/>
    <n v="0"/>
    <n v="0"/>
    <n v="0"/>
  </r>
  <r>
    <x v="117"/>
    <s v="28/07/2024"/>
    <s v="Franchise Diamond Sales Bill CSJ"/>
    <s v="SGST ON GOLD ORNAMENT SALES"/>
    <s v=""/>
    <s v=""/>
    <n v="0"/>
    <s v=""/>
    <s v=""/>
    <n v="1894.25"/>
    <n v="0"/>
    <x v="2"/>
    <x v="1"/>
    <s v=""/>
    <s v=""/>
    <n v="0"/>
    <n v="0"/>
    <n v="0"/>
  </r>
  <r>
    <x v="117"/>
    <s v="28/07/2024"/>
    <s v="Franchise Diamond Sales Bill CSJ"/>
    <s v="CGST ON GOLD ORNAMENT SALES"/>
    <s v=""/>
    <s v=""/>
    <n v="0"/>
    <s v=""/>
    <s v=""/>
    <n v="1894.25"/>
    <n v="0"/>
    <x v="2"/>
    <x v="1"/>
    <s v=""/>
    <s v=""/>
    <n v="0"/>
    <n v="0"/>
    <n v="0"/>
  </r>
  <r>
    <x v="117"/>
    <s v="28/07/2024"/>
    <s v="Franchise Diamond Sales Bill CSJ"/>
    <s v="SGST ON DIAMOND SALES"/>
    <s v=""/>
    <s v=""/>
    <n v="0"/>
    <s v=""/>
    <s v=""/>
    <n v="4901.88"/>
    <n v="0"/>
    <x v="2"/>
    <x v="1"/>
    <s v=""/>
    <s v=""/>
    <n v="0"/>
    <n v="0"/>
    <n v="0"/>
  </r>
  <r>
    <x v="117"/>
    <s v="28/07/2024"/>
    <s v="Franchise Diamond Sales Bill CSJ"/>
    <s v="CGST ON DIAMOND SALES"/>
    <s v=""/>
    <s v=""/>
    <n v="0"/>
    <s v=""/>
    <s v=""/>
    <n v="4901.88"/>
    <n v="0"/>
    <x v="2"/>
    <x v="1"/>
    <s v=""/>
    <s v=""/>
    <n v="0"/>
    <n v="0"/>
    <n v="0"/>
  </r>
  <r>
    <x v="117"/>
    <s v="28/07/2024"/>
    <s v="Franchise Diamond Sales Bill CSJ"/>
    <s v="SGST ON GOLD ORNAMENT SALES"/>
    <s v=""/>
    <s v=""/>
    <n v="0"/>
    <s v=""/>
    <s v=""/>
    <n v="582.83000000000004"/>
    <n v="0"/>
    <x v="2"/>
    <x v="1"/>
    <s v=""/>
    <s v=""/>
    <n v="0"/>
    <n v="0"/>
    <n v="0"/>
  </r>
  <r>
    <x v="117"/>
    <s v="28/07/2024"/>
    <s v="Franchise Diamond Sales Bill CSJ"/>
    <s v="CGST ON GOLD ORNAMENT SALES"/>
    <s v=""/>
    <s v=""/>
    <n v="0"/>
    <s v=""/>
    <s v=""/>
    <n v="582.83000000000004"/>
    <n v="0"/>
    <x v="2"/>
    <x v="1"/>
    <s v=""/>
    <s v=""/>
    <n v="0"/>
    <n v="0"/>
    <n v="0"/>
  </r>
  <r>
    <x v="117"/>
    <s v="28/07/2024"/>
    <s v="Franchise Diamond Sales Bill CSJ"/>
    <s v="ROUND OFF A/C"/>
    <s v=""/>
    <s v=""/>
    <n v="0"/>
    <s v=""/>
    <s v=""/>
    <n v="0.44"/>
    <n v="0"/>
    <x v="2"/>
    <x v="1"/>
    <s v=""/>
    <s v=""/>
    <n v="0"/>
    <n v="0"/>
    <n v="0"/>
  </r>
  <r>
    <x v="117"/>
    <s v="28/07/2024"/>
    <s v="Franchise Diamond Sales Bill CSJ"/>
    <s v="CHANDUKAKA SARAF AND SONS PVT LTD PUNE"/>
    <s v=""/>
    <s v=""/>
    <n v="506689"/>
    <s v=""/>
    <s v=""/>
    <n v="0"/>
    <n v="0"/>
    <x v="2"/>
    <x v="1"/>
    <s v=""/>
    <s v=""/>
    <n v="0"/>
    <n v="0"/>
    <n v="0"/>
  </r>
  <r>
    <x v="118"/>
    <s v="28/07/2024"/>
    <s v="Franchise Diamond Sales Bill CSJ"/>
    <s v="GOLD ORNAMENT SALES"/>
    <s v=""/>
    <n v="0"/>
    <n v="0"/>
    <n v="13.561999999999999"/>
    <n v="7056.9"/>
    <n v="95681.07"/>
    <n v="95681.07"/>
    <x v="2"/>
    <x v="1"/>
    <n v="13.561999999999999"/>
    <n v="7056.9"/>
    <n v="95705.678"/>
    <n v="95705.678"/>
    <n v="0"/>
  </r>
  <r>
    <x v="118"/>
    <s v="28/07/2024"/>
    <s v="Franchise Diamond Sales Bill CSJ"/>
    <s v="DIAMOND SALES"/>
    <s v=""/>
    <s v=""/>
    <n v="0"/>
    <s v=""/>
    <s v=""/>
    <n v="261625"/>
    <n v="261625"/>
    <x v="2"/>
    <x v="1"/>
    <s v=""/>
    <s v=""/>
    <n v="0"/>
    <n v="0"/>
    <n v="0"/>
  </r>
  <r>
    <x v="118"/>
    <s v="28/07/2024"/>
    <s v="Franchise Diamond Sales Bill CSJ"/>
    <s v="GOLD ORNAMENT SALES LABOUR CHARGES"/>
    <s v=""/>
    <s v=""/>
    <n v="0"/>
    <s v=""/>
    <s v=""/>
    <n v="29010.94"/>
    <n v="29010.94"/>
    <x v="2"/>
    <x v="1"/>
    <s v=""/>
    <s v=""/>
    <n v="0"/>
    <n v="0"/>
    <n v="0"/>
  </r>
  <r>
    <x v="118"/>
    <s v="28/07/2024"/>
    <s v="Franchise Diamond Sales Bill CSJ"/>
    <s v="SGST ON GOLD ORNAMENT SALES"/>
    <s v=""/>
    <s v=""/>
    <n v="0"/>
    <s v=""/>
    <s v=""/>
    <n v="1435.22"/>
    <n v="0"/>
    <x v="2"/>
    <x v="1"/>
    <s v=""/>
    <s v=""/>
    <n v="0"/>
    <n v="0"/>
    <n v="0"/>
  </r>
  <r>
    <x v="118"/>
    <s v="28/07/2024"/>
    <s v="Franchise Diamond Sales Bill CSJ"/>
    <s v="CGST ON GOLD ORNAMENT SALES"/>
    <s v=""/>
    <s v=""/>
    <n v="0"/>
    <s v=""/>
    <s v=""/>
    <n v="1435.22"/>
    <n v="0"/>
    <x v="2"/>
    <x v="1"/>
    <s v=""/>
    <s v=""/>
    <n v="0"/>
    <n v="0"/>
    <n v="0"/>
  </r>
  <r>
    <x v="118"/>
    <s v="28/07/2024"/>
    <s v="Franchise Diamond Sales Bill CSJ"/>
    <s v="SGST ON DIAMOND SALES"/>
    <s v=""/>
    <s v=""/>
    <n v="0"/>
    <s v=""/>
    <s v=""/>
    <n v="3924.38"/>
    <n v="0"/>
    <x v="2"/>
    <x v="1"/>
    <s v=""/>
    <s v=""/>
    <n v="0"/>
    <n v="0"/>
    <n v="0"/>
  </r>
  <r>
    <x v="118"/>
    <s v="28/07/2024"/>
    <s v="Franchise Diamond Sales Bill CSJ"/>
    <s v="CGST ON DIAMOND SALES"/>
    <s v=""/>
    <s v=""/>
    <n v="0"/>
    <s v=""/>
    <s v=""/>
    <n v="3924.38"/>
    <n v="0"/>
    <x v="2"/>
    <x v="1"/>
    <s v=""/>
    <s v=""/>
    <n v="0"/>
    <n v="0"/>
    <n v="0"/>
  </r>
  <r>
    <x v="118"/>
    <s v="28/07/2024"/>
    <s v="Franchise Diamond Sales Bill CSJ"/>
    <s v="SGST ON GOLD ORNAMENT SALES"/>
    <s v=""/>
    <s v=""/>
    <n v="0"/>
    <s v=""/>
    <s v=""/>
    <n v="435.16"/>
    <n v="0"/>
    <x v="2"/>
    <x v="1"/>
    <s v=""/>
    <s v=""/>
    <n v="0"/>
    <n v="0"/>
    <n v="0"/>
  </r>
  <r>
    <x v="118"/>
    <s v="28/07/2024"/>
    <s v="Franchise Diamond Sales Bill CSJ"/>
    <s v="CGST ON GOLD ORNAMENT SALES"/>
    <s v=""/>
    <s v=""/>
    <n v="0"/>
    <s v=""/>
    <s v=""/>
    <n v="435.16"/>
    <n v="0"/>
    <x v="2"/>
    <x v="1"/>
    <s v=""/>
    <s v=""/>
    <n v="0"/>
    <n v="0"/>
    <n v="0"/>
  </r>
  <r>
    <x v="118"/>
    <s v="28/07/2024"/>
    <s v="Franchise Diamond Sales Bill CSJ"/>
    <s v="ROUND OFF A/C"/>
    <s v=""/>
    <s v=""/>
    <n v="0"/>
    <s v=""/>
    <s v=""/>
    <n v="0.47"/>
    <n v="0"/>
    <x v="2"/>
    <x v="1"/>
    <s v=""/>
    <s v=""/>
    <n v="0"/>
    <n v="0"/>
    <n v="0"/>
  </r>
  <r>
    <x v="118"/>
    <s v="28/07/2024"/>
    <s v="Franchise Diamond Sales Bill CSJ"/>
    <s v="CHANDUKAKA SARAF AND SONS PVT LTD PUNE"/>
    <s v=""/>
    <s v=""/>
    <n v="397907"/>
    <s v=""/>
    <s v=""/>
    <n v="0"/>
    <n v="0"/>
    <x v="2"/>
    <x v="1"/>
    <s v=""/>
    <s v=""/>
    <n v="0"/>
    <n v="0"/>
    <n v="0"/>
  </r>
  <r>
    <x v="119"/>
    <s v="28/07/2024"/>
    <s v="Franchise Diamond Sales Bill CSJ"/>
    <s v="GOLD ORNAMENT SALES"/>
    <s v=""/>
    <n v="0"/>
    <n v="0"/>
    <n v="7.6660000000000004"/>
    <n v="7056.9"/>
    <n v="54091.19"/>
    <n v="54091.19"/>
    <x v="2"/>
    <x v="1"/>
    <n v="7.6660000000000004"/>
    <n v="7056.9"/>
    <n v="54098.195"/>
    <n v="54098.195"/>
    <n v="0"/>
  </r>
  <r>
    <x v="119"/>
    <s v="28/07/2024"/>
    <s v="Franchise Diamond Sales Bill CSJ"/>
    <s v="DIAMOND SALES"/>
    <s v=""/>
    <s v=""/>
    <n v="0"/>
    <s v=""/>
    <s v=""/>
    <n v="131325"/>
    <n v="131325"/>
    <x v="2"/>
    <x v="1"/>
    <s v=""/>
    <s v=""/>
    <n v="0"/>
    <n v="0"/>
    <n v="0"/>
  </r>
  <r>
    <x v="119"/>
    <s v="28/07/2024"/>
    <s v="Franchise Diamond Sales Bill CSJ"/>
    <s v="GOLD ORNAMENT SALES LABOUR CHARGES"/>
    <s v=""/>
    <s v=""/>
    <n v="0"/>
    <s v=""/>
    <s v=""/>
    <n v="16421.400000000001"/>
    <n v="16421.400000000001"/>
    <x v="2"/>
    <x v="1"/>
    <s v=""/>
    <s v=""/>
    <n v="0"/>
    <n v="0"/>
    <n v="0"/>
  </r>
  <r>
    <x v="119"/>
    <s v="28/07/2024"/>
    <s v="Franchise Diamond Sales Bill CSJ"/>
    <s v="SGST ON GOLD ORNAMENT SALES"/>
    <s v=""/>
    <s v=""/>
    <n v="0"/>
    <s v=""/>
    <s v=""/>
    <n v="811.37"/>
    <n v="0"/>
    <x v="2"/>
    <x v="1"/>
    <s v=""/>
    <s v=""/>
    <n v="0"/>
    <n v="0"/>
    <n v="0"/>
  </r>
  <r>
    <x v="119"/>
    <s v="28/07/2024"/>
    <s v="Franchise Diamond Sales Bill CSJ"/>
    <s v="CGST ON GOLD ORNAMENT SALES"/>
    <s v=""/>
    <s v=""/>
    <n v="0"/>
    <s v=""/>
    <s v=""/>
    <n v="811.37"/>
    <n v="0"/>
    <x v="2"/>
    <x v="1"/>
    <s v=""/>
    <s v=""/>
    <n v="0"/>
    <n v="0"/>
    <n v="0"/>
  </r>
  <r>
    <x v="119"/>
    <s v="28/07/2024"/>
    <s v="Franchise Diamond Sales Bill CSJ"/>
    <s v="SGST ON DIAMOND SALES"/>
    <s v=""/>
    <s v=""/>
    <n v="0"/>
    <s v=""/>
    <s v=""/>
    <n v="1969.88"/>
    <n v="0"/>
    <x v="2"/>
    <x v="1"/>
    <s v=""/>
    <s v=""/>
    <n v="0"/>
    <n v="0"/>
    <n v="0"/>
  </r>
  <r>
    <x v="119"/>
    <s v="28/07/2024"/>
    <s v="Franchise Diamond Sales Bill CSJ"/>
    <s v="CGST ON DIAMOND SALES"/>
    <s v=""/>
    <s v=""/>
    <n v="0"/>
    <s v=""/>
    <s v=""/>
    <n v="1969.88"/>
    <n v="0"/>
    <x v="2"/>
    <x v="1"/>
    <s v=""/>
    <s v=""/>
    <n v="0"/>
    <n v="0"/>
    <n v="0"/>
  </r>
  <r>
    <x v="119"/>
    <s v="28/07/2024"/>
    <s v="Franchise Diamond Sales Bill CSJ"/>
    <s v="SGST ON GOLD ORNAMENT SALES"/>
    <s v=""/>
    <s v=""/>
    <n v="0"/>
    <s v=""/>
    <s v=""/>
    <n v="246.32"/>
    <n v="0"/>
    <x v="2"/>
    <x v="1"/>
    <s v=""/>
    <s v=""/>
    <n v="0"/>
    <n v="0"/>
    <n v="0"/>
  </r>
  <r>
    <x v="119"/>
    <s v="28/07/2024"/>
    <s v="Franchise Diamond Sales Bill CSJ"/>
    <s v="CGST ON GOLD ORNAMENT SALES"/>
    <s v=""/>
    <s v=""/>
    <n v="0"/>
    <s v=""/>
    <s v=""/>
    <n v="246.32"/>
    <n v="0"/>
    <x v="2"/>
    <x v="1"/>
    <s v=""/>
    <s v=""/>
    <n v="0"/>
    <n v="0"/>
    <n v="0"/>
  </r>
  <r>
    <x v="119"/>
    <s v="28/07/2024"/>
    <s v="Franchise Diamond Sales Bill CSJ"/>
    <s v="ROUND OFF A/C"/>
    <s v=""/>
    <s v=""/>
    <n v="0"/>
    <s v=""/>
    <s v=""/>
    <n v="0.27"/>
    <n v="0"/>
    <x v="2"/>
    <x v="1"/>
    <s v=""/>
    <s v=""/>
    <n v="0"/>
    <n v="0"/>
    <n v="0"/>
  </r>
  <r>
    <x v="119"/>
    <s v="28/07/2024"/>
    <s v="Franchise Diamond Sales Bill CSJ"/>
    <s v="CHANDUKAKA SARAF AND SONS PVT LTD PUNE"/>
    <s v=""/>
    <s v=""/>
    <n v="207893"/>
    <s v=""/>
    <s v=""/>
    <n v="0"/>
    <n v="0"/>
    <x v="2"/>
    <x v="1"/>
    <s v=""/>
    <s v=""/>
    <n v="0"/>
    <n v="0"/>
    <n v="0"/>
  </r>
  <r>
    <x v="120"/>
    <s v="28/07/2024"/>
    <s v="Rd Purchase Franchise Silver CSJ"/>
    <s v="SILVER ORNAMENT RD PURCHASE"/>
    <n v="0.70299999999999996"/>
    <n v="82.17"/>
    <n v="197.27"/>
    <s v=""/>
    <n v="0"/>
    <n v="0"/>
    <n v="197.27"/>
    <x v="1"/>
    <x v="0"/>
    <n v="0.70299999999999996"/>
    <n v="82.17"/>
    <n v="57.765999999999998"/>
    <n v="0"/>
    <n v="57.765999999999998"/>
  </r>
  <r>
    <x v="120"/>
    <s v="28/07/2024"/>
    <s v="Rd Purchase Franchise Silver CSJ"/>
    <s v="SGST ON SILVER ORNAMENT RD PURCHASE"/>
    <s v=""/>
    <s v=""/>
    <n v="2.96"/>
    <s v=""/>
    <s v=""/>
    <n v="0"/>
    <n v="0"/>
    <x v="1"/>
    <x v="0"/>
    <s v=""/>
    <s v=""/>
    <n v="0"/>
    <n v="0"/>
    <n v="0"/>
  </r>
  <r>
    <x v="120"/>
    <s v="28/07/2024"/>
    <s v="Rd Purchase Franchise Silver CSJ"/>
    <s v="CGST ON SILVER ORNAMENT RD PURCHASE"/>
    <s v=""/>
    <s v=""/>
    <n v="2.96"/>
    <s v=""/>
    <s v=""/>
    <n v="0"/>
    <n v="0"/>
    <x v="1"/>
    <x v="0"/>
    <s v=""/>
    <s v=""/>
    <n v="0"/>
    <n v="0"/>
    <n v="0"/>
  </r>
  <r>
    <x v="120"/>
    <s v="28/07/2024"/>
    <s v="Rd Purchase Franchise Silver CSJ"/>
    <s v="ROUND OFF A/C"/>
    <s v=""/>
    <s v=""/>
    <n v="0"/>
    <s v=""/>
    <s v=""/>
    <n v="0.19"/>
    <n v="0"/>
    <x v="1"/>
    <x v="0"/>
    <s v=""/>
    <s v=""/>
    <n v="0"/>
    <n v="0"/>
    <n v="0"/>
  </r>
  <r>
    <x v="120"/>
    <s v="28/07/2024"/>
    <s v="Rd Purchase Franchise Silver CSJ"/>
    <s v="CHANDUKAKA SARAF AND SONS PVT LTD PUNE"/>
    <s v=""/>
    <s v=""/>
    <n v="0"/>
    <s v=""/>
    <s v=""/>
    <n v="203"/>
    <n v="0"/>
    <x v="1"/>
    <x v="0"/>
    <s v=""/>
    <s v=""/>
    <n v="0"/>
    <n v="0"/>
    <n v="0"/>
  </r>
  <r>
    <x v="120"/>
    <s v="28/07/2024"/>
    <s v="Rd Purchase Franchise Silver CSJ"/>
    <s v="CHANDUKAKA SARAF AND SONS PVT LTD PUNE"/>
    <s v=""/>
    <s v=""/>
    <n v="1"/>
    <s v=""/>
    <s v=""/>
    <n v="0"/>
    <n v="0"/>
    <x v="1"/>
    <x v="0"/>
    <s v=""/>
    <s v=""/>
    <n v="0"/>
    <n v="0"/>
    <n v="0"/>
  </r>
  <r>
    <x v="120"/>
    <s v="28/07/2024"/>
    <s v="Rd Purchase Franchise Silver CSJ"/>
    <s v="T.D.S. PAYABLE PUR ON GOODS"/>
    <s v=""/>
    <s v=""/>
    <n v="0"/>
    <s v=""/>
    <s v=""/>
    <n v="1"/>
    <n v="0"/>
    <x v="1"/>
    <x v="0"/>
    <s v=""/>
    <s v=""/>
    <n v="0"/>
    <n v="0"/>
    <n v="0"/>
  </r>
  <r>
    <x v="121"/>
    <s v="28/07/2024"/>
    <s v="Rd Purchase Franchise Silver CSJ"/>
    <s v="SILVER ARTICLES RD PURCHASE"/>
    <n v="1329.212"/>
    <n v="82.17"/>
    <n v="109221.83"/>
    <s v=""/>
    <n v="0"/>
    <n v="0"/>
    <n v="109221.83"/>
    <x v="1"/>
    <x v="0"/>
    <n v="1329.212"/>
    <n v="82.17"/>
    <n v="109221.35"/>
    <n v="0"/>
    <n v="109221.35"/>
  </r>
  <r>
    <x v="121"/>
    <s v="28/07/2024"/>
    <s v="Rd Purchase Franchise Silver CSJ"/>
    <s v="SILVER ARTICLES RD PURCHASE LABOUR CHARGES"/>
    <s v=""/>
    <s v=""/>
    <n v="12826.57"/>
    <s v=""/>
    <s v=""/>
    <n v="0"/>
    <n v="12826.57"/>
    <x v="1"/>
    <x v="0"/>
    <s v=""/>
    <s v=""/>
    <n v="0"/>
    <n v="0"/>
    <n v="0"/>
  </r>
  <r>
    <x v="121"/>
    <s v="28/07/2024"/>
    <s v="Rd Purchase Franchise Silver CSJ"/>
    <s v="SGST ON SILVER ARTICLES RD PURCHASE"/>
    <s v=""/>
    <s v=""/>
    <n v="1638.33"/>
    <s v=""/>
    <s v=""/>
    <n v="0"/>
    <n v="0"/>
    <x v="1"/>
    <x v="0"/>
    <s v=""/>
    <s v=""/>
    <n v="0"/>
    <n v="0"/>
    <n v="0"/>
  </r>
  <r>
    <x v="121"/>
    <s v="28/07/2024"/>
    <s v="Rd Purchase Franchise Silver CSJ"/>
    <s v="CGST ON SILVER ARTICLES RD PURCHASE"/>
    <s v=""/>
    <s v=""/>
    <n v="1638.33"/>
    <s v=""/>
    <s v=""/>
    <n v="0"/>
    <n v="0"/>
    <x v="1"/>
    <x v="0"/>
    <s v=""/>
    <s v=""/>
    <n v="0"/>
    <n v="0"/>
    <n v="0"/>
  </r>
  <r>
    <x v="121"/>
    <s v="28/07/2024"/>
    <s v="Rd Purchase Franchise Silver CSJ"/>
    <s v="SGST ON SILVER ARTICLES RD PURCHASE"/>
    <s v=""/>
    <s v=""/>
    <n v="192.4"/>
    <s v=""/>
    <s v=""/>
    <n v="0"/>
    <n v="0"/>
    <x v="1"/>
    <x v="0"/>
    <s v=""/>
    <s v=""/>
    <n v="0"/>
    <n v="0"/>
    <n v="0"/>
  </r>
  <r>
    <x v="121"/>
    <s v="28/07/2024"/>
    <s v="Rd Purchase Franchise Silver CSJ"/>
    <s v="CGST ON SILVER ARTICLES RD PURCHASE"/>
    <s v=""/>
    <s v=""/>
    <n v="192.4"/>
    <s v=""/>
    <s v=""/>
    <n v="0"/>
    <n v="0"/>
    <x v="1"/>
    <x v="0"/>
    <s v=""/>
    <s v=""/>
    <n v="0"/>
    <n v="0"/>
    <n v="0"/>
  </r>
  <r>
    <x v="121"/>
    <s v="28/07/2024"/>
    <s v="Rd Purchase Franchise Silver CSJ"/>
    <s v="ROUND OFF A/C"/>
    <s v=""/>
    <s v=""/>
    <n v="0.14000000000000001"/>
    <s v=""/>
    <s v=""/>
    <n v="0"/>
    <n v="0"/>
    <x v="1"/>
    <x v="0"/>
    <s v=""/>
    <s v=""/>
    <n v="0"/>
    <n v="0"/>
    <n v="0"/>
  </r>
  <r>
    <x v="121"/>
    <s v="28/07/2024"/>
    <s v="Rd Purchase Franchise Silver CSJ"/>
    <s v="CHANDUKAKA SARAF AND SONS PVT LTD PUNE"/>
    <s v=""/>
    <s v=""/>
    <n v="0"/>
    <s v=""/>
    <s v=""/>
    <n v="125710"/>
    <n v="0"/>
    <x v="1"/>
    <x v="0"/>
    <s v=""/>
    <s v=""/>
    <n v="0"/>
    <n v="0"/>
    <n v="0"/>
  </r>
  <r>
    <x v="121"/>
    <s v="28/07/2024"/>
    <s v="Rd Purchase Franchise Silver CSJ"/>
    <s v="CHANDUKAKA SARAF AND SONS PVT LTD PUNE"/>
    <s v=""/>
    <s v=""/>
    <n v="123"/>
    <s v=""/>
    <s v=""/>
    <n v="0"/>
    <n v="0"/>
    <x v="1"/>
    <x v="0"/>
    <s v=""/>
    <s v=""/>
    <n v="0"/>
    <n v="0"/>
    <n v="0"/>
  </r>
  <r>
    <x v="121"/>
    <s v="28/07/2024"/>
    <s v="Rd Purchase Franchise Silver CSJ"/>
    <s v="T.D.S. PAYABLE PUR ON GOODS"/>
    <s v=""/>
    <s v=""/>
    <n v="0"/>
    <s v=""/>
    <s v=""/>
    <n v="123"/>
    <n v="0"/>
    <x v="1"/>
    <x v="0"/>
    <s v=""/>
    <s v=""/>
    <n v="0"/>
    <n v="0"/>
    <n v="0"/>
  </r>
  <r>
    <x v="122"/>
    <s v="28/07/2024"/>
    <s v="Rd Purchase Franchise Silver CSJ"/>
    <s v="SILVER ORNAMENT RD PURCHASE"/>
    <n v="6.1680000000000001"/>
    <n v="82.17"/>
    <n v="506.85"/>
    <s v=""/>
    <n v="0"/>
    <n v="0"/>
    <n v="506.85"/>
    <x v="1"/>
    <x v="0"/>
    <n v="6.1680000000000001"/>
    <n v="82.17"/>
    <n v="506.82499999999999"/>
    <n v="0"/>
    <n v="506.82499999999999"/>
  </r>
  <r>
    <x v="122"/>
    <s v="28/07/2024"/>
    <s v="Rd Purchase Franchise Silver CSJ"/>
    <s v="SILVER ORNAMENT RD PURCHASE LABOUR CHARGES"/>
    <s v=""/>
    <s v=""/>
    <n v="42.72"/>
    <s v=""/>
    <s v=""/>
    <n v="0"/>
    <n v="42.72"/>
    <x v="1"/>
    <x v="0"/>
    <s v=""/>
    <s v=""/>
    <n v="0"/>
    <n v="0"/>
    <n v="0"/>
  </r>
  <r>
    <x v="122"/>
    <s v="28/07/2024"/>
    <s v="Rd Purchase Franchise Silver CSJ"/>
    <s v="SGST ON SILVER ORNAMENT RD PURCHASE"/>
    <s v=""/>
    <s v=""/>
    <n v="7.6"/>
    <s v=""/>
    <s v=""/>
    <n v="0"/>
    <n v="0"/>
    <x v="1"/>
    <x v="0"/>
    <s v=""/>
    <s v=""/>
    <n v="0"/>
    <n v="0"/>
    <n v="0"/>
  </r>
  <r>
    <x v="122"/>
    <s v="28/07/2024"/>
    <s v="Rd Purchase Franchise Silver CSJ"/>
    <s v="CGST ON SILVER ORNAMENT RD PURCHASE"/>
    <s v=""/>
    <s v=""/>
    <n v="7.6"/>
    <s v=""/>
    <s v=""/>
    <n v="0"/>
    <n v="0"/>
    <x v="1"/>
    <x v="0"/>
    <s v=""/>
    <s v=""/>
    <n v="0"/>
    <n v="0"/>
    <n v="0"/>
  </r>
  <r>
    <x v="122"/>
    <s v="28/07/2024"/>
    <s v="Rd Purchase Franchise Silver CSJ"/>
    <s v="SGST ON SILVER ORNAMENT RD PURCHASE"/>
    <s v=""/>
    <s v=""/>
    <n v="0.64"/>
    <s v=""/>
    <s v=""/>
    <n v="0"/>
    <n v="0"/>
    <x v="1"/>
    <x v="0"/>
    <s v=""/>
    <s v=""/>
    <n v="0"/>
    <n v="0"/>
    <n v="0"/>
  </r>
  <r>
    <x v="122"/>
    <s v="28/07/2024"/>
    <s v="Rd Purchase Franchise Silver CSJ"/>
    <s v="CGST ON SILVER ORNAMENT RD PURCHASE"/>
    <s v=""/>
    <s v=""/>
    <n v="0.64"/>
    <s v=""/>
    <s v=""/>
    <n v="0"/>
    <n v="0"/>
    <x v="1"/>
    <x v="0"/>
    <s v=""/>
    <s v=""/>
    <n v="0"/>
    <n v="0"/>
    <n v="0"/>
  </r>
  <r>
    <x v="122"/>
    <s v="28/07/2024"/>
    <s v="Rd Purchase Franchise Silver CSJ"/>
    <s v="ROUND OFF A/C"/>
    <s v=""/>
    <s v=""/>
    <n v="0"/>
    <s v=""/>
    <s v=""/>
    <n v="0.05"/>
    <n v="0"/>
    <x v="1"/>
    <x v="0"/>
    <s v=""/>
    <s v=""/>
    <n v="0"/>
    <n v="0"/>
    <n v="0"/>
  </r>
  <r>
    <x v="122"/>
    <s v="28/07/2024"/>
    <s v="Rd Purchase Franchise Silver CSJ"/>
    <s v="CHANDUKAKA SARAF AND SONS PVT LTD PUNE"/>
    <s v=""/>
    <s v=""/>
    <n v="0"/>
    <s v=""/>
    <s v=""/>
    <n v="566"/>
    <n v="0"/>
    <x v="1"/>
    <x v="0"/>
    <s v=""/>
    <s v=""/>
    <n v="0"/>
    <n v="0"/>
    <n v="0"/>
  </r>
  <r>
    <x v="122"/>
    <s v="28/07/2024"/>
    <s v="Rd Purchase Franchise Silver CSJ"/>
    <s v="CHANDUKAKA SARAF AND SONS PVT LTD PUNE"/>
    <s v=""/>
    <s v=""/>
    <n v="1"/>
    <s v=""/>
    <s v=""/>
    <n v="0"/>
    <n v="0"/>
    <x v="1"/>
    <x v="0"/>
    <s v=""/>
    <s v=""/>
    <n v="0"/>
    <n v="0"/>
    <n v="0"/>
  </r>
  <r>
    <x v="122"/>
    <s v="28/07/2024"/>
    <s v="Rd Purchase Franchise Silver CSJ"/>
    <s v="T.D.S. PAYABLE PUR ON GOODS"/>
    <s v=""/>
    <s v=""/>
    <n v="0"/>
    <s v=""/>
    <s v=""/>
    <n v="1"/>
    <n v="0"/>
    <x v="1"/>
    <x v="0"/>
    <s v=""/>
    <s v=""/>
    <n v="0"/>
    <n v="0"/>
    <n v="0"/>
  </r>
  <r>
    <x v="123"/>
    <s v="28/07/2024"/>
    <s v="Rd Purchase Franchise Silver CSJ"/>
    <s v="SILVER ARTICLES RD PURCHASE"/>
    <n v="12787.616"/>
    <n v="82.17"/>
    <n v="1050712.25"/>
    <s v=""/>
    <n v="0"/>
    <n v="0"/>
    <n v="1050712.25"/>
    <x v="1"/>
    <x v="0"/>
    <n v="12787.616"/>
    <n v="82.17"/>
    <n v="1050758.4069999999"/>
    <n v="0"/>
    <n v="1050758.4069999999"/>
  </r>
  <r>
    <x v="123"/>
    <s v="28/07/2024"/>
    <s v="Rd Purchase Franchise Silver CSJ"/>
    <s v="SILVER ARTICLES RD PURCHASE LABOUR CHARGES"/>
    <s v=""/>
    <s v=""/>
    <n v="103664.77"/>
    <s v=""/>
    <s v=""/>
    <n v="0"/>
    <n v="103664.77"/>
    <x v="1"/>
    <x v="0"/>
    <s v=""/>
    <s v=""/>
    <n v="0"/>
    <n v="0"/>
    <n v="0"/>
  </r>
  <r>
    <x v="123"/>
    <s v="28/07/2024"/>
    <s v="Rd Purchase Franchise Silver CSJ"/>
    <s v="SGST ON SILVER ARTICLES RD PURCHASE"/>
    <s v=""/>
    <s v=""/>
    <n v="15760.68"/>
    <s v=""/>
    <s v=""/>
    <n v="0"/>
    <n v="0"/>
    <x v="1"/>
    <x v="0"/>
    <s v=""/>
    <s v=""/>
    <n v="0"/>
    <n v="0"/>
    <n v="0"/>
  </r>
  <r>
    <x v="123"/>
    <s v="28/07/2024"/>
    <s v="Rd Purchase Franchise Silver CSJ"/>
    <s v="CGST ON SILVER ARTICLES RD PURCHASE"/>
    <s v=""/>
    <s v=""/>
    <n v="15760.68"/>
    <s v=""/>
    <s v=""/>
    <n v="0"/>
    <n v="0"/>
    <x v="1"/>
    <x v="0"/>
    <s v=""/>
    <s v=""/>
    <n v="0"/>
    <n v="0"/>
    <n v="0"/>
  </r>
  <r>
    <x v="123"/>
    <s v="28/07/2024"/>
    <s v="Rd Purchase Franchise Silver CSJ"/>
    <s v="SGST ON SILVER ARTICLES RD PURCHASE"/>
    <s v=""/>
    <s v=""/>
    <n v="1554.97"/>
    <s v=""/>
    <s v=""/>
    <n v="0"/>
    <n v="0"/>
    <x v="1"/>
    <x v="0"/>
    <s v=""/>
    <s v=""/>
    <n v="0"/>
    <n v="0"/>
    <n v="0"/>
  </r>
  <r>
    <x v="123"/>
    <s v="28/07/2024"/>
    <s v="Rd Purchase Franchise Silver CSJ"/>
    <s v="CGST ON SILVER ARTICLES RD PURCHASE"/>
    <s v=""/>
    <s v=""/>
    <n v="1554.97"/>
    <s v=""/>
    <s v=""/>
    <n v="0"/>
    <n v="0"/>
    <x v="1"/>
    <x v="0"/>
    <s v=""/>
    <s v=""/>
    <n v="0"/>
    <n v="0"/>
    <n v="0"/>
  </r>
  <r>
    <x v="123"/>
    <s v="28/07/2024"/>
    <s v="Rd Purchase Franchise Silver CSJ"/>
    <s v="ROUND OFF A/C"/>
    <s v=""/>
    <s v=""/>
    <n v="0"/>
    <s v=""/>
    <s v=""/>
    <n v="0.32"/>
    <n v="0"/>
    <x v="1"/>
    <x v="0"/>
    <s v=""/>
    <s v=""/>
    <n v="0"/>
    <n v="0"/>
    <n v="0"/>
  </r>
  <r>
    <x v="123"/>
    <s v="28/07/2024"/>
    <s v="Rd Purchase Franchise Silver CSJ"/>
    <s v="CHANDUKAKA SARAF AND SONS PVT LTD PUNE"/>
    <s v=""/>
    <s v=""/>
    <n v="0"/>
    <s v=""/>
    <s v=""/>
    <n v="1189008"/>
    <n v="0"/>
    <x v="1"/>
    <x v="0"/>
    <s v=""/>
    <s v=""/>
    <n v="0"/>
    <n v="0"/>
    <n v="0"/>
  </r>
  <r>
    <x v="123"/>
    <s v="28/07/2024"/>
    <s v="Rd Purchase Franchise Silver CSJ"/>
    <s v="CHANDUKAKA SARAF AND SONS PVT LTD PUNE"/>
    <s v=""/>
    <s v=""/>
    <n v="1155"/>
    <s v=""/>
    <s v=""/>
    <n v="0"/>
    <n v="0"/>
    <x v="1"/>
    <x v="0"/>
    <s v=""/>
    <s v=""/>
    <n v="0"/>
    <n v="0"/>
    <n v="0"/>
  </r>
  <r>
    <x v="123"/>
    <s v="28/07/2024"/>
    <s v="Rd Purchase Franchise Silver CSJ"/>
    <s v="T.D.S. PAYABLE PUR ON GOODS"/>
    <s v=""/>
    <s v=""/>
    <n v="0"/>
    <s v=""/>
    <s v=""/>
    <n v="1155"/>
    <n v="0"/>
    <x v="1"/>
    <x v="0"/>
    <s v=""/>
    <s v=""/>
    <n v="0"/>
    <n v="0"/>
    <n v="0"/>
  </r>
  <r>
    <x v="124"/>
    <s v="28/07/2024"/>
    <s v="Rd Purchase Franchise Silver CSJ"/>
    <s v="SILVER ORNAMENT RD PURCHASE"/>
    <n v="14123.928"/>
    <n v="82.17"/>
    <n v="39758.78"/>
    <s v=""/>
    <n v="0"/>
    <n v="0"/>
    <n v="39758.78"/>
    <x v="1"/>
    <x v="0"/>
    <n v="14123.928"/>
    <n v="82.17"/>
    <n v="1160563.1640000001"/>
    <n v="0"/>
    <n v="1160563.1640000001"/>
  </r>
  <r>
    <x v="124"/>
    <s v="28/07/2024"/>
    <s v="Rd Purchase Franchise Silver CSJ"/>
    <s v="SILVER ORNAMENT RD PURCHASE LABOUR CHARGES"/>
    <s v=""/>
    <s v=""/>
    <n v="2993.87"/>
    <s v=""/>
    <s v=""/>
    <n v="0"/>
    <n v="2993.87"/>
    <x v="1"/>
    <x v="0"/>
    <s v=""/>
    <s v=""/>
    <n v="0"/>
    <n v="0"/>
    <n v="0"/>
  </r>
  <r>
    <x v="124"/>
    <s v="28/07/2024"/>
    <s v="Rd Purchase Franchise Silver CSJ"/>
    <s v="SILVER ARTICLES RD PURCHASE"/>
    <s v=""/>
    <s v=""/>
    <n v="1134580.96"/>
    <s v=""/>
    <s v=""/>
    <n v="0"/>
    <n v="1134580.96"/>
    <x v="1"/>
    <x v="0"/>
    <s v=""/>
    <s v=""/>
    <n v="0"/>
    <n v="0"/>
    <n v="0"/>
  </r>
  <r>
    <x v="124"/>
    <s v="28/07/2024"/>
    <s v="Rd Purchase Franchise Silver CSJ"/>
    <s v="SILVER ARTICLES RD PURCHASE LABOUR CHARGES"/>
    <s v=""/>
    <s v=""/>
    <n v="93638.56"/>
    <s v=""/>
    <s v=""/>
    <n v="0"/>
    <n v="93638.56"/>
    <x v="1"/>
    <x v="0"/>
    <s v=""/>
    <s v=""/>
    <n v="0"/>
    <n v="0"/>
    <n v="0"/>
  </r>
  <r>
    <x v="124"/>
    <s v="28/07/2024"/>
    <s v="Rd Purchase Franchise Silver CSJ"/>
    <s v="SGST ON SILVER ORNAMENT RD PURCHASE"/>
    <s v=""/>
    <s v=""/>
    <n v="596.38"/>
    <s v=""/>
    <s v=""/>
    <n v="0"/>
    <n v="0"/>
    <x v="1"/>
    <x v="0"/>
    <s v=""/>
    <s v=""/>
    <n v="0"/>
    <n v="0"/>
    <n v="0"/>
  </r>
  <r>
    <x v="124"/>
    <s v="28/07/2024"/>
    <s v="Rd Purchase Franchise Silver CSJ"/>
    <s v="CGST ON SILVER ORNAMENT RD PURCHASE"/>
    <s v=""/>
    <s v=""/>
    <n v="596.38"/>
    <s v=""/>
    <s v=""/>
    <n v="0"/>
    <n v="0"/>
    <x v="1"/>
    <x v="0"/>
    <s v=""/>
    <s v=""/>
    <n v="0"/>
    <n v="0"/>
    <n v="0"/>
  </r>
  <r>
    <x v="124"/>
    <s v="28/07/2024"/>
    <s v="Rd Purchase Franchise Silver CSJ"/>
    <s v="SGST ON SILVER ORNAMENT RD PURCHASE"/>
    <s v=""/>
    <s v=""/>
    <n v="44.91"/>
    <s v=""/>
    <s v=""/>
    <n v="0"/>
    <n v="0"/>
    <x v="1"/>
    <x v="0"/>
    <s v=""/>
    <s v=""/>
    <n v="0"/>
    <n v="0"/>
    <n v="0"/>
  </r>
  <r>
    <x v="124"/>
    <s v="28/07/2024"/>
    <s v="Rd Purchase Franchise Silver CSJ"/>
    <s v="CGST ON SILVER ORNAMENT RD PURCHASE"/>
    <s v=""/>
    <s v=""/>
    <n v="44.91"/>
    <s v=""/>
    <s v=""/>
    <n v="0"/>
    <n v="0"/>
    <x v="1"/>
    <x v="0"/>
    <s v=""/>
    <s v=""/>
    <n v="0"/>
    <n v="0"/>
    <n v="0"/>
  </r>
  <r>
    <x v="124"/>
    <s v="28/07/2024"/>
    <s v="Rd Purchase Franchise Silver CSJ"/>
    <s v="SGST ON SILVER ARTICLES RD PURCHASE"/>
    <s v=""/>
    <s v=""/>
    <n v="17018.71"/>
    <s v=""/>
    <s v=""/>
    <n v="0"/>
    <n v="0"/>
    <x v="1"/>
    <x v="0"/>
    <s v=""/>
    <s v=""/>
    <n v="0"/>
    <n v="0"/>
    <n v="0"/>
  </r>
  <r>
    <x v="124"/>
    <s v="28/07/2024"/>
    <s v="Rd Purchase Franchise Silver CSJ"/>
    <s v="CGST ON SILVER ARTICLES RD PURCHASE"/>
    <s v=""/>
    <s v=""/>
    <n v="17018.71"/>
    <s v=""/>
    <s v=""/>
    <n v="0"/>
    <n v="0"/>
    <x v="1"/>
    <x v="0"/>
    <s v=""/>
    <s v=""/>
    <n v="0"/>
    <n v="0"/>
    <n v="0"/>
  </r>
  <r>
    <x v="124"/>
    <s v="28/07/2024"/>
    <s v="Rd Purchase Franchise Silver CSJ"/>
    <s v="SGST ON SILVER ARTICLES RD PURCHASE"/>
    <s v=""/>
    <s v=""/>
    <n v="1404.58"/>
    <s v=""/>
    <s v=""/>
    <n v="0"/>
    <n v="0"/>
    <x v="1"/>
    <x v="0"/>
    <s v=""/>
    <s v=""/>
    <n v="0"/>
    <n v="0"/>
    <n v="0"/>
  </r>
  <r>
    <x v="124"/>
    <s v="28/07/2024"/>
    <s v="Rd Purchase Franchise Silver CSJ"/>
    <s v="CGST ON SILVER ARTICLES RD PURCHASE"/>
    <s v=""/>
    <s v=""/>
    <n v="1404.58"/>
    <s v=""/>
    <s v=""/>
    <n v="0"/>
    <n v="0"/>
    <x v="1"/>
    <x v="0"/>
    <s v=""/>
    <s v=""/>
    <n v="0"/>
    <n v="0"/>
    <n v="0"/>
  </r>
  <r>
    <x v="124"/>
    <s v="28/07/2024"/>
    <s v="Rd Purchase Franchise Silver CSJ"/>
    <s v="ROUND OFF A/C"/>
    <s v=""/>
    <s v=""/>
    <n v="0"/>
    <s v=""/>
    <s v=""/>
    <n v="0.33"/>
    <n v="0"/>
    <x v="1"/>
    <x v="0"/>
    <s v=""/>
    <s v=""/>
    <n v="0"/>
    <n v="0"/>
    <n v="0"/>
  </r>
  <r>
    <x v="124"/>
    <s v="28/07/2024"/>
    <s v="Rd Purchase Franchise Silver CSJ"/>
    <s v="CHANDUKAKA SARAF AND SONS PVT LTD PUNE"/>
    <s v=""/>
    <s v=""/>
    <n v="0"/>
    <s v=""/>
    <s v=""/>
    <n v="1309101"/>
    <n v="0"/>
    <x v="1"/>
    <x v="0"/>
    <s v=""/>
    <s v=""/>
    <n v="0"/>
    <n v="0"/>
    <n v="0"/>
  </r>
  <r>
    <x v="124"/>
    <s v="28/07/2024"/>
    <s v="Rd Purchase Franchise Silver CSJ"/>
    <s v="CHANDUKAKA SARAF AND SONS PVT LTD PUNE"/>
    <s v=""/>
    <s v=""/>
    <n v="1271"/>
    <s v=""/>
    <s v=""/>
    <n v="0"/>
    <n v="0"/>
    <x v="1"/>
    <x v="0"/>
    <s v=""/>
    <s v=""/>
    <n v="0"/>
    <n v="0"/>
    <n v="0"/>
  </r>
  <r>
    <x v="124"/>
    <s v="28/07/2024"/>
    <s v="Rd Purchase Franchise Silver CSJ"/>
    <s v="T.D.S. PAYABLE PUR ON GOODS"/>
    <s v=""/>
    <s v=""/>
    <n v="0"/>
    <s v=""/>
    <s v=""/>
    <n v="1271"/>
    <n v="0"/>
    <x v="1"/>
    <x v="0"/>
    <s v=""/>
    <s v=""/>
    <n v="0"/>
    <n v="0"/>
    <n v="0"/>
  </r>
  <r>
    <x v="125"/>
    <s v="29/07/2024"/>
    <s v="Franchise Silver Sales Bill CSJ"/>
    <s v="SILVER ORNAMENT SALES"/>
    <s v=""/>
    <n v="0"/>
    <n v="0"/>
    <n v="6.77"/>
    <n v="82.33"/>
    <n v="557.37"/>
    <n v="557.37"/>
    <x v="1"/>
    <x v="1"/>
    <n v="6.77"/>
    <n v="82.33"/>
    <n v="557.37400000000002"/>
    <n v="557.37400000000002"/>
    <n v="0"/>
  </r>
  <r>
    <x v="125"/>
    <s v="29/07/2024"/>
    <s v="Franchise Silver Sales Bill CSJ"/>
    <s v="SILVER ORNAMENT SALES LABOUR CHARGES"/>
    <s v=""/>
    <s v=""/>
    <n v="0"/>
    <s v=""/>
    <s v=""/>
    <n v="11.11"/>
    <n v="11.11"/>
    <x v="1"/>
    <x v="1"/>
    <s v=""/>
    <s v=""/>
    <n v="0"/>
    <n v="0"/>
    <n v="0"/>
  </r>
  <r>
    <x v="125"/>
    <s v="29/07/2024"/>
    <s v="Franchise Silver Sales Bill CSJ"/>
    <s v="SILVER ORNAMENT SALES OTHER CHARGES"/>
    <s v=""/>
    <s v=""/>
    <n v="0"/>
    <s v=""/>
    <s v=""/>
    <n v="300"/>
    <n v="300"/>
    <x v="1"/>
    <x v="1"/>
    <s v=""/>
    <s v=""/>
    <n v="0"/>
    <n v="0"/>
    <n v="0"/>
  </r>
  <r>
    <x v="125"/>
    <s v="29/07/2024"/>
    <s v="Franchise Silver Sales Bill CSJ"/>
    <s v="SGST ON SILVER ORNAMENT SALES"/>
    <s v=""/>
    <s v=""/>
    <n v="0"/>
    <s v=""/>
    <s v=""/>
    <n v="8.36"/>
    <n v="0"/>
    <x v="1"/>
    <x v="1"/>
    <s v=""/>
    <s v=""/>
    <n v="0"/>
    <n v="0"/>
    <n v="0"/>
  </r>
  <r>
    <x v="125"/>
    <s v="29/07/2024"/>
    <s v="Franchise Silver Sales Bill CSJ"/>
    <s v="CGST ON SILVER ORNAMENT SALES"/>
    <s v=""/>
    <s v=""/>
    <n v="0"/>
    <s v=""/>
    <s v=""/>
    <n v="8.36"/>
    <n v="0"/>
    <x v="1"/>
    <x v="1"/>
    <s v=""/>
    <s v=""/>
    <n v="0"/>
    <n v="0"/>
    <n v="0"/>
  </r>
  <r>
    <x v="125"/>
    <s v="29/07/2024"/>
    <s v="Franchise Silver Sales Bill CSJ"/>
    <s v="SGST ON SILVER ORNAMENT SALES"/>
    <s v=""/>
    <s v=""/>
    <n v="0"/>
    <s v=""/>
    <s v=""/>
    <n v="0.17"/>
    <n v="0"/>
    <x v="1"/>
    <x v="1"/>
    <s v=""/>
    <s v=""/>
    <n v="0"/>
    <n v="0"/>
    <n v="0"/>
  </r>
  <r>
    <x v="125"/>
    <s v="29/07/2024"/>
    <s v="Franchise Silver Sales Bill CSJ"/>
    <s v="CGST ON SILVER ORNAMENT SALES"/>
    <s v=""/>
    <s v=""/>
    <n v="0"/>
    <s v=""/>
    <s v=""/>
    <n v="0.17"/>
    <n v="0"/>
    <x v="1"/>
    <x v="1"/>
    <s v=""/>
    <s v=""/>
    <n v="0"/>
    <n v="0"/>
    <n v="0"/>
  </r>
  <r>
    <x v="125"/>
    <s v="29/07/2024"/>
    <s v="Franchise Silver Sales Bill CSJ"/>
    <s v="SGST ON SILVER ORNAMENT SALES"/>
    <s v=""/>
    <s v=""/>
    <n v="0"/>
    <s v=""/>
    <s v=""/>
    <n v="4.5"/>
    <n v="0"/>
    <x v="1"/>
    <x v="1"/>
    <s v=""/>
    <s v=""/>
    <n v="0"/>
    <n v="0"/>
    <n v="0"/>
  </r>
  <r>
    <x v="125"/>
    <s v="29/07/2024"/>
    <s v="Franchise Silver Sales Bill CSJ"/>
    <s v="CGST ON SILVER ORNAMENT SALES"/>
    <s v=""/>
    <s v=""/>
    <n v="0"/>
    <s v=""/>
    <s v=""/>
    <n v="4.5"/>
    <n v="0"/>
    <x v="1"/>
    <x v="1"/>
    <s v=""/>
    <s v=""/>
    <n v="0"/>
    <n v="0"/>
    <n v="0"/>
  </r>
  <r>
    <x v="125"/>
    <s v="29/07/2024"/>
    <s v="Franchise Silver Sales Bill CSJ"/>
    <s v="ROUND OFF A/C"/>
    <s v=""/>
    <s v=""/>
    <n v="0"/>
    <s v=""/>
    <s v=""/>
    <n v="0.46"/>
    <n v="0"/>
    <x v="1"/>
    <x v="1"/>
    <s v=""/>
    <s v=""/>
    <n v="0"/>
    <n v="0"/>
    <n v="0"/>
  </r>
  <r>
    <x v="125"/>
    <s v="29/07/2024"/>
    <s v="Franchise Silver Sales Bill CSJ"/>
    <s v="CHANDUKAKA SARAF AND SONS PVT LTD PUNE"/>
    <s v=""/>
    <s v=""/>
    <n v="895"/>
    <s v=""/>
    <s v=""/>
    <n v="0"/>
    <n v="0"/>
    <x v="1"/>
    <x v="1"/>
    <s v=""/>
    <s v=""/>
    <n v="0"/>
    <n v="0"/>
    <n v="0"/>
  </r>
  <r>
    <x v="126"/>
    <s v="29/07/2024"/>
    <s v="Franchise Silver Sales Bill CSJ"/>
    <s v="SILVER ARTICLES SALES"/>
    <s v=""/>
    <n v="0"/>
    <n v="0"/>
    <n v="1612.6510000000001"/>
    <n v="82.33"/>
    <n v="60221.7"/>
    <n v="60221.7"/>
    <x v="1"/>
    <x v="1"/>
    <n v="1612.6510000000001"/>
    <n v="82.33"/>
    <n v="132769.557"/>
    <n v="132769.557"/>
    <n v="0"/>
  </r>
  <r>
    <x v="126"/>
    <s v="29/07/2024"/>
    <s v="Franchise Silver Sales Bill CSJ"/>
    <s v="SILVER ARTICLES SALES LABOUR CHARGES"/>
    <s v=""/>
    <s v=""/>
    <n v="0"/>
    <s v=""/>
    <s v=""/>
    <n v="12055.75"/>
    <n v="12055.75"/>
    <x v="1"/>
    <x v="1"/>
    <s v=""/>
    <s v=""/>
    <n v="0"/>
    <n v="0"/>
    <n v="0"/>
  </r>
  <r>
    <x v="126"/>
    <s v="29/07/2024"/>
    <s v="Franchise Silver Sales Bill CSJ"/>
    <s v="SILVER ORNAMENT SALES"/>
    <s v=""/>
    <s v=""/>
    <n v="0"/>
    <s v=""/>
    <s v=""/>
    <n v="72546.91"/>
    <n v="72546.91"/>
    <x v="1"/>
    <x v="1"/>
    <s v=""/>
    <s v=""/>
    <n v="0"/>
    <n v="0"/>
    <n v="0"/>
  </r>
  <r>
    <x v="126"/>
    <s v="29/07/2024"/>
    <s v="Franchise Silver Sales Bill CSJ"/>
    <s v="SILVER ORNAMENT SALES LABOUR CHARGES"/>
    <s v=""/>
    <s v=""/>
    <n v="0"/>
    <s v=""/>
    <s v=""/>
    <n v="11987.73"/>
    <n v="11987.73"/>
    <x v="1"/>
    <x v="1"/>
    <s v=""/>
    <s v=""/>
    <n v="0"/>
    <n v="0"/>
    <n v="0"/>
  </r>
  <r>
    <x v="126"/>
    <s v="29/07/2024"/>
    <s v="Franchise Silver Sales Bill CSJ"/>
    <s v="SGST ON SILVER ARTICLES SALES"/>
    <s v=""/>
    <s v=""/>
    <n v="0"/>
    <s v=""/>
    <s v=""/>
    <n v="903.33"/>
    <n v="0"/>
    <x v="1"/>
    <x v="1"/>
    <s v=""/>
    <s v=""/>
    <n v="0"/>
    <n v="0"/>
    <n v="0"/>
  </r>
  <r>
    <x v="126"/>
    <s v="29/07/2024"/>
    <s v="Franchise Silver Sales Bill CSJ"/>
    <s v="CGST ON SILVER ARTICLES SALES"/>
    <s v=""/>
    <s v=""/>
    <n v="0"/>
    <s v=""/>
    <s v=""/>
    <n v="903.33"/>
    <n v="0"/>
    <x v="1"/>
    <x v="1"/>
    <s v=""/>
    <s v=""/>
    <n v="0"/>
    <n v="0"/>
    <n v="0"/>
  </r>
  <r>
    <x v="126"/>
    <s v="29/07/2024"/>
    <s v="Franchise Silver Sales Bill CSJ"/>
    <s v="SGST ON SILVER ARTICLES SALES"/>
    <s v=""/>
    <s v=""/>
    <n v="0"/>
    <s v=""/>
    <s v=""/>
    <n v="180.84"/>
    <n v="0"/>
    <x v="1"/>
    <x v="1"/>
    <s v=""/>
    <s v=""/>
    <n v="0"/>
    <n v="0"/>
    <n v="0"/>
  </r>
  <r>
    <x v="126"/>
    <s v="29/07/2024"/>
    <s v="Franchise Silver Sales Bill CSJ"/>
    <s v="CGST ON SILVER ARTICLES SALES"/>
    <s v=""/>
    <s v=""/>
    <n v="0"/>
    <s v=""/>
    <s v=""/>
    <n v="180.84"/>
    <n v="0"/>
    <x v="1"/>
    <x v="1"/>
    <s v=""/>
    <s v=""/>
    <n v="0"/>
    <n v="0"/>
    <n v="0"/>
  </r>
  <r>
    <x v="126"/>
    <s v="29/07/2024"/>
    <s v="Franchise Silver Sales Bill CSJ"/>
    <s v="SGST ON SILVER ORNAMENT SALES"/>
    <s v=""/>
    <s v=""/>
    <n v="0"/>
    <s v=""/>
    <s v=""/>
    <n v="1088.2"/>
    <n v="0"/>
    <x v="1"/>
    <x v="1"/>
    <s v=""/>
    <s v=""/>
    <n v="0"/>
    <n v="0"/>
    <n v="0"/>
  </r>
  <r>
    <x v="126"/>
    <s v="29/07/2024"/>
    <s v="Franchise Silver Sales Bill CSJ"/>
    <s v="CGST ON SILVER ORNAMENT SALES"/>
    <s v=""/>
    <s v=""/>
    <n v="0"/>
    <s v=""/>
    <s v=""/>
    <n v="1088.2"/>
    <n v="0"/>
    <x v="1"/>
    <x v="1"/>
    <s v=""/>
    <s v=""/>
    <n v="0"/>
    <n v="0"/>
    <n v="0"/>
  </r>
  <r>
    <x v="126"/>
    <s v="29/07/2024"/>
    <s v="Franchise Silver Sales Bill CSJ"/>
    <s v="SGST ON SILVER ORNAMENT SALES"/>
    <s v=""/>
    <s v=""/>
    <n v="0"/>
    <s v=""/>
    <s v=""/>
    <n v="179.82"/>
    <n v="0"/>
    <x v="1"/>
    <x v="1"/>
    <s v=""/>
    <s v=""/>
    <n v="0"/>
    <n v="0"/>
    <n v="0"/>
  </r>
  <r>
    <x v="126"/>
    <s v="29/07/2024"/>
    <s v="Franchise Silver Sales Bill CSJ"/>
    <s v="CGST ON SILVER ORNAMENT SALES"/>
    <s v=""/>
    <s v=""/>
    <n v="0"/>
    <s v=""/>
    <s v=""/>
    <n v="179.82"/>
    <n v="0"/>
    <x v="1"/>
    <x v="1"/>
    <s v=""/>
    <s v=""/>
    <n v="0"/>
    <n v="0"/>
    <n v="0"/>
  </r>
  <r>
    <x v="126"/>
    <s v="29/07/2024"/>
    <s v="Franchise Silver Sales Bill CSJ"/>
    <s v="ROUND OFF A/C"/>
    <s v=""/>
    <s v=""/>
    <n v="0.47"/>
    <s v=""/>
    <s v=""/>
    <n v="0"/>
    <n v="0"/>
    <x v="1"/>
    <x v="1"/>
    <s v=""/>
    <s v=""/>
    <n v="0"/>
    <n v="0"/>
    <n v="0"/>
  </r>
  <r>
    <x v="126"/>
    <s v="29/07/2024"/>
    <s v="Franchise Silver Sales Bill CSJ"/>
    <s v="CHANDUKAKA SARAF AND SONS PVT LTD PUNE"/>
    <s v=""/>
    <s v=""/>
    <n v="161516"/>
    <s v=""/>
    <s v=""/>
    <n v="0"/>
    <n v="0"/>
    <x v="1"/>
    <x v="1"/>
    <s v=""/>
    <s v=""/>
    <n v="0"/>
    <n v="0"/>
    <n v="0"/>
  </r>
  <r>
    <x v="127"/>
    <s v="29/07/2024"/>
    <s v="Franchise Silver Sales Bill CSJ"/>
    <s v="SILVER ORNAMENT SALES"/>
    <s v=""/>
    <n v="0"/>
    <n v="0"/>
    <n v="11.297000000000001"/>
    <n v="82.33"/>
    <n v="3463.8"/>
    <n v="3463.8"/>
    <x v="1"/>
    <x v="1"/>
    <n v="11.297000000000001"/>
    <n v="82.33"/>
    <n v="930.08199999999999"/>
    <n v="930.08199999999999"/>
    <n v="0"/>
  </r>
  <r>
    <x v="127"/>
    <s v="29/07/2024"/>
    <s v="Franchise Silver Sales Bill CSJ"/>
    <s v="SGST ON SILVER ORNAMENT SALES"/>
    <s v=""/>
    <s v=""/>
    <n v="0"/>
    <s v=""/>
    <s v=""/>
    <n v="51.96"/>
    <n v="0"/>
    <x v="1"/>
    <x v="1"/>
    <s v=""/>
    <s v=""/>
    <n v="0"/>
    <n v="0"/>
    <n v="0"/>
  </r>
  <r>
    <x v="127"/>
    <s v="29/07/2024"/>
    <s v="Franchise Silver Sales Bill CSJ"/>
    <s v="CGST ON SILVER ORNAMENT SALES"/>
    <s v=""/>
    <s v=""/>
    <n v="0"/>
    <s v=""/>
    <s v=""/>
    <n v="51.96"/>
    <n v="0"/>
    <x v="1"/>
    <x v="1"/>
    <s v=""/>
    <s v=""/>
    <n v="0"/>
    <n v="0"/>
    <n v="0"/>
  </r>
  <r>
    <x v="127"/>
    <s v="29/07/2024"/>
    <s v="Franchise Silver Sales Bill CSJ"/>
    <s v="ROUND OFF A/C"/>
    <s v=""/>
    <s v=""/>
    <n v="0"/>
    <s v=""/>
    <s v=""/>
    <n v="0.28000000000000003"/>
    <n v="0"/>
    <x v="1"/>
    <x v="1"/>
    <s v=""/>
    <s v=""/>
    <n v="0"/>
    <n v="0"/>
    <n v="0"/>
  </r>
  <r>
    <x v="127"/>
    <s v="29/07/2024"/>
    <s v="Franchise Silver Sales Bill CSJ"/>
    <s v="CHANDUKAKA SARAF AND SONS PVT LTD PUNE"/>
    <s v=""/>
    <s v=""/>
    <n v="3568"/>
    <s v=""/>
    <s v=""/>
    <n v="0"/>
    <n v="0"/>
    <x v="1"/>
    <x v="1"/>
    <s v=""/>
    <s v=""/>
    <n v="0"/>
    <n v="0"/>
    <n v="0"/>
  </r>
  <r>
    <x v="128"/>
    <s v="29/07/2024"/>
    <s v="Franchise Silver Sales Bill CSJ"/>
    <s v="SILVER ORNAMENT SALES"/>
    <s v=""/>
    <n v="0"/>
    <n v="0"/>
    <n v="81.484999999999999"/>
    <n v="82.33"/>
    <n v="20784.87"/>
    <n v="20784.87"/>
    <x v="1"/>
    <x v="1"/>
    <n v="81.484999999999999"/>
    <n v="82.33"/>
    <n v="6708.66"/>
    <n v="6708.66"/>
    <n v="0"/>
  </r>
  <r>
    <x v="128"/>
    <s v="29/07/2024"/>
    <s v="Franchise Silver Sales Bill CSJ"/>
    <s v="SGST ON SILVER ORNAMENT SALES"/>
    <s v=""/>
    <s v=""/>
    <n v="0"/>
    <s v=""/>
    <s v=""/>
    <n v="311.77"/>
    <n v="0"/>
    <x v="1"/>
    <x v="1"/>
    <s v=""/>
    <s v=""/>
    <n v="0"/>
    <n v="0"/>
    <n v="0"/>
  </r>
  <r>
    <x v="128"/>
    <s v="29/07/2024"/>
    <s v="Franchise Silver Sales Bill CSJ"/>
    <s v="CGST ON SILVER ORNAMENT SALES"/>
    <s v=""/>
    <s v=""/>
    <n v="0"/>
    <s v=""/>
    <s v=""/>
    <n v="311.77"/>
    <n v="0"/>
    <x v="1"/>
    <x v="1"/>
    <s v=""/>
    <s v=""/>
    <n v="0"/>
    <n v="0"/>
    <n v="0"/>
  </r>
  <r>
    <x v="128"/>
    <s v="29/07/2024"/>
    <s v="Franchise Silver Sales Bill CSJ"/>
    <s v="ROUND OFF A/C"/>
    <s v=""/>
    <s v=""/>
    <n v="0.41"/>
    <s v=""/>
    <s v=""/>
    <n v="0"/>
    <n v="0"/>
    <x v="1"/>
    <x v="1"/>
    <s v=""/>
    <s v=""/>
    <n v="0"/>
    <n v="0"/>
    <n v="0"/>
  </r>
  <r>
    <x v="128"/>
    <s v="29/07/2024"/>
    <s v="Franchise Silver Sales Bill CSJ"/>
    <s v="CHANDUKAKA SARAF AND SONS PVT LTD PUNE"/>
    <s v=""/>
    <s v=""/>
    <n v="21408"/>
    <s v=""/>
    <s v=""/>
    <n v="0"/>
    <n v="0"/>
    <x v="1"/>
    <x v="1"/>
    <s v=""/>
    <s v=""/>
    <n v="0"/>
    <n v="0"/>
    <n v="0"/>
  </r>
  <r>
    <x v="129"/>
    <s v="29/07/2024"/>
    <s v="Franchise Silver Sales Bill CSJ"/>
    <s v="SILVER ARTICLES SALES"/>
    <s v=""/>
    <n v="0"/>
    <n v="0"/>
    <n v="5209.6509999999998"/>
    <n v="82.33"/>
    <n v="82406.11"/>
    <n v="82406.11"/>
    <x v="1"/>
    <x v="1"/>
    <n v="5209.6509999999998"/>
    <n v="82.33"/>
    <n v="428910.56699999998"/>
    <n v="428910.56699999998"/>
    <n v="0"/>
  </r>
  <r>
    <x v="129"/>
    <s v="29/07/2024"/>
    <s v="Franchise Silver Sales Bill CSJ"/>
    <s v="SILVER ARTICLES SALES LABOUR CHARGES"/>
    <s v=""/>
    <s v=""/>
    <n v="0"/>
    <s v=""/>
    <s v=""/>
    <n v="9467.8700000000008"/>
    <n v="9467.8700000000008"/>
    <x v="1"/>
    <x v="1"/>
    <s v=""/>
    <s v=""/>
    <n v="0"/>
    <n v="0"/>
    <n v="0"/>
  </r>
  <r>
    <x v="129"/>
    <s v="29/07/2024"/>
    <s v="Franchise Silver Sales Bill CSJ"/>
    <s v="SILVER ORNAMENT SALES"/>
    <s v=""/>
    <s v=""/>
    <n v="0"/>
    <s v=""/>
    <s v=""/>
    <n v="186863.01"/>
    <n v="186863.01"/>
    <x v="1"/>
    <x v="1"/>
    <s v=""/>
    <s v=""/>
    <n v="0"/>
    <n v="0"/>
    <n v="0"/>
  </r>
  <r>
    <x v="129"/>
    <s v="29/07/2024"/>
    <s v="Franchise Silver Sales Bill CSJ"/>
    <s v="SILVER ORNAMENT SALES LABOUR CHARGES"/>
    <s v=""/>
    <s v=""/>
    <n v="0"/>
    <s v=""/>
    <s v=""/>
    <n v="29070.639999999999"/>
    <n v="29070.639999999999"/>
    <x v="1"/>
    <x v="1"/>
    <s v=""/>
    <s v=""/>
    <n v="0"/>
    <n v="0"/>
    <n v="0"/>
  </r>
  <r>
    <x v="129"/>
    <s v="29/07/2024"/>
    <s v="Franchise Silver Sales Bill CSJ"/>
    <s v="SILVER BULLION SALES"/>
    <s v=""/>
    <s v=""/>
    <n v="0"/>
    <s v=""/>
    <s v=""/>
    <n v="159641.16"/>
    <n v="159641.16"/>
    <x v="1"/>
    <x v="1"/>
    <s v=""/>
    <s v=""/>
    <n v="0"/>
    <n v="0"/>
    <n v="0"/>
  </r>
  <r>
    <x v="129"/>
    <s v="29/07/2024"/>
    <s v="Franchise Silver Sales Bill CSJ"/>
    <s v="SILVER BULLION SALES LABOUR CHARGES"/>
    <s v=""/>
    <s v=""/>
    <n v="0"/>
    <s v=""/>
    <s v=""/>
    <n v="638.47"/>
    <n v="638.47"/>
    <x v="1"/>
    <x v="1"/>
    <s v=""/>
    <s v=""/>
    <n v="0"/>
    <n v="0"/>
    <n v="0"/>
  </r>
  <r>
    <x v="129"/>
    <s v="29/07/2024"/>
    <s v="Franchise Silver Sales Bill CSJ"/>
    <s v="SGST ON SILVER ARTICLES SALES"/>
    <s v=""/>
    <s v=""/>
    <n v="0"/>
    <s v=""/>
    <s v=""/>
    <n v="1236.0899999999999"/>
    <n v="0"/>
    <x v="1"/>
    <x v="1"/>
    <s v=""/>
    <s v=""/>
    <n v="0"/>
    <n v="0"/>
    <n v="0"/>
  </r>
  <r>
    <x v="129"/>
    <s v="29/07/2024"/>
    <s v="Franchise Silver Sales Bill CSJ"/>
    <s v="CGST ON SILVER ARTICLES SALES"/>
    <s v=""/>
    <s v=""/>
    <n v="0"/>
    <s v=""/>
    <s v=""/>
    <n v="1236.0899999999999"/>
    <n v="0"/>
    <x v="1"/>
    <x v="1"/>
    <s v=""/>
    <s v=""/>
    <n v="0"/>
    <n v="0"/>
    <n v="0"/>
  </r>
  <r>
    <x v="129"/>
    <s v="29/07/2024"/>
    <s v="Franchise Silver Sales Bill CSJ"/>
    <s v="SGST ON SILVER ARTICLES SALES"/>
    <s v=""/>
    <s v=""/>
    <n v="0"/>
    <s v=""/>
    <s v=""/>
    <n v="142.02000000000001"/>
    <n v="0"/>
    <x v="1"/>
    <x v="1"/>
    <s v=""/>
    <s v=""/>
    <n v="0"/>
    <n v="0"/>
    <n v="0"/>
  </r>
  <r>
    <x v="129"/>
    <s v="29/07/2024"/>
    <s v="Franchise Silver Sales Bill CSJ"/>
    <s v="CGST ON SILVER ARTICLES SALES"/>
    <s v=""/>
    <s v=""/>
    <n v="0"/>
    <s v=""/>
    <s v=""/>
    <n v="142.02000000000001"/>
    <n v="0"/>
    <x v="1"/>
    <x v="1"/>
    <s v=""/>
    <s v=""/>
    <n v="0"/>
    <n v="0"/>
    <n v="0"/>
  </r>
  <r>
    <x v="129"/>
    <s v="29/07/2024"/>
    <s v="Franchise Silver Sales Bill CSJ"/>
    <s v="SGST ON SILVER ORNAMENT SALES"/>
    <s v=""/>
    <s v=""/>
    <n v="0"/>
    <s v=""/>
    <s v=""/>
    <n v="2802.95"/>
    <n v="0"/>
    <x v="1"/>
    <x v="1"/>
    <s v=""/>
    <s v=""/>
    <n v="0"/>
    <n v="0"/>
    <n v="0"/>
  </r>
  <r>
    <x v="129"/>
    <s v="29/07/2024"/>
    <s v="Franchise Silver Sales Bill CSJ"/>
    <s v="CGST ON SILVER ORNAMENT SALES"/>
    <s v=""/>
    <s v=""/>
    <n v="0"/>
    <s v=""/>
    <s v=""/>
    <n v="2802.95"/>
    <n v="0"/>
    <x v="1"/>
    <x v="1"/>
    <s v=""/>
    <s v=""/>
    <n v="0"/>
    <n v="0"/>
    <n v="0"/>
  </r>
  <r>
    <x v="129"/>
    <s v="29/07/2024"/>
    <s v="Franchise Silver Sales Bill CSJ"/>
    <s v="SGST ON SILVER ORNAMENT SALES"/>
    <s v=""/>
    <s v=""/>
    <n v="0"/>
    <s v=""/>
    <s v=""/>
    <n v="436.06"/>
    <n v="0"/>
    <x v="1"/>
    <x v="1"/>
    <s v=""/>
    <s v=""/>
    <n v="0"/>
    <n v="0"/>
    <n v="0"/>
  </r>
  <r>
    <x v="129"/>
    <s v="29/07/2024"/>
    <s v="Franchise Silver Sales Bill CSJ"/>
    <s v="CGST ON SILVER ORNAMENT SALES"/>
    <s v=""/>
    <s v=""/>
    <n v="0"/>
    <s v=""/>
    <s v=""/>
    <n v="436.06"/>
    <n v="0"/>
    <x v="1"/>
    <x v="1"/>
    <s v=""/>
    <s v=""/>
    <n v="0"/>
    <n v="0"/>
    <n v="0"/>
  </r>
  <r>
    <x v="129"/>
    <s v="29/07/2024"/>
    <s v="Franchise Silver Sales Bill CSJ"/>
    <s v="SGST ON SILVER BULLION SALES"/>
    <s v=""/>
    <s v=""/>
    <n v="0"/>
    <s v=""/>
    <s v=""/>
    <n v="2394.62"/>
    <n v="0"/>
    <x v="1"/>
    <x v="1"/>
    <s v=""/>
    <s v=""/>
    <n v="0"/>
    <n v="0"/>
    <n v="0"/>
  </r>
  <r>
    <x v="129"/>
    <s v="29/07/2024"/>
    <s v="Franchise Silver Sales Bill CSJ"/>
    <s v="CGST ON SILVER BULLION SALES"/>
    <s v=""/>
    <s v=""/>
    <n v="0"/>
    <s v=""/>
    <s v=""/>
    <n v="2394.62"/>
    <n v="0"/>
    <x v="1"/>
    <x v="1"/>
    <s v=""/>
    <s v=""/>
    <n v="0"/>
    <n v="0"/>
    <n v="0"/>
  </r>
  <r>
    <x v="129"/>
    <s v="29/07/2024"/>
    <s v="Franchise Silver Sales Bill CSJ"/>
    <s v="SGST ON SILVER BULLION SALES"/>
    <s v=""/>
    <s v=""/>
    <n v="0"/>
    <s v=""/>
    <s v=""/>
    <n v="9.58"/>
    <n v="0"/>
    <x v="1"/>
    <x v="1"/>
    <s v=""/>
    <s v=""/>
    <n v="0"/>
    <n v="0"/>
    <n v="0"/>
  </r>
  <r>
    <x v="129"/>
    <s v="29/07/2024"/>
    <s v="Franchise Silver Sales Bill CSJ"/>
    <s v="CGST ON SILVER BULLION SALES"/>
    <s v=""/>
    <s v=""/>
    <n v="0"/>
    <s v=""/>
    <s v=""/>
    <n v="9.58"/>
    <n v="0"/>
    <x v="1"/>
    <x v="1"/>
    <s v=""/>
    <s v=""/>
    <n v="0"/>
    <n v="0"/>
    <n v="0"/>
  </r>
  <r>
    <x v="129"/>
    <s v="29/07/2024"/>
    <s v="Franchise Silver Sales Bill CSJ"/>
    <s v="ROUND OFF A/C"/>
    <s v=""/>
    <s v=""/>
    <n v="0"/>
    <s v=""/>
    <s v=""/>
    <n v="0.1"/>
    <n v="0"/>
    <x v="1"/>
    <x v="1"/>
    <s v=""/>
    <s v=""/>
    <n v="0"/>
    <n v="0"/>
    <n v="0"/>
  </r>
  <r>
    <x v="129"/>
    <s v="29/07/2024"/>
    <s v="Franchise Silver Sales Bill CSJ"/>
    <s v="CHANDUKAKA SARAF AND SONS PVT LTD PUNE"/>
    <s v=""/>
    <s v=""/>
    <n v="482130"/>
    <s v=""/>
    <s v=""/>
    <n v="0"/>
    <n v="0"/>
    <x v="1"/>
    <x v="1"/>
    <s v=""/>
    <s v=""/>
    <n v="0"/>
    <n v="0"/>
    <n v="0"/>
  </r>
  <r>
    <x v="130"/>
    <s v="29/07/2024"/>
    <s v="Franchise Sales Bill Ornament CSJ"/>
    <s v="GOLD ORNAMENT SALES"/>
    <s v=""/>
    <n v="0"/>
    <n v="0"/>
    <n v="369.57900000000001"/>
    <n v="6879.4"/>
    <n v="1813281.46"/>
    <n v="1813281.46"/>
    <x v="0"/>
    <x v="1"/>
    <n v="369.57900000000001"/>
    <n v="6879.4"/>
    <n v="2542481.773"/>
    <n v="2542481.773"/>
    <n v="0"/>
  </r>
  <r>
    <x v="130"/>
    <s v="29/07/2024"/>
    <s v="Franchise Sales Bill Ornament CSJ"/>
    <s v="GOLD ORNAMENT SALES LABOUR CHARGES"/>
    <s v=""/>
    <s v=""/>
    <n v="0"/>
    <s v=""/>
    <s v=""/>
    <n v="80929.279999999999"/>
    <n v="80929.279999999999"/>
    <x v="0"/>
    <x v="1"/>
    <s v=""/>
    <s v=""/>
    <n v="0"/>
    <n v="0"/>
    <n v="0"/>
  </r>
  <r>
    <x v="130"/>
    <s v="29/07/2024"/>
    <s v="Franchise Sales Bill Ornament CSJ"/>
    <s v="PRECIOUS STONES SALES"/>
    <s v=""/>
    <s v=""/>
    <n v="0"/>
    <s v=""/>
    <s v=""/>
    <n v="3292.08"/>
    <n v="3292.08"/>
    <x v="0"/>
    <x v="1"/>
    <s v=""/>
    <s v=""/>
    <n v="0"/>
    <n v="0"/>
    <n v="0"/>
  </r>
  <r>
    <x v="130"/>
    <s v="29/07/2024"/>
    <s v="Franchise Sales Bill Ornament CSJ"/>
    <s v="GOLD ORNAMENT SALES OTHER CHARGES"/>
    <s v=""/>
    <s v=""/>
    <n v="0"/>
    <s v=""/>
    <s v=""/>
    <n v="842"/>
    <n v="842"/>
    <x v="0"/>
    <x v="1"/>
    <s v=""/>
    <s v=""/>
    <n v="0"/>
    <n v="0"/>
    <n v="0"/>
  </r>
  <r>
    <x v="130"/>
    <s v="29/07/2024"/>
    <s v="Franchise Sales Bill Ornament CSJ"/>
    <s v="GOLD BULLION SALES"/>
    <s v=""/>
    <s v=""/>
    <n v="0"/>
    <s v=""/>
    <s v=""/>
    <n v="729197.85"/>
    <n v="729197.85"/>
    <x v="0"/>
    <x v="1"/>
    <s v=""/>
    <s v=""/>
    <n v="0"/>
    <n v="0"/>
    <n v="0"/>
  </r>
  <r>
    <x v="130"/>
    <s v="29/07/2024"/>
    <s v="Franchise Sales Bill Ornament CSJ"/>
    <s v="GOLD BULLION SALES OTHER CHARGES"/>
    <s v=""/>
    <s v=""/>
    <n v="0"/>
    <s v=""/>
    <s v=""/>
    <n v="60.5"/>
    <n v="60.5"/>
    <x v="0"/>
    <x v="1"/>
    <s v=""/>
    <s v=""/>
    <n v="0"/>
    <n v="0"/>
    <n v="0"/>
  </r>
  <r>
    <x v="130"/>
    <s v="29/07/2024"/>
    <s v="Franchise Sales Bill Ornament CSJ"/>
    <s v="GOLD BULLION SALES LABOUR CHARGES"/>
    <s v=""/>
    <s v=""/>
    <n v="0"/>
    <s v=""/>
    <s v=""/>
    <n v="1458.45"/>
    <n v="1458.45"/>
    <x v="0"/>
    <x v="1"/>
    <s v=""/>
    <s v=""/>
    <n v="0"/>
    <n v="0"/>
    <n v="0"/>
  </r>
  <r>
    <x v="130"/>
    <s v="29/07/2024"/>
    <s v="Franchise Sales Bill Ornament CSJ"/>
    <s v="SGST ON GOLD ORNAMENT SALES"/>
    <s v=""/>
    <s v=""/>
    <n v="0"/>
    <s v=""/>
    <s v=""/>
    <n v="27199.22"/>
    <n v="0"/>
    <x v="0"/>
    <x v="1"/>
    <s v=""/>
    <s v=""/>
    <n v="0"/>
    <n v="0"/>
    <n v="0"/>
  </r>
  <r>
    <x v="130"/>
    <s v="29/07/2024"/>
    <s v="Franchise Sales Bill Ornament CSJ"/>
    <s v="CGST ON GOLD ORNAMENT SALES"/>
    <s v=""/>
    <s v=""/>
    <n v="0"/>
    <s v=""/>
    <s v=""/>
    <n v="27199.22"/>
    <n v="0"/>
    <x v="0"/>
    <x v="1"/>
    <s v=""/>
    <s v=""/>
    <n v="0"/>
    <n v="0"/>
    <n v="0"/>
  </r>
  <r>
    <x v="130"/>
    <s v="29/07/2024"/>
    <s v="Franchise Sales Bill Ornament CSJ"/>
    <s v="SGST ON GOLD ORNAMENT SALES"/>
    <s v=""/>
    <s v=""/>
    <n v="0"/>
    <s v=""/>
    <s v=""/>
    <n v="1213.94"/>
    <n v="0"/>
    <x v="0"/>
    <x v="1"/>
    <s v=""/>
    <s v=""/>
    <n v="0"/>
    <n v="0"/>
    <n v="0"/>
  </r>
  <r>
    <x v="130"/>
    <s v="29/07/2024"/>
    <s v="Franchise Sales Bill Ornament CSJ"/>
    <s v="CGST ON GOLD ORNAMENT SALES"/>
    <s v=""/>
    <s v=""/>
    <n v="0"/>
    <s v=""/>
    <s v=""/>
    <n v="1213.94"/>
    <n v="0"/>
    <x v="0"/>
    <x v="1"/>
    <s v=""/>
    <s v=""/>
    <n v="0"/>
    <n v="0"/>
    <n v="0"/>
  </r>
  <r>
    <x v="130"/>
    <s v="29/07/2024"/>
    <s v="Franchise Sales Bill Ornament CSJ"/>
    <s v="SGST ON PRECIOUS STONES SALES"/>
    <s v=""/>
    <s v=""/>
    <n v="0"/>
    <s v=""/>
    <s v=""/>
    <n v="49.38"/>
    <n v="0"/>
    <x v="0"/>
    <x v="1"/>
    <s v=""/>
    <s v=""/>
    <n v="0"/>
    <n v="0"/>
    <n v="0"/>
  </r>
  <r>
    <x v="130"/>
    <s v="29/07/2024"/>
    <s v="Franchise Sales Bill Ornament CSJ"/>
    <s v="CGST ON PRECIOUS STONES SALES"/>
    <s v=""/>
    <s v=""/>
    <n v="0"/>
    <s v=""/>
    <s v=""/>
    <n v="49.38"/>
    <n v="0"/>
    <x v="0"/>
    <x v="1"/>
    <s v=""/>
    <s v=""/>
    <n v="0"/>
    <n v="0"/>
    <n v="0"/>
  </r>
  <r>
    <x v="130"/>
    <s v="29/07/2024"/>
    <s v="Franchise Sales Bill Ornament CSJ"/>
    <s v="SGST ON GOLD ORNAMENT SALES"/>
    <s v=""/>
    <s v=""/>
    <n v="0"/>
    <s v=""/>
    <s v=""/>
    <n v="12.63"/>
    <n v="0"/>
    <x v="0"/>
    <x v="1"/>
    <s v=""/>
    <s v=""/>
    <n v="0"/>
    <n v="0"/>
    <n v="0"/>
  </r>
  <r>
    <x v="130"/>
    <s v="29/07/2024"/>
    <s v="Franchise Sales Bill Ornament CSJ"/>
    <s v="CGST ON GOLD ORNAMENT SALES"/>
    <s v=""/>
    <s v=""/>
    <n v="0"/>
    <s v=""/>
    <s v=""/>
    <n v="12.63"/>
    <n v="0"/>
    <x v="0"/>
    <x v="1"/>
    <s v=""/>
    <s v=""/>
    <n v="0"/>
    <n v="0"/>
    <n v="0"/>
  </r>
  <r>
    <x v="130"/>
    <s v="29/07/2024"/>
    <s v="Franchise Sales Bill Ornament CSJ"/>
    <s v="SGST ON GOLD BULLION SALES"/>
    <s v=""/>
    <s v=""/>
    <n v="0"/>
    <s v=""/>
    <s v=""/>
    <n v="10937.97"/>
    <n v="0"/>
    <x v="0"/>
    <x v="1"/>
    <s v=""/>
    <s v=""/>
    <n v="0"/>
    <n v="0"/>
    <n v="0"/>
  </r>
  <r>
    <x v="130"/>
    <s v="29/07/2024"/>
    <s v="Franchise Sales Bill Ornament CSJ"/>
    <s v="CGST ON GOLD BULLION SALES"/>
    <s v=""/>
    <s v=""/>
    <n v="0"/>
    <s v=""/>
    <s v=""/>
    <n v="10937.97"/>
    <n v="0"/>
    <x v="0"/>
    <x v="1"/>
    <s v=""/>
    <s v=""/>
    <n v="0"/>
    <n v="0"/>
    <n v="0"/>
  </r>
  <r>
    <x v="130"/>
    <s v="29/07/2024"/>
    <s v="Franchise Sales Bill Ornament CSJ"/>
    <s v="SGST ON GOLD BULLION SALES"/>
    <s v=""/>
    <s v=""/>
    <n v="0"/>
    <s v=""/>
    <s v=""/>
    <n v="0.91"/>
    <n v="0"/>
    <x v="0"/>
    <x v="1"/>
    <s v=""/>
    <s v=""/>
    <n v="0"/>
    <n v="0"/>
    <n v="0"/>
  </r>
  <r>
    <x v="130"/>
    <s v="29/07/2024"/>
    <s v="Franchise Sales Bill Ornament CSJ"/>
    <s v="CGST ON GOLD BULLION SALES"/>
    <s v=""/>
    <s v=""/>
    <n v="0"/>
    <s v=""/>
    <s v=""/>
    <n v="0.91"/>
    <n v="0"/>
    <x v="0"/>
    <x v="1"/>
    <s v=""/>
    <s v=""/>
    <n v="0"/>
    <n v="0"/>
    <n v="0"/>
  </r>
  <r>
    <x v="130"/>
    <s v="29/07/2024"/>
    <s v="Franchise Sales Bill Ornament CSJ"/>
    <s v="SGST ON GOLD BULLION SALES"/>
    <s v=""/>
    <s v=""/>
    <n v="0"/>
    <s v=""/>
    <s v=""/>
    <n v="21.88"/>
    <n v="0"/>
    <x v="0"/>
    <x v="1"/>
    <s v=""/>
    <s v=""/>
    <n v="0"/>
    <n v="0"/>
    <n v="0"/>
  </r>
  <r>
    <x v="130"/>
    <s v="29/07/2024"/>
    <s v="Franchise Sales Bill Ornament CSJ"/>
    <s v="CGST ON GOLD BULLION SALES"/>
    <s v=""/>
    <s v=""/>
    <n v="0"/>
    <s v=""/>
    <s v=""/>
    <n v="21.88"/>
    <n v="0"/>
    <x v="0"/>
    <x v="1"/>
    <s v=""/>
    <s v=""/>
    <n v="0"/>
    <n v="0"/>
    <n v="0"/>
  </r>
  <r>
    <x v="130"/>
    <s v="29/07/2024"/>
    <s v="Franchise Sales Bill Ornament CSJ"/>
    <s v="ROUND OFF A/C"/>
    <s v=""/>
    <s v=""/>
    <n v="0.48"/>
    <s v=""/>
    <s v=""/>
    <n v="0"/>
    <n v="0"/>
    <x v="0"/>
    <x v="1"/>
    <s v=""/>
    <s v=""/>
    <n v="0"/>
    <n v="0"/>
    <n v="0"/>
  </r>
  <r>
    <x v="130"/>
    <s v="29/07/2024"/>
    <s v="Franchise Sales Bill Ornament CSJ"/>
    <s v="CHANDUKAKA SARAF AND SONS PVT LTD PUNE"/>
    <s v=""/>
    <s v=""/>
    <n v="2707933"/>
    <s v=""/>
    <s v=""/>
    <n v="0"/>
    <n v="0"/>
    <x v="0"/>
    <x v="1"/>
    <s v=""/>
    <s v=""/>
    <n v="0"/>
    <n v="0"/>
    <n v="0"/>
  </r>
  <r>
    <x v="131"/>
    <s v="29/07/2024"/>
    <s v="Franchise Sales Bill Ornament CSJ"/>
    <s v="GOLD ORNAMENT SALES"/>
    <s v=""/>
    <n v="0"/>
    <n v="0"/>
    <n v="770.22"/>
    <n v="6879.4"/>
    <n v="3626459.69"/>
    <n v="3626459.69"/>
    <x v="0"/>
    <x v="1"/>
    <n v="770.22"/>
    <n v="6879.4"/>
    <n v="5298651.4680000003"/>
    <n v="5298651.4680000003"/>
    <n v="0"/>
  </r>
  <r>
    <x v="131"/>
    <s v="29/07/2024"/>
    <s v="Franchise Sales Bill Ornament CSJ"/>
    <s v="GOLD ORNAMENT SALES LABOUR CHARGES"/>
    <s v=""/>
    <s v=""/>
    <n v="0"/>
    <s v=""/>
    <s v=""/>
    <n v="162236.84"/>
    <n v="162236.84"/>
    <x v="0"/>
    <x v="1"/>
    <s v=""/>
    <s v=""/>
    <n v="0"/>
    <n v="0"/>
    <n v="0"/>
  </r>
  <r>
    <x v="131"/>
    <s v="29/07/2024"/>
    <s v="Franchise Sales Bill Ornament CSJ"/>
    <s v="PRECIOUS STONES SALES"/>
    <s v=""/>
    <s v=""/>
    <n v="0"/>
    <s v=""/>
    <s v=""/>
    <n v="3122.7"/>
    <n v="3122.7"/>
    <x v="0"/>
    <x v="1"/>
    <s v=""/>
    <s v=""/>
    <n v="0"/>
    <n v="0"/>
    <n v="0"/>
  </r>
  <r>
    <x v="131"/>
    <s v="29/07/2024"/>
    <s v="Franchise Sales Bill Ornament CSJ"/>
    <s v="GOLD ORNAMENT SALES OTHER CHARGES"/>
    <s v=""/>
    <s v=""/>
    <n v="0"/>
    <s v=""/>
    <s v=""/>
    <n v="890"/>
    <n v="890"/>
    <x v="0"/>
    <x v="1"/>
    <s v=""/>
    <s v=""/>
    <n v="0"/>
    <n v="0"/>
    <n v="0"/>
  </r>
  <r>
    <x v="131"/>
    <s v="29/07/2024"/>
    <s v="Franchise Sales Bill Ornament CSJ"/>
    <s v="GOLD BULLION SALES"/>
    <s v=""/>
    <s v=""/>
    <n v="0"/>
    <s v=""/>
    <s v=""/>
    <n v="1672165.05"/>
    <n v="1672165.05"/>
    <x v="0"/>
    <x v="1"/>
    <s v=""/>
    <s v=""/>
    <n v="0"/>
    <n v="0"/>
    <n v="0"/>
  </r>
  <r>
    <x v="131"/>
    <s v="29/07/2024"/>
    <s v="Franchise Sales Bill Ornament CSJ"/>
    <s v="GOLD BULLION SALES LABOUR CHARGES"/>
    <s v=""/>
    <s v=""/>
    <n v="0"/>
    <s v=""/>
    <s v=""/>
    <n v="3357.15"/>
    <n v="3357.15"/>
    <x v="0"/>
    <x v="1"/>
    <s v=""/>
    <s v=""/>
    <n v="0"/>
    <n v="0"/>
    <n v="0"/>
  </r>
  <r>
    <x v="131"/>
    <s v="29/07/2024"/>
    <s v="Franchise Sales Bill Ornament CSJ"/>
    <s v="GOLD BULLION SALES OTHER CHARGES"/>
    <s v=""/>
    <s v=""/>
    <n v="0"/>
    <s v=""/>
    <s v=""/>
    <n v="155"/>
    <n v="155"/>
    <x v="0"/>
    <x v="1"/>
    <s v=""/>
    <s v=""/>
    <n v="0"/>
    <n v="0"/>
    <n v="0"/>
  </r>
  <r>
    <x v="131"/>
    <s v="29/07/2024"/>
    <s v="Franchise Sales Bill Ornament CSJ"/>
    <s v="SGST ON GOLD ORNAMENT SALES"/>
    <s v=""/>
    <s v=""/>
    <n v="0"/>
    <s v=""/>
    <s v=""/>
    <n v="54396.9"/>
    <n v="0"/>
    <x v="0"/>
    <x v="1"/>
    <s v=""/>
    <s v=""/>
    <n v="0"/>
    <n v="0"/>
    <n v="0"/>
  </r>
  <r>
    <x v="131"/>
    <s v="29/07/2024"/>
    <s v="Franchise Sales Bill Ornament CSJ"/>
    <s v="CGST ON GOLD ORNAMENT SALES"/>
    <s v=""/>
    <s v=""/>
    <n v="0"/>
    <s v=""/>
    <s v=""/>
    <n v="54396.9"/>
    <n v="0"/>
    <x v="0"/>
    <x v="1"/>
    <s v=""/>
    <s v=""/>
    <n v="0"/>
    <n v="0"/>
    <n v="0"/>
  </r>
  <r>
    <x v="131"/>
    <s v="29/07/2024"/>
    <s v="Franchise Sales Bill Ornament CSJ"/>
    <s v="SGST ON GOLD ORNAMENT SALES"/>
    <s v=""/>
    <s v=""/>
    <n v="0"/>
    <s v=""/>
    <s v=""/>
    <n v="2433.5500000000002"/>
    <n v="0"/>
    <x v="0"/>
    <x v="1"/>
    <s v=""/>
    <s v=""/>
    <n v="0"/>
    <n v="0"/>
    <n v="0"/>
  </r>
  <r>
    <x v="131"/>
    <s v="29/07/2024"/>
    <s v="Franchise Sales Bill Ornament CSJ"/>
    <s v="CGST ON GOLD ORNAMENT SALES"/>
    <s v=""/>
    <s v=""/>
    <n v="0"/>
    <s v=""/>
    <s v=""/>
    <n v="2433.5500000000002"/>
    <n v="0"/>
    <x v="0"/>
    <x v="1"/>
    <s v=""/>
    <s v=""/>
    <n v="0"/>
    <n v="0"/>
    <n v="0"/>
  </r>
  <r>
    <x v="131"/>
    <s v="29/07/2024"/>
    <s v="Franchise Sales Bill Ornament CSJ"/>
    <s v="SGST ON PRECIOUS STONES SALES"/>
    <s v=""/>
    <s v=""/>
    <n v="0"/>
    <s v=""/>
    <s v=""/>
    <n v="46.84"/>
    <n v="0"/>
    <x v="0"/>
    <x v="1"/>
    <s v=""/>
    <s v=""/>
    <n v="0"/>
    <n v="0"/>
    <n v="0"/>
  </r>
  <r>
    <x v="131"/>
    <s v="29/07/2024"/>
    <s v="Franchise Sales Bill Ornament CSJ"/>
    <s v="CGST ON PRECIOUS STONES SALES"/>
    <s v=""/>
    <s v=""/>
    <n v="0"/>
    <s v=""/>
    <s v=""/>
    <n v="46.84"/>
    <n v="0"/>
    <x v="0"/>
    <x v="1"/>
    <s v=""/>
    <s v=""/>
    <n v="0"/>
    <n v="0"/>
    <n v="0"/>
  </r>
  <r>
    <x v="131"/>
    <s v="29/07/2024"/>
    <s v="Franchise Sales Bill Ornament CSJ"/>
    <s v="SGST ON GOLD ORNAMENT SALES"/>
    <s v=""/>
    <s v=""/>
    <n v="0"/>
    <s v=""/>
    <s v=""/>
    <n v="13.35"/>
    <n v="0"/>
    <x v="0"/>
    <x v="1"/>
    <s v=""/>
    <s v=""/>
    <n v="0"/>
    <n v="0"/>
    <n v="0"/>
  </r>
  <r>
    <x v="131"/>
    <s v="29/07/2024"/>
    <s v="Franchise Sales Bill Ornament CSJ"/>
    <s v="CGST ON GOLD ORNAMENT SALES"/>
    <s v=""/>
    <s v=""/>
    <n v="0"/>
    <s v=""/>
    <s v=""/>
    <n v="13.35"/>
    <n v="0"/>
    <x v="0"/>
    <x v="1"/>
    <s v=""/>
    <s v=""/>
    <n v="0"/>
    <n v="0"/>
    <n v="0"/>
  </r>
  <r>
    <x v="131"/>
    <s v="29/07/2024"/>
    <s v="Franchise Sales Bill Ornament CSJ"/>
    <s v="SGST ON GOLD BULLION SALES"/>
    <s v=""/>
    <s v=""/>
    <n v="0"/>
    <s v=""/>
    <s v=""/>
    <n v="25082.48"/>
    <n v="0"/>
    <x v="0"/>
    <x v="1"/>
    <s v=""/>
    <s v=""/>
    <n v="0"/>
    <n v="0"/>
    <n v="0"/>
  </r>
  <r>
    <x v="131"/>
    <s v="29/07/2024"/>
    <s v="Franchise Sales Bill Ornament CSJ"/>
    <s v="CGST ON GOLD BULLION SALES"/>
    <s v=""/>
    <s v=""/>
    <n v="0"/>
    <s v=""/>
    <s v=""/>
    <n v="25082.48"/>
    <n v="0"/>
    <x v="0"/>
    <x v="1"/>
    <s v=""/>
    <s v=""/>
    <n v="0"/>
    <n v="0"/>
    <n v="0"/>
  </r>
  <r>
    <x v="131"/>
    <s v="29/07/2024"/>
    <s v="Franchise Sales Bill Ornament CSJ"/>
    <s v="SGST ON GOLD BULLION SALES"/>
    <s v=""/>
    <s v=""/>
    <n v="0"/>
    <s v=""/>
    <s v=""/>
    <n v="50.36"/>
    <n v="0"/>
    <x v="0"/>
    <x v="1"/>
    <s v=""/>
    <s v=""/>
    <n v="0"/>
    <n v="0"/>
    <n v="0"/>
  </r>
  <r>
    <x v="131"/>
    <s v="29/07/2024"/>
    <s v="Franchise Sales Bill Ornament CSJ"/>
    <s v="CGST ON GOLD BULLION SALES"/>
    <s v=""/>
    <s v=""/>
    <n v="0"/>
    <s v=""/>
    <s v=""/>
    <n v="50.36"/>
    <n v="0"/>
    <x v="0"/>
    <x v="1"/>
    <s v=""/>
    <s v=""/>
    <n v="0"/>
    <n v="0"/>
    <n v="0"/>
  </r>
  <r>
    <x v="131"/>
    <s v="29/07/2024"/>
    <s v="Franchise Sales Bill Ornament CSJ"/>
    <s v="SGST ON GOLD BULLION SALES"/>
    <s v=""/>
    <s v=""/>
    <n v="0"/>
    <s v=""/>
    <s v=""/>
    <n v="2.33"/>
    <n v="0"/>
    <x v="0"/>
    <x v="1"/>
    <s v=""/>
    <s v=""/>
    <n v="0"/>
    <n v="0"/>
    <n v="0"/>
  </r>
  <r>
    <x v="131"/>
    <s v="29/07/2024"/>
    <s v="Franchise Sales Bill Ornament CSJ"/>
    <s v="CGST ON GOLD BULLION SALES"/>
    <s v=""/>
    <s v=""/>
    <n v="0"/>
    <s v=""/>
    <s v=""/>
    <n v="2.33"/>
    <n v="0"/>
    <x v="0"/>
    <x v="1"/>
    <s v=""/>
    <s v=""/>
    <n v="0"/>
    <n v="0"/>
    <n v="0"/>
  </r>
  <r>
    <x v="131"/>
    <s v="29/07/2024"/>
    <s v="Franchise Sales Bill Ornament CSJ"/>
    <s v="ROUND OFF A/C"/>
    <s v=""/>
    <s v=""/>
    <n v="0.05"/>
    <s v=""/>
    <s v=""/>
    <n v="0"/>
    <n v="0"/>
    <x v="0"/>
    <x v="1"/>
    <s v=""/>
    <s v=""/>
    <n v="0"/>
    <n v="0"/>
    <n v="0"/>
  </r>
  <r>
    <x v="131"/>
    <s v="29/07/2024"/>
    <s v="Franchise Sales Bill Ornament CSJ"/>
    <s v="CHANDUKAKA SARAF AND SONS PVT LTD PUNE"/>
    <s v=""/>
    <s v=""/>
    <n v="5632438"/>
    <s v=""/>
    <s v=""/>
    <n v="0"/>
    <n v="0"/>
    <x v="0"/>
    <x v="1"/>
    <s v=""/>
    <s v=""/>
    <n v="0"/>
    <n v="0"/>
    <n v="0"/>
  </r>
  <r>
    <x v="132"/>
    <s v="29/07/2024"/>
    <s v="Franchise Sales Bill Ornament CSJ"/>
    <s v="GOLD ORNAMENT SALES"/>
    <s v=""/>
    <n v="0"/>
    <n v="0"/>
    <n v="483.32400000000001"/>
    <n v="6879.4"/>
    <n v="2386671.0299999998"/>
    <n v="2386671.0299999998"/>
    <x v="0"/>
    <x v="1"/>
    <n v="483.32400000000001"/>
    <n v="6879.4"/>
    <n v="3324979.1260000002"/>
    <n v="3324979.1260000002"/>
    <n v="0"/>
  </r>
  <r>
    <x v="132"/>
    <s v="29/07/2024"/>
    <s v="Franchise Sales Bill Ornament CSJ"/>
    <s v="PRECIOUS STONES SALES"/>
    <s v=""/>
    <s v=""/>
    <n v="0"/>
    <s v=""/>
    <s v=""/>
    <n v="1917.4"/>
    <n v="1917.4"/>
    <x v="0"/>
    <x v="1"/>
    <s v=""/>
    <s v=""/>
    <n v="0"/>
    <n v="0"/>
    <n v="0"/>
  </r>
  <r>
    <x v="132"/>
    <s v="29/07/2024"/>
    <s v="Franchise Sales Bill Ornament CSJ"/>
    <s v="GOLD ORNAMENT SALES LABOUR CHARGES"/>
    <s v=""/>
    <s v=""/>
    <n v="0"/>
    <s v=""/>
    <s v=""/>
    <n v="107538.77"/>
    <n v="107538.77"/>
    <x v="0"/>
    <x v="1"/>
    <s v=""/>
    <s v=""/>
    <n v="0"/>
    <n v="0"/>
    <n v="0"/>
  </r>
  <r>
    <x v="132"/>
    <s v="29/07/2024"/>
    <s v="Franchise Sales Bill Ornament CSJ"/>
    <s v="GOLD ORNAMENT SALES OTHER CHARGES"/>
    <s v=""/>
    <s v=""/>
    <n v="0"/>
    <s v=""/>
    <s v=""/>
    <n v="850"/>
    <n v="850"/>
    <x v="0"/>
    <x v="1"/>
    <s v=""/>
    <s v=""/>
    <n v="0"/>
    <n v="0"/>
    <n v="0"/>
  </r>
  <r>
    <x v="132"/>
    <s v="29/07/2024"/>
    <s v="Franchise Sales Bill Ornament CSJ"/>
    <s v="GOLD BULLION SALES"/>
    <s v=""/>
    <s v=""/>
    <n v="0"/>
    <s v=""/>
    <s v=""/>
    <n v="938312.6"/>
    <n v="938312.6"/>
    <x v="0"/>
    <x v="1"/>
    <s v=""/>
    <s v=""/>
    <n v="0"/>
    <n v="0"/>
    <n v="0"/>
  </r>
  <r>
    <x v="132"/>
    <s v="29/07/2024"/>
    <s v="Franchise Sales Bill Ornament CSJ"/>
    <s v="GOLD BULLION SALES LABOUR CHARGES"/>
    <s v=""/>
    <s v=""/>
    <n v="0"/>
    <s v=""/>
    <s v=""/>
    <n v="1884.97"/>
    <n v="1884.97"/>
    <x v="0"/>
    <x v="1"/>
    <s v=""/>
    <s v=""/>
    <n v="0"/>
    <n v="0"/>
    <n v="0"/>
  </r>
  <r>
    <x v="132"/>
    <s v="29/07/2024"/>
    <s v="Franchise Sales Bill Ornament CSJ"/>
    <s v="GOLD BULLION SALES OTHER CHARGES"/>
    <s v=""/>
    <s v=""/>
    <n v="0"/>
    <s v=""/>
    <s v=""/>
    <n v="65"/>
    <n v="65"/>
    <x v="0"/>
    <x v="1"/>
    <s v=""/>
    <s v=""/>
    <n v="0"/>
    <n v="0"/>
    <n v="0"/>
  </r>
  <r>
    <x v="132"/>
    <s v="29/07/2024"/>
    <s v="Franchise Sales Bill Ornament CSJ"/>
    <s v="SGST ON GOLD ORNAMENT SALES"/>
    <s v=""/>
    <s v=""/>
    <n v="0"/>
    <s v=""/>
    <s v=""/>
    <n v="35800.07"/>
    <n v="0"/>
    <x v="0"/>
    <x v="1"/>
    <s v=""/>
    <s v=""/>
    <n v="0"/>
    <n v="0"/>
    <n v="0"/>
  </r>
  <r>
    <x v="132"/>
    <s v="29/07/2024"/>
    <s v="Franchise Sales Bill Ornament CSJ"/>
    <s v="CGST ON GOLD ORNAMENT SALES"/>
    <s v=""/>
    <s v=""/>
    <n v="0"/>
    <s v=""/>
    <s v=""/>
    <n v="35800.07"/>
    <n v="0"/>
    <x v="0"/>
    <x v="1"/>
    <s v=""/>
    <s v=""/>
    <n v="0"/>
    <n v="0"/>
    <n v="0"/>
  </r>
  <r>
    <x v="132"/>
    <s v="29/07/2024"/>
    <s v="Franchise Sales Bill Ornament CSJ"/>
    <s v="SGST ON PRECIOUS STONES SALES"/>
    <s v=""/>
    <s v=""/>
    <n v="0"/>
    <s v=""/>
    <s v=""/>
    <n v="28.76"/>
    <n v="0"/>
    <x v="0"/>
    <x v="1"/>
    <s v=""/>
    <s v=""/>
    <n v="0"/>
    <n v="0"/>
    <n v="0"/>
  </r>
  <r>
    <x v="132"/>
    <s v="29/07/2024"/>
    <s v="Franchise Sales Bill Ornament CSJ"/>
    <s v="CGST ON PRECIOUS STONES SALES"/>
    <s v=""/>
    <s v=""/>
    <n v="0"/>
    <s v=""/>
    <s v=""/>
    <n v="28.76"/>
    <n v="0"/>
    <x v="0"/>
    <x v="1"/>
    <s v=""/>
    <s v=""/>
    <n v="0"/>
    <n v="0"/>
    <n v="0"/>
  </r>
  <r>
    <x v="132"/>
    <s v="29/07/2024"/>
    <s v="Franchise Sales Bill Ornament CSJ"/>
    <s v="SGST ON GOLD ORNAMENT SALES"/>
    <s v=""/>
    <s v=""/>
    <n v="0"/>
    <s v=""/>
    <s v=""/>
    <n v="1613.08"/>
    <n v="0"/>
    <x v="0"/>
    <x v="1"/>
    <s v=""/>
    <s v=""/>
    <n v="0"/>
    <n v="0"/>
    <n v="0"/>
  </r>
  <r>
    <x v="132"/>
    <s v="29/07/2024"/>
    <s v="Franchise Sales Bill Ornament CSJ"/>
    <s v="CGST ON GOLD ORNAMENT SALES"/>
    <s v=""/>
    <s v=""/>
    <n v="0"/>
    <s v=""/>
    <s v=""/>
    <n v="1613.08"/>
    <n v="0"/>
    <x v="0"/>
    <x v="1"/>
    <s v=""/>
    <s v=""/>
    <n v="0"/>
    <n v="0"/>
    <n v="0"/>
  </r>
  <r>
    <x v="132"/>
    <s v="29/07/2024"/>
    <s v="Franchise Sales Bill Ornament CSJ"/>
    <s v="SGST ON GOLD ORNAMENT SALES"/>
    <s v=""/>
    <s v=""/>
    <n v="0"/>
    <s v=""/>
    <s v=""/>
    <n v="12.75"/>
    <n v="0"/>
    <x v="0"/>
    <x v="1"/>
    <s v=""/>
    <s v=""/>
    <n v="0"/>
    <n v="0"/>
    <n v="0"/>
  </r>
  <r>
    <x v="132"/>
    <s v="29/07/2024"/>
    <s v="Franchise Sales Bill Ornament CSJ"/>
    <s v="CGST ON GOLD ORNAMENT SALES"/>
    <s v=""/>
    <s v=""/>
    <n v="0"/>
    <s v=""/>
    <s v=""/>
    <n v="12.75"/>
    <n v="0"/>
    <x v="0"/>
    <x v="1"/>
    <s v=""/>
    <s v=""/>
    <n v="0"/>
    <n v="0"/>
    <n v="0"/>
  </r>
  <r>
    <x v="132"/>
    <s v="29/07/2024"/>
    <s v="Franchise Sales Bill Ornament CSJ"/>
    <s v="SGST ON GOLD BULLION SALES"/>
    <s v=""/>
    <s v=""/>
    <n v="0"/>
    <s v=""/>
    <s v=""/>
    <n v="14074.69"/>
    <n v="0"/>
    <x v="0"/>
    <x v="1"/>
    <s v=""/>
    <s v=""/>
    <n v="0"/>
    <n v="0"/>
    <n v="0"/>
  </r>
  <r>
    <x v="132"/>
    <s v="29/07/2024"/>
    <s v="Franchise Sales Bill Ornament CSJ"/>
    <s v="CGST ON GOLD BULLION SALES"/>
    <s v=""/>
    <s v=""/>
    <n v="0"/>
    <s v=""/>
    <s v=""/>
    <n v="14074.69"/>
    <n v="0"/>
    <x v="0"/>
    <x v="1"/>
    <s v=""/>
    <s v=""/>
    <n v="0"/>
    <n v="0"/>
    <n v="0"/>
  </r>
  <r>
    <x v="132"/>
    <s v="29/07/2024"/>
    <s v="Franchise Sales Bill Ornament CSJ"/>
    <s v="SGST ON GOLD BULLION SALES"/>
    <s v=""/>
    <s v=""/>
    <n v="0"/>
    <s v=""/>
    <s v=""/>
    <n v="28.27"/>
    <n v="0"/>
    <x v="0"/>
    <x v="1"/>
    <s v=""/>
    <s v=""/>
    <n v="0"/>
    <n v="0"/>
    <n v="0"/>
  </r>
  <r>
    <x v="132"/>
    <s v="29/07/2024"/>
    <s v="Franchise Sales Bill Ornament CSJ"/>
    <s v="CGST ON GOLD BULLION SALES"/>
    <s v=""/>
    <s v=""/>
    <n v="0"/>
    <s v=""/>
    <s v=""/>
    <n v="28.27"/>
    <n v="0"/>
    <x v="0"/>
    <x v="1"/>
    <s v=""/>
    <s v=""/>
    <n v="0"/>
    <n v="0"/>
    <n v="0"/>
  </r>
  <r>
    <x v="132"/>
    <s v="29/07/2024"/>
    <s v="Franchise Sales Bill Ornament CSJ"/>
    <s v="SGST ON GOLD BULLION SALES"/>
    <s v=""/>
    <s v=""/>
    <n v="0"/>
    <s v=""/>
    <s v=""/>
    <n v="0.98"/>
    <n v="0"/>
    <x v="0"/>
    <x v="1"/>
    <s v=""/>
    <s v=""/>
    <n v="0"/>
    <n v="0"/>
    <n v="0"/>
  </r>
  <r>
    <x v="132"/>
    <s v="29/07/2024"/>
    <s v="Franchise Sales Bill Ornament CSJ"/>
    <s v="CGST ON GOLD BULLION SALES"/>
    <s v=""/>
    <s v=""/>
    <n v="0"/>
    <s v=""/>
    <s v=""/>
    <n v="0.98"/>
    <n v="0"/>
    <x v="0"/>
    <x v="1"/>
    <s v=""/>
    <s v=""/>
    <n v="0"/>
    <n v="0"/>
    <n v="0"/>
  </r>
  <r>
    <x v="132"/>
    <s v="29/07/2024"/>
    <s v="Franchise Sales Bill Ornament CSJ"/>
    <s v="ROUND OFF A/C"/>
    <s v=""/>
    <s v=""/>
    <n v="0"/>
    <s v=""/>
    <s v=""/>
    <n v="0.03"/>
    <n v="0"/>
    <x v="0"/>
    <x v="1"/>
    <s v=""/>
    <s v=""/>
    <n v="0"/>
    <n v="0"/>
    <n v="0"/>
  </r>
  <r>
    <x v="132"/>
    <s v="29/07/2024"/>
    <s v="Franchise Sales Bill Ornament CSJ"/>
    <s v="CHANDUKAKA SARAF AND SONS PVT LTD PUNE"/>
    <s v=""/>
    <s v=""/>
    <n v="3540357"/>
    <s v=""/>
    <s v=""/>
    <n v="0"/>
    <n v="0"/>
    <x v="0"/>
    <x v="1"/>
    <s v=""/>
    <s v=""/>
    <n v="0"/>
    <n v="0"/>
    <n v="0"/>
  </r>
  <r>
    <x v="133"/>
    <s v="29/07/2024"/>
    <s v="Franchise Sales Bill Ornament CSJ"/>
    <s v="GOLD ORNAMENT SALES"/>
    <s v=""/>
    <n v="0"/>
    <n v="0"/>
    <n v="174.37899999999999"/>
    <n v="6879.4"/>
    <n v="1192593.9099999999"/>
    <n v="1192593.9099999999"/>
    <x v="0"/>
    <x v="1"/>
    <n v="174.37899999999999"/>
    <n v="6879.4"/>
    <n v="1199622.8929999999"/>
    <n v="1199622.8929999999"/>
    <n v="0"/>
  </r>
  <r>
    <x v="133"/>
    <s v="29/07/2024"/>
    <s v="Franchise Sales Bill Ornament CSJ"/>
    <s v="GOLD ORNAMENT SALES LABOUR CHARGES"/>
    <s v=""/>
    <s v=""/>
    <n v="0"/>
    <s v=""/>
    <s v=""/>
    <n v="50955.72"/>
    <n v="50955.72"/>
    <x v="0"/>
    <x v="1"/>
    <s v=""/>
    <s v=""/>
    <n v="0"/>
    <n v="0"/>
    <n v="0"/>
  </r>
  <r>
    <x v="133"/>
    <s v="29/07/2024"/>
    <s v="Franchise Sales Bill Ornament CSJ"/>
    <s v="GOLD BULLION SALES"/>
    <s v=""/>
    <s v=""/>
    <n v="0"/>
    <s v=""/>
    <s v=""/>
    <n v="7050.35"/>
    <n v="7050.35"/>
    <x v="0"/>
    <x v="1"/>
    <s v=""/>
    <s v=""/>
    <n v="0"/>
    <n v="0"/>
    <n v="0"/>
  </r>
  <r>
    <x v="133"/>
    <s v="29/07/2024"/>
    <s v="Franchise Sales Bill Ornament CSJ"/>
    <s v="GOLD BULLION SALES LABOUR CHARGES"/>
    <s v=""/>
    <s v=""/>
    <n v="0"/>
    <s v=""/>
    <s v=""/>
    <n v="13.76"/>
    <n v="13.76"/>
    <x v="0"/>
    <x v="1"/>
    <s v=""/>
    <s v=""/>
    <n v="0"/>
    <n v="0"/>
    <n v="0"/>
  </r>
  <r>
    <x v="133"/>
    <s v="29/07/2024"/>
    <s v="Franchise Sales Bill Ornament CSJ"/>
    <s v="GOLD BULLION SALES OTHER CHARGES"/>
    <s v=""/>
    <s v=""/>
    <n v="0"/>
    <s v=""/>
    <s v=""/>
    <n v="10"/>
    <n v="10"/>
    <x v="0"/>
    <x v="1"/>
    <s v=""/>
    <s v=""/>
    <n v="0"/>
    <n v="0"/>
    <n v="0"/>
  </r>
  <r>
    <x v="133"/>
    <s v="29/07/2024"/>
    <s v="Franchise Sales Bill Ornament CSJ"/>
    <s v="GOLD ORNAMENT SALES OTHER CHARGES"/>
    <s v=""/>
    <s v=""/>
    <n v="0"/>
    <s v=""/>
    <s v=""/>
    <n v="2.5"/>
    <n v="2.5"/>
    <x v="0"/>
    <x v="1"/>
    <s v=""/>
    <s v=""/>
    <n v="0"/>
    <n v="0"/>
    <n v="0"/>
  </r>
  <r>
    <x v="133"/>
    <s v="29/07/2024"/>
    <s v="Franchise Sales Bill Ornament CSJ"/>
    <s v="SGST ON GOLD ORNAMENT SALES"/>
    <s v=""/>
    <s v=""/>
    <n v="0"/>
    <s v=""/>
    <s v=""/>
    <n v="17888.91"/>
    <n v="0"/>
    <x v="0"/>
    <x v="1"/>
    <s v=""/>
    <s v=""/>
    <n v="0"/>
    <n v="0"/>
    <n v="0"/>
  </r>
  <r>
    <x v="133"/>
    <s v="29/07/2024"/>
    <s v="Franchise Sales Bill Ornament CSJ"/>
    <s v="CGST ON GOLD ORNAMENT SALES"/>
    <s v=""/>
    <s v=""/>
    <n v="0"/>
    <s v=""/>
    <s v=""/>
    <n v="17888.91"/>
    <n v="0"/>
    <x v="0"/>
    <x v="1"/>
    <s v=""/>
    <s v=""/>
    <n v="0"/>
    <n v="0"/>
    <n v="0"/>
  </r>
  <r>
    <x v="133"/>
    <s v="29/07/2024"/>
    <s v="Franchise Sales Bill Ornament CSJ"/>
    <s v="SGST ON GOLD ORNAMENT SALES"/>
    <s v=""/>
    <s v=""/>
    <n v="0"/>
    <s v=""/>
    <s v=""/>
    <n v="764.34"/>
    <n v="0"/>
    <x v="0"/>
    <x v="1"/>
    <s v=""/>
    <s v=""/>
    <n v="0"/>
    <n v="0"/>
    <n v="0"/>
  </r>
  <r>
    <x v="133"/>
    <s v="29/07/2024"/>
    <s v="Franchise Sales Bill Ornament CSJ"/>
    <s v="CGST ON GOLD ORNAMENT SALES"/>
    <s v=""/>
    <s v=""/>
    <n v="0"/>
    <s v=""/>
    <s v=""/>
    <n v="764.34"/>
    <n v="0"/>
    <x v="0"/>
    <x v="1"/>
    <s v=""/>
    <s v=""/>
    <n v="0"/>
    <n v="0"/>
    <n v="0"/>
  </r>
  <r>
    <x v="133"/>
    <s v="29/07/2024"/>
    <s v="Franchise Sales Bill Ornament CSJ"/>
    <s v="SGST ON GOLD BULLION SALES"/>
    <s v=""/>
    <s v=""/>
    <n v="0"/>
    <s v=""/>
    <s v=""/>
    <n v="105.76"/>
    <n v="0"/>
    <x v="0"/>
    <x v="1"/>
    <s v=""/>
    <s v=""/>
    <n v="0"/>
    <n v="0"/>
    <n v="0"/>
  </r>
  <r>
    <x v="133"/>
    <s v="29/07/2024"/>
    <s v="Franchise Sales Bill Ornament CSJ"/>
    <s v="CGST ON GOLD BULLION SALES"/>
    <s v=""/>
    <s v=""/>
    <n v="0"/>
    <s v=""/>
    <s v=""/>
    <n v="105.76"/>
    <n v="0"/>
    <x v="0"/>
    <x v="1"/>
    <s v=""/>
    <s v=""/>
    <n v="0"/>
    <n v="0"/>
    <n v="0"/>
  </r>
  <r>
    <x v="133"/>
    <s v="29/07/2024"/>
    <s v="Franchise Sales Bill Ornament CSJ"/>
    <s v="SGST ON GOLD BULLION SALES"/>
    <s v=""/>
    <s v=""/>
    <n v="0"/>
    <s v=""/>
    <s v=""/>
    <n v="0.21"/>
    <n v="0"/>
    <x v="0"/>
    <x v="1"/>
    <s v=""/>
    <s v=""/>
    <n v="0"/>
    <n v="0"/>
    <n v="0"/>
  </r>
  <r>
    <x v="133"/>
    <s v="29/07/2024"/>
    <s v="Franchise Sales Bill Ornament CSJ"/>
    <s v="CGST ON GOLD BULLION SALES"/>
    <s v=""/>
    <s v=""/>
    <n v="0"/>
    <s v=""/>
    <s v=""/>
    <n v="0.21"/>
    <n v="0"/>
    <x v="0"/>
    <x v="1"/>
    <s v=""/>
    <s v=""/>
    <n v="0"/>
    <n v="0"/>
    <n v="0"/>
  </r>
  <r>
    <x v="133"/>
    <s v="29/07/2024"/>
    <s v="Franchise Sales Bill Ornament CSJ"/>
    <s v="SGST ON GOLD BULLION SALES"/>
    <s v=""/>
    <s v=""/>
    <n v="0"/>
    <s v=""/>
    <s v=""/>
    <n v="0.15"/>
    <n v="0"/>
    <x v="0"/>
    <x v="1"/>
    <s v=""/>
    <s v=""/>
    <n v="0"/>
    <n v="0"/>
    <n v="0"/>
  </r>
  <r>
    <x v="133"/>
    <s v="29/07/2024"/>
    <s v="Franchise Sales Bill Ornament CSJ"/>
    <s v="CGST ON GOLD BULLION SALES"/>
    <s v=""/>
    <s v=""/>
    <n v="0"/>
    <s v=""/>
    <s v=""/>
    <n v="0.15"/>
    <n v="0"/>
    <x v="0"/>
    <x v="1"/>
    <s v=""/>
    <s v=""/>
    <n v="0"/>
    <n v="0"/>
    <n v="0"/>
  </r>
  <r>
    <x v="133"/>
    <s v="29/07/2024"/>
    <s v="Franchise Sales Bill Ornament CSJ"/>
    <s v="SGST ON GOLD ORNAMENT SALES"/>
    <s v=""/>
    <s v=""/>
    <n v="0"/>
    <s v=""/>
    <s v=""/>
    <n v="0.04"/>
    <n v="0"/>
    <x v="0"/>
    <x v="1"/>
    <s v=""/>
    <s v=""/>
    <n v="0"/>
    <n v="0"/>
    <n v="0"/>
  </r>
  <r>
    <x v="133"/>
    <s v="29/07/2024"/>
    <s v="Franchise Sales Bill Ornament CSJ"/>
    <s v="CGST ON GOLD ORNAMENT SALES"/>
    <s v=""/>
    <s v=""/>
    <n v="0"/>
    <s v=""/>
    <s v=""/>
    <n v="0.04"/>
    <n v="0"/>
    <x v="0"/>
    <x v="1"/>
    <s v=""/>
    <s v=""/>
    <n v="0"/>
    <n v="0"/>
    <n v="0"/>
  </r>
  <r>
    <x v="133"/>
    <s v="29/07/2024"/>
    <s v="Franchise Sales Bill Ornament CSJ"/>
    <s v="ROUND OFF A/C"/>
    <s v=""/>
    <s v=""/>
    <n v="0.06"/>
    <s v=""/>
    <s v=""/>
    <n v="0"/>
    <n v="0"/>
    <x v="0"/>
    <x v="1"/>
    <s v=""/>
    <s v=""/>
    <n v="0"/>
    <n v="0"/>
    <n v="0"/>
  </r>
  <r>
    <x v="133"/>
    <s v="29/07/2024"/>
    <s v="Franchise Sales Bill Ornament CSJ"/>
    <s v="CHANDUKAKA SARAF AND SONS PVT LTD PUNE"/>
    <s v=""/>
    <s v=""/>
    <n v="1288145"/>
    <s v=""/>
    <s v=""/>
    <n v="0"/>
    <n v="0"/>
    <x v="0"/>
    <x v="1"/>
    <s v=""/>
    <s v=""/>
    <n v="0"/>
    <n v="0"/>
    <n v="0"/>
  </r>
  <r>
    <x v="134"/>
    <s v="29/07/2024"/>
    <s v="Franchise Sales Bill Ornament CSJ"/>
    <s v="GOLD ORNAMENT SALES"/>
    <s v=""/>
    <n v="0"/>
    <n v="0"/>
    <n v="1019.163"/>
    <n v="6879.4"/>
    <n v="5373012.8099999996"/>
    <n v="5373012.8099999996"/>
    <x v="0"/>
    <x v="1"/>
    <n v="1019.163"/>
    <n v="6879.4"/>
    <n v="7011229.9419999998"/>
    <n v="7011229.9419999998"/>
    <n v="0"/>
  </r>
  <r>
    <x v="134"/>
    <s v="29/07/2024"/>
    <s v="Franchise Sales Bill Ornament CSJ"/>
    <s v="PRECIOUS STONES SALES"/>
    <s v=""/>
    <s v=""/>
    <n v="0"/>
    <s v=""/>
    <s v=""/>
    <n v="12239.6"/>
    <n v="12239.6"/>
    <x v="0"/>
    <x v="1"/>
    <s v=""/>
    <s v=""/>
    <n v="0"/>
    <n v="0"/>
    <n v="0"/>
  </r>
  <r>
    <x v="134"/>
    <s v="29/07/2024"/>
    <s v="Franchise Sales Bill Ornament CSJ"/>
    <s v="GOLD ORNAMENT SALES LABOUR CHARGES"/>
    <s v=""/>
    <s v=""/>
    <n v="0"/>
    <s v=""/>
    <s v=""/>
    <n v="233631.33"/>
    <n v="233631.33"/>
    <x v="0"/>
    <x v="1"/>
    <s v=""/>
    <s v=""/>
    <n v="0"/>
    <n v="0"/>
    <n v="0"/>
  </r>
  <r>
    <x v="134"/>
    <s v="29/07/2024"/>
    <s v="Franchise Sales Bill Ornament CSJ"/>
    <s v="GOLD ORNAMENT SALES OTHER CHARGES"/>
    <s v=""/>
    <s v=""/>
    <n v="0"/>
    <s v=""/>
    <s v=""/>
    <n v="1390"/>
    <n v="1390"/>
    <x v="0"/>
    <x v="1"/>
    <s v=""/>
    <s v=""/>
    <n v="0"/>
    <n v="0"/>
    <n v="0"/>
  </r>
  <r>
    <x v="134"/>
    <s v="29/07/2024"/>
    <s v="Franchise Sales Bill Ornament CSJ"/>
    <s v="GOLD BULLION SALES"/>
    <s v=""/>
    <s v=""/>
    <n v="0"/>
    <s v=""/>
    <s v=""/>
    <n v="1638213.85"/>
    <n v="1638213.85"/>
    <x v="0"/>
    <x v="1"/>
    <s v=""/>
    <s v=""/>
    <n v="0"/>
    <n v="0"/>
    <n v="0"/>
  </r>
  <r>
    <x v="134"/>
    <s v="29/07/2024"/>
    <s v="Franchise Sales Bill Ornament CSJ"/>
    <s v="GOLD BULLION SALES LABOUR CHARGES"/>
    <s v=""/>
    <s v=""/>
    <n v="0"/>
    <s v=""/>
    <s v=""/>
    <n v="3288.37"/>
    <n v="3288.37"/>
    <x v="0"/>
    <x v="1"/>
    <s v=""/>
    <s v=""/>
    <n v="0"/>
    <n v="0"/>
    <n v="0"/>
  </r>
  <r>
    <x v="134"/>
    <s v="29/07/2024"/>
    <s v="Franchise Sales Bill Ornament CSJ"/>
    <s v="GOLD BULLION SALES OTHER CHARGES"/>
    <s v=""/>
    <s v=""/>
    <n v="0"/>
    <s v=""/>
    <s v=""/>
    <n v="145"/>
    <n v="145"/>
    <x v="0"/>
    <x v="1"/>
    <s v=""/>
    <s v=""/>
    <n v="0"/>
    <n v="0"/>
    <n v="0"/>
  </r>
  <r>
    <x v="134"/>
    <s v="29/07/2024"/>
    <s v="Franchise Sales Bill Ornament CSJ"/>
    <s v="SGST ON GOLD ORNAMENT SALES"/>
    <s v=""/>
    <s v=""/>
    <n v="0"/>
    <s v=""/>
    <s v=""/>
    <n v="80595.19"/>
    <n v="0"/>
    <x v="0"/>
    <x v="1"/>
    <s v=""/>
    <s v=""/>
    <n v="0"/>
    <n v="0"/>
    <n v="0"/>
  </r>
  <r>
    <x v="134"/>
    <s v="29/07/2024"/>
    <s v="Franchise Sales Bill Ornament CSJ"/>
    <s v="CGST ON GOLD ORNAMENT SALES"/>
    <s v=""/>
    <s v=""/>
    <n v="0"/>
    <s v=""/>
    <s v=""/>
    <n v="80595.19"/>
    <n v="0"/>
    <x v="0"/>
    <x v="1"/>
    <s v=""/>
    <s v=""/>
    <n v="0"/>
    <n v="0"/>
    <n v="0"/>
  </r>
  <r>
    <x v="134"/>
    <s v="29/07/2024"/>
    <s v="Franchise Sales Bill Ornament CSJ"/>
    <s v="SGST ON PRECIOUS STONES SALES"/>
    <s v=""/>
    <s v=""/>
    <n v="0"/>
    <s v=""/>
    <s v=""/>
    <n v="183.59"/>
    <n v="0"/>
    <x v="0"/>
    <x v="1"/>
    <s v=""/>
    <s v=""/>
    <n v="0"/>
    <n v="0"/>
    <n v="0"/>
  </r>
  <r>
    <x v="134"/>
    <s v="29/07/2024"/>
    <s v="Franchise Sales Bill Ornament CSJ"/>
    <s v="CGST ON PRECIOUS STONES SALES"/>
    <s v=""/>
    <s v=""/>
    <n v="0"/>
    <s v=""/>
    <s v=""/>
    <n v="183.59"/>
    <n v="0"/>
    <x v="0"/>
    <x v="1"/>
    <s v=""/>
    <s v=""/>
    <n v="0"/>
    <n v="0"/>
    <n v="0"/>
  </r>
  <r>
    <x v="134"/>
    <s v="29/07/2024"/>
    <s v="Franchise Sales Bill Ornament CSJ"/>
    <s v="SGST ON GOLD ORNAMENT SALES"/>
    <s v=""/>
    <s v=""/>
    <n v="0"/>
    <s v=""/>
    <s v=""/>
    <n v="3504.47"/>
    <n v="0"/>
    <x v="0"/>
    <x v="1"/>
    <s v=""/>
    <s v=""/>
    <n v="0"/>
    <n v="0"/>
    <n v="0"/>
  </r>
  <r>
    <x v="134"/>
    <s v="29/07/2024"/>
    <s v="Franchise Sales Bill Ornament CSJ"/>
    <s v="CGST ON GOLD ORNAMENT SALES"/>
    <s v=""/>
    <s v=""/>
    <n v="0"/>
    <s v=""/>
    <s v=""/>
    <n v="3504.47"/>
    <n v="0"/>
    <x v="0"/>
    <x v="1"/>
    <s v=""/>
    <s v=""/>
    <n v="0"/>
    <n v="0"/>
    <n v="0"/>
  </r>
  <r>
    <x v="134"/>
    <s v="29/07/2024"/>
    <s v="Franchise Sales Bill Ornament CSJ"/>
    <s v="SGST ON GOLD ORNAMENT SALES"/>
    <s v=""/>
    <s v=""/>
    <n v="0"/>
    <s v=""/>
    <s v=""/>
    <n v="20.85"/>
    <n v="0"/>
    <x v="0"/>
    <x v="1"/>
    <s v=""/>
    <s v=""/>
    <n v="0"/>
    <n v="0"/>
    <n v="0"/>
  </r>
  <r>
    <x v="134"/>
    <s v="29/07/2024"/>
    <s v="Franchise Sales Bill Ornament CSJ"/>
    <s v="CGST ON GOLD ORNAMENT SALES"/>
    <s v=""/>
    <s v=""/>
    <n v="0"/>
    <s v=""/>
    <s v=""/>
    <n v="20.85"/>
    <n v="0"/>
    <x v="0"/>
    <x v="1"/>
    <s v=""/>
    <s v=""/>
    <n v="0"/>
    <n v="0"/>
    <n v="0"/>
  </r>
  <r>
    <x v="134"/>
    <s v="29/07/2024"/>
    <s v="Franchise Sales Bill Ornament CSJ"/>
    <s v="SGST ON GOLD BULLION SALES"/>
    <s v=""/>
    <s v=""/>
    <n v="0"/>
    <s v=""/>
    <s v=""/>
    <n v="24573.21"/>
    <n v="0"/>
    <x v="0"/>
    <x v="1"/>
    <s v=""/>
    <s v=""/>
    <n v="0"/>
    <n v="0"/>
    <n v="0"/>
  </r>
  <r>
    <x v="134"/>
    <s v="29/07/2024"/>
    <s v="Franchise Sales Bill Ornament CSJ"/>
    <s v="CGST ON GOLD BULLION SALES"/>
    <s v=""/>
    <s v=""/>
    <n v="0"/>
    <s v=""/>
    <s v=""/>
    <n v="24573.21"/>
    <n v="0"/>
    <x v="0"/>
    <x v="1"/>
    <s v=""/>
    <s v=""/>
    <n v="0"/>
    <n v="0"/>
    <n v="0"/>
  </r>
  <r>
    <x v="134"/>
    <s v="29/07/2024"/>
    <s v="Franchise Sales Bill Ornament CSJ"/>
    <s v="SGST ON GOLD BULLION SALES"/>
    <s v=""/>
    <s v=""/>
    <n v="0"/>
    <s v=""/>
    <s v=""/>
    <n v="49.33"/>
    <n v="0"/>
    <x v="0"/>
    <x v="1"/>
    <s v=""/>
    <s v=""/>
    <n v="0"/>
    <n v="0"/>
    <n v="0"/>
  </r>
  <r>
    <x v="134"/>
    <s v="29/07/2024"/>
    <s v="Franchise Sales Bill Ornament CSJ"/>
    <s v="CGST ON GOLD BULLION SALES"/>
    <s v=""/>
    <s v=""/>
    <n v="0"/>
    <s v=""/>
    <s v=""/>
    <n v="49.33"/>
    <n v="0"/>
    <x v="0"/>
    <x v="1"/>
    <s v=""/>
    <s v=""/>
    <n v="0"/>
    <n v="0"/>
    <n v="0"/>
  </r>
  <r>
    <x v="134"/>
    <s v="29/07/2024"/>
    <s v="Franchise Sales Bill Ornament CSJ"/>
    <s v="SGST ON GOLD BULLION SALES"/>
    <s v=""/>
    <s v=""/>
    <n v="0"/>
    <s v=""/>
    <s v=""/>
    <n v="2.1800000000000002"/>
    <n v="0"/>
    <x v="0"/>
    <x v="1"/>
    <s v=""/>
    <s v=""/>
    <n v="0"/>
    <n v="0"/>
    <n v="0"/>
  </r>
  <r>
    <x v="134"/>
    <s v="29/07/2024"/>
    <s v="Franchise Sales Bill Ornament CSJ"/>
    <s v="CGST ON GOLD BULLION SALES"/>
    <s v=""/>
    <s v=""/>
    <n v="0"/>
    <s v=""/>
    <s v=""/>
    <n v="2.1800000000000002"/>
    <n v="0"/>
    <x v="0"/>
    <x v="1"/>
    <s v=""/>
    <s v=""/>
    <n v="0"/>
    <n v="0"/>
    <n v="0"/>
  </r>
  <r>
    <x v="134"/>
    <s v="29/07/2024"/>
    <s v="Franchise Sales Bill Ornament CSJ"/>
    <s v="ROUND OFF A/C"/>
    <s v=""/>
    <s v=""/>
    <n v="0"/>
    <s v=""/>
    <s v=""/>
    <n v="0.4"/>
    <n v="0"/>
    <x v="0"/>
    <x v="1"/>
    <s v=""/>
    <s v=""/>
    <n v="0"/>
    <n v="0"/>
    <n v="0"/>
  </r>
  <r>
    <x v="134"/>
    <s v="29/07/2024"/>
    <s v="Franchise Sales Bill Ornament CSJ"/>
    <s v="CHANDUKAKA SARAF AND SONS PVT LTD PUNE"/>
    <s v=""/>
    <s v=""/>
    <n v="7479779"/>
    <s v=""/>
    <s v=""/>
    <n v="0"/>
    <n v="0"/>
    <x v="0"/>
    <x v="1"/>
    <s v=""/>
    <s v=""/>
    <n v="0"/>
    <n v="0"/>
    <n v="0"/>
  </r>
  <r>
    <x v="135"/>
    <s v="29/07/2024"/>
    <s v="Franchise Sales Bill Ornament CSJ"/>
    <s v="GOLD BULLION SALES"/>
    <s v=""/>
    <n v="0"/>
    <n v="0"/>
    <n v="228.31100000000001"/>
    <n v="6879.4"/>
    <n v="401459.25"/>
    <n v="401459.25"/>
    <x v="0"/>
    <x v="1"/>
    <n v="228.31100000000001"/>
    <n v="6879.4"/>
    <n v="1570642.693"/>
    <n v="1570642.693"/>
    <n v="0"/>
  </r>
  <r>
    <x v="135"/>
    <s v="29/07/2024"/>
    <s v="Franchise Sales Bill Ornament CSJ"/>
    <s v="GOLD BULLION SALES LABOUR CHARGES"/>
    <s v=""/>
    <s v=""/>
    <n v="0"/>
    <s v=""/>
    <s v=""/>
    <n v="804.91"/>
    <n v="804.91"/>
    <x v="0"/>
    <x v="1"/>
    <s v=""/>
    <s v=""/>
    <n v="0"/>
    <n v="0"/>
    <n v="0"/>
  </r>
  <r>
    <x v="135"/>
    <s v="29/07/2024"/>
    <s v="Franchise Sales Bill Ornament CSJ"/>
    <s v="GOLD ORNAMENT SALES"/>
    <s v=""/>
    <s v=""/>
    <n v="0"/>
    <s v=""/>
    <s v=""/>
    <n v="1169190.18"/>
    <n v="1169190.18"/>
    <x v="0"/>
    <x v="1"/>
    <s v=""/>
    <s v=""/>
    <n v="0"/>
    <n v="0"/>
    <n v="0"/>
  </r>
  <r>
    <x v="135"/>
    <s v="29/07/2024"/>
    <s v="Franchise Sales Bill Ornament CSJ"/>
    <s v="PRECIOUS STONES SALES"/>
    <s v=""/>
    <s v=""/>
    <n v="0"/>
    <s v=""/>
    <s v=""/>
    <n v="485.1"/>
    <n v="485.1"/>
    <x v="0"/>
    <x v="1"/>
    <s v=""/>
    <s v=""/>
    <n v="0"/>
    <n v="0"/>
    <n v="0"/>
  </r>
  <r>
    <x v="135"/>
    <s v="29/07/2024"/>
    <s v="Franchise Sales Bill Ornament CSJ"/>
    <s v="GOLD ORNAMENT SALES LABOUR CHARGES"/>
    <s v=""/>
    <s v=""/>
    <n v="0"/>
    <s v=""/>
    <s v=""/>
    <n v="53452.94"/>
    <n v="53452.94"/>
    <x v="0"/>
    <x v="1"/>
    <s v=""/>
    <s v=""/>
    <n v="0"/>
    <n v="0"/>
    <n v="0"/>
  </r>
  <r>
    <x v="135"/>
    <s v="29/07/2024"/>
    <s v="Franchise Sales Bill Ornament CSJ"/>
    <s v="GOLD BULLION SALES OTHER CHARGES"/>
    <s v=""/>
    <s v=""/>
    <n v="0"/>
    <s v=""/>
    <s v=""/>
    <n v="30"/>
    <n v="30"/>
    <x v="0"/>
    <x v="1"/>
    <s v=""/>
    <s v=""/>
    <n v="0"/>
    <n v="0"/>
    <n v="0"/>
  </r>
  <r>
    <x v="135"/>
    <s v="29/07/2024"/>
    <s v="Franchise Sales Bill Ornament CSJ"/>
    <s v="SGST ON GOLD BULLION SALES"/>
    <s v=""/>
    <s v=""/>
    <n v="0"/>
    <s v=""/>
    <s v=""/>
    <n v="6021.89"/>
    <n v="0"/>
    <x v="0"/>
    <x v="1"/>
    <s v=""/>
    <s v=""/>
    <n v="0"/>
    <n v="0"/>
    <n v="0"/>
  </r>
  <r>
    <x v="135"/>
    <s v="29/07/2024"/>
    <s v="Franchise Sales Bill Ornament CSJ"/>
    <s v="CGST ON GOLD BULLION SALES"/>
    <s v=""/>
    <s v=""/>
    <n v="0"/>
    <s v=""/>
    <s v=""/>
    <n v="6021.89"/>
    <n v="0"/>
    <x v="0"/>
    <x v="1"/>
    <s v=""/>
    <s v=""/>
    <n v="0"/>
    <n v="0"/>
    <n v="0"/>
  </r>
  <r>
    <x v="135"/>
    <s v="29/07/2024"/>
    <s v="Franchise Sales Bill Ornament CSJ"/>
    <s v="SGST ON GOLD BULLION SALES"/>
    <s v=""/>
    <s v=""/>
    <n v="0"/>
    <s v=""/>
    <s v=""/>
    <n v="12.07"/>
    <n v="0"/>
    <x v="0"/>
    <x v="1"/>
    <s v=""/>
    <s v=""/>
    <n v="0"/>
    <n v="0"/>
    <n v="0"/>
  </r>
  <r>
    <x v="135"/>
    <s v="29/07/2024"/>
    <s v="Franchise Sales Bill Ornament CSJ"/>
    <s v="CGST ON GOLD BULLION SALES"/>
    <s v=""/>
    <s v=""/>
    <n v="0"/>
    <s v=""/>
    <s v=""/>
    <n v="12.07"/>
    <n v="0"/>
    <x v="0"/>
    <x v="1"/>
    <s v=""/>
    <s v=""/>
    <n v="0"/>
    <n v="0"/>
    <n v="0"/>
  </r>
  <r>
    <x v="135"/>
    <s v="29/07/2024"/>
    <s v="Franchise Sales Bill Ornament CSJ"/>
    <s v="SGST ON GOLD ORNAMENT SALES"/>
    <s v=""/>
    <s v=""/>
    <n v="0"/>
    <s v=""/>
    <s v=""/>
    <n v="17537.849999999999"/>
    <n v="0"/>
    <x v="0"/>
    <x v="1"/>
    <s v=""/>
    <s v=""/>
    <n v="0"/>
    <n v="0"/>
    <n v="0"/>
  </r>
  <r>
    <x v="135"/>
    <s v="29/07/2024"/>
    <s v="Franchise Sales Bill Ornament CSJ"/>
    <s v="CGST ON GOLD ORNAMENT SALES"/>
    <s v=""/>
    <s v=""/>
    <n v="0"/>
    <s v=""/>
    <s v=""/>
    <n v="17537.849999999999"/>
    <n v="0"/>
    <x v="0"/>
    <x v="1"/>
    <s v=""/>
    <s v=""/>
    <n v="0"/>
    <n v="0"/>
    <n v="0"/>
  </r>
  <r>
    <x v="135"/>
    <s v="29/07/2024"/>
    <s v="Franchise Sales Bill Ornament CSJ"/>
    <s v="SGST ON PRECIOUS STONES SALES"/>
    <s v=""/>
    <s v=""/>
    <n v="0"/>
    <s v=""/>
    <s v=""/>
    <n v="7.28"/>
    <n v="0"/>
    <x v="0"/>
    <x v="1"/>
    <s v=""/>
    <s v=""/>
    <n v="0"/>
    <n v="0"/>
    <n v="0"/>
  </r>
  <r>
    <x v="135"/>
    <s v="29/07/2024"/>
    <s v="Franchise Sales Bill Ornament CSJ"/>
    <s v="CGST ON PRECIOUS STONES SALES"/>
    <s v=""/>
    <s v=""/>
    <n v="0"/>
    <s v=""/>
    <s v=""/>
    <n v="7.28"/>
    <n v="0"/>
    <x v="0"/>
    <x v="1"/>
    <s v=""/>
    <s v=""/>
    <n v="0"/>
    <n v="0"/>
    <n v="0"/>
  </r>
  <r>
    <x v="135"/>
    <s v="29/07/2024"/>
    <s v="Franchise Sales Bill Ornament CSJ"/>
    <s v="SGST ON GOLD ORNAMENT SALES"/>
    <s v=""/>
    <s v=""/>
    <n v="0"/>
    <s v=""/>
    <s v=""/>
    <n v="801.79"/>
    <n v="0"/>
    <x v="0"/>
    <x v="1"/>
    <s v=""/>
    <s v=""/>
    <n v="0"/>
    <n v="0"/>
    <n v="0"/>
  </r>
  <r>
    <x v="135"/>
    <s v="29/07/2024"/>
    <s v="Franchise Sales Bill Ornament CSJ"/>
    <s v="CGST ON GOLD ORNAMENT SALES"/>
    <s v=""/>
    <s v=""/>
    <n v="0"/>
    <s v=""/>
    <s v=""/>
    <n v="801.79"/>
    <n v="0"/>
    <x v="0"/>
    <x v="1"/>
    <s v=""/>
    <s v=""/>
    <n v="0"/>
    <n v="0"/>
    <n v="0"/>
  </r>
  <r>
    <x v="135"/>
    <s v="29/07/2024"/>
    <s v="Franchise Sales Bill Ornament CSJ"/>
    <s v="SGST ON GOLD BULLION SALES"/>
    <s v=""/>
    <s v=""/>
    <n v="0"/>
    <s v=""/>
    <s v=""/>
    <n v="0.45"/>
    <n v="0"/>
    <x v="0"/>
    <x v="1"/>
    <s v=""/>
    <s v=""/>
    <n v="0"/>
    <n v="0"/>
    <n v="0"/>
  </r>
  <r>
    <x v="135"/>
    <s v="29/07/2024"/>
    <s v="Franchise Sales Bill Ornament CSJ"/>
    <s v="CGST ON GOLD BULLION SALES"/>
    <s v=""/>
    <s v=""/>
    <n v="0"/>
    <s v=""/>
    <s v=""/>
    <n v="0.45"/>
    <n v="0"/>
    <x v="0"/>
    <x v="1"/>
    <s v=""/>
    <s v=""/>
    <n v="0"/>
    <n v="0"/>
    <n v="0"/>
  </r>
  <r>
    <x v="135"/>
    <s v="29/07/2024"/>
    <s v="Franchise Sales Bill Ornament CSJ"/>
    <s v="ROUND OFF A/C"/>
    <s v=""/>
    <s v=""/>
    <n v="0.04"/>
    <s v=""/>
    <s v=""/>
    <n v="0"/>
    <n v="0"/>
    <x v="0"/>
    <x v="1"/>
    <s v=""/>
    <s v=""/>
    <n v="0"/>
    <n v="0"/>
    <n v="0"/>
  </r>
  <r>
    <x v="135"/>
    <s v="29/07/2024"/>
    <s v="Franchise Sales Bill Ornament CSJ"/>
    <s v="CHANDUKAKA SARAF AND SONS PVT LTD PUNE"/>
    <s v=""/>
    <s v=""/>
    <n v="1674185"/>
    <s v=""/>
    <s v=""/>
    <n v="0"/>
    <n v="0"/>
    <x v="0"/>
    <x v="1"/>
    <s v=""/>
    <s v=""/>
    <n v="0"/>
    <n v="0"/>
    <n v="0"/>
  </r>
  <r>
    <x v="136"/>
    <s v="29/07/2024"/>
    <s v="Franchise Sales Bill Ornament CSJ"/>
    <s v="GOLD BULLION SALES"/>
    <s v=""/>
    <n v="0"/>
    <n v="0"/>
    <n v="69.69"/>
    <n v="6879.4"/>
    <n v="479423.8"/>
    <n v="479423.8"/>
    <x v="0"/>
    <x v="1"/>
    <n v="69.69"/>
    <n v="6879.4"/>
    <n v="479425.386"/>
    <n v="479425.386"/>
    <n v="0"/>
  </r>
  <r>
    <x v="136"/>
    <s v="29/07/2024"/>
    <s v="Franchise Sales Bill Ornament CSJ"/>
    <s v="GOLD BULLION SALES LABOUR CHARGES"/>
    <s v=""/>
    <s v=""/>
    <n v="0"/>
    <s v=""/>
    <s v=""/>
    <n v="963.12"/>
    <n v="963.12"/>
    <x v="0"/>
    <x v="1"/>
    <s v=""/>
    <s v=""/>
    <n v="0"/>
    <n v="0"/>
    <n v="0"/>
  </r>
  <r>
    <x v="136"/>
    <s v="29/07/2024"/>
    <s v="Franchise Sales Bill Ornament CSJ"/>
    <s v="SGST ON GOLD BULLION SALES"/>
    <s v=""/>
    <s v=""/>
    <n v="0"/>
    <s v=""/>
    <s v=""/>
    <n v="7191.36"/>
    <n v="0"/>
    <x v="0"/>
    <x v="1"/>
    <s v=""/>
    <s v=""/>
    <n v="0"/>
    <n v="0"/>
    <n v="0"/>
  </r>
  <r>
    <x v="136"/>
    <s v="29/07/2024"/>
    <s v="Franchise Sales Bill Ornament CSJ"/>
    <s v="CGST ON GOLD BULLION SALES"/>
    <s v=""/>
    <s v=""/>
    <n v="0"/>
    <s v=""/>
    <s v=""/>
    <n v="7191.36"/>
    <n v="0"/>
    <x v="0"/>
    <x v="1"/>
    <s v=""/>
    <s v=""/>
    <n v="0"/>
    <n v="0"/>
    <n v="0"/>
  </r>
  <r>
    <x v="136"/>
    <s v="29/07/2024"/>
    <s v="Franchise Sales Bill Ornament CSJ"/>
    <s v="SGST ON GOLD BULLION SALES"/>
    <s v=""/>
    <s v=""/>
    <n v="0"/>
    <s v=""/>
    <s v=""/>
    <n v="14.45"/>
    <n v="0"/>
    <x v="0"/>
    <x v="1"/>
    <s v=""/>
    <s v=""/>
    <n v="0"/>
    <n v="0"/>
    <n v="0"/>
  </r>
  <r>
    <x v="136"/>
    <s v="29/07/2024"/>
    <s v="Franchise Sales Bill Ornament CSJ"/>
    <s v="CGST ON GOLD BULLION SALES"/>
    <s v=""/>
    <s v=""/>
    <n v="0"/>
    <s v=""/>
    <s v=""/>
    <n v="14.45"/>
    <n v="0"/>
    <x v="0"/>
    <x v="1"/>
    <s v=""/>
    <s v=""/>
    <n v="0"/>
    <n v="0"/>
    <n v="0"/>
  </r>
  <r>
    <x v="136"/>
    <s v="29/07/2024"/>
    <s v="Franchise Sales Bill Ornament CSJ"/>
    <s v="ROUND OFF A/C"/>
    <s v=""/>
    <s v=""/>
    <n v="0"/>
    <s v=""/>
    <s v=""/>
    <n v="0.46"/>
    <n v="0"/>
    <x v="0"/>
    <x v="1"/>
    <s v=""/>
    <s v=""/>
    <n v="0"/>
    <n v="0"/>
    <n v="0"/>
  </r>
  <r>
    <x v="136"/>
    <s v="29/07/2024"/>
    <s v="Franchise Sales Bill Ornament CSJ"/>
    <s v="CHANDUKAKA SARAF AND SONS PVT LTD PUNE"/>
    <s v=""/>
    <s v=""/>
    <n v="494799"/>
    <s v=""/>
    <s v=""/>
    <n v="0"/>
    <n v="0"/>
    <x v="0"/>
    <x v="1"/>
    <s v=""/>
    <s v=""/>
    <n v="0"/>
    <n v="0"/>
    <n v="0"/>
  </r>
  <r>
    <x v="137"/>
    <s v="29/07/2024"/>
    <s v="Franchise Sales Bill Ornament CSJ"/>
    <s v="GOLD ORNAMENT SALES"/>
    <s v=""/>
    <n v="0"/>
    <n v="0"/>
    <n v="120.843"/>
    <n v="6879.4"/>
    <n v="385869.69"/>
    <n v="385869.69"/>
    <x v="0"/>
    <x v="1"/>
    <n v="120.843"/>
    <n v="6879.4"/>
    <n v="831327.33400000003"/>
    <n v="831327.33400000003"/>
    <n v="0"/>
  </r>
  <r>
    <x v="137"/>
    <s v="29/07/2024"/>
    <s v="Franchise Sales Bill Ornament CSJ"/>
    <s v="PRECIOUS STONES SALES"/>
    <s v=""/>
    <s v=""/>
    <n v="0"/>
    <s v=""/>
    <s v=""/>
    <n v="1482.4"/>
    <n v="1482.4"/>
    <x v="0"/>
    <x v="1"/>
    <s v=""/>
    <s v=""/>
    <n v="0"/>
    <n v="0"/>
    <n v="0"/>
  </r>
  <r>
    <x v="137"/>
    <s v="29/07/2024"/>
    <s v="Franchise Sales Bill Ornament CSJ"/>
    <s v="GOLD ORNAMENT SALES LABOUR CHARGES"/>
    <s v=""/>
    <s v=""/>
    <n v="0"/>
    <s v=""/>
    <s v=""/>
    <n v="22399.31"/>
    <n v="22399.31"/>
    <x v="0"/>
    <x v="1"/>
    <s v=""/>
    <s v=""/>
    <n v="0"/>
    <n v="0"/>
    <n v="0"/>
  </r>
  <r>
    <x v="137"/>
    <s v="29/07/2024"/>
    <s v="Franchise Sales Bill Ornament CSJ"/>
    <s v="GOLD ORNAMENT SALES OTHER CHARGES"/>
    <s v=""/>
    <s v=""/>
    <n v="0"/>
    <s v=""/>
    <s v=""/>
    <n v="1260.25"/>
    <n v="1260.25"/>
    <x v="0"/>
    <x v="1"/>
    <s v=""/>
    <s v=""/>
    <n v="0"/>
    <n v="0"/>
    <n v="0"/>
  </r>
  <r>
    <x v="137"/>
    <s v="29/07/2024"/>
    <s v="Franchise Sales Bill Ornament CSJ"/>
    <s v="GOLD BULLION SALES"/>
    <s v=""/>
    <s v=""/>
    <n v="0"/>
    <s v=""/>
    <s v=""/>
    <n v="445472.6"/>
    <n v="445472.6"/>
    <x v="0"/>
    <x v="1"/>
    <s v=""/>
    <s v=""/>
    <n v="0"/>
    <n v="0"/>
    <n v="0"/>
  </r>
  <r>
    <x v="137"/>
    <s v="29/07/2024"/>
    <s v="Franchise Sales Bill Ornament CSJ"/>
    <s v="GOLD BULLION SALES LABOUR CHARGES"/>
    <s v=""/>
    <s v=""/>
    <n v="0"/>
    <s v=""/>
    <s v=""/>
    <n v="894.33"/>
    <n v="894.33"/>
    <x v="0"/>
    <x v="1"/>
    <s v=""/>
    <s v=""/>
    <n v="0"/>
    <n v="0"/>
    <n v="0"/>
  </r>
  <r>
    <x v="137"/>
    <s v="29/07/2024"/>
    <s v="Franchise Sales Bill Ornament CSJ"/>
    <s v="GOLD BULLION SALES OTHER CHARGES"/>
    <s v=""/>
    <s v=""/>
    <n v="0"/>
    <s v=""/>
    <s v=""/>
    <n v="155"/>
    <n v="155"/>
    <x v="0"/>
    <x v="1"/>
    <s v=""/>
    <s v=""/>
    <n v="0"/>
    <n v="0"/>
    <n v="0"/>
  </r>
  <r>
    <x v="137"/>
    <s v="29/07/2024"/>
    <s v="Franchise Sales Bill Ornament CSJ"/>
    <s v="SGST ON GOLD ORNAMENT SALES"/>
    <s v=""/>
    <s v=""/>
    <n v="0"/>
    <s v=""/>
    <s v=""/>
    <n v="5788.05"/>
    <n v="0"/>
    <x v="0"/>
    <x v="1"/>
    <s v=""/>
    <s v=""/>
    <n v="0"/>
    <n v="0"/>
    <n v="0"/>
  </r>
  <r>
    <x v="137"/>
    <s v="29/07/2024"/>
    <s v="Franchise Sales Bill Ornament CSJ"/>
    <s v="CGST ON GOLD ORNAMENT SALES"/>
    <s v=""/>
    <s v=""/>
    <n v="0"/>
    <s v=""/>
    <s v=""/>
    <n v="5788.05"/>
    <n v="0"/>
    <x v="0"/>
    <x v="1"/>
    <s v=""/>
    <s v=""/>
    <n v="0"/>
    <n v="0"/>
    <n v="0"/>
  </r>
  <r>
    <x v="137"/>
    <s v="29/07/2024"/>
    <s v="Franchise Sales Bill Ornament CSJ"/>
    <s v="SGST ON PRECIOUS STONES SALES"/>
    <s v=""/>
    <s v=""/>
    <n v="0"/>
    <s v=""/>
    <s v=""/>
    <n v="22.24"/>
    <n v="0"/>
    <x v="0"/>
    <x v="1"/>
    <s v=""/>
    <s v=""/>
    <n v="0"/>
    <n v="0"/>
    <n v="0"/>
  </r>
  <r>
    <x v="137"/>
    <s v="29/07/2024"/>
    <s v="Franchise Sales Bill Ornament CSJ"/>
    <s v="CGST ON PRECIOUS STONES SALES"/>
    <s v=""/>
    <s v=""/>
    <n v="0"/>
    <s v=""/>
    <s v=""/>
    <n v="22.24"/>
    <n v="0"/>
    <x v="0"/>
    <x v="1"/>
    <s v=""/>
    <s v=""/>
    <n v="0"/>
    <n v="0"/>
    <n v="0"/>
  </r>
  <r>
    <x v="137"/>
    <s v="29/07/2024"/>
    <s v="Franchise Sales Bill Ornament CSJ"/>
    <s v="SGST ON GOLD ORNAMENT SALES"/>
    <s v=""/>
    <s v=""/>
    <n v="0"/>
    <s v=""/>
    <s v=""/>
    <n v="335.99"/>
    <n v="0"/>
    <x v="0"/>
    <x v="1"/>
    <s v=""/>
    <s v=""/>
    <n v="0"/>
    <n v="0"/>
    <n v="0"/>
  </r>
  <r>
    <x v="137"/>
    <s v="29/07/2024"/>
    <s v="Franchise Sales Bill Ornament CSJ"/>
    <s v="CGST ON GOLD ORNAMENT SALES"/>
    <s v=""/>
    <s v=""/>
    <n v="0"/>
    <s v=""/>
    <s v=""/>
    <n v="335.99"/>
    <n v="0"/>
    <x v="0"/>
    <x v="1"/>
    <s v=""/>
    <s v=""/>
    <n v="0"/>
    <n v="0"/>
    <n v="0"/>
  </r>
  <r>
    <x v="137"/>
    <s v="29/07/2024"/>
    <s v="Franchise Sales Bill Ornament CSJ"/>
    <s v="SGST ON GOLD ORNAMENT SALES"/>
    <s v=""/>
    <s v=""/>
    <n v="0"/>
    <s v=""/>
    <s v=""/>
    <n v="18.899999999999999"/>
    <n v="0"/>
    <x v="0"/>
    <x v="1"/>
    <s v=""/>
    <s v=""/>
    <n v="0"/>
    <n v="0"/>
    <n v="0"/>
  </r>
  <r>
    <x v="137"/>
    <s v="29/07/2024"/>
    <s v="Franchise Sales Bill Ornament CSJ"/>
    <s v="CGST ON GOLD ORNAMENT SALES"/>
    <s v=""/>
    <s v=""/>
    <n v="0"/>
    <s v=""/>
    <s v=""/>
    <n v="18.899999999999999"/>
    <n v="0"/>
    <x v="0"/>
    <x v="1"/>
    <s v=""/>
    <s v=""/>
    <n v="0"/>
    <n v="0"/>
    <n v="0"/>
  </r>
  <r>
    <x v="137"/>
    <s v="29/07/2024"/>
    <s v="Franchise Sales Bill Ornament CSJ"/>
    <s v="SGST ON GOLD BULLION SALES"/>
    <s v=""/>
    <s v=""/>
    <n v="0"/>
    <s v=""/>
    <s v=""/>
    <n v="6682.09"/>
    <n v="0"/>
    <x v="0"/>
    <x v="1"/>
    <s v=""/>
    <s v=""/>
    <n v="0"/>
    <n v="0"/>
    <n v="0"/>
  </r>
  <r>
    <x v="137"/>
    <s v="29/07/2024"/>
    <s v="Franchise Sales Bill Ornament CSJ"/>
    <s v="CGST ON GOLD BULLION SALES"/>
    <s v=""/>
    <s v=""/>
    <n v="0"/>
    <s v=""/>
    <s v=""/>
    <n v="6682.09"/>
    <n v="0"/>
    <x v="0"/>
    <x v="1"/>
    <s v=""/>
    <s v=""/>
    <n v="0"/>
    <n v="0"/>
    <n v="0"/>
  </r>
  <r>
    <x v="137"/>
    <s v="29/07/2024"/>
    <s v="Franchise Sales Bill Ornament CSJ"/>
    <s v="SGST ON GOLD BULLION SALES"/>
    <s v=""/>
    <s v=""/>
    <n v="0"/>
    <s v=""/>
    <s v=""/>
    <n v="13.41"/>
    <n v="0"/>
    <x v="0"/>
    <x v="1"/>
    <s v=""/>
    <s v=""/>
    <n v="0"/>
    <n v="0"/>
    <n v="0"/>
  </r>
  <r>
    <x v="137"/>
    <s v="29/07/2024"/>
    <s v="Franchise Sales Bill Ornament CSJ"/>
    <s v="CGST ON GOLD BULLION SALES"/>
    <s v=""/>
    <s v=""/>
    <n v="0"/>
    <s v=""/>
    <s v=""/>
    <n v="13.41"/>
    <n v="0"/>
    <x v="0"/>
    <x v="1"/>
    <s v=""/>
    <s v=""/>
    <n v="0"/>
    <n v="0"/>
    <n v="0"/>
  </r>
  <r>
    <x v="137"/>
    <s v="29/07/2024"/>
    <s v="Franchise Sales Bill Ornament CSJ"/>
    <s v="SGST ON GOLD BULLION SALES"/>
    <s v=""/>
    <s v=""/>
    <n v="0"/>
    <s v=""/>
    <s v=""/>
    <n v="2.33"/>
    <n v="0"/>
    <x v="0"/>
    <x v="1"/>
    <s v=""/>
    <s v=""/>
    <n v="0"/>
    <n v="0"/>
    <n v="0"/>
  </r>
  <r>
    <x v="137"/>
    <s v="29/07/2024"/>
    <s v="Franchise Sales Bill Ornament CSJ"/>
    <s v="CGST ON GOLD BULLION SALES"/>
    <s v=""/>
    <s v=""/>
    <n v="0"/>
    <s v=""/>
    <s v=""/>
    <n v="2.33"/>
    <n v="0"/>
    <x v="0"/>
    <x v="1"/>
    <s v=""/>
    <s v=""/>
    <n v="0"/>
    <n v="0"/>
    <n v="0"/>
  </r>
  <r>
    <x v="137"/>
    <s v="29/07/2024"/>
    <s v="Franchise Sales Bill Ornament CSJ"/>
    <s v="ROUND OFF A/C"/>
    <s v=""/>
    <s v=""/>
    <n v="0"/>
    <s v=""/>
    <s v=""/>
    <n v="0.4"/>
    <n v="0"/>
    <x v="0"/>
    <x v="1"/>
    <s v=""/>
    <s v=""/>
    <n v="0"/>
    <n v="0"/>
    <n v="0"/>
  </r>
  <r>
    <x v="137"/>
    <s v="29/07/2024"/>
    <s v="Franchise Sales Bill Ornament CSJ"/>
    <s v="CHANDUKAKA SARAF AND SONS PVT LTD PUNE"/>
    <s v=""/>
    <s v=""/>
    <n v="883260"/>
    <s v=""/>
    <s v=""/>
    <n v="0"/>
    <n v="0"/>
    <x v="0"/>
    <x v="1"/>
    <s v=""/>
    <s v=""/>
    <n v="0"/>
    <n v="0"/>
    <n v="0"/>
  </r>
  <r>
    <x v="138"/>
    <s v="29/07/2024"/>
    <s v="Franchise Sales Bill Ornament CSJ"/>
    <s v="GOLD ORNAMENT SALES"/>
    <s v=""/>
    <n v="0"/>
    <n v="0"/>
    <n v="1513.819"/>
    <n v="6879.4"/>
    <n v="9882172.8900000006"/>
    <n v="9882172.8900000006"/>
    <x v="0"/>
    <x v="1"/>
    <n v="1513.819"/>
    <n v="6879.4"/>
    <n v="10414166.429"/>
    <n v="10414166.429"/>
    <n v="0"/>
  </r>
  <r>
    <x v="138"/>
    <s v="29/07/2024"/>
    <s v="Franchise Sales Bill Ornament CSJ"/>
    <s v="PRECIOUS STONES SALES"/>
    <s v=""/>
    <s v=""/>
    <n v="0"/>
    <s v=""/>
    <s v=""/>
    <n v="16259.9"/>
    <n v="16259.9"/>
    <x v="0"/>
    <x v="1"/>
    <s v=""/>
    <s v=""/>
    <n v="0"/>
    <n v="0"/>
    <n v="0"/>
  </r>
  <r>
    <x v="138"/>
    <s v="29/07/2024"/>
    <s v="Franchise Sales Bill Ornament CSJ"/>
    <s v="GOLD ORNAMENT SALES LABOUR CHARGES"/>
    <s v=""/>
    <s v=""/>
    <n v="0"/>
    <s v=""/>
    <s v=""/>
    <n v="485499.87"/>
    <n v="485499.87"/>
    <x v="0"/>
    <x v="1"/>
    <s v=""/>
    <s v=""/>
    <n v="0"/>
    <n v="0"/>
    <n v="0"/>
  </r>
  <r>
    <x v="138"/>
    <s v="29/07/2024"/>
    <s v="Franchise Sales Bill Ornament CSJ"/>
    <s v="GOLD ORNAMENT SALES OTHER CHARGES"/>
    <s v=""/>
    <s v=""/>
    <n v="0"/>
    <s v=""/>
    <s v=""/>
    <n v="21.25"/>
    <n v="21.25"/>
    <x v="0"/>
    <x v="1"/>
    <s v=""/>
    <s v=""/>
    <n v="0"/>
    <n v="0"/>
    <n v="0"/>
  </r>
  <r>
    <x v="138"/>
    <s v="29/07/2024"/>
    <s v="Franchise Sales Bill Ornament CSJ"/>
    <s v="GOLD BULLION SALES"/>
    <s v=""/>
    <s v=""/>
    <n v="0"/>
    <s v=""/>
    <s v=""/>
    <n v="531993.4"/>
    <n v="531993.4"/>
    <x v="0"/>
    <x v="1"/>
    <s v=""/>
    <s v=""/>
    <n v="0"/>
    <n v="0"/>
    <n v="0"/>
  </r>
  <r>
    <x v="138"/>
    <s v="29/07/2024"/>
    <s v="Franchise Sales Bill Ornament CSJ"/>
    <s v="GOLD BULLION SALES LABOUR CHARGES"/>
    <s v=""/>
    <s v=""/>
    <n v="0"/>
    <s v=""/>
    <s v=""/>
    <n v="1059.43"/>
    <n v="1059.43"/>
    <x v="0"/>
    <x v="1"/>
    <s v=""/>
    <s v=""/>
    <n v="0"/>
    <n v="0"/>
    <n v="0"/>
  </r>
  <r>
    <x v="138"/>
    <s v="29/07/2024"/>
    <s v="Franchise Sales Bill Ornament CSJ"/>
    <s v="GOLD BULLION SALES OTHER CHARGES"/>
    <s v=""/>
    <s v=""/>
    <n v="0"/>
    <s v=""/>
    <s v=""/>
    <n v="76"/>
    <n v="76"/>
    <x v="0"/>
    <x v="1"/>
    <s v=""/>
    <s v=""/>
    <n v="0"/>
    <n v="0"/>
    <n v="0"/>
  </r>
  <r>
    <x v="138"/>
    <s v="29/07/2024"/>
    <s v="Franchise Sales Bill Ornament CSJ"/>
    <s v="SGST ON GOLD ORNAMENT SALES"/>
    <s v=""/>
    <s v=""/>
    <n v="0"/>
    <s v=""/>
    <s v=""/>
    <n v="148232.59"/>
    <n v="0"/>
    <x v="0"/>
    <x v="1"/>
    <s v=""/>
    <s v=""/>
    <n v="0"/>
    <n v="0"/>
    <n v="0"/>
  </r>
  <r>
    <x v="138"/>
    <s v="29/07/2024"/>
    <s v="Franchise Sales Bill Ornament CSJ"/>
    <s v="CGST ON GOLD ORNAMENT SALES"/>
    <s v=""/>
    <s v=""/>
    <n v="0"/>
    <s v=""/>
    <s v=""/>
    <n v="148232.59"/>
    <n v="0"/>
    <x v="0"/>
    <x v="1"/>
    <s v=""/>
    <s v=""/>
    <n v="0"/>
    <n v="0"/>
    <n v="0"/>
  </r>
  <r>
    <x v="138"/>
    <s v="29/07/2024"/>
    <s v="Franchise Sales Bill Ornament CSJ"/>
    <s v="SGST ON PRECIOUS STONES SALES"/>
    <s v=""/>
    <s v=""/>
    <n v="0"/>
    <s v=""/>
    <s v=""/>
    <n v="243.9"/>
    <n v="0"/>
    <x v="0"/>
    <x v="1"/>
    <s v=""/>
    <s v=""/>
    <n v="0"/>
    <n v="0"/>
    <n v="0"/>
  </r>
  <r>
    <x v="138"/>
    <s v="29/07/2024"/>
    <s v="Franchise Sales Bill Ornament CSJ"/>
    <s v="CGST ON PRECIOUS STONES SALES"/>
    <s v=""/>
    <s v=""/>
    <n v="0"/>
    <s v=""/>
    <s v=""/>
    <n v="243.9"/>
    <n v="0"/>
    <x v="0"/>
    <x v="1"/>
    <s v=""/>
    <s v=""/>
    <n v="0"/>
    <n v="0"/>
    <n v="0"/>
  </r>
  <r>
    <x v="138"/>
    <s v="29/07/2024"/>
    <s v="Franchise Sales Bill Ornament CSJ"/>
    <s v="SGST ON GOLD ORNAMENT SALES"/>
    <s v=""/>
    <s v=""/>
    <n v="0"/>
    <s v=""/>
    <s v=""/>
    <n v="7282.5"/>
    <n v="0"/>
    <x v="0"/>
    <x v="1"/>
    <s v=""/>
    <s v=""/>
    <n v="0"/>
    <n v="0"/>
    <n v="0"/>
  </r>
  <r>
    <x v="138"/>
    <s v="29/07/2024"/>
    <s v="Franchise Sales Bill Ornament CSJ"/>
    <s v="CGST ON GOLD ORNAMENT SALES"/>
    <s v=""/>
    <s v=""/>
    <n v="0"/>
    <s v=""/>
    <s v=""/>
    <n v="7282.5"/>
    <n v="0"/>
    <x v="0"/>
    <x v="1"/>
    <s v=""/>
    <s v=""/>
    <n v="0"/>
    <n v="0"/>
    <n v="0"/>
  </r>
  <r>
    <x v="138"/>
    <s v="29/07/2024"/>
    <s v="Franchise Sales Bill Ornament CSJ"/>
    <s v="SGST ON GOLD ORNAMENT SALES"/>
    <s v=""/>
    <s v=""/>
    <n v="0"/>
    <s v=""/>
    <s v=""/>
    <n v="0.32"/>
    <n v="0"/>
    <x v="0"/>
    <x v="1"/>
    <s v=""/>
    <s v=""/>
    <n v="0"/>
    <n v="0"/>
    <n v="0"/>
  </r>
  <r>
    <x v="138"/>
    <s v="29/07/2024"/>
    <s v="Franchise Sales Bill Ornament CSJ"/>
    <s v="CGST ON GOLD ORNAMENT SALES"/>
    <s v=""/>
    <s v=""/>
    <n v="0"/>
    <s v=""/>
    <s v=""/>
    <n v="0.32"/>
    <n v="0"/>
    <x v="0"/>
    <x v="1"/>
    <s v=""/>
    <s v=""/>
    <n v="0"/>
    <n v="0"/>
    <n v="0"/>
  </r>
  <r>
    <x v="138"/>
    <s v="29/07/2024"/>
    <s v="Franchise Sales Bill Ornament CSJ"/>
    <s v="SGST ON GOLD BULLION SALES"/>
    <s v=""/>
    <s v=""/>
    <n v="0"/>
    <s v=""/>
    <s v=""/>
    <n v="7979.9"/>
    <n v="0"/>
    <x v="0"/>
    <x v="1"/>
    <s v=""/>
    <s v=""/>
    <n v="0"/>
    <n v="0"/>
    <n v="0"/>
  </r>
  <r>
    <x v="138"/>
    <s v="29/07/2024"/>
    <s v="Franchise Sales Bill Ornament CSJ"/>
    <s v="CGST ON GOLD BULLION SALES"/>
    <s v=""/>
    <s v=""/>
    <n v="0"/>
    <s v=""/>
    <s v=""/>
    <n v="7979.9"/>
    <n v="0"/>
    <x v="0"/>
    <x v="1"/>
    <s v=""/>
    <s v=""/>
    <n v="0"/>
    <n v="0"/>
    <n v="0"/>
  </r>
  <r>
    <x v="138"/>
    <s v="29/07/2024"/>
    <s v="Franchise Sales Bill Ornament CSJ"/>
    <s v="SGST ON GOLD BULLION SALES"/>
    <s v=""/>
    <s v=""/>
    <n v="0"/>
    <s v=""/>
    <s v=""/>
    <n v="15.89"/>
    <n v="0"/>
    <x v="0"/>
    <x v="1"/>
    <s v=""/>
    <s v=""/>
    <n v="0"/>
    <n v="0"/>
    <n v="0"/>
  </r>
  <r>
    <x v="138"/>
    <s v="29/07/2024"/>
    <s v="Franchise Sales Bill Ornament CSJ"/>
    <s v="CGST ON GOLD BULLION SALES"/>
    <s v=""/>
    <s v=""/>
    <n v="0"/>
    <s v=""/>
    <s v=""/>
    <n v="15.89"/>
    <n v="0"/>
    <x v="0"/>
    <x v="1"/>
    <s v=""/>
    <s v=""/>
    <n v="0"/>
    <n v="0"/>
    <n v="0"/>
  </r>
  <r>
    <x v="138"/>
    <s v="29/07/2024"/>
    <s v="Franchise Sales Bill Ornament CSJ"/>
    <s v="SGST ON GOLD BULLION SALES"/>
    <s v=""/>
    <s v=""/>
    <n v="0"/>
    <s v=""/>
    <s v=""/>
    <n v="1.1399999999999999"/>
    <n v="0"/>
    <x v="0"/>
    <x v="1"/>
    <s v=""/>
    <s v=""/>
    <n v="0"/>
    <n v="0"/>
    <n v="0"/>
  </r>
  <r>
    <x v="138"/>
    <s v="29/07/2024"/>
    <s v="Franchise Sales Bill Ornament CSJ"/>
    <s v="CGST ON GOLD BULLION SALES"/>
    <s v=""/>
    <s v=""/>
    <n v="0"/>
    <s v=""/>
    <s v=""/>
    <n v="1.1399999999999999"/>
    <n v="0"/>
    <x v="0"/>
    <x v="1"/>
    <s v=""/>
    <s v=""/>
    <n v="0"/>
    <n v="0"/>
    <n v="0"/>
  </r>
  <r>
    <x v="138"/>
    <s v="29/07/2024"/>
    <s v="Franchise Sales Bill Ornament CSJ"/>
    <s v="ROUND OFF A/C"/>
    <s v=""/>
    <s v=""/>
    <n v="0.22"/>
    <s v=""/>
    <s v=""/>
    <n v="0"/>
    <n v="0"/>
    <x v="0"/>
    <x v="1"/>
    <s v=""/>
    <s v=""/>
    <n v="0"/>
    <n v="0"/>
    <n v="0"/>
  </r>
  <r>
    <x v="138"/>
    <s v="29/07/2024"/>
    <s v="Franchise Sales Bill Ornament CSJ"/>
    <s v="CHANDUKAKA SARAF AND SONS PVT LTD PUNE"/>
    <s v=""/>
    <s v=""/>
    <n v="11244595"/>
    <s v=""/>
    <s v=""/>
    <n v="0"/>
    <n v="0"/>
    <x v="0"/>
    <x v="1"/>
    <s v=""/>
    <s v=""/>
    <n v="0"/>
    <n v="0"/>
    <n v="0"/>
  </r>
  <r>
    <x v="139"/>
    <s v="29/07/2024"/>
    <s v="Franchise Sales Bill Ornament CSJ"/>
    <s v="GOLD ORNAMENT SALES"/>
    <s v=""/>
    <n v="0"/>
    <n v="0"/>
    <n v="50.618000000000002"/>
    <n v="6879.4"/>
    <n v="348224.33"/>
    <n v="348224.33"/>
    <x v="0"/>
    <x v="1"/>
    <n v="50.618000000000002"/>
    <n v="6879.4"/>
    <n v="348221.46899999998"/>
    <n v="348221.46899999998"/>
    <n v="0"/>
  </r>
  <r>
    <x v="139"/>
    <s v="29/07/2024"/>
    <s v="Franchise Sales Bill Ornament CSJ"/>
    <s v="GOLD ORNAMENT SALES LABOUR CHARGES"/>
    <s v=""/>
    <s v=""/>
    <n v="0"/>
    <s v=""/>
    <s v=""/>
    <n v="17645.650000000001"/>
    <n v="17645.650000000001"/>
    <x v="0"/>
    <x v="1"/>
    <s v=""/>
    <s v=""/>
    <n v="0"/>
    <n v="0"/>
    <n v="0"/>
  </r>
  <r>
    <x v="139"/>
    <s v="29/07/2024"/>
    <s v="Franchise Sales Bill Ornament CSJ"/>
    <s v="SGST ON GOLD ORNAMENT SALES"/>
    <s v=""/>
    <s v=""/>
    <n v="0"/>
    <s v=""/>
    <s v=""/>
    <n v="5223.3599999999997"/>
    <n v="0"/>
    <x v="0"/>
    <x v="1"/>
    <s v=""/>
    <s v=""/>
    <n v="0"/>
    <n v="0"/>
    <n v="0"/>
  </r>
  <r>
    <x v="139"/>
    <s v="29/07/2024"/>
    <s v="Franchise Sales Bill Ornament CSJ"/>
    <s v="CGST ON GOLD ORNAMENT SALES"/>
    <s v=""/>
    <s v=""/>
    <n v="0"/>
    <s v=""/>
    <s v=""/>
    <n v="5223.3599999999997"/>
    <n v="0"/>
    <x v="0"/>
    <x v="1"/>
    <s v=""/>
    <s v=""/>
    <n v="0"/>
    <n v="0"/>
    <n v="0"/>
  </r>
  <r>
    <x v="139"/>
    <s v="29/07/2024"/>
    <s v="Franchise Sales Bill Ornament CSJ"/>
    <s v="SGST ON GOLD ORNAMENT SALES"/>
    <s v=""/>
    <s v=""/>
    <n v="0"/>
    <s v=""/>
    <s v=""/>
    <n v="264.68"/>
    <n v="0"/>
    <x v="0"/>
    <x v="1"/>
    <s v=""/>
    <s v=""/>
    <n v="0"/>
    <n v="0"/>
    <n v="0"/>
  </r>
  <r>
    <x v="139"/>
    <s v="29/07/2024"/>
    <s v="Franchise Sales Bill Ornament CSJ"/>
    <s v="CGST ON GOLD ORNAMENT SALES"/>
    <s v=""/>
    <s v=""/>
    <n v="0"/>
    <s v=""/>
    <s v=""/>
    <n v="264.68"/>
    <n v="0"/>
    <x v="0"/>
    <x v="1"/>
    <s v=""/>
    <s v=""/>
    <n v="0"/>
    <n v="0"/>
    <n v="0"/>
  </r>
  <r>
    <x v="139"/>
    <s v="29/07/2024"/>
    <s v="Franchise Sales Bill Ornament CSJ"/>
    <s v="ROUND OFF A/C"/>
    <s v=""/>
    <s v=""/>
    <n v="0.06"/>
    <s v=""/>
    <s v=""/>
    <n v="0"/>
    <n v="0"/>
    <x v="0"/>
    <x v="1"/>
    <s v=""/>
    <s v=""/>
    <n v="0"/>
    <n v="0"/>
    <n v="0"/>
  </r>
  <r>
    <x v="139"/>
    <s v="29/07/2024"/>
    <s v="Franchise Sales Bill Ornament CSJ"/>
    <s v="CHANDUKAKA SARAF AND SONS PVT LTD PUNE"/>
    <s v=""/>
    <s v=""/>
    <n v="376846"/>
    <s v=""/>
    <s v=""/>
    <n v="0"/>
    <n v="0"/>
    <x v="0"/>
    <x v="1"/>
    <s v=""/>
    <s v=""/>
    <n v="0"/>
    <n v="0"/>
    <n v="0"/>
  </r>
  <r>
    <x v="140"/>
    <s v="29/07/2024"/>
    <s v="Franchise Sales Bill Ornament CSJ"/>
    <s v="GOLD ORNAMENT SALES"/>
    <s v=""/>
    <n v="0"/>
    <n v="0"/>
    <n v="960.08799999999997"/>
    <n v="6879.4"/>
    <n v="5394651.5899999999"/>
    <n v="5394651.5899999999"/>
    <x v="0"/>
    <x v="1"/>
    <n v="960.08799999999997"/>
    <n v="6879.4"/>
    <n v="6604829.3870000001"/>
    <n v="6604829.3870000001"/>
    <n v="0"/>
  </r>
  <r>
    <x v="140"/>
    <s v="29/07/2024"/>
    <s v="Franchise Sales Bill Ornament CSJ"/>
    <s v="PRECIOUS STONES SALES"/>
    <s v=""/>
    <s v=""/>
    <n v="0"/>
    <s v=""/>
    <s v=""/>
    <n v="8109.49"/>
    <n v="8109.49"/>
    <x v="0"/>
    <x v="1"/>
    <s v=""/>
    <s v=""/>
    <n v="0"/>
    <n v="0"/>
    <n v="0"/>
  </r>
  <r>
    <x v="140"/>
    <s v="29/07/2024"/>
    <s v="Franchise Sales Bill Ornament CSJ"/>
    <s v="GOLD ORNAMENT SALES LABOUR CHARGES"/>
    <s v=""/>
    <s v=""/>
    <n v="0"/>
    <s v=""/>
    <s v=""/>
    <n v="222727.44"/>
    <n v="222727.44"/>
    <x v="0"/>
    <x v="1"/>
    <s v=""/>
    <s v=""/>
    <n v="0"/>
    <n v="0"/>
    <n v="0"/>
  </r>
  <r>
    <x v="140"/>
    <s v="29/07/2024"/>
    <s v="Franchise Sales Bill Ornament CSJ"/>
    <s v="GOLD ORNAMENT SALES OTHER CHARGES"/>
    <s v=""/>
    <s v=""/>
    <n v="0"/>
    <s v=""/>
    <s v=""/>
    <n v="1322.5"/>
    <n v="1322.5"/>
    <x v="0"/>
    <x v="1"/>
    <s v=""/>
    <s v=""/>
    <n v="0"/>
    <n v="0"/>
    <n v="0"/>
  </r>
  <r>
    <x v="140"/>
    <s v="29/07/2024"/>
    <s v="Franchise Sales Bill Ornament CSJ"/>
    <s v="GOLD BULLION SALES"/>
    <s v=""/>
    <s v=""/>
    <n v="0"/>
    <s v=""/>
    <s v=""/>
    <n v="1210196"/>
    <n v="1210196"/>
    <x v="0"/>
    <x v="1"/>
    <s v=""/>
    <s v=""/>
    <n v="0"/>
    <n v="0"/>
    <n v="0"/>
  </r>
  <r>
    <x v="140"/>
    <s v="29/07/2024"/>
    <s v="Franchise Sales Bill Ornament CSJ"/>
    <s v="GOLD BULLION SALES LABOUR CHARGES"/>
    <s v=""/>
    <s v=""/>
    <n v="0"/>
    <s v=""/>
    <s v=""/>
    <n v="2414.75"/>
    <n v="2414.75"/>
    <x v="0"/>
    <x v="1"/>
    <s v=""/>
    <s v=""/>
    <n v="0"/>
    <n v="0"/>
    <n v="0"/>
  </r>
  <r>
    <x v="140"/>
    <s v="29/07/2024"/>
    <s v="Franchise Sales Bill Ornament CSJ"/>
    <s v="GOLD BULLION SALES OTHER CHARGES"/>
    <s v=""/>
    <s v=""/>
    <n v="0"/>
    <s v=""/>
    <s v=""/>
    <n v="226.5"/>
    <n v="226.5"/>
    <x v="0"/>
    <x v="1"/>
    <s v=""/>
    <s v=""/>
    <n v="0"/>
    <n v="0"/>
    <n v="0"/>
  </r>
  <r>
    <x v="140"/>
    <s v="29/07/2024"/>
    <s v="Franchise Sales Bill Ornament CSJ"/>
    <s v="SGST ON GOLD ORNAMENT SALES"/>
    <s v=""/>
    <s v=""/>
    <n v="0"/>
    <s v=""/>
    <s v=""/>
    <n v="80919.77"/>
    <n v="0"/>
    <x v="0"/>
    <x v="1"/>
    <s v=""/>
    <s v=""/>
    <n v="0"/>
    <n v="0"/>
    <n v="0"/>
  </r>
  <r>
    <x v="140"/>
    <s v="29/07/2024"/>
    <s v="Franchise Sales Bill Ornament CSJ"/>
    <s v="CGST ON GOLD ORNAMENT SALES"/>
    <s v=""/>
    <s v=""/>
    <n v="0"/>
    <s v=""/>
    <s v=""/>
    <n v="80919.77"/>
    <n v="0"/>
    <x v="0"/>
    <x v="1"/>
    <s v=""/>
    <s v=""/>
    <n v="0"/>
    <n v="0"/>
    <n v="0"/>
  </r>
  <r>
    <x v="140"/>
    <s v="29/07/2024"/>
    <s v="Franchise Sales Bill Ornament CSJ"/>
    <s v="SGST ON PRECIOUS STONES SALES"/>
    <s v=""/>
    <s v=""/>
    <n v="0"/>
    <s v=""/>
    <s v=""/>
    <n v="121.64"/>
    <n v="0"/>
    <x v="0"/>
    <x v="1"/>
    <s v=""/>
    <s v=""/>
    <n v="0"/>
    <n v="0"/>
    <n v="0"/>
  </r>
  <r>
    <x v="140"/>
    <s v="29/07/2024"/>
    <s v="Franchise Sales Bill Ornament CSJ"/>
    <s v="CGST ON PRECIOUS STONES SALES"/>
    <s v=""/>
    <s v=""/>
    <n v="0"/>
    <s v=""/>
    <s v=""/>
    <n v="121.64"/>
    <n v="0"/>
    <x v="0"/>
    <x v="1"/>
    <s v=""/>
    <s v=""/>
    <n v="0"/>
    <n v="0"/>
    <n v="0"/>
  </r>
  <r>
    <x v="140"/>
    <s v="29/07/2024"/>
    <s v="Franchise Sales Bill Ornament CSJ"/>
    <s v="SGST ON GOLD ORNAMENT SALES"/>
    <s v=""/>
    <s v=""/>
    <n v="0"/>
    <s v=""/>
    <s v=""/>
    <n v="3340.91"/>
    <n v="0"/>
    <x v="0"/>
    <x v="1"/>
    <s v=""/>
    <s v=""/>
    <n v="0"/>
    <n v="0"/>
    <n v="0"/>
  </r>
  <r>
    <x v="140"/>
    <s v="29/07/2024"/>
    <s v="Franchise Sales Bill Ornament CSJ"/>
    <s v="CGST ON GOLD ORNAMENT SALES"/>
    <s v=""/>
    <s v=""/>
    <n v="0"/>
    <s v=""/>
    <s v=""/>
    <n v="3340.91"/>
    <n v="0"/>
    <x v="0"/>
    <x v="1"/>
    <s v=""/>
    <s v=""/>
    <n v="0"/>
    <n v="0"/>
    <n v="0"/>
  </r>
  <r>
    <x v="140"/>
    <s v="29/07/2024"/>
    <s v="Franchise Sales Bill Ornament CSJ"/>
    <s v="SGST ON GOLD ORNAMENT SALES"/>
    <s v=""/>
    <s v=""/>
    <n v="0"/>
    <s v=""/>
    <s v=""/>
    <n v="19.84"/>
    <n v="0"/>
    <x v="0"/>
    <x v="1"/>
    <s v=""/>
    <s v=""/>
    <n v="0"/>
    <n v="0"/>
    <n v="0"/>
  </r>
  <r>
    <x v="140"/>
    <s v="29/07/2024"/>
    <s v="Franchise Sales Bill Ornament CSJ"/>
    <s v="CGST ON GOLD ORNAMENT SALES"/>
    <s v=""/>
    <s v=""/>
    <n v="0"/>
    <s v=""/>
    <s v=""/>
    <n v="19.84"/>
    <n v="0"/>
    <x v="0"/>
    <x v="1"/>
    <s v=""/>
    <s v=""/>
    <n v="0"/>
    <n v="0"/>
    <n v="0"/>
  </r>
  <r>
    <x v="140"/>
    <s v="29/07/2024"/>
    <s v="Franchise Sales Bill Ornament CSJ"/>
    <s v="SGST ON GOLD BULLION SALES"/>
    <s v=""/>
    <s v=""/>
    <n v="0"/>
    <s v=""/>
    <s v=""/>
    <n v="18152.939999999999"/>
    <n v="0"/>
    <x v="0"/>
    <x v="1"/>
    <s v=""/>
    <s v=""/>
    <n v="0"/>
    <n v="0"/>
    <n v="0"/>
  </r>
  <r>
    <x v="140"/>
    <s v="29/07/2024"/>
    <s v="Franchise Sales Bill Ornament CSJ"/>
    <s v="CGST ON GOLD BULLION SALES"/>
    <s v=""/>
    <s v=""/>
    <n v="0"/>
    <s v=""/>
    <s v=""/>
    <n v="18152.939999999999"/>
    <n v="0"/>
    <x v="0"/>
    <x v="1"/>
    <s v=""/>
    <s v=""/>
    <n v="0"/>
    <n v="0"/>
    <n v="0"/>
  </r>
  <r>
    <x v="140"/>
    <s v="29/07/2024"/>
    <s v="Franchise Sales Bill Ornament CSJ"/>
    <s v="SGST ON GOLD BULLION SALES"/>
    <s v=""/>
    <s v=""/>
    <n v="0"/>
    <s v=""/>
    <s v=""/>
    <n v="36.22"/>
    <n v="0"/>
    <x v="0"/>
    <x v="1"/>
    <s v=""/>
    <s v=""/>
    <n v="0"/>
    <n v="0"/>
    <n v="0"/>
  </r>
  <r>
    <x v="140"/>
    <s v="29/07/2024"/>
    <s v="Franchise Sales Bill Ornament CSJ"/>
    <s v="CGST ON GOLD BULLION SALES"/>
    <s v=""/>
    <s v=""/>
    <n v="0"/>
    <s v=""/>
    <s v=""/>
    <n v="36.22"/>
    <n v="0"/>
    <x v="0"/>
    <x v="1"/>
    <s v=""/>
    <s v=""/>
    <n v="0"/>
    <n v="0"/>
    <n v="0"/>
  </r>
  <r>
    <x v="140"/>
    <s v="29/07/2024"/>
    <s v="Franchise Sales Bill Ornament CSJ"/>
    <s v="SGST ON GOLD BULLION SALES"/>
    <s v=""/>
    <s v=""/>
    <n v="0"/>
    <s v=""/>
    <s v=""/>
    <n v="3.4"/>
    <n v="0"/>
    <x v="0"/>
    <x v="1"/>
    <s v=""/>
    <s v=""/>
    <n v="0"/>
    <n v="0"/>
    <n v="0"/>
  </r>
  <r>
    <x v="140"/>
    <s v="29/07/2024"/>
    <s v="Franchise Sales Bill Ornament CSJ"/>
    <s v="CGST ON GOLD BULLION SALES"/>
    <s v=""/>
    <s v=""/>
    <n v="0"/>
    <s v=""/>
    <s v=""/>
    <n v="3.4"/>
    <n v="0"/>
    <x v="0"/>
    <x v="1"/>
    <s v=""/>
    <s v=""/>
    <n v="0"/>
    <n v="0"/>
    <n v="0"/>
  </r>
  <r>
    <x v="140"/>
    <s v="29/07/2024"/>
    <s v="Franchise Sales Bill Ornament CSJ"/>
    <s v="ROUND OFF A/C"/>
    <s v=""/>
    <s v=""/>
    <n v="0"/>
    <s v=""/>
    <s v=""/>
    <n v="0.28999999999999998"/>
    <n v="0"/>
    <x v="0"/>
    <x v="1"/>
    <s v=""/>
    <s v=""/>
    <n v="0"/>
    <n v="0"/>
    <n v="0"/>
  </r>
  <r>
    <x v="140"/>
    <s v="29/07/2024"/>
    <s v="Franchise Sales Bill Ornament CSJ"/>
    <s v="CHANDUKAKA SARAF AND SONS PVT LTD PUNE"/>
    <s v=""/>
    <s v=""/>
    <n v="7044838"/>
    <s v=""/>
    <s v=""/>
    <n v="0"/>
    <n v="0"/>
    <x v="0"/>
    <x v="1"/>
    <s v=""/>
    <s v=""/>
    <n v="0"/>
    <n v="0"/>
    <n v="0"/>
  </r>
  <r>
    <x v="141"/>
    <s v="29/07/2024"/>
    <s v="Franchise Sales Bill Ornament CSJ"/>
    <s v="GOLD ORNAMENT SALES"/>
    <s v=""/>
    <n v="0"/>
    <n v="0"/>
    <n v="376.72300000000001"/>
    <n v="6879.4"/>
    <n v="1478024.99"/>
    <n v="1478024.99"/>
    <x v="0"/>
    <x v="1"/>
    <n v="376.72300000000001"/>
    <n v="6879.4"/>
    <n v="2591628.2059999998"/>
    <n v="2591628.2059999998"/>
    <n v="0"/>
  </r>
  <r>
    <x v="141"/>
    <s v="29/07/2024"/>
    <s v="Franchise Sales Bill Ornament CSJ"/>
    <s v="PRECIOUS STONES SALES"/>
    <s v=""/>
    <s v=""/>
    <n v="0"/>
    <s v=""/>
    <s v=""/>
    <n v="1481.6"/>
    <n v="1481.6"/>
    <x v="0"/>
    <x v="1"/>
    <s v=""/>
    <s v=""/>
    <n v="0"/>
    <n v="0"/>
    <n v="0"/>
  </r>
  <r>
    <x v="141"/>
    <s v="29/07/2024"/>
    <s v="Franchise Sales Bill Ornament CSJ"/>
    <s v="GOLD ORNAMENT SALES LABOUR CHARGES"/>
    <s v=""/>
    <s v=""/>
    <n v="0"/>
    <s v=""/>
    <s v=""/>
    <n v="64549.4"/>
    <n v="64549.4"/>
    <x v="0"/>
    <x v="1"/>
    <s v=""/>
    <s v=""/>
    <n v="0"/>
    <n v="0"/>
    <n v="0"/>
  </r>
  <r>
    <x v="141"/>
    <s v="29/07/2024"/>
    <s v="Franchise Sales Bill Ornament CSJ"/>
    <s v="GOLD ORNAMENT SALES OTHER CHARGES"/>
    <s v=""/>
    <s v=""/>
    <n v="0"/>
    <s v=""/>
    <s v=""/>
    <n v="846"/>
    <n v="846"/>
    <x v="0"/>
    <x v="1"/>
    <s v=""/>
    <s v=""/>
    <n v="0"/>
    <n v="0"/>
    <n v="0"/>
  </r>
  <r>
    <x v="141"/>
    <s v="29/07/2024"/>
    <s v="Franchise Sales Bill Ornament CSJ"/>
    <s v="GOLD BULLION SALES"/>
    <s v=""/>
    <s v=""/>
    <n v="0"/>
    <s v=""/>
    <s v=""/>
    <n v="1113613.05"/>
    <n v="1113613.05"/>
    <x v="0"/>
    <x v="1"/>
    <s v=""/>
    <s v=""/>
    <n v="0"/>
    <n v="0"/>
    <n v="0"/>
  </r>
  <r>
    <x v="141"/>
    <s v="29/07/2024"/>
    <s v="Franchise Sales Bill Ornament CSJ"/>
    <s v="GOLD BULLION SALES LABOUR CHARGES"/>
    <s v=""/>
    <s v=""/>
    <n v="0"/>
    <s v=""/>
    <s v=""/>
    <n v="2235.83"/>
    <n v="2235.83"/>
    <x v="0"/>
    <x v="1"/>
    <s v=""/>
    <s v=""/>
    <n v="0"/>
    <n v="0"/>
    <n v="0"/>
  </r>
  <r>
    <x v="141"/>
    <s v="29/07/2024"/>
    <s v="Franchise Sales Bill Ornament CSJ"/>
    <s v="GOLD BULLION SALES OTHER CHARGES"/>
    <s v=""/>
    <s v=""/>
    <n v="0"/>
    <s v=""/>
    <s v=""/>
    <n v="100"/>
    <n v="100"/>
    <x v="0"/>
    <x v="1"/>
    <s v=""/>
    <s v=""/>
    <n v="0"/>
    <n v="0"/>
    <n v="0"/>
  </r>
  <r>
    <x v="141"/>
    <s v="29/07/2024"/>
    <s v="Franchise Sales Bill Ornament CSJ"/>
    <s v="SGST ON GOLD ORNAMENT SALES"/>
    <s v=""/>
    <s v=""/>
    <n v="0"/>
    <s v=""/>
    <s v=""/>
    <n v="22170.37"/>
    <n v="0"/>
    <x v="0"/>
    <x v="1"/>
    <s v=""/>
    <s v=""/>
    <n v="0"/>
    <n v="0"/>
    <n v="0"/>
  </r>
  <r>
    <x v="141"/>
    <s v="29/07/2024"/>
    <s v="Franchise Sales Bill Ornament CSJ"/>
    <s v="CGST ON GOLD ORNAMENT SALES"/>
    <s v=""/>
    <s v=""/>
    <n v="0"/>
    <s v=""/>
    <s v=""/>
    <n v="22170.37"/>
    <n v="0"/>
    <x v="0"/>
    <x v="1"/>
    <s v=""/>
    <s v=""/>
    <n v="0"/>
    <n v="0"/>
    <n v="0"/>
  </r>
  <r>
    <x v="141"/>
    <s v="29/07/2024"/>
    <s v="Franchise Sales Bill Ornament CSJ"/>
    <s v="SGST ON PRECIOUS STONES SALES"/>
    <s v=""/>
    <s v=""/>
    <n v="0"/>
    <s v=""/>
    <s v=""/>
    <n v="22.22"/>
    <n v="0"/>
    <x v="0"/>
    <x v="1"/>
    <s v=""/>
    <s v=""/>
    <n v="0"/>
    <n v="0"/>
    <n v="0"/>
  </r>
  <r>
    <x v="141"/>
    <s v="29/07/2024"/>
    <s v="Franchise Sales Bill Ornament CSJ"/>
    <s v="CGST ON PRECIOUS STONES SALES"/>
    <s v=""/>
    <s v=""/>
    <n v="0"/>
    <s v=""/>
    <s v=""/>
    <n v="22.22"/>
    <n v="0"/>
    <x v="0"/>
    <x v="1"/>
    <s v=""/>
    <s v=""/>
    <n v="0"/>
    <n v="0"/>
    <n v="0"/>
  </r>
  <r>
    <x v="141"/>
    <s v="29/07/2024"/>
    <s v="Franchise Sales Bill Ornament CSJ"/>
    <s v="SGST ON GOLD ORNAMENT SALES"/>
    <s v=""/>
    <s v=""/>
    <n v="0"/>
    <s v=""/>
    <s v=""/>
    <n v="968.24"/>
    <n v="0"/>
    <x v="0"/>
    <x v="1"/>
    <s v=""/>
    <s v=""/>
    <n v="0"/>
    <n v="0"/>
    <n v="0"/>
  </r>
  <r>
    <x v="141"/>
    <s v="29/07/2024"/>
    <s v="Franchise Sales Bill Ornament CSJ"/>
    <s v="CGST ON GOLD ORNAMENT SALES"/>
    <s v=""/>
    <s v=""/>
    <n v="0"/>
    <s v=""/>
    <s v=""/>
    <n v="968.24"/>
    <n v="0"/>
    <x v="0"/>
    <x v="1"/>
    <s v=""/>
    <s v=""/>
    <n v="0"/>
    <n v="0"/>
    <n v="0"/>
  </r>
  <r>
    <x v="141"/>
    <s v="29/07/2024"/>
    <s v="Franchise Sales Bill Ornament CSJ"/>
    <s v="SGST ON GOLD ORNAMENT SALES"/>
    <s v=""/>
    <s v=""/>
    <n v="0"/>
    <s v=""/>
    <s v=""/>
    <n v="12.69"/>
    <n v="0"/>
    <x v="0"/>
    <x v="1"/>
    <s v=""/>
    <s v=""/>
    <n v="0"/>
    <n v="0"/>
    <n v="0"/>
  </r>
  <r>
    <x v="141"/>
    <s v="29/07/2024"/>
    <s v="Franchise Sales Bill Ornament CSJ"/>
    <s v="CGST ON GOLD ORNAMENT SALES"/>
    <s v=""/>
    <s v=""/>
    <n v="0"/>
    <s v=""/>
    <s v=""/>
    <n v="12.69"/>
    <n v="0"/>
    <x v="0"/>
    <x v="1"/>
    <s v=""/>
    <s v=""/>
    <n v="0"/>
    <n v="0"/>
    <n v="0"/>
  </r>
  <r>
    <x v="141"/>
    <s v="29/07/2024"/>
    <s v="Franchise Sales Bill Ornament CSJ"/>
    <s v="SGST ON GOLD BULLION SALES"/>
    <s v=""/>
    <s v=""/>
    <n v="0"/>
    <s v=""/>
    <s v=""/>
    <n v="16704.2"/>
    <n v="0"/>
    <x v="0"/>
    <x v="1"/>
    <s v=""/>
    <s v=""/>
    <n v="0"/>
    <n v="0"/>
    <n v="0"/>
  </r>
  <r>
    <x v="141"/>
    <s v="29/07/2024"/>
    <s v="Franchise Sales Bill Ornament CSJ"/>
    <s v="CGST ON GOLD BULLION SALES"/>
    <s v=""/>
    <s v=""/>
    <n v="0"/>
    <s v=""/>
    <s v=""/>
    <n v="16704.2"/>
    <n v="0"/>
    <x v="0"/>
    <x v="1"/>
    <s v=""/>
    <s v=""/>
    <n v="0"/>
    <n v="0"/>
    <n v="0"/>
  </r>
  <r>
    <x v="141"/>
    <s v="29/07/2024"/>
    <s v="Franchise Sales Bill Ornament CSJ"/>
    <s v="SGST ON GOLD BULLION SALES"/>
    <s v=""/>
    <s v=""/>
    <n v="0"/>
    <s v=""/>
    <s v=""/>
    <n v="33.54"/>
    <n v="0"/>
    <x v="0"/>
    <x v="1"/>
    <s v=""/>
    <s v=""/>
    <n v="0"/>
    <n v="0"/>
    <n v="0"/>
  </r>
  <r>
    <x v="141"/>
    <s v="29/07/2024"/>
    <s v="Franchise Sales Bill Ornament CSJ"/>
    <s v="CGST ON GOLD BULLION SALES"/>
    <s v=""/>
    <s v=""/>
    <n v="0"/>
    <s v=""/>
    <s v=""/>
    <n v="33.54"/>
    <n v="0"/>
    <x v="0"/>
    <x v="1"/>
    <s v=""/>
    <s v=""/>
    <n v="0"/>
    <n v="0"/>
    <n v="0"/>
  </r>
  <r>
    <x v="141"/>
    <s v="29/07/2024"/>
    <s v="Franchise Sales Bill Ornament CSJ"/>
    <s v="SGST ON GOLD BULLION SALES"/>
    <s v=""/>
    <s v=""/>
    <n v="0"/>
    <s v=""/>
    <s v=""/>
    <n v="1.5"/>
    <n v="0"/>
    <x v="0"/>
    <x v="1"/>
    <s v=""/>
    <s v=""/>
    <n v="0"/>
    <n v="0"/>
    <n v="0"/>
  </r>
  <r>
    <x v="141"/>
    <s v="29/07/2024"/>
    <s v="Franchise Sales Bill Ornament CSJ"/>
    <s v="CGST ON GOLD BULLION SALES"/>
    <s v=""/>
    <s v=""/>
    <n v="0"/>
    <s v=""/>
    <s v=""/>
    <n v="1.5"/>
    <n v="0"/>
    <x v="0"/>
    <x v="1"/>
    <s v=""/>
    <s v=""/>
    <n v="0"/>
    <n v="0"/>
    <n v="0"/>
  </r>
  <r>
    <x v="141"/>
    <s v="29/07/2024"/>
    <s v="Franchise Sales Bill Ornament CSJ"/>
    <s v="ROUND OFF A/C"/>
    <s v=""/>
    <s v=""/>
    <n v="0.39"/>
    <s v=""/>
    <s v=""/>
    <n v="0"/>
    <n v="0"/>
    <x v="0"/>
    <x v="1"/>
    <s v=""/>
    <s v=""/>
    <n v="0"/>
    <n v="0"/>
    <n v="0"/>
  </r>
  <r>
    <x v="141"/>
    <s v="29/07/2024"/>
    <s v="Franchise Sales Bill Ornament CSJ"/>
    <s v="CHANDUKAKA SARAF AND SONS PVT LTD PUNE"/>
    <s v=""/>
    <s v=""/>
    <n v="2740676"/>
    <s v=""/>
    <s v=""/>
    <n v="0"/>
    <n v="0"/>
    <x v="0"/>
    <x v="1"/>
    <s v=""/>
    <s v=""/>
    <n v="0"/>
    <n v="0"/>
    <n v="0"/>
  </r>
  <r>
    <x v="142"/>
    <s v="29/07/2024"/>
    <s v="Rd Purchase Franchise Silver CSJ"/>
    <s v="SILVER ORNAMENT RD PURCHASE"/>
    <n v="3076.5889999999999"/>
    <n v="82.9"/>
    <n v="132864.74"/>
    <s v=""/>
    <n v="0"/>
    <n v="0"/>
    <n v="132864.74"/>
    <x v="1"/>
    <x v="0"/>
    <n v="3076.5889999999999"/>
    <n v="82.9"/>
    <n v="255049.228"/>
    <n v="0"/>
    <n v="255049.228"/>
  </r>
  <r>
    <x v="142"/>
    <s v="29/07/2024"/>
    <s v="Rd Purchase Franchise Silver CSJ"/>
    <s v="SILVER ORNAMENT RD PURCHASE LABOUR CHARGES"/>
    <s v=""/>
    <s v=""/>
    <n v="11084.23"/>
    <s v=""/>
    <s v=""/>
    <n v="0"/>
    <n v="11084.23"/>
    <x v="1"/>
    <x v="0"/>
    <s v=""/>
    <s v=""/>
    <n v="0"/>
    <n v="0"/>
    <n v="0"/>
  </r>
  <r>
    <x v="142"/>
    <s v="29/07/2024"/>
    <s v="Rd Purchase Franchise Silver CSJ"/>
    <s v="SILVER ARTICLES RD PURCHASE"/>
    <s v=""/>
    <s v=""/>
    <n v="116018.12"/>
    <s v=""/>
    <s v=""/>
    <n v="0"/>
    <n v="116018.12"/>
    <x v="1"/>
    <x v="0"/>
    <s v=""/>
    <s v=""/>
    <n v="0"/>
    <n v="0"/>
    <n v="0"/>
  </r>
  <r>
    <x v="142"/>
    <s v="29/07/2024"/>
    <s v="Rd Purchase Franchise Silver CSJ"/>
    <s v="SILVER ARTICLES RD PURCHASE LABOUR CHARGES"/>
    <s v=""/>
    <s v=""/>
    <n v="19717.68"/>
    <s v=""/>
    <s v=""/>
    <n v="0"/>
    <n v="19717.68"/>
    <x v="1"/>
    <x v="0"/>
    <s v=""/>
    <s v=""/>
    <n v="0"/>
    <n v="0"/>
    <n v="0"/>
  </r>
  <r>
    <x v="142"/>
    <s v="29/07/2024"/>
    <s v="Rd Purchase Franchise Silver CSJ"/>
    <s v="SGST ON SILVER ORNAMENT RD PURCHASE"/>
    <s v=""/>
    <s v=""/>
    <n v="1992.97"/>
    <s v=""/>
    <s v=""/>
    <n v="0"/>
    <n v="0"/>
    <x v="1"/>
    <x v="0"/>
    <s v=""/>
    <s v=""/>
    <n v="0"/>
    <n v="0"/>
    <n v="0"/>
  </r>
  <r>
    <x v="142"/>
    <s v="29/07/2024"/>
    <s v="Rd Purchase Franchise Silver CSJ"/>
    <s v="CGST ON SILVER ORNAMENT RD PURCHASE"/>
    <s v=""/>
    <s v=""/>
    <n v="1992.97"/>
    <s v=""/>
    <s v=""/>
    <n v="0"/>
    <n v="0"/>
    <x v="1"/>
    <x v="0"/>
    <s v=""/>
    <s v=""/>
    <n v="0"/>
    <n v="0"/>
    <n v="0"/>
  </r>
  <r>
    <x v="142"/>
    <s v="29/07/2024"/>
    <s v="Rd Purchase Franchise Silver CSJ"/>
    <s v="SGST ON SILVER ORNAMENT RD PURCHASE"/>
    <s v=""/>
    <s v=""/>
    <n v="166.26"/>
    <s v=""/>
    <s v=""/>
    <n v="0"/>
    <n v="0"/>
    <x v="1"/>
    <x v="0"/>
    <s v=""/>
    <s v=""/>
    <n v="0"/>
    <n v="0"/>
    <n v="0"/>
  </r>
  <r>
    <x v="142"/>
    <s v="29/07/2024"/>
    <s v="Rd Purchase Franchise Silver CSJ"/>
    <s v="CGST ON SILVER ORNAMENT RD PURCHASE"/>
    <s v=""/>
    <s v=""/>
    <n v="166.26"/>
    <s v=""/>
    <s v=""/>
    <n v="0"/>
    <n v="0"/>
    <x v="1"/>
    <x v="0"/>
    <s v=""/>
    <s v=""/>
    <n v="0"/>
    <n v="0"/>
    <n v="0"/>
  </r>
  <r>
    <x v="142"/>
    <s v="29/07/2024"/>
    <s v="Rd Purchase Franchise Silver CSJ"/>
    <s v="SGST ON SILVER ARTICLES RD PURCHASE"/>
    <s v=""/>
    <s v=""/>
    <n v="1740.27"/>
    <s v=""/>
    <s v=""/>
    <n v="0"/>
    <n v="0"/>
    <x v="1"/>
    <x v="0"/>
    <s v=""/>
    <s v=""/>
    <n v="0"/>
    <n v="0"/>
    <n v="0"/>
  </r>
  <r>
    <x v="142"/>
    <s v="29/07/2024"/>
    <s v="Rd Purchase Franchise Silver CSJ"/>
    <s v="CGST ON SILVER ARTICLES RD PURCHASE"/>
    <s v=""/>
    <s v=""/>
    <n v="1740.27"/>
    <s v=""/>
    <s v=""/>
    <n v="0"/>
    <n v="0"/>
    <x v="1"/>
    <x v="0"/>
    <s v=""/>
    <s v=""/>
    <n v="0"/>
    <n v="0"/>
    <n v="0"/>
  </r>
  <r>
    <x v="142"/>
    <s v="29/07/2024"/>
    <s v="Rd Purchase Franchise Silver CSJ"/>
    <s v="SGST ON SILVER ARTICLES RD PURCHASE"/>
    <s v=""/>
    <s v=""/>
    <n v="295.77"/>
    <s v=""/>
    <s v=""/>
    <n v="0"/>
    <n v="0"/>
    <x v="1"/>
    <x v="0"/>
    <s v=""/>
    <s v=""/>
    <n v="0"/>
    <n v="0"/>
    <n v="0"/>
  </r>
  <r>
    <x v="142"/>
    <s v="29/07/2024"/>
    <s v="Rd Purchase Franchise Silver CSJ"/>
    <s v="CGST ON SILVER ARTICLES RD PURCHASE"/>
    <s v=""/>
    <s v=""/>
    <n v="295.77"/>
    <s v=""/>
    <s v=""/>
    <n v="0"/>
    <n v="0"/>
    <x v="1"/>
    <x v="0"/>
    <s v=""/>
    <s v=""/>
    <n v="0"/>
    <n v="0"/>
    <n v="0"/>
  </r>
  <r>
    <x v="142"/>
    <s v="29/07/2024"/>
    <s v="Rd Purchase Franchise Silver CSJ"/>
    <s v="ROUND OFF A/C"/>
    <s v=""/>
    <s v=""/>
    <n v="0"/>
    <s v=""/>
    <s v=""/>
    <n v="0.31"/>
    <n v="0"/>
    <x v="1"/>
    <x v="0"/>
    <s v=""/>
    <s v=""/>
    <n v="0"/>
    <n v="0"/>
    <n v="0"/>
  </r>
  <r>
    <x v="142"/>
    <s v="29/07/2024"/>
    <s v="Rd Purchase Franchise Silver CSJ"/>
    <s v="CHANDUKAKA SARAF AND SONS PVT LTD PUNE"/>
    <s v=""/>
    <s v=""/>
    <n v="0"/>
    <s v=""/>
    <s v=""/>
    <n v="288075"/>
    <n v="0"/>
    <x v="1"/>
    <x v="0"/>
    <s v=""/>
    <s v=""/>
    <n v="0"/>
    <n v="0"/>
    <n v="0"/>
  </r>
  <r>
    <x v="142"/>
    <s v="29/07/2024"/>
    <s v="Rd Purchase Franchise Silver CSJ"/>
    <s v="CHANDUKAKA SARAF AND SONS PVT LTD PUNE"/>
    <s v=""/>
    <s v=""/>
    <n v="280"/>
    <s v=""/>
    <s v=""/>
    <n v="0"/>
    <n v="0"/>
    <x v="1"/>
    <x v="0"/>
    <s v=""/>
    <s v=""/>
    <n v="0"/>
    <n v="0"/>
    <n v="0"/>
  </r>
  <r>
    <x v="142"/>
    <s v="29/07/2024"/>
    <s v="Rd Purchase Franchise Silver CSJ"/>
    <s v="T.D.S. PAYABLE PUR ON GOODS"/>
    <s v=""/>
    <s v=""/>
    <n v="0"/>
    <s v=""/>
    <s v=""/>
    <n v="280"/>
    <n v="0"/>
    <x v="1"/>
    <x v="0"/>
    <s v=""/>
    <s v=""/>
    <n v="0"/>
    <n v="0"/>
    <n v="0"/>
  </r>
  <r>
    <x v="143"/>
    <s v="29/07/2024"/>
    <s v="Rd Purchase Franchise Silver CSJ"/>
    <s v="SILVER ORNAMENT RD PURCHASE"/>
    <n v="136.114"/>
    <n v="82.9"/>
    <n v="11283.46"/>
    <s v=""/>
    <n v="0"/>
    <n v="0"/>
    <n v="11283.46"/>
    <x v="1"/>
    <x v="0"/>
    <n v="136.114"/>
    <n v="82.9"/>
    <n v="11283.851000000001"/>
    <n v="0"/>
    <n v="11283.851000000001"/>
  </r>
  <r>
    <x v="143"/>
    <s v="29/07/2024"/>
    <s v="Rd Purchase Franchise Silver CSJ"/>
    <s v="SILVER ORNAMENT RD PURCHASE LABOUR CHARGES"/>
    <s v=""/>
    <s v=""/>
    <n v="1463.84"/>
    <s v=""/>
    <s v=""/>
    <n v="0"/>
    <n v="1463.84"/>
    <x v="1"/>
    <x v="0"/>
    <s v=""/>
    <s v=""/>
    <n v="0"/>
    <n v="0"/>
    <n v="0"/>
  </r>
  <r>
    <x v="143"/>
    <s v="29/07/2024"/>
    <s v="Rd Purchase Franchise Silver CSJ"/>
    <s v="SGST ON SILVER ORNAMENT RD PURCHASE"/>
    <s v=""/>
    <s v=""/>
    <n v="169.25"/>
    <s v=""/>
    <s v=""/>
    <n v="0"/>
    <n v="0"/>
    <x v="1"/>
    <x v="0"/>
    <s v=""/>
    <s v=""/>
    <n v="0"/>
    <n v="0"/>
    <n v="0"/>
  </r>
  <r>
    <x v="143"/>
    <s v="29/07/2024"/>
    <s v="Rd Purchase Franchise Silver CSJ"/>
    <s v="CGST ON SILVER ORNAMENT RD PURCHASE"/>
    <s v=""/>
    <s v=""/>
    <n v="169.25"/>
    <s v=""/>
    <s v=""/>
    <n v="0"/>
    <n v="0"/>
    <x v="1"/>
    <x v="0"/>
    <s v=""/>
    <s v=""/>
    <n v="0"/>
    <n v="0"/>
    <n v="0"/>
  </r>
  <r>
    <x v="143"/>
    <s v="29/07/2024"/>
    <s v="Rd Purchase Franchise Silver CSJ"/>
    <s v="SGST ON SILVER ORNAMENT RD PURCHASE"/>
    <s v=""/>
    <s v=""/>
    <n v="21.96"/>
    <s v=""/>
    <s v=""/>
    <n v="0"/>
    <n v="0"/>
    <x v="1"/>
    <x v="0"/>
    <s v=""/>
    <s v=""/>
    <n v="0"/>
    <n v="0"/>
    <n v="0"/>
  </r>
  <r>
    <x v="143"/>
    <s v="29/07/2024"/>
    <s v="Rd Purchase Franchise Silver CSJ"/>
    <s v="CGST ON SILVER ORNAMENT RD PURCHASE"/>
    <s v=""/>
    <s v=""/>
    <n v="21.96"/>
    <s v=""/>
    <s v=""/>
    <n v="0"/>
    <n v="0"/>
    <x v="1"/>
    <x v="0"/>
    <s v=""/>
    <s v=""/>
    <n v="0"/>
    <n v="0"/>
    <n v="0"/>
  </r>
  <r>
    <x v="143"/>
    <s v="29/07/2024"/>
    <s v="Rd Purchase Franchise Silver CSJ"/>
    <s v="ROUND OFF A/C"/>
    <s v=""/>
    <s v=""/>
    <n v="0.28000000000000003"/>
    <s v=""/>
    <s v=""/>
    <n v="0"/>
    <n v="0"/>
    <x v="1"/>
    <x v="0"/>
    <s v=""/>
    <s v=""/>
    <n v="0"/>
    <n v="0"/>
    <n v="0"/>
  </r>
  <r>
    <x v="143"/>
    <s v="29/07/2024"/>
    <s v="Rd Purchase Franchise Silver CSJ"/>
    <s v="CHANDUKAKA SARAF AND SONS PVT LTD PUNE"/>
    <s v=""/>
    <s v=""/>
    <n v="0"/>
    <s v=""/>
    <s v=""/>
    <n v="13130"/>
    <n v="0"/>
    <x v="1"/>
    <x v="0"/>
    <s v=""/>
    <s v=""/>
    <n v="0"/>
    <n v="0"/>
    <n v="0"/>
  </r>
  <r>
    <x v="143"/>
    <s v="29/07/2024"/>
    <s v="Rd Purchase Franchise Silver CSJ"/>
    <s v="CHANDUKAKA SARAF AND SONS PVT LTD PUNE"/>
    <s v=""/>
    <s v=""/>
    <n v="13"/>
    <s v=""/>
    <s v=""/>
    <n v="0"/>
    <n v="0"/>
    <x v="1"/>
    <x v="0"/>
    <s v=""/>
    <s v=""/>
    <n v="0"/>
    <n v="0"/>
    <n v="0"/>
  </r>
  <r>
    <x v="143"/>
    <s v="29/07/2024"/>
    <s v="Rd Purchase Franchise Silver CSJ"/>
    <s v="T.D.S. PAYABLE PUR ON GOODS"/>
    <s v=""/>
    <s v=""/>
    <n v="0"/>
    <s v=""/>
    <s v=""/>
    <n v="13"/>
    <n v="0"/>
    <x v="1"/>
    <x v="0"/>
    <s v=""/>
    <s v=""/>
    <n v="0"/>
    <n v="0"/>
    <n v="0"/>
  </r>
  <r>
    <x v="144"/>
    <s v="29/07/2024"/>
    <s v="Rd Purchase Franchise Silver CSJ"/>
    <s v="SILVER ARTICLES RD PURCHASE"/>
    <n v="809.12"/>
    <n v="82.9"/>
    <n v="67076.05"/>
    <s v=""/>
    <n v="0"/>
    <n v="0"/>
    <n v="67076.05"/>
    <x v="1"/>
    <x v="0"/>
    <n v="809.12"/>
    <n v="82.9"/>
    <n v="67076.047999999995"/>
    <n v="0"/>
    <n v="67076.047999999995"/>
  </r>
  <r>
    <x v="144"/>
    <s v="29/07/2024"/>
    <s v="Rd Purchase Franchise Silver CSJ"/>
    <s v="SILVER ARTICLES RD PURCHASE LABOUR CHARGES"/>
    <s v=""/>
    <s v=""/>
    <n v="12995.98"/>
    <s v=""/>
    <s v=""/>
    <n v="0"/>
    <n v="12995.98"/>
    <x v="1"/>
    <x v="0"/>
    <s v=""/>
    <s v=""/>
    <n v="0"/>
    <n v="0"/>
    <n v="0"/>
  </r>
  <r>
    <x v="144"/>
    <s v="29/07/2024"/>
    <s v="Rd Purchase Franchise Silver CSJ"/>
    <s v="SGST ON SILVER ARTICLES RD PURCHASE"/>
    <s v=""/>
    <s v=""/>
    <n v="1006.14"/>
    <s v=""/>
    <s v=""/>
    <n v="0"/>
    <n v="0"/>
    <x v="1"/>
    <x v="0"/>
    <s v=""/>
    <s v=""/>
    <n v="0"/>
    <n v="0"/>
    <n v="0"/>
  </r>
  <r>
    <x v="144"/>
    <s v="29/07/2024"/>
    <s v="Rd Purchase Franchise Silver CSJ"/>
    <s v="CGST ON SILVER ARTICLES RD PURCHASE"/>
    <s v=""/>
    <s v=""/>
    <n v="1006.14"/>
    <s v=""/>
    <s v=""/>
    <n v="0"/>
    <n v="0"/>
    <x v="1"/>
    <x v="0"/>
    <s v=""/>
    <s v=""/>
    <n v="0"/>
    <n v="0"/>
    <n v="0"/>
  </r>
  <r>
    <x v="144"/>
    <s v="29/07/2024"/>
    <s v="Rd Purchase Franchise Silver CSJ"/>
    <s v="SGST ON SILVER ARTICLES RD PURCHASE"/>
    <s v=""/>
    <s v=""/>
    <n v="194.94"/>
    <s v=""/>
    <s v=""/>
    <n v="0"/>
    <n v="0"/>
    <x v="1"/>
    <x v="0"/>
    <s v=""/>
    <s v=""/>
    <n v="0"/>
    <n v="0"/>
    <n v="0"/>
  </r>
  <r>
    <x v="144"/>
    <s v="29/07/2024"/>
    <s v="Rd Purchase Franchise Silver CSJ"/>
    <s v="CGST ON SILVER ARTICLES RD PURCHASE"/>
    <s v=""/>
    <s v=""/>
    <n v="194.94"/>
    <s v=""/>
    <s v=""/>
    <n v="0"/>
    <n v="0"/>
    <x v="1"/>
    <x v="0"/>
    <s v=""/>
    <s v=""/>
    <n v="0"/>
    <n v="0"/>
    <n v="0"/>
  </r>
  <r>
    <x v="144"/>
    <s v="29/07/2024"/>
    <s v="Rd Purchase Franchise Silver CSJ"/>
    <s v="ROUND OFF A/C"/>
    <s v=""/>
    <s v=""/>
    <n v="0"/>
    <s v=""/>
    <s v=""/>
    <n v="0.19"/>
    <n v="0"/>
    <x v="1"/>
    <x v="0"/>
    <s v=""/>
    <s v=""/>
    <n v="0"/>
    <n v="0"/>
    <n v="0"/>
  </r>
  <r>
    <x v="144"/>
    <s v="29/07/2024"/>
    <s v="Rd Purchase Franchise Silver CSJ"/>
    <s v="CHANDUKAKA SARAF AND SONS PVT LTD PUNE"/>
    <s v=""/>
    <s v=""/>
    <n v="0"/>
    <s v=""/>
    <s v=""/>
    <n v="82474"/>
    <n v="0"/>
    <x v="1"/>
    <x v="0"/>
    <s v=""/>
    <s v=""/>
    <n v="0"/>
    <n v="0"/>
    <n v="0"/>
  </r>
  <r>
    <x v="144"/>
    <s v="29/07/2024"/>
    <s v="Rd Purchase Franchise Silver CSJ"/>
    <s v="CHANDUKAKA SARAF AND SONS PVT LTD PUNE"/>
    <s v=""/>
    <s v=""/>
    <n v="81"/>
    <s v=""/>
    <s v=""/>
    <n v="0"/>
    <n v="0"/>
    <x v="1"/>
    <x v="0"/>
    <s v=""/>
    <s v=""/>
    <n v="0"/>
    <n v="0"/>
    <n v="0"/>
  </r>
  <r>
    <x v="144"/>
    <s v="29/07/2024"/>
    <s v="Rd Purchase Franchise Silver CSJ"/>
    <s v="T.D.S. PAYABLE PUR ON GOODS"/>
    <s v=""/>
    <s v=""/>
    <n v="0"/>
    <s v=""/>
    <s v=""/>
    <n v="81"/>
    <n v="0"/>
    <x v="1"/>
    <x v="0"/>
    <s v=""/>
    <s v=""/>
    <n v="0"/>
    <n v="0"/>
    <n v="0"/>
  </r>
  <r>
    <x v="145"/>
    <s v="29/07/2024"/>
    <s v="Rd Purchase Franchise Silver CSJ"/>
    <s v="SILVER ORNAMENT RD PURCHASE"/>
    <n v="118.34399999999999"/>
    <n v="82.9"/>
    <n v="11275.89"/>
    <s v=""/>
    <n v="0"/>
    <n v="0"/>
    <n v="11275.89"/>
    <x v="1"/>
    <x v="0"/>
    <n v="118.34399999999999"/>
    <n v="82.9"/>
    <n v="9810.7180000000008"/>
    <n v="0"/>
    <n v="9810.7180000000008"/>
  </r>
  <r>
    <x v="145"/>
    <s v="29/07/2024"/>
    <s v="Rd Purchase Franchise Silver CSJ"/>
    <s v="SILVER ORNAMENT RD PURCHASE LABOUR CHARGES"/>
    <s v=""/>
    <s v=""/>
    <n v="1783.93"/>
    <s v=""/>
    <s v=""/>
    <n v="0"/>
    <n v="1783.93"/>
    <x v="1"/>
    <x v="0"/>
    <s v=""/>
    <s v=""/>
    <n v="0"/>
    <n v="0"/>
    <n v="0"/>
  </r>
  <r>
    <x v="145"/>
    <s v="29/07/2024"/>
    <s v="Rd Purchase Franchise Silver CSJ"/>
    <s v="SGST ON SILVER ORNAMENT RD PURCHASE"/>
    <s v=""/>
    <s v=""/>
    <n v="169.14"/>
    <s v=""/>
    <s v=""/>
    <n v="0"/>
    <n v="0"/>
    <x v="1"/>
    <x v="0"/>
    <s v=""/>
    <s v=""/>
    <n v="0"/>
    <n v="0"/>
    <n v="0"/>
  </r>
  <r>
    <x v="145"/>
    <s v="29/07/2024"/>
    <s v="Rd Purchase Franchise Silver CSJ"/>
    <s v="CGST ON SILVER ORNAMENT RD PURCHASE"/>
    <s v=""/>
    <s v=""/>
    <n v="169.14"/>
    <s v=""/>
    <s v=""/>
    <n v="0"/>
    <n v="0"/>
    <x v="1"/>
    <x v="0"/>
    <s v=""/>
    <s v=""/>
    <n v="0"/>
    <n v="0"/>
    <n v="0"/>
  </r>
  <r>
    <x v="145"/>
    <s v="29/07/2024"/>
    <s v="Rd Purchase Franchise Silver CSJ"/>
    <s v="SGST ON SILVER ORNAMENT RD PURCHASE"/>
    <s v=""/>
    <s v=""/>
    <n v="26.76"/>
    <s v=""/>
    <s v=""/>
    <n v="0"/>
    <n v="0"/>
    <x v="1"/>
    <x v="0"/>
    <s v=""/>
    <s v=""/>
    <n v="0"/>
    <n v="0"/>
    <n v="0"/>
  </r>
  <r>
    <x v="145"/>
    <s v="29/07/2024"/>
    <s v="Rd Purchase Franchise Silver CSJ"/>
    <s v="CGST ON SILVER ORNAMENT RD PURCHASE"/>
    <s v=""/>
    <s v=""/>
    <n v="26.76"/>
    <s v=""/>
    <s v=""/>
    <n v="0"/>
    <n v="0"/>
    <x v="1"/>
    <x v="0"/>
    <s v=""/>
    <s v=""/>
    <n v="0"/>
    <n v="0"/>
    <n v="0"/>
  </r>
  <r>
    <x v="145"/>
    <s v="29/07/2024"/>
    <s v="Rd Purchase Franchise Silver CSJ"/>
    <s v="ROUND OFF A/C"/>
    <s v=""/>
    <s v=""/>
    <n v="0.38"/>
    <s v=""/>
    <s v=""/>
    <n v="0"/>
    <n v="0"/>
    <x v="1"/>
    <x v="0"/>
    <s v=""/>
    <s v=""/>
    <n v="0"/>
    <n v="0"/>
    <n v="0"/>
  </r>
  <r>
    <x v="145"/>
    <s v="29/07/2024"/>
    <s v="Rd Purchase Franchise Silver CSJ"/>
    <s v="CHANDUKAKA SARAF AND SONS PVT LTD PUNE"/>
    <s v=""/>
    <s v=""/>
    <n v="0"/>
    <s v=""/>
    <s v=""/>
    <n v="13452"/>
    <n v="0"/>
    <x v="1"/>
    <x v="0"/>
    <s v=""/>
    <s v=""/>
    <n v="0"/>
    <n v="0"/>
    <n v="0"/>
  </r>
  <r>
    <x v="145"/>
    <s v="29/07/2024"/>
    <s v="Rd Purchase Franchise Silver CSJ"/>
    <s v="CHANDUKAKA SARAF AND SONS PVT LTD PUNE"/>
    <s v=""/>
    <s v=""/>
    <n v="14"/>
    <s v=""/>
    <s v=""/>
    <n v="0"/>
    <n v="0"/>
    <x v="1"/>
    <x v="0"/>
    <s v=""/>
    <s v=""/>
    <n v="0"/>
    <n v="0"/>
    <n v="0"/>
  </r>
  <r>
    <x v="145"/>
    <s v="29/07/2024"/>
    <s v="Rd Purchase Franchise Silver CSJ"/>
    <s v="T.D.S. PAYABLE PUR ON GOODS"/>
    <s v=""/>
    <s v=""/>
    <n v="0"/>
    <s v=""/>
    <s v=""/>
    <n v="14"/>
    <n v="0"/>
    <x v="1"/>
    <x v="0"/>
    <s v=""/>
    <s v=""/>
    <n v="0"/>
    <n v="0"/>
    <n v="0"/>
  </r>
  <r>
    <x v="146"/>
    <s v="29/07/2024"/>
    <s v="Rd Purchase Franchise Silver CSJ"/>
    <s v="SILVER ORNAMENT RD PURCHASE"/>
    <n v="37.479999999999997"/>
    <n v="82.9"/>
    <n v="3107.09"/>
    <s v=""/>
    <n v="0"/>
    <n v="0"/>
    <n v="3107.09"/>
    <x v="1"/>
    <x v="0"/>
    <n v="37.479999999999997"/>
    <n v="82.9"/>
    <n v="3107.0920000000001"/>
    <n v="0"/>
    <n v="3107.0920000000001"/>
  </r>
  <r>
    <x v="146"/>
    <s v="29/07/2024"/>
    <s v="Rd Purchase Franchise Silver CSJ"/>
    <s v="SILVER ORNAMENT RD PURCHASE LABOUR CHARGES"/>
    <s v=""/>
    <s v=""/>
    <n v="407.79"/>
    <s v=""/>
    <s v=""/>
    <n v="0"/>
    <n v="407.79"/>
    <x v="1"/>
    <x v="0"/>
    <s v=""/>
    <s v=""/>
    <n v="0"/>
    <n v="0"/>
    <n v="0"/>
  </r>
  <r>
    <x v="146"/>
    <s v="29/07/2024"/>
    <s v="Rd Purchase Franchise Silver CSJ"/>
    <s v="SGST ON SILVER ORNAMENT RD PURCHASE"/>
    <s v=""/>
    <s v=""/>
    <n v="46.61"/>
    <s v=""/>
    <s v=""/>
    <n v="0"/>
    <n v="0"/>
    <x v="1"/>
    <x v="0"/>
    <s v=""/>
    <s v=""/>
    <n v="0"/>
    <n v="0"/>
    <n v="0"/>
  </r>
  <r>
    <x v="146"/>
    <s v="29/07/2024"/>
    <s v="Rd Purchase Franchise Silver CSJ"/>
    <s v="CGST ON SILVER ORNAMENT RD PURCHASE"/>
    <s v=""/>
    <s v=""/>
    <n v="46.61"/>
    <s v=""/>
    <s v=""/>
    <n v="0"/>
    <n v="0"/>
    <x v="1"/>
    <x v="0"/>
    <s v=""/>
    <s v=""/>
    <n v="0"/>
    <n v="0"/>
    <n v="0"/>
  </r>
  <r>
    <x v="146"/>
    <s v="29/07/2024"/>
    <s v="Rd Purchase Franchise Silver CSJ"/>
    <s v="SGST ON SILVER ORNAMENT RD PURCHASE"/>
    <s v=""/>
    <s v=""/>
    <n v="6.12"/>
    <s v=""/>
    <s v=""/>
    <n v="0"/>
    <n v="0"/>
    <x v="1"/>
    <x v="0"/>
    <s v=""/>
    <s v=""/>
    <n v="0"/>
    <n v="0"/>
    <n v="0"/>
  </r>
  <r>
    <x v="146"/>
    <s v="29/07/2024"/>
    <s v="Rd Purchase Franchise Silver CSJ"/>
    <s v="CGST ON SILVER ORNAMENT RD PURCHASE"/>
    <s v=""/>
    <s v=""/>
    <n v="6.12"/>
    <s v=""/>
    <s v=""/>
    <n v="0"/>
    <n v="0"/>
    <x v="1"/>
    <x v="0"/>
    <s v=""/>
    <s v=""/>
    <n v="0"/>
    <n v="0"/>
    <n v="0"/>
  </r>
  <r>
    <x v="146"/>
    <s v="29/07/2024"/>
    <s v="Rd Purchase Franchise Silver CSJ"/>
    <s v="ROUND OFF A/C"/>
    <s v=""/>
    <s v=""/>
    <n v="0"/>
    <s v=""/>
    <s v=""/>
    <n v="0.34"/>
    <n v="0"/>
    <x v="1"/>
    <x v="0"/>
    <s v=""/>
    <s v=""/>
    <n v="0"/>
    <n v="0"/>
    <n v="0"/>
  </r>
  <r>
    <x v="146"/>
    <s v="29/07/2024"/>
    <s v="Rd Purchase Franchise Silver CSJ"/>
    <s v="CHANDUKAKA SARAF AND SONS PVT LTD PUNE"/>
    <s v=""/>
    <s v=""/>
    <n v="0"/>
    <s v=""/>
    <s v=""/>
    <n v="3620"/>
    <n v="0"/>
    <x v="1"/>
    <x v="0"/>
    <s v=""/>
    <s v=""/>
    <n v="0"/>
    <n v="0"/>
    <n v="0"/>
  </r>
  <r>
    <x v="146"/>
    <s v="29/07/2024"/>
    <s v="Rd Purchase Franchise Silver CSJ"/>
    <s v="CHANDUKAKA SARAF AND SONS PVT LTD PUNE"/>
    <s v=""/>
    <s v=""/>
    <n v="4"/>
    <s v=""/>
    <s v=""/>
    <n v="0"/>
    <n v="0"/>
    <x v="1"/>
    <x v="0"/>
    <s v=""/>
    <s v=""/>
    <n v="0"/>
    <n v="0"/>
    <n v="0"/>
  </r>
  <r>
    <x v="146"/>
    <s v="29/07/2024"/>
    <s v="Rd Purchase Franchise Silver CSJ"/>
    <s v="T.D.S. PAYABLE PUR ON GOODS"/>
    <s v=""/>
    <s v=""/>
    <n v="0"/>
    <s v=""/>
    <s v=""/>
    <n v="4"/>
    <n v="0"/>
    <x v="1"/>
    <x v="0"/>
    <s v=""/>
    <s v=""/>
    <n v="0"/>
    <n v="0"/>
    <n v="0"/>
  </r>
  <r>
    <x v="147"/>
    <s v="29/07/2024"/>
    <s v="Rd Purchase Franchise Silver CSJ"/>
    <s v="SILVER ORNAMENT RD PURCHASE"/>
    <n v="6.016"/>
    <n v="82.9"/>
    <n v="498.73"/>
    <s v=""/>
    <n v="0"/>
    <n v="0"/>
    <n v="498.73"/>
    <x v="1"/>
    <x v="0"/>
    <n v="6.016"/>
    <n v="82.9"/>
    <n v="498.726"/>
    <n v="0"/>
    <n v="498.726"/>
  </r>
  <r>
    <x v="147"/>
    <s v="29/07/2024"/>
    <s v="Rd Purchase Franchise Silver CSJ"/>
    <s v="SILVER ORNAMENT RD PURCHASE LABOUR CHARGES"/>
    <s v=""/>
    <s v=""/>
    <n v="42.36"/>
    <s v=""/>
    <s v=""/>
    <n v="0"/>
    <n v="42.36"/>
    <x v="1"/>
    <x v="0"/>
    <s v=""/>
    <s v=""/>
    <n v="0"/>
    <n v="0"/>
    <n v="0"/>
  </r>
  <r>
    <x v="147"/>
    <s v="29/07/2024"/>
    <s v="Rd Purchase Franchise Silver CSJ"/>
    <s v="SGST ON SILVER ORNAMENT RD PURCHASE"/>
    <s v=""/>
    <s v=""/>
    <n v="7.48"/>
    <s v=""/>
    <s v=""/>
    <n v="0"/>
    <n v="0"/>
    <x v="1"/>
    <x v="0"/>
    <s v=""/>
    <s v=""/>
    <n v="0"/>
    <n v="0"/>
    <n v="0"/>
  </r>
  <r>
    <x v="147"/>
    <s v="29/07/2024"/>
    <s v="Rd Purchase Franchise Silver CSJ"/>
    <s v="CGST ON SILVER ORNAMENT RD PURCHASE"/>
    <s v=""/>
    <s v=""/>
    <n v="7.48"/>
    <s v=""/>
    <s v=""/>
    <n v="0"/>
    <n v="0"/>
    <x v="1"/>
    <x v="0"/>
    <s v=""/>
    <s v=""/>
    <n v="0"/>
    <n v="0"/>
    <n v="0"/>
  </r>
  <r>
    <x v="147"/>
    <s v="29/07/2024"/>
    <s v="Rd Purchase Franchise Silver CSJ"/>
    <s v="SGST ON SILVER ORNAMENT RD PURCHASE"/>
    <s v=""/>
    <s v=""/>
    <n v="0.64"/>
    <s v=""/>
    <s v=""/>
    <n v="0"/>
    <n v="0"/>
    <x v="1"/>
    <x v="0"/>
    <s v=""/>
    <s v=""/>
    <n v="0"/>
    <n v="0"/>
    <n v="0"/>
  </r>
  <r>
    <x v="147"/>
    <s v="29/07/2024"/>
    <s v="Rd Purchase Franchise Silver CSJ"/>
    <s v="CGST ON SILVER ORNAMENT RD PURCHASE"/>
    <s v=""/>
    <s v=""/>
    <n v="0.64"/>
    <s v=""/>
    <s v=""/>
    <n v="0"/>
    <n v="0"/>
    <x v="1"/>
    <x v="0"/>
    <s v=""/>
    <s v=""/>
    <n v="0"/>
    <n v="0"/>
    <n v="0"/>
  </r>
  <r>
    <x v="147"/>
    <s v="29/07/2024"/>
    <s v="Rd Purchase Franchise Silver CSJ"/>
    <s v="ROUND OFF A/C"/>
    <s v=""/>
    <s v=""/>
    <n v="0"/>
    <s v=""/>
    <s v=""/>
    <n v="0.33"/>
    <n v="0"/>
    <x v="1"/>
    <x v="0"/>
    <s v=""/>
    <s v=""/>
    <n v="0"/>
    <n v="0"/>
    <n v="0"/>
  </r>
  <r>
    <x v="147"/>
    <s v="29/07/2024"/>
    <s v="Rd Purchase Franchise Silver CSJ"/>
    <s v="CHANDUKAKA SARAF AND SONS PVT LTD PUNE"/>
    <s v=""/>
    <s v=""/>
    <n v="0"/>
    <s v=""/>
    <s v=""/>
    <n v="557"/>
    <n v="0"/>
    <x v="1"/>
    <x v="0"/>
    <s v=""/>
    <s v=""/>
    <n v="0"/>
    <n v="0"/>
    <n v="0"/>
  </r>
  <r>
    <x v="147"/>
    <s v="29/07/2024"/>
    <s v="Rd Purchase Franchise Silver CSJ"/>
    <s v="CHANDUKAKA SARAF AND SONS PVT LTD PUNE"/>
    <s v=""/>
    <s v=""/>
    <n v="1"/>
    <s v=""/>
    <s v=""/>
    <n v="0"/>
    <n v="0"/>
    <x v="1"/>
    <x v="0"/>
    <s v=""/>
    <s v=""/>
    <n v="0"/>
    <n v="0"/>
    <n v="0"/>
  </r>
  <r>
    <x v="147"/>
    <s v="29/07/2024"/>
    <s v="Rd Purchase Franchise Silver CSJ"/>
    <s v="T.D.S. PAYABLE PUR ON GOODS"/>
    <s v=""/>
    <s v=""/>
    <n v="0"/>
    <s v=""/>
    <s v=""/>
    <n v="1"/>
    <n v="0"/>
    <x v="1"/>
    <x v="0"/>
    <s v=""/>
    <s v=""/>
    <n v="0"/>
    <n v="0"/>
    <n v="0"/>
  </r>
  <r>
    <x v="148"/>
    <s v="29/07/2024"/>
    <s v="Rd Purchase Franchise Silver CSJ"/>
    <s v="SILVER ORNAMENT RD PURCHASE"/>
    <n v="429.13299999999998"/>
    <n v="82.9"/>
    <n v="28429.39"/>
    <s v=""/>
    <n v="0"/>
    <n v="0"/>
    <n v="28429.39"/>
    <x v="1"/>
    <x v="0"/>
    <n v="429.13299999999998"/>
    <n v="82.9"/>
    <n v="35575.125999999997"/>
    <n v="0"/>
    <n v="35575.125999999997"/>
  </r>
  <r>
    <x v="148"/>
    <s v="29/07/2024"/>
    <s v="Rd Purchase Franchise Silver CSJ"/>
    <s v="SILVER ORNAMENT RD PURCHASE LABOUR CHARGES"/>
    <s v=""/>
    <s v=""/>
    <n v="4363.5200000000004"/>
    <s v=""/>
    <s v=""/>
    <n v="0"/>
    <n v="4363.5200000000004"/>
    <x v="1"/>
    <x v="0"/>
    <s v=""/>
    <s v=""/>
    <n v="0"/>
    <n v="0"/>
    <n v="0"/>
  </r>
  <r>
    <x v="148"/>
    <s v="29/07/2024"/>
    <s v="Rd Purchase Franchise Silver CSJ"/>
    <s v="SILVER ARTICLES RD PURCHASE"/>
    <s v=""/>
    <s v=""/>
    <n v="11205.13"/>
    <s v=""/>
    <s v=""/>
    <n v="0"/>
    <n v="11205.13"/>
    <x v="1"/>
    <x v="0"/>
    <s v=""/>
    <s v=""/>
    <n v="0"/>
    <n v="0"/>
    <n v="0"/>
  </r>
  <r>
    <x v="148"/>
    <s v="29/07/2024"/>
    <s v="Rd Purchase Franchise Silver CSJ"/>
    <s v="SILVER ARTICLES RD PURCHASE LABOUR CHARGES"/>
    <s v=""/>
    <s v=""/>
    <n v="1155.21"/>
    <s v=""/>
    <s v=""/>
    <n v="0"/>
    <n v="1155.21"/>
    <x v="1"/>
    <x v="0"/>
    <s v=""/>
    <s v=""/>
    <n v="0"/>
    <n v="0"/>
    <n v="0"/>
  </r>
  <r>
    <x v="148"/>
    <s v="29/07/2024"/>
    <s v="Rd Purchase Franchise Silver CSJ"/>
    <s v="SGST ON SILVER ORNAMENT RD PURCHASE"/>
    <s v=""/>
    <s v=""/>
    <n v="426.44"/>
    <s v=""/>
    <s v=""/>
    <n v="0"/>
    <n v="0"/>
    <x v="1"/>
    <x v="0"/>
    <s v=""/>
    <s v=""/>
    <n v="0"/>
    <n v="0"/>
    <n v="0"/>
  </r>
  <r>
    <x v="148"/>
    <s v="29/07/2024"/>
    <s v="Rd Purchase Franchise Silver CSJ"/>
    <s v="CGST ON SILVER ORNAMENT RD PURCHASE"/>
    <s v=""/>
    <s v=""/>
    <n v="426.44"/>
    <s v=""/>
    <s v=""/>
    <n v="0"/>
    <n v="0"/>
    <x v="1"/>
    <x v="0"/>
    <s v=""/>
    <s v=""/>
    <n v="0"/>
    <n v="0"/>
    <n v="0"/>
  </r>
  <r>
    <x v="148"/>
    <s v="29/07/2024"/>
    <s v="Rd Purchase Franchise Silver CSJ"/>
    <s v="SGST ON SILVER ORNAMENT RD PURCHASE"/>
    <s v=""/>
    <s v=""/>
    <n v="65.45"/>
    <s v=""/>
    <s v=""/>
    <n v="0"/>
    <n v="0"/>
    <x v="1"/>
    <x v="0"/>
    <s v=""/>
    <s v=""/>
    <n v="0"/>
    <n v="0"/>
    <n v="0"/>
  </r>
  <r>
    <x v="148"/>
    <s v="29/07/2024"/>
    <s v="Rd Purchase Franchise Silver CSJ"/>
    <s v="CGST ON SILVER ORNAMENT RD PURCHASE"/>
    <s v=""/>
    <s v=""/>
    <n v="65.45"/>
    <s v=""/>
    <s v=""/>
    <n v="0"/>
    <n v="0"/>
    <x v="1"/>
    <x v="0"/>
    <s v=""/>
    <s v=""/>
    <n v="0"/>
    <n v="0"/>
    <n v="0"/>
  </r>
  <r>
    <x v="148"/>
    <s v="29/07/2024"/>
    <s v="Rd Purchase Franchise Silver CSJ"/>
    <s v="SGST ON SILVER ARTICLES RD PURCHASE"/>
    <s v=""/>
    <s v=""/>
    <n v="168.08"/>
    <s v=""/>
    <s v=""/>
    <n v="0"/>
    <n v="0"/>
    <x v="1"/>
    <x v="0"/>
    <s v=""/>
    <s v=""/>
    <n v="0"/>
    <n v="0"/>
    <n v="0"/>
  </r>
  <r>
    <x v="148"/>
    <s v="29/07/2024"/>
    <s v="Rd Purchase Franchise Silver CSJ"/>
    <s v="CGST ON SILVER ARTICLES RD PURCHASE"/>
    <s v=""/>
    <s v=""/>
    <n v="168.08"/>
    <s v=""/>
    <s v=""/>
    <n v="0"/>
    <n v="0"/>
    <x v="1"/>
    <x v="0"/>
    <s v=""/>
    <s v=""/>
    <n v="0"/>
    <n v="0"/>
    <n v="0"/>
  </r>
  <r>
    <x v="148"/>
    <s v="29/07/2024"/>
    <s v="Rd Purchase Franchise Silver CSJ"/>
    <s v="SGST ON SILVER ARTICLES RD PURCHASE"/>
    <s v=""/>
    <s v=""/>
    <n v="17.329999999999998"/>
    <s v=""/>
    <s v=""/>
    <n v="0"/>
    <n v="0"/>
    <x v="1"/>
    <x v="0"/>
    <s v=""/>
    <s v=""/>
    <n v="0"/>
    <n v="0"/>
    <n v="0"/>
  </r>
  <r>
    <x v="148"/>
    <s v="29/07/2024"/>
    <s v="Rd Purchase Franchise Silver CSJ"/>
    <s v="CGST ON SILVER ARTICLES RD PURCHASE"/>
    <s v=""/>
    <s v=""/>
    <n v="17.329999999999998"/>
    <s v=""/>
    <s v=""/>
    <n v="0"/>
    <n v="0"/>
    <x v="1"/>
    <x v="0"/>
    <s v=""/>
    <s v=""/>
    <n v="0"/>
    <n v="0"/>
    <n v="0"/>
  </r>
  <r>
    <x v="148"/>
    <s v="29/07/2024"/>
    <s v="Rd Purchase Franchise Silver CSJ"/>
    <s v="ROUND OFF A/C"/>
    <s v=""/>
    <s v=""/>
    <n v="0.15"/>
    <s v=""/>
    <s v=""/>
    <n v="0"/>
    <n v="0"/>
    <x v="1"/>
    <x v="0"/>
    <s v=""/>
    <s v=""/>
    <n v="0"/>
    <n v="0"/>
    <n v="0"/>
  </r>
  <r>
    <x v="148"/>
    <s v="29/07/2024"/>
    <s v="Rd Purchase Franchise Silver CSJ"/>
    <s v="CHANDUKAKA SARAF AND SONS PVT LTD PUNE"/>
    <s v=""/>
    <s v=""/>
    <n v="0"/>
    <s v=""/>
    <s v=""/>
    <n v="46508"/>
    <n v="0"/>
    <x v="1"/>
    <x v="0"/>
    <s v=""/>
    <s v=""/>
    <n v="0"/>
    <n v="0"/>
    <n v="0"/>
  </r>
  <r>
    <x v="148"/>
    <s v="29/07/2024"/>
    <s v="Rd Purchase Franchise Silver CSJ"/>
    <s v="CHANDUKAKA SARAF AND SONS PVT LTD PUNE"/>
    <s v=""/>
    <s v=""/>
    <n v="46"/>
    <s v=""/>
    <s v=""/>
    <n v="0"/>
    <n v="0"/>
    <x v="1"/>
    <x v="0"/>
    <s v=""/>
    <s v=""/>
    <n v="0"/>
    <n v="0"/>
    <n v="0"/>
  </r>
  <r>
    <x v="148"/>
    <s v="29/07/2024"/>
    <s v="Rd Purchase Franchise Silver CSJ"/>
    <s v="T.D.S. PAYABLE PUR ON GOODS"/>
    <s v=""/>
    <s v=""/>
    <n v="0"/>
    <s v=""/>
    <s v=""/>
    <n v="46"/>
    <n v="0"/>
    <x v="1"/>
    <x v="0"/>
    <s v=""/>
    <s v=""/>
    <n v="0"/>
    <n v="0"/>
    <n v="0"/>
  </r>
  <r>
    <x v="149"/>
    <s v="30/07/2024"/>
    <s v="14 Gold RD Purchase Loose CSJ"/>
    <s v="GOLD BULLION RD PURCHASE"/>
    <n v="9963.4230000000007"/>
    <n v="6870"/>
    <n v="68448713.469999999"/>
    <s v=""/>
    <n v="0"/>
    <n v="0"/>
    <n v="68448713.469999999"/>
    <x v="0"/>
    <x v="0"/>
    <n v="9963.4230000000007"/>
    <n v="6870"/>
    <n v="68448716.010000005"/>
    <n v="0"/>
    <n v="68448716.010000005"/>
  </r>
  <r>
    <x v="149"/>
    <s v="30/07/2024"/>
    <s v="14 Gold RD Purchase Loose CSJ"/>
    <s v="SGST ON GOLD  BULLION RD PURCHASE"/>
    <s v=""/>
    <s v=""/>
    <n v="1026730.7"/>
    <s v=""/>
    <s v=""/>
    <n v="0"/>
    <n v="0"/>
    <x v="0"/>
    <x v="0"/>
    <s v=""/>
    <s v=""/>
    <n v="0"/>
    <n v="0"/>
    <n v="0"/>
  </r>
  <r>
    <x v="149"/>
    <s v="30/07/2024"/>
    <s v="14 Gold RD Purchase Loose CSJ"/>
    <s v="CGST ON GOLD  BULLION RD PURCHASE"/>
    <s v=""/>
    <s v=""/>
    <n v="1026730.7"/>
    <s v=""/>
    <s v=""/>
    <n v="0"/>
    <n v="0"/>
    <x v="0"/>
    <x v="0"/>
    <s v=""/>
    <s v=""/>
    <n v="0"/>
    <n v="0"/>
    <n v="0"/>
  </r>
  <r>
    <x v="149"/>
    <s v="30/07/2024"/>
    <s v="14 Gold RD Purchase Loose CSJ"/>
    <s v="ROUND OFF A/C"/>
    <s v=""/>
    <s v=""/>
    <n v="0.13"/>
    <s v=""/>
    <s v=""/>
    <n v="0"/>
    <n v="0"/>
    <x v="0"/>
    <x v="0"/>
    <s v=""/>
    <s v=""/>
    <n v="0"/>
    <n v="0"/>
    <n v="0"/>
  </r>
  <r>
    <x v="149"/>
    <s v="30/07/2024"/>
    <s v="14 Gold RD Purchase Loose CSJ"/>
    <s v="CHANDUKAKA SARAF AND SONS PVT LTD PUNE"/>
    <s v=""/>
    <s v=""/>
    <n v="0"/>
    <s v=""/>
    <s v=""/>
    <n v="70502175"/>
    <n v="0"/>
    <x v="0"/>
    <x v="0"/>
    <s v=""/>
    <s v=""/>
    <n v="0"/>
    <n v="0"/>
    <n v="0"/>
  </r>
  <r>
    <x v="149"/>
    <s v="30/07/2024"/>
    <s v="14 Gold RD Purchase Loose CSJ"/>
    <s v="CHANDUKAKA SARAF AND SONS PVT LTD PUNE"/>
    <s v=""/>
    <s v=""/>
    <n v="68449"/>
    <s v=""/>
    <s v=""/>
    <n v="0"/>
    <n v="0"/>
    <x v="0"/>
    <x v="0"/>
    <s v=""/>
    <s v=""/>
    <n v="0"/>
    <n v="0"/>
    <n v="0"/>
  </r>
  <r>
    <x v="149"/>
    <s v="30/07/2024"/>
    <s v="14 Gold RD Purchase Loose CSJ"/>
    <s v="T.D.S. PAYABLE PUR ON GOODS"/>
    <s v=""/>
    <s v=""/>
    <n v="0"/>
    <s v=""/>
    <s v=""/>
    <n v="68449"/>
    <n v="0"/>
    <x v="0"/>
    <x v="0"/>
    <s v=""/>
    <s v=""/>
    <n v="0"/>
    <n v="0"/>
    <n v="0"/>
  </r>
  <r>
    <x v="150"/>
    <s v="30/07/2024"/>
    <s v="Franchise Silver Sales Bill CSJ"/>
    <s v="SILVER ORNAMENT SALES"/>
    <s v=""/>
    <n v="0"/>
    <n v="0"/>
    <n v="103.3"/>
    <n v="82.33"/>
    <n v="24732.57"/>
    <n v="24732.57"/>
    <x v="1"/>
    <x v="1"/>
    <n v="103.3"/>
    <n v="82.33"/>
    <n v="8504.6890000000003"/>
    <n v="8504.6890000000003"/>
    <n v="0"/>
  </r>
  <r>
    <x v="150"/>
    <s v="30/07/2024"/>
    <s v="Franchise Silver Sales Bill CSJ"/>
    <s v="SGST ON SILVER ORNAMENT SALES"/>
    <s v=""/>
    <s v=""/>
    <n v="0"/>
    <s v=""/>
    <s v=""/>
    <n v="370.99"/>
    <n v="0"/>
    <x v="1"/>
    <x v="1"/>
    <s v=""/>
    <s v=""/>
    <n v="0"/>
    <n v="0"/>
    <n v="0"/>
  </r>
  <r>
    <x v="150"/>
    <s v="30/07/2024"/>
    <s v="Franchise Silver Sales Bill CSJ"/>
    <s v="CGST ON SILVER ORNAMENT SALES"/>
    <s v=""/>
    <s v=""/>
    <n v="0"/>
    <s v=""/>
    <s v=""/>
    <n v="370.99"/>
    <n v="0"/>
    <x v="1"/>
    <x v="1"/>
    <s v=""/>
    <s v=""/>
    <n v="0"/>
    <n v="0"/>
    <n v="0"/>
  </r>
  <r>
    <x v="150"/>
    <s v="30/07/2024"/>
    <s v="Franchise Silver Sales Bill CSJ"/>
    <s v="ROUND OFF A/C"/>
    <s v=""/>
    <s v=""/>
    <n v="0"/>
    <s v=""/>
    <s v=""/>
    <n v="0.45"/>
    <n v="0"/>
    <x v="1"/>
    <x v="1"/>
    <s v=""/>
    <s v=""/>
    <n v="0"/>
    <n v="0"/>
    <n v="0"/>
  </r>
  <r>
    <x v="150"/>
    <s v="30/07/2024"/>
    <s v="Franchise Silver Sales Bill CSJ"/>
    <s v="CHANDUKAKA SARAF AND SONS PVT LTD PUNE"/>
    <s v=""/>
    <s v=""/>
    <n v="25475"/>
    <s v=""/>
    <s v=""/>
    <n v="0"/>
    <n v="0"/>
    <x v="1"/>
    <x v="1"/>
    <s v=""/>
    <s v=""/>
    <n v="0"/>
    <n v="0"/>
    <n v="0"/>
  </r>
  <r>
    <x v="151"/>
    <s v="30/07/2024"/>
    <s v="Franchise Silver Sales Bill CSJ"/>
    <s v="SILVER ORNAMENT SALES"/>
    <s v=""/>
    <n v="0"/>
    <n v="0"/>
    <n v="99.046000000000006"/>
    <n v="82.33"/>
    <n v="24056.31"/>
    <n v="24056.31"/>
    <x v="1"/>
    <x v="1"/>
    <n v="99.046000000000006"/>
    <n v="82.33"/>
    <n v="8154.4570000000003"/>
    <n v="8154.4570000000003"/>
    <n v="0"/>
  </r>
  <r>
    <x v="151"/>
    <s v="30/07/2024"/>
    <s v="Franchise Silver Sales Bill CSJ"/>
    <s v="SGST ON SILVER ORNAMENT SALES"/>
    <s v=""/>
    <s v=""/>
    <n v="0"/>
    <s v=""/>
    <s v=""/>
    <n v="360.84"/>
    <n v="0"/>
    <x v="1"/>
    <x v="1"/>
    <s v=""/>
    <s v=""/>
    <n v="0"/>
    <n v="0"/>
    <n v="0"/>
  </r>
  <r>
    <x v="151"/>
    <s v="30/07/2024"/>
    <s v="Franchise Silver Sales Bill CSJ"/>
    <s v="CGST ON SILVER ORNAMENT SALES"/>
    <s v=""/>
    <s v=""/>
    <n v="0"/>
    <s v=""/>
    <s v=""/>
    <n v="360.84"/>
    <n v="0"/>
    <x v="1"/>
    <x v="1"/>
    <s v=""/>
    <s v=""/>
    <n v="0"/>
    <n v="0"/>
    <n v="0"/>
  </r>
  <r>
    <x v="151"/>
    <s v="30/07/2024"/>
    <s v="Franchise Silver Sales Bill CSJ"/>
    <s v="ROUND OFF A/C"/>
    <s v=""/>
    <s v=""/>
    <n v="0"/>
    <s v=""/>
    <s v=""/>
    <n v="0.01"/>
    <n v="0"/>
    <x v="1"/>
    <x v="1"/>
    <s v=""/>
    <s v=""/>
    <n v="0"/>
    <n v="0"/>
    <n v="0"/>
  </r>
  <r>
    <x v="151"/>
    <s v="30/07/2024"/>
    <s v="Franchise Silver Sales Bill CSJ"/>
    <s v="CHANDUKAKA SARAF AND SONS PVT LTD PUNE"/>
    <s v=""/>
    <s v=""/>
    <n v="24778"/>
    <s v=""/>
    <s v=""/>
    <n v="0"/>
    <n v="0"/>
    <x v="1"/>
    <x v="1"/>
    <s v=""/>
    <s v=""/>
    <n v="0"/>
    <n v="0"/>
    <n v="0"/>
  </r>
  <r>
    <x v="152"/>
    <s v="30/07/2024"/>
    <s v="Franchise Silver Sales Bill CSJ"/>
    <s v="SILVER ORNAMENT SALES"/>
    <s v=""/>
    <n v="0"/>
    <n v="0"/>
    <n v="5699.54"/>
    <n v="82.33"/>
    <n v="135357.22"/>
    <n v="135357.22"/>
    <x v="1"/>
    <x v="1"/>
    <n v="5699.54"/>
    <n v="82.33"/>
    <n v="469243.12800000003"/>
    <n v="469243.12800000003"/>
    <n v="0"/>
  </r>
  <r>
    <x v="152"/>
    <s v="30/07/2024"/>
    <s v="Franchise Silver Sales Bill CSJ"/>
    <s v="SILVER ORNAMENT SALES LABOUR CHARGES"/>
    <s v=""/>
    <s v=""/>
    <n v="0"/>
    <s v=""/>
    <s v=""/>
    <n v="28080.81"/>
    <n v="28080.81"/>
    <x v="1"/>
    <x v="1"/>
    <s v=""/>
    <s v=""/>
    <n v="0"/>
    <n v="0"/>
    <n v="0"/>
  </r>
  <r>
    <x v="152"/>
    <s v="30/07/2024"/>
    <s v="Franchise Silver Sales Bill CSJ"/>
    <s v="SILVER ARTICLES SALES"/>
    <s v=""/>
    <s v=""/>
    <n v="0"/>
    <s v=""/>
    <s v=""/>
    <n v="47922.93"/>
    <n v="47922.93"/>
    <x v="1"/>
    <x v="1"/>
    <s v=""/>
    <s v=""/>
    <n v="0"/>
    <n v="0"/>
    <n v="0"/>
  </r>
  <r>
    <x v="152"/>
    <s v="30/07/2024"/>
    <s v="Franchise Silver Sales Bill CSJ"/>
    <s v="SILVER ARTICLES SALES LABOUR CHARGES"/>
    <s v=""/>
    <s v=""/>
    <n v="0"/>
    <s v=""/>
    <s v=""/>
    <n v="5914.25"/>
    <n v="5914.25"/>
    <x v="1"/>
    <x v="1"/>
    <s v=""/>
    <s v=""/>
    <n v="0"/>
    <n v="0"/>
    <n v="0"/>
  </r>
  <r>
    <x v="152"/>
    <s v="30/07/2024"/>
    <s v="Franchise Silver Sales Bill CSJ"/>
    <s v="SILVER BULLION SALES"/>
    <s v=""/>
    <s v=""/>
    <n v="0"/>
    <s v=""/>
    <s v=""/>
    <n v="285961.73"/>
    <n v="285961.73"/>
    <x v="1"/>
    <x v="1"/>
    <s v=""/>
    <s v=""/>
    <n v="0"/>
    <n v="0"/>
    <n v="0"/>
  </r>
  <r>
    <x v="152"/>
    <s v="30/07/2024"/>
    <s v="Franchise Silver Sales Bill CSJ"/>
    <s v="SILVER BULLION SALES LABOUR CHARGES"/>
    <s v=""/>
    <s v=""/>
    <n v="0"/>
    <s v=""/>
    <s v=""/>
    <n v="1143.81"/>
    <n v="1143.81"/>
    <x v="1"/>
    <x v="1"/>
    <s v=""/>
    <s v=""/>
    <n v="0"/>
    <n v="0"/>
    <n v="0"/>
  </r>
  <r>
    <x v="152"/>
    <s v="30/07/2024"/>
    <s v="Franchise Silver Sales Bill CSJ"/>
    <s v="SGST ON SILVER ORNAMENT SALES"/>
    <s v=""/>
    <s v=""/>
    <n v="0"/>
    <s v=""/>
    <s v=""/>
    <n v="2030.36"/>
    <n v="0"/>
    <x v="1"/>
    <x v="1"/>
    <s v=""/>
    <s v=""/>
    <n v="0"/>
    <n v="0"/>
    <n v="0"/>
  </r>
  <r>
    <x v="152"/>
    <s v="30/07/2024"/>
    <s v="Franchise Silver Sales Bill CSJ"/>
    <s v="CGST ON SILVER ORNAMENT SALES"/>
    <s v=""/>
    <s v=""/>
    <n v="0"/>
    <s v=""/>
    <s v=""/>
    <n v="2030.36"/>
    <n v="0"/>
    <x v="1"/>
    <x v="1"/>
    <s v=""/>
    <s v=""/>
    <n v="0"/>
    <n v="0"/>
    <n v="0"/>
  </r>
  <r>
    <x v="152"/>
    <s v="30/07/2024"/>
    <s v="Franchise Silver Sales Bill CSJ"/>
    <s v="SGST ON SILVER ORNAMENT SALES"/>
    <s v=""/>
    <s v=""/>
    <n v="0"/>
    <s v=""/>
    <s v=""/>
    <n v="421.21"/>
    <n v="0"/>
    <x v="1"/>
    <x v="1"/>
    <s v=""/>
    <s v=""/>
    <n v="0"/>
    <n v="0"/>
    <n v="0"/>
  </r>
  <r>
    <x v="152"/>
    <s v="30/07/2024"/>
    <s v="Franchise Silver Sales Bill CSJ"/>
    <s v="CGST ON SILVER ORNAMENT SALES"/>
    <s v=""/>
    <s v=""/>
    <n v="0"/>
    <s v=""/>
    <s v=""/>
    <n v="421.21"/>
    <n v="0"/>
    <x v="1"/>
    <x v="1"/>
    <s v=""/>
    <s v=""/>
    <n v="0"/>
    <n v="0"/>
    <n v="0"/>
  </r>
  <r>
    <x v="152"/>
    <s v="30/07/2024"/>
    <s v="Franchise Silver Sales Bill CSJ"/>
    <s v="SGST ON SILVER ARTICLES SALES"/>
    <s v=""/>
    <s v=""/>
    <n v="0"/>
    <s v=""/>
    <s v=""/>
    <n v="718.84"/>
    <n v="0"/>
    <x v="1"/>
    <x v="1"/>
    <s v=""/>
    <s v=""/>
    <n v="0"/>
    <n v="0"/>
    <n v="0"/>
  </r>
  <r>
    <x v="152"/>
    <s v="30/07/2024"/>
    <s v="Franchise Silver Sales Bill CSJ"/>
    <s v="CGST ON SILVER ARTICLES SALES"/>
    <s v=""/>
    <s v=""/>
    <n v="0"/>
    <s v=""/>
    <s v=""/>
    <n v="718.84"/>
    <n v="0"/>
    <x v="1"/>
    <x v="1"/>
    <s v=""/>
    <s v=""/>
    <n v="0"/>
    <n v="0"/>
    <n v="0"/>
  </r>
  <r>
    <x v="152"/>
    <s v="30/07/2024"/>
    <s v="Franchise Silver Sales Bill CSJ"/>
    <s v="SGST ON SILVER ARTICLES SALES"/>
    <s v=""/>
    <s v=""/>
    <n v="0"/>
    <s v=""/>
    <s v=""/>
    <n v="88.71"/>
    <n v="0"/>
    <x v="1"/>
    <x v="1"/>
    <s v=""/>
    <s v=""/>
    <n v="0"/>
    <n v="0"/>
    <n v="0"/>
  </r>
  <r>
    <x v="152"/>
    <s v="30/07/2024"/>
    <s v="Franchise Silver Sales Bill CSJ"/>
    <s v="CGST ON SILVER ARTICLES SALES"/>
    <s v=""/>
    <s v=""/>
    <n v="0"/>
    <s v=""/>
    <s v=""/>
    <n v="88.71"/>
    <n v="0"/>
    <x v="1"/>
    <x v="1"/>
    <s v=""/>
    <s v=""/>
    <n v="0"/>
    <n v="0"/>
    <n v="0"/>
  </r>
  <r>
    <x v="152"/>
    <s v="30/07/2024"/>
    <s v="Franchise Silver Sales Bill CSJ"/>
    <s v="SGST ON SILVER BULLION SALES"/>
    <s v=""/>
    <s v=""/>
    <n v="0"/>
    <s v=""/>
    <s v=""/>
    <n v="4289.43"/>
    <n v="0"/>
    <x v="1"/>
    <x v="1"/>
    <s v=""/>
    <s v=""/>
    <n v="0"/>
    <n v="0"/>
    <n v="0"/>
  </r>
  <r>
    <x v="152"/>
    <s v="30/07/2024"/>
    <s v="Franchise Silver Sales Bill CSJ"/>
    <s v="CGST ON SILVER BULLION SALES"/>
    <s v=""/>
    <s v=""/>
    <n v="0"/>
    <s v=""/>
    <s v=""/>
    <n v="4289.43"/>
    <n v="0"/>
    <x v="1"/>
    <x v="1"/>
    <s v=""/>
    <s v=""/>
    <n v="0"/>
    <n v="0"/>
    <n v="0"/>
  </r>
  <r>
    <x v="152"/>
    <s v="30/07/2024"/>
    <s v="Franchise Silver Sales Bill CSJ"/>
    <s v="SGST ON SILVER BULLION SALES"/>
    <s v=""/>
    <s v=""/>
    <n v="0"/>
    <s v=""/>
    <s v=""/>
    <n v="17.16"/>
    <n v="0"/>
    <x v="1"/>
    <x v="1"/>
    <s v=""/>
    <s v=""/>
    <n v="0"/>
    <n v="0"/>
    <n v="0"/>
  </r>
  <r>
    <x v="152"/>
    <s v="30/07/2024"/>
    <s v="Franchise Silver Sales Bill CSJ"/>
    <s v="CGST ON SILVER BULLION SALES"/>
    <s v=""/>
    <s v=""/>
    <n v="0"/>
    <s v=""/>
    <s v=""/>
    <n v="17.16"/>
    <n v="0"/>
    <x v="1"/>
    <x v="1"/>
    <s v=""/>
    <s v=""/>
    <n v="0"/>
    <n v="0"/>
    <n v="0"/>
  </r>
  <r>
    <x v="152"/>
    <s v="30/07/2024"/>
    <s v="Franchise Silver Sales Bill CSJ"/>
    <s v="ROUND OFF A/C"/>
    <s v=""/>
    <s v=""/>
    <n v="0.17"/>
    <s v=""/>
    <s v=""/>
    <n v="0"/>
    <n v="0"/>
    <x v="1"/>
    <x v="1"/>
    <s v=""/>
    <s v=""/>
    <n v="0"/>
    <n v="0"/>
    <n v="0"/>
  </r>
  <r>
    <x v="152"/>
    <s v="30/07/2024"/>
    <s v="Franchise Silver Sales Bill CSJ"/>
    <s v="CHANDUKAKA SARAF AND SONS PVT LTD PUNE"/>
    <s v=""/>
    <s v=""/>
    <n v="519512"/>
    <s v=""/>
    <s v=""/>
    <n v="0"/>
    <n v="0"/>
    <x v="1"/>
    <x v="1"/>
    <s v=""/>
    <s v=""/>
    <n v="0"/>
    <n v="0"/>
    <n v="0"/>
  </r>
  <r>
    <x v="153"/>
    <s v="30/07/2024"/>
    <s v="Franchise Silver Sales Bill CSJ"/>
    <s v="SILVER ORNAMENT SALES"/>
    <s v=""/>
    <n v="0"/>
    <n v="0"/>
    <n v="5693.6959999999999"/>
    <n v="82.33"/>
    <n v="185544.58"/>
    <n v="185544.58"/>
    <x v="1"/>
    <x v="1"/>
    <n v="5693.6959999999999"/>
    <n v="82.33"/>
    <n v="468761.99200000003"/>
    <n v="468761.99200000003"/>
    <n v="0"/>
  </r>
  <r>
    <x v="153"/>
    <s v="30/07/2024"/>
    <s v="Franchise Silver Sales Bill CSJ"/>
    <s v="SILVER ORNAMENT SALES LABOUR CHARGES"/>
    <s v=""/>
    <s v=""/>
    <n v="0"/>
    <s v=""/>
    <s v=""/>
    <n v="39660.42"/>
    <n v="39660.42"/>
    <x v="1"/>
    <x v="1"/>
    <s v=""/>
    <s v=""/>
    <n v="0"/>
    <n v="0"/>
    <n v="0"/>
  </r>
  <r>
    <x v="153"/>
    <s v="30/07/2024"/>
    <s v="Franchise Silver Sales Bill CSJ"/>
    <s v="SILVER BULLION SALES"/>
    <s v=""/>
    <s v=""/>
    <n v="0"/>
    <s v=""/>
    <s v=""/>
    <n v="249719.24"/>
    <n v="249719.24"/>
    <x v="1"/>
    <x v="1"/>
    <s v=""/>
    <s v=""/>
    <n v="0"/>
    <n v="0"/>
    <n v="0"/>
  </r>
  <r>
    <x v="153"/>
    <s v="30/07/2024"/>
    <s v="Franchise Silver Sales Bill CSJ"/>
    <s v="SILVER BULLION SALES LABOUR CHARGES"/>
    <s v=""/>
    <s v=""/>
    <n v="0"/>
    <s v=""/>
    <s v=""/>
    <n v="998.74"/>
    <n v="998.74"/>
    <x v="1"/>
    <x v="1"/>
    <s v=""/>
    <s v=""/>
    <n v="0"/>
    <n v="0"/>
    <n v="0"/>
  </r>
  <r>
    <x v="153"/>
    <s v="30/07/2024"/>
    <s v="Franchise Silver Sales Bill CSJ"/>
    <s v="SILVER ARTICLES SALES"/>
    <s v=""/>
    <s v=""/>
    <n v="0"/>
    <s v=""/>
    <s v=""/>
    <n v="33495.919999999998"/>
    <n v="33495.919999999998"/>
    <x v="1"/>
    <x v="1"/>
    <s v=""/>
    <s v=""/>
    <n v="0"/>
    <n v="0"/>
    <n v="0"/>
  </r>
  <r>
    <x v="153"/>
    <s v="30/07/2024"/>
    <s v="Franchise Silver Sales Bill CSJ"/>
    <s v="SILVER ARTICLES SALES LABOUR CHARGES"/>
    <s v=""/>
    <s v=""/>
    <n v="0"/>
    <s v=""/>
    <s v=""/>
    <n v="2243.34"/>
    <n v="2243.34"/>
    <x v="1"/>
    <x v="1"/>
    <s v=""/>
    <s v=""/>
    <n v="0"/>
    <n v="0"/>
    <n v="0"/>
  </r>
  <r>
    <x v="153"/>
    <s v="30/07/2024"/>
    <s v="Franchise Silver Sales Bill CSJ"/>
    <s v="SGST ON SILVER ORNAMENT SALES"/>
    <s v=""/>
    <s v=""/>
    <n v="0"/>
    <s v=""/>
    <s v=""/>
    <n v="2783.17"/>
    <n v="0"/>
    <x v="1"/>
    <x v="1"/>
    <s v=""/>
    <s v=""/>
    <n v="0"/>
    <n v="0"/>
    <n v="0"/>
  </r>
  <r>
    <x v="153"/>
    <s v="30/07/2024"/>
    <s v="Franchise Silver Sales Bill CSJ"/>
    <s v="CGST ON SILVER ORNAMENT SALES"/>
    <s v=""/>
    <s v=""/>
    <n v="0"/>
    <s v=""/>
    <s v=""/>
    <n v="2783.17"/>
    <n v="0"/>
    <x v="1"/>
    <x v="1"/>
    <s v=""/>
    <s v=""/>
    <n v="0"/>
    <n v="0"/>
    <n v="0"/>
  </r>
  <r>
    <x v="153"/>
    <s v="30/07/2024"/>
    <s v="Franchise Silver Sales Bill CSJ"/>
    <s v="SGST ON SILVER ORNAMENT SALES"/>
    <s v=""/>
    <s v=""/>
    <n v="0"/>
    <s v=""/>
    <s v=""/>
    <n v="594.91"/>
    <n v="0"/>
    <x v="1"/>
    <x v="1"/>
    <s v=""/>
    <s v=""/>
    <n v="0"/>
    <n v="0"/>
    <n v="0"/>
  </r>
  <r>
    <x v="153"/>
    <s v="30/07/2024"/>
    <s v="Franchise Silver Sales Bill CSJ"/>
    <s v="CGST ON SILVER ORNAMENT SALES"/>
    <s v=""/>
    <s v=""/>
    <n v="0"/>
    <s v=""/>
    <s v=""/>
    <n v="594.91"/>
    <n v="0"/>
    <x v="1"/>
    <x v="1"/>
    <s v=""/>
    <s v=""/>
    <n v="0"/>
    <n v="0"/>
    <n v="0"/>
  </r>
  <r>
    <x v="153"/>
    <s v="30/07/2024"/>
    <s v="Franchise Silver Sales Bill CSJ"/>
    <s v="SGST ON SILVER BULLION SALES"/>
    <s v=""/>
    <s v=""/>
    <n v="0"/>
    <s v=""/>
    <s v=""/>
    <n v="3745.79"/>
    <n v="0"/>
    <x v="1"/>
    <x v="1"/>
    <s v=""/>
    <s v=""/>
    <n v="0"/>
    <n v="0"/>
    <n v="0"/>
  </r>
  <r>
    <x v="153"/>
    <s v="30/07/2024"/>
    <s v="Franchise Silver Sales Bill CSJ"/>
    <s v="CGST ON SILVER BULLION SALES"/>
    <s v=""/>
    <s v=""/>
    <n v="0"/>
    <s v=""/>
    <s v=""/>
    <n v="3745.79"/>
    <n v="0"/>
    <x v="1"/>
    <x v="1"/>
    <s v=""/>
    <s v=""/>
    <n v="0"/>
    <n v="0"/>
    <n v="0"/>
  </r>
  <r>
    <x v="153"/>
    <s v="30/07/2024"/>
    <s v="Franchise Silver Sales Bill CSJ"/>
    <s v="SGST ON SILVER BULLION SALES"/>
    <s v=""/>
    <s v=""/>
    <n v="0"/>
    <s v=""/>
    <s v=""/>
    <n v="14.98"/>
    <n v="0"/>
    <x v="1"/>
    <x v="1"/>
    <s v=""/>
    <s v=""/>
    <n v="0"/>
    <n v="0"/>
    <n v="0"/>
  </r>
  <r>
    <x v="153"/>
    <s v="30/07/2024"/>
    <s v="Franchise Silver Sales Bill CSJ"/>
    <s v="CGST ON SILVER BULLION SALES"/>
    <s v=""/>
    <s v=""/>
    <n v="0"/>
    <s v=""/>
    <s v=""/>
    <n v="14.98"/>
    <n v="0"/>
    <x v="1"/>
    <x v="1"/>
    <s v=""/>
    <s v=""/>
    <n v="0"/>
    <n v="0"/>
    <n v="0"/>
  </r>
  <r>
    <x v="153"/>
    <s v="30/07/2024"/>
    <s v="Franchise Silver Sales Bill CSJ"/>
    <s v="SGST ON SILVER ARTICLES SALES"/>
    <s v=""/>
    <s v=""/>
    <n v="0"/>
    <s v=""/>
    <s v=""/>
    <n v="502.44"/>
    <n v="0"/>
    <x v="1"/>
    <x v="1"/>
    <s v=""/>
    <s v=""/>
    <n v="0"/>
    <n v="0"/>
    <n v="0"/>
  </r>
  <r>
    <x v="153"/>
    <s v="30/07/2024"/>
    <s v="Franchise Silver Sales Bill CSJ"/>
    <s v="CGST ON SILVER ARTICLES SALES"/>
    <s v=""/>
    <s v=""/>
    <n v="0"/>
    <s v=""/>
    <s v=""/>
    <n v="502.44"/>
    <n v="0"/>
    <x v="1"/>
    <x v="1"/>
    <s v=""/>
    <s v=""/>
    <n v="0"/>
    <n v="0"/>
    <n v="0"/>
  </r>
  <r>
    <x v="153"/>
    <s v="30/07/2024"/>
    <s v="Franchise Silver Sales Bill CSJ"/>
    <s v="SGST ON SILVER ARTICLES SALES"/>
    <s v=""/>
    <s v=""/>
    <n v="0"/>
    <s v=""/>
    <s v=""/>
    <n v="33.65"/>
    <n v="0"/>
    <x v="1"/>
    <x v="1"/>
    <s v=""/>
    <s v=""/>
    <n v="0"/>
    <n v="0"/>
    <n v="0"/>
  </r>
  <r>
    <x v="153"/>
    <s v="30/07/2024"/>
    <s v="Franchise Silver Sales Bill CSJ"/>
    <s v="CGST ON SILVER ARTICLES SALES"/>
    <s v=""/>
    <s v=""/>
    <n v="0"/>
    <s v=""/>
    <s v=""/>
    <n v="33.65"/>
    <n v="0"/>
    <x v="1"/>
    <x v="1"/>
    <s v=""/>
    <s v=""/>
    <n v="0"/>
    <n v="0"/>
    <n v="0"/>
  </r>
  <r>
    <x v="153"/>
    <s v="30/07/2024"/>
    <s v="Franchise Silver Sales Bill CSJ"/>
    <s v="ROUND OFF A/C"/>
    <s v=""/>
    <s v=""/>
    <n v="0.12"/>
    <s v=""/>
    <s v=""/>
    <n v="0"/>
    <n v="0"/>
    <x v="1"/>
    <x v="1"/>
    <s v=""/>
    <s v=""/>
    <n v="0"/>
    <n v="0"/>
    <n v="0"/>
  </r>
  <r>
    <x v="153"/>
    <s v="30/07/2024"/>
    <s v="Franchise Silver Sales Bill CSJ"/>
    <s v="CHANDUKAKA SARAF AND SONS PVT LTD PUNE"/>
    <s v=""/>
    <s v=""/>
    <n v="527012"/>
    <s v=""/>
    <s v=""/>
    <n v="0"/>
    <n v="0"/>
    <x v="1"/>
    <x v="1"/>
    <s v=""/>
    <s v=""/>
    <n v="0"/>
    <n v="0"/>
    <n v="0"/>
  </r>
  <r>
    <x v="154"/>
    <s v="30/07/2024"/>
    <s v="Franchise Silver Sales Bill CSJ"/>
    <s v="SILVER ORNAMENT SALES"/>
    <s v=""/>
    <n v="0"/>
    <n v="0"/>
    <n v="59.311999999999998"/>
    <n v="82.33"/>
    <n v="16101.37"/>
    <n v="16101.37"/>
    <x v="1"/>
    <x v="1"/>
    <n v="59.311999999999998"/>
    <n v="82.33"/>
    <n v="4883.1570000000002"/>
    <n v="4883.1570000000002"/>
    <n v="0"/>
  </r>
  <r>
    <x v="154"/>
    <s v="30/07/2024"/>
    <s v="Franchise Silver Sales Bill CSJ"/>
    <s v="SGST ON SILVER ORNAMENT SALES"/>
    <s v=""/>
    <s v=""/>
    <n v="0"/>
    <s v=""/>
    <s v=""/>
    <n v="241.52"/>
    <n v="0"/>
    <x v="1"/>
    <x v="1"/>
    <s v=""/>
    <s v=""/>
    <n v="0"/>
    <n v="0"/>
    <n v="0"/>
  </r>
  <r>
    <x v="154"/>
    <s v="30/07/2024"/>
    <s v="Franchise Silver Sales Bill CSJ"/>
    <s v="CGST ON SILVER ORNAMENT SALES"/>
    <s v=""/>
    <s v=""/>
    <n v="0"/>
    <s v=""/>
    <s v=""/>
    <n v="241.52"/>
    <n v="0"/>
    <x v="1"/>
    <x v="1"/>
    <s v=""/>
    <s v=""/>
    <n v="0"/>
    <n v="0"/>
    <n v="0"/>
  </r>
  <r>
    <x v="154"/>
    <s v="30/07/2024"/>
    <s v="Franchise Silver Sales Bill CSJ"/>
    <s v="ROUND OFF A/C"/>
    <s v=""/>
    <s v=""/>
    <n v="0.41"/>
    <s v=""/>
    <s v=""/>
    <n v="0"/>
    <n v="0"/>
    <x v="1"/>
    <x v="1"/>
    <s v=""/>
    <s v=""/>
    <n v="0"/>
    <n v="0"/>
    <n v="0"/>
  </r>
  <r>
    <x v="154"/>
    <s v="30/07/2024"/>
    <s v="Franchise Silver Sales Bill CSJ"/>
    <s v="CHANDUKAKA SARAF AND SONS PVT LTD PUNE"/>
    <s v=""/>
    <s v=""/>
    <n v="16584"/>
    <s v=""/>
    <s v=""/>
    <n v="0"/>
    <n v="0"/>
    <x v="1"/>
    <x v="1"/>
    <s v=""/>
    <s v=""/>
    <n v="0"/>
    <n v="0"/>
    <n v="0"/>
  </r>
  <r>
    <x v="155"/>
    <s v="30/07/2024"/>
    <s v="Franchise Silver Sales Bill CSJ"/>
    <s v="SILVER ORNAMENT SALES"/>
    <s v=""/>
    <n v="0"/>
    <n v="0"/>
    <n v="2031.5350000000001"/>
    <n v="82.33"/>
    <n v="64458.5"/>
    <n v="64458.5"/>
    <x v="1"/>
    <x v="1"/>
    <n v="2031.5350000000001"/>
    <n v="82.33"/>
    <n v="167256.277"/>
    <n v="167256.277"/>
    <n v="0"/>
  </r>
  <r>
    <x v="155"/>
    <s v="30/07/2024"/>
    <s v="Franchise Silver Sales Bill CSJ"/>
    <s v="SILVER ORNAMENT SALES LABOUR CHARGES"/>
    <s v=""/>
    <s v=""/>
    <n v="0"/>
    <s v=""/>
    <s v=""/>
    <n v="14059.97"/>
    <n v="14059.97"/>
    <x v="1"/>
    <x v="1"/>
    <s v=""/>
    <s v=""/>
    <n v="0"/>
    <n v="0"/>
    <n v="0"/>
  </r>
  <r>
    <x v="155"/>
    <s v="30/07/2024"/>
    <s v="Franchise Silver Sales Bill CSJ"/>
    <s v="SILVER ARTICLES SALES"/>
    <s v=""/>
    <s v=""/>
    <n v="0"/>
    <s v=""/>
    <s v=""/>
    <n v="33139.1"/>
    <n v="33139.1"/>
    <x v="1"/>
    <x v="1"/>
    <s v=""/>
    <s v=""/>
    <n v="0"/>
    <n v="0"/>
    <n v="0"/>
  </r>
  <r>
    <x v="155"/>
    <s v="30/07/2024"/>
    <s v="Franchise Silver Sales Bill CSJ"/>
    <s v="SILVER ARTICLES SALES LABOUR CHARGES"/>
    <s v=""/>
    <s v=""/>
    <n v="0"/>
    <s v=""/>
    <s v=""/>
    <n v="5243.68"/>
    <n v="5243.68"/>
    <x v="1"/>
    <x v="1"/>
    <s v=""/>
    <s v=""/>
    <n v="0"/>
    <n v="0"/>
    <n v="0"/>
  </r>
  <r>
    <x v="155"/>
    <s v="30/07/2024"/>
    <s v="Franchise Silver Sales Bill CSJ"/>
    <s v="SILVER BULLION SALES"/>
    <s v=""/>
    <s v=""/>
    <n v="0"/>
    <s v=""/>
    <s v=""/>
    <n v="69658.600000000006"/>
    <n v="69658.600000000006"/>
    <x v="1"/>
    <x v="1"/>
    <s v=""/>
    <s v=""/>
    <n v="0"/>
    <n v="0"/>
    <n v="0"/>
  </r>
  <r>
    <x v="155"/>
    <s v="30/07/2024"/>
    <s v="Franchise Silver Sales Bill CSJ"/>
    <s v="SILVER BULLION SALES LABOUR CHARGES"/>
    <s v=""/>
    <s v=""/>
    <n v="0"/>
    <s v=""/>
    <s v=""/>
    <n v="278.60000000000002"/>
    <n v="278.60000000000002"/>
    <x v="1"/>
    <x v="1"/>
    <s v=""/>
    <s v=""/>
    <n v="0"/>
    <n v="0"/>
    <n v="0"/>
  </r>
  <r>
    <x v="155"/>
    <s v="30/07/2024"/>
    <s v="Franchise Silver Sales Bill CSJ"/>
    <s v="SGST ON SILVER ORNAMENT SALES"/>
    <s v=""/>
    <s v=""/>
    <n v="0"/>
    <s v=""/>
    <s v=""/>
    <n v="966.88"/>
    <n v="0"/>
    <x v="1"/>
    <x v="1"/>
    <s v=""/>
    <s v=""/>
    <n v="0"/>
    <n v="0"/>
    <n v="0"/>
  </r>
  <r>
    <x v="155"/>
    <s v="30/07/2024"/>
    <s v="Franchise Silver Sales Bill CSJ"/>
    <s v="CGST ON SILVER ORNAMENT SALES"/>
    <s v=""/>
    <s v=""/>
    <n v="0"/>
    <s v=""/>
    <s v=""/>
    <n v="966.88"/>
    <n v="0"/>
    <x v="1"/>
    <x v="1"/>
    <s v=""/>
    <s v=""/>
    <n v="0"/>
    <n v="0"/>
    <n v="0"/>
  </r>
  <r>
    <x v="155"/>
    <s v="30/07/2024"/>
    <s v="Franchise Silver Sales Bill CSJ"/>
    <s v="SGST ON SILVER ORNAMENT SALES"/>
    <s v=""/>
    <s v=""/>
    <n v="0"/>
    <s v=""/>
    <s v=""/>
    <n v="210.9"/>
    <n v="0"/>
    <x v="1"/>
    <x v="1"/>
    <s v=""/>
    <s v=""/>
    <n v="0"/>
    <n v="0"/>
    <n v="0"/>
  </r>
  <r>
    <x v="155"/>
    <s v="30/07/2024"/>
    <s v="Franchise Silver Sales Bill CSJ"/>
    <s v="CGST ON SILVER ORNAMENT SALES"/>
    <s v=""/>
    <s v=""/>
    <n v="0"/>
    <s v=""/>
    <s v=""/>
    <n v="210.9"/>
    <n v="0"/>
    <x v="1"/>
    <x v="1"/>
    <s v=""/>
    <s v=""/>
    <n v="0"/>
    <n v="0"/>
    <n v="0"/>
  </r>
  <r>
    <x v="155"/>
    <s v="30/07/2024"/>
    <s v="Franchise Silver Sales Bill CSJ"/>
    <s v="SGST ON SILVER ARTICLES SALES"/>
    <s v=""/>
    <s v=""/>
    <n v="0"/>
    <s v=""/>
    <s v=""/>
    <n v="497.09"/>
    <n v="0"/>
    <x v="1"/>
    <x v="1"/>
    <s v=""/>
    <s v=""/>
    <n v="0"/>
    <n v="0"/>
    <n v="0"/>
  </r>
  <r>
    <x v="155"/>
    <s v="30/07/2024"/>
    <s v="Franchise Silver Sales Bill CSJ"/>
    <s v="CGST ON SILVER ARTICLES SALES"/>
    <s v=""/>
    <s v=""/>
    <n v="0"/>
    <s v=""/>
    <s v=""/>
    <n v="497.09"/>
    <n v="0"/>
    <x v="1"/>
    <x v="1"/>
    <s v=""/>
    <s v=""/>
    <n v="0"/>
    <n v="0"/>
    <n v="0"/>
  </r>
  <r>
    <x v="155"/>
    <s v="30/07/2024"/>
    <s v="Franchise Silver Sales Bill CSJ"/>
    <s v="SGST ON SILVER ARTICLES SALES"/>
    <s v=""/>
    <s v=""/>
    <n v="0"/>
    <s v=""/>
    <s v=""/>
    <n v="78.66"/>
    <n v="0"/>
    <x v="1"/>
    <x v="1"/>
    <s v=""/>
    <s v=""/>
    <n v="0"/>
    <n v="0"/>
    <n v="0"/>
  </r>
  <r>
    <x v="155"/>
    <s v="30/07/2024"/>
    <s v="Franchise Silver Sales Bill CSJ"/>
    <s v="CGST ON SILVER ARTICLES SALES"/>
    <s v=""/>
    <s v=""/>
    <n v="0"/>
    <s v=""/>
    <s v=""/>
    <n v="78.66"/>
    <n v="0"/>
    <x v="1"/>
    <x v="1"/>
    <s v=""/>
    <s v=""/>
    <n v="0"/>
    <n v="0"/>
    <n v="0"/>
  </r>
  <r>
    <x v="155"/>
    <s v="30/07/2024"/>
    <s v="Franchise Silver Sales Bill CSJ"/>
    <s v="SGST ON SILVER BULLION SALES"/>
    <s v=""/>
    <s v=""/>
    <n v="0"/>
    <s v=""/>
    <s v=""/>
    <n v="1044.8800000000001"/>
    <n v="0"/>
    <x v="1"/>
    <x v="1"/>
    <s v=""/>
    <s v=""/>
    <n v="0"/>
    <n v="0"/>
    <n v="0"/>
  </r>
  <r>
    <x v="155"/>
    <s v="30/07/2024"/>
    <s v="Franchise Silver Sales Bill CSJ"/>
    <s v="CGST ON SILVER BULLION SALES"/>
    <s v=""/>
    <s v=""/>
    <n v="0"/>
    <s v=""/>
    <s v=""/>
    <n v="1044.8800000000001"/>
    <n v="0"/>
    <x v="1"/>
    <x v="1"/>
    <s v=""/>
    <s v=""/>
    <n v="0"/>
    <n v="0"/>
    <n v="0"/>
  </r>
  <r>
    <x v="155"/>
    <s v="30/07/2024"/>
    <s v="Franchise Silver Sales Bill CSJ"/>
    <s v="SGST ON SILVER BULLION SALES"/>
    <s v=""/>
    <s v=""/>
    <n v="0"/>
    <s v=""/>
    <s v=""/>
    <n v="4.18"/>
    <n v="0"/>
    <x v="1"/>
    <x v="1"/>
    <s v=""/>
    <s v=""/>
    <n v="0"/>
    <n v="0"/>
    <n v="0"/>
  </r>
  <r>
    <x v="155"/>
    <s v="30/07/2024"/>
    <s v="Franchise Silver Sales Bill CSJ"/>
    <s v="CGST ON SILVER BULLION SALES"/>
    <s v=""/>
    <s v=""/>
    <n v="0"/>
    <s v=""/>
    <s v=""/>
    <n v="4.18"/>
    <n v="0"/>
    <x v="1"/>
    <x v="1"/>
    <s v=""/>
    <s v=""/>
    <n v="0"/>
    <n v="0"/>
    <n v="0"/>
  </r>
  <r>
    <x v="155"/>
    <s v="30/07/2024"/>
    <s v="Franchise Silver Sales Bill CSJ"/>
    <s v="ROUND OFF A/C"/>
    <s v=""/>
    <s v=""/>
    <n v="0"/>
    <s v=""/>
    <s v=""/>
    <n v="0.37"/>
    <n v="0"/>
    <x v="1"/>
    <x v="1"/>
    <s v=""/>
    <s v=""/>
    <n v="0"/>
    <n v="0"/>
    <n v="0"/>
  </r>
  <r>
    <x v="155"/>
    <s v="30/07/2024"/>
    <s v="Franchise Silver Sales Bill CSJ"/>
    <s v="CHANDUKAKA SARAF AND SONS PVT LTD PUNE"/>
    <s v=""/>
    <s v=""/>
    <n v="192444"/>
    <s v=""/>
    <s v=""/>
    <n v="0"/>
    <n v="0"/>
    <x v="1"/>
    <x v="1"/>
    <s v=""/>
    <s v=""/>
    <n v="0"/>
    <n v="0"/>
    <n v="0"/>
  </r>
  <r>
    <x v="156"/>
    <s v="30/07/2024"/>
    <s v="Franchise Silver Sales Bill CSJ"/>
    <s v="SILVER ARTICLES SALES"/>
    <s v=""/>
    <n v="0"/>
    <n v="0"/>
    <n v="3533.0940000000001"/>
    <n v="82.33"/>
    <n v="73988.78"/>
    <n v="73988.78"/>
    <x v="1"/>
    <x v="1"/>
    <n v="3533.0940000000001"/>
    <n v="82.33"/>
    <n v="290879.62900000002"/>
    <n v="290879.62900000002"/>
    <n v="0"/>
  </r>
  <r>
    <x v="156"/>
    <s v="30/07/2024"/>
    <s v="Franchise Silver Sales Bill CSJ"/>
    <s v="SILVER ARTICLES SALES LABOUR CHARGES"/>
    <s v=""/>
    <s v=""/>
    <n v="0"/>
    <s v=""/>
    <s v=""/>
    <n v="8058.14"/>
    <n v="8058.14"/>
    <x v="1"/>
    <x v="1"/>
    <s v=""/>
    <s v=""/>
    <n v="0"/>
    <n v="0"/>
    <n v="0"/>
  </r>
  <r>
    <x v="156"/>
    <s v="30/07/2024"/>
    <s v="Franchise Silver Sales Bill CSJ"/>
    <s v="SILVER ORNAMENT SALES"/>
    <s v=""/>
    <s v=""/>
    <n v="0"/>
    <s v=""/>
    <s v=""/>
    <n v="121826.09"/>
    <n v="121826.09"/>
    <x v="1"/>
    <x v="1"/>
    <s v=""/>
    <s v=""/>
    <n v="0"/>
    <n v="0"/>
    <n v="0"/>
  </r>
  <r>
    <x v="156"/>
    <s v="30/07/2024"/>
    <s v="Franchise Silver Sales Bill CSJ"/>
    <s v="SILVER ORNAMENT SALES LABOUR CHARGES"/>
    <s v=""/>
    <s v=""/>
    <n v="0"/>
    <s v=""/>
    <s v=""/>
    <n v="16983.419999999998"/>
    <n v="16983.419999999998"/>
    <x v="1"/>
    <x v="1"/>
    <s v=""/>
    <s v=""/>
    <n v="0"/>
    <n v="0"/>
    <n v="0"/>
  </r>
  <r>
    <x v="156"/>
    <s v="30/07/2024"/>
    <s v="Franchise Silver Sales Bill CSJ"/>
    <s v="SILVER ORNAMENT SALES OTHER CHARGES"/>
    <s v=""/>
    <s v=""/>
    <n v="0"/>
    <s v=""/>
    <s v=""/>
    <n v="35"/>
    <n v="35"/>
    <x v="1"/>
    <x v="1"/>
    <s v=""/>
    <s v=""/>
    <n v="0"/>
    <n v="0"/>
    <n v="0"/>
  </r>
  <r>
    <x v="156"/>
    <s v="30/07/2024"/>
    <s v="Franchise Silver Sales Bill CSJ"/>
    <s v="SILVER BULLION SALES"/>
    <s v=""/>
    <s v=""/>
    <n v="0"/>
    <s v=""/>
    <s v=""/>
    <n v="95063.16"/>
    <n v="95063.16"/>
    <x v="1"/>
    <x v="1"/>
    <s v=""/>
    <s v=""/>
    <n v="0"/>
    <n v="0"/>
    <n v="0"/>
  </r>
  <r>
    <x v="156"/>
    <s v="30/07/2024"/>
    <s v="Franchise Silver Sales Bill CSJ"/>
    <s v="SILVER BULLION SALES LABOUR CHARGES"/>
    <s v=""/>
    <s v=""/>
    <n v="0"/>
    <s v=""/>
    <s v=""/>
    <n v="380.2"/>
    <n v="380.2"/>
    <x v="1"/>
    <x v="1"/>
    <s v=""/>
    <s v=""/>
    <n v="0"/>
    <n v="0"/>
    <n v="0"/>
  </r>
  <r>
    <x v="156"/>
    <s v="30/07/2024"/>
    <s v="Franchise Silver Sales Bill CSJ"/>
    <s v="SGST ON SILVER ARTICLES SALES"/>
    <s v=""/>
    <s v=""/>
    <n v="0"/>
    <s v=""/>
    <s v=""/>
    <n v="1109.83"/>
    <n v="0"/>
    <x v="1"/>
    <x v="1"/>
    <s v=""/>
    <s v=""/>
    <n v="0"/>
    <n v="0"/>
    <n v="0"/>
  </r>
  <r>
    <x v="156"/>
    <s v="30/07/2024"/>
    <s v="Franchise Silver Sales Bill CSJ"/>
    <s v="CGST ON SILVER ARTICLES SALES"/>
    <s v=""/>
    <s v=""/>
    <n v="0"/>
    <s v=""/>
    <s v=""/>
    <n v="1109.83"/>
    <n v="0"/>
    <x v="1"/>
    <x v="1"/>
    <s v=""/>
    <s v=""/>
    <n v="0"/>
    <n v="0"/>
    <n v="0"/>
  </r>
  <r>
    <x v="156"/>
    <s v="30/07/2024"/>
    <s v="Franchise Silver Sales Bill CSJ"/>
    <s v="SGST ON SILVER ARTICLES SALES"/>
    <s v=""/>
    <s v=""/>
    <n v="0"/>
    <s v=""/>
    <s v=""/>
    <n v="120.87"/>
    <n v="0"/>
    <x v="1"/>
    <x v="1"/>
    <s v=""/>
    <s v=""/>
    <n v="0"/>
    <n v="0"/>
    <n v="0"/>
  </r>
  <r>
    <x v="156"/>
    <s v="30/07/2024"/>
    <s v="Franchise Silver Sales Bill CSJ"/>
    <s v="CGST ON SILVER ARTICLES SALES"/>
    <s v=""/>
    <s v=""/>
    <n v="0"/>
    <s v=""/>
    <s v=""/>
    <n v="120.87"/>
    <n v="0"/>
    <x v="1"/>
    <x v="1"/>
    <s v=""/>
    <s v=""/>
    <n v="0"/>
    <n v="0"/>
    <n v="0"/>
  </r>
  <r>
    <x v="156"/>
    <s v="30/07/2024"/>
    <s v="Franchise Silver Sales Bill CSJ"/>
    <s v="SGST ON SILVER ORNAMENT SALES"/>
    <s v=""/>
    <s v=""/>
    <n v="0"/>
    <s v=""/>
    <s v=""/>
    <n v="1827.39"/>
    <n v="0"/>
    <x v="1"/>
    <x v="1"/>
    <s v=""/>
    <s v=""/>
    <n v="0"/>
    <n v="0"/>
    <n v="0"/>
  </r>
  <r>
    <x v="156"/>
    <s v="30/07/2024"/>
    <s v="Franchise Silver Sales Bill CSJ"/>
    <s v="CGST ON SILVER ORNAMENT SALES"/>
    <s v=""/>
    <s v=""/>
    <n v="0"/>
    <s v=""/>
    <s v=""/>
    <n v="1827.39"/>
    <n v="0"/>
    <x v="1"/>
    <x v="1"/>
    <s v=""/>
    <s v=""/>
    <n v="0"/>
    <n v="0"/>
    <n v="0"/>
  </r>
  <r>
    <x v="156"/>
    <s v="30/07/2024"/>
    <s v="Franchise Silver Sales Bill CSJ"/>
    <s v="SGST ON SILVER ORNAMENT SALES"/>
    <s v=""/>
    <s v=""/>
    <n v="0"/>
    <s v=""/>
    <s v=""/>
    <n v="254.75"/>
    <n v="0"/>
    <x v="1"/>
    <x v="1"/>
    <s v=""/>
    <s v=""/>
    <n v="0"/>
    <n v="0"/>
    <n v="0"/>
  </r>
  <r>
    <x v="156"/>
    <s v="30/07/2024"/>
    <s v="Franchise Silver Sales Bill CSJ"/>
    <s v="CGST ON SILVER ORNAMENT SALES"/>
    <s v=""/>
    <s v=""/>
    <n v="0"/>
    <s v=""/>
    <s v=""/>
    <n v="254.75"/>
    <n v="0"/>
    <x v="1"/>
    <x v="1"/>
    <s v=""/>
    <s v=""/>
    <n v="0"/>
    <n v="0"/>
    <n v="0"/>
  </r>
  <r>
    <x v="156"/>
    <s v="30/07/2024"/>
    <s v="Franchise Silver Sales Bill CSJ"/>
    <s v="SGST ON SILVER ORNAMENT SALES"/>
    <s v=""/>
    <s v=""/>
    <n v="0"/>
    <s v=""/>
    <s v=""/>
    <n v="0.53"/>
    <n v="0"/>
    <x v="1"/>
    <x v="1"/>
    <s v=""/>
    <s v=""/>
    <n v="0"/>
    <n v="0"/>
    <n v="0"/>
  </r>
  <r>
    <x v="156"/>
    <s v="30/07/2024"/>
    <s v="Franchise Silver Sales Bill CSJ"/>
    <s v="CGST ON SILVER ORNAMENT SALES"/>
    <s v=""/>
    <s v=""/>
    <n v="0"/>
    <s v=""/>
    <s v=""/>
    <n v="0.53"/>
    <n v="0"/>
    <x v="1"/>
    <x v="1"/>
    <s v=""/>
    <s v=""/>
    <n v="0"/>
    <n v="0"/>
    <n v="0"/>
  </r>
  <r>
    <x v="156"/>
    <s v="30/07/2024"/>
    <s v="Franchise Silver Sales Bill CSJ"/>
    <s v="SGST ON SILVER BULLION SALES"/>
    <s v=""/>
    <s v=""/>
    <n v="0"/>
    <s v=""/>
    <s v=""/>
    <n v="1425.95"/>
    <n v="0"/>
    <x v="1"/>
    <x v="1"/>
    <s v=""/>
    <s v=""/>
    <n v="0"/>
    <n v="0"/>
    <n v="0"/>
  </r>
  <r>
    <x v="156"/>
    <s v="30/07/2024"/>
    <s v="Franchise Silver Sales Bill CSJ"/>
    <s v="CGST ON SILVER BULLION SALES"/>
    <s v=""/>
    <s v=""/>
    <n v="0"/>
    <s v=""/>
    <s v=""/>
    <n v="1425.95"/>
    <n v="0"/>
    <x v="1"/>
    <x v="1"/>
    <s v=""/>
    <s v=""/>
    <n v="0"/>
    <n v="0"/>
    <n v="0"/>
  </r>
  <r>
    <x v="156"/>
    <s v="30/07/2024"/>
    <s v="Franchise Silver Sales Bill CSJ"/>
    <s v="SGST ON SILVER BULLION SALES"/>
    <s v=""/>
    <s v=""/>
    <n v="0"/>
    <s v=""/>
    <s v=""/>
    <n v="5.7"/>
    <n v="0"/>
    <x v="1"/>
    <x v="1"/>
    <s v=""/>
    <s v=""/>
    <n v="0"/>
    <n v="0"/>
    <n v="0"/>
  </r>
  <r>
    <x v="156"/>
    <s v="30/07/2024"/>
    <s v="Franchise Silver Sales Bill CSJ"/>
    <s v="CGST ON SILVER BULLION SALES"/>
    <s v=""/>
    <s v=""/>
    <n v="0"/>
    <s v=""/>
    <s v=""/>
    <n v="5.7"/>
    <n v="0"/>
    <x v="1"/>
    <x v="1"/>
    <s v=""/>
    <s v=""/>
    <n v="0"/>
    <n v="0"/>
    <n v="0"/>
  </r>
  <r>
    <x v="156"/>
    <s v="30/07/2024"/>
    <s v="Franchise Silver Sales Bill CSJ"/>
    <s v="ROUND OFF A/C"/>
    <s v=""/>
    <s v=""/>
    <n v="0"/>
    <s v=""/>
    <s v=""/>
    <n v="0.17"/>
    <n v="0"/>
    <x v="1"/>
    <x v="1"/>
    <s v=""/>
    <s v=""/>
    <n v="0"/>
    <n v="0"/>
    <n v="0"/>
  </r>
  <r>
    <x v="156"/>
    <s v="30/07/2024"/>
    <s v="Franchise Silver Sales Bill CSJ"/>
    <s v="CHANDUKAKA SARAF AND SONS PVT LTD PUNE"/>
    <s v=""/>
    <s v=""/>
    <n v="325825"/>
    <s v=""/>
    <s v=""/>
    <n v="0"/>
    <n v="0"/>
    <x v="1"/>
    <x v="1"/>
    <s v=""/>
    <s v=""/>
    <n v="0"/>
    <n v="0"/>
    <n v="0"/>
  </r>
  <r>
    <x v="157"/>
    <s v="30/07/2024"/>
    <s v="Franchise Silver Sales Bill CSJ"/>
    <s v="SILVER ORNAMENT SALES"/>
    <s v=""/>
    <n v="0"/>
    <n v="0"/>
    <n v="63.886000000000003"/>
    <n v="82.33"/>
    <n v="15043.57"/>
    <n v="15043.57"/>
    <x v="1"/>
    <x v="1"/>
    <n v="63.886000000000003"/>
    <n v="82.33"/>
    <n v="5259.7340000000004"/>
    <n v="5259.7340000000004"/>
    <n v="0"/>
  </r>
  <r>
    <x v="157"/>
    <s v="30/07/2024"/>
    <s v="Franchise Silver Sales Bill CSJ"/>
    <s v="SGST ON SILVER ORNAMENT SALES"/>
    <s v=""/>
    <s v=""/>
    <n v="0"/>
    <s v=""/>
    <s v=""/>
    <n v="225.65"/>
    <n v="0"/>
    <x v="1"/>
    <x v="1"/>
    <s v=""/>
    <s v=""/>
    <n v="0"/>
    <n v="0"/>
    <n v="0"/>
  </r>
  <r>
    <x v="157"/>
    <s v="30/07/2024"/>
    <s v="Franchise Silver Sales Bill CSJ"/>
    <s v="CGST ON SILVER ORNAMENT SALES"/>
    <s v=""/>
    <s v=""/>
    <n v="0"/>
    <s v=""/>
    <s v=""/>
    <n v="225.65"/>
    <n v="0"/>
    <x v="1"/>
    <x v="1"/>
    <s v=""/>
    <s v=""/>
    <n v="0"/>
    <n v="0"/>
    <n v="0"/>
  </r>
  <r>
    <x v="157"/>
    <s v="30/07/2024"/>
    <s v="Franchise Silver Sales Bill CSJ"/>
    <s v="ROUND OFF A/C"/>
    <s v=""/>
    <s v=""/>
    <n v="0"/>
    <s v=""/>
    <s v=""/>
    <n v="0.13"/>
    <n v="0"/>
    <x v="1"/>
    <x v="1"/>
    <s v=""/>
    <s v=""/>
    <n v="0"/>
    <n v="0"/>
    <n v="0"/>
  </r>
  <r>
    <x v="157"/>
    <s v="30/07/2024"/>
    <s v="Franchise Silver Sales Bill CSJ"/>
    <s v="CHANDUKAKA SARAF AND SONS PVT LTD PUNE"/>
    <s v=""/>
    <s v=""/>
    <n v="15495"/>
    <s v=""/>
    <s v=""/>
    <n v="0"/>
    <n v="0"/>
    <x v="1"/>
    <x v="1"/>
    <s v=""/>
    <s v=""/>
    <n v="0"/>
    <n v="0"/>
    <n v="0"/>
  </r>
  <r>
    <x v="158"/>
    <s v="30/07/2024"/>
    <s v="Franchise Silver Sales Bill CSJ"/>
    <s v="SILVER ARTICLES SALES"/>
    <s v=""/>
    <n v="0"/>
    <n v="0"/>
    <n v="7499.6629999999996"/>
    <n v="82.33"/>
    <n v="462975.59"/>
    <n v="462975.59"/>
    <x v="1"/>
    <x v="1"/>
    <n v="7499.6629999999996"/>
    <n v="82.33"/>
    <n v="617447.255"/>
    <n v="617447.255"/>
    <n v="0"/>
  </r>
  <r>
    <x v="158"/>
    <s v="30/07/2024"/>
    <s v="Franchise Silver Sales Bill CSJ"/>
    <s v="SILVER ARTICLES SALES LABOUR CHARGES"/>
    <s v=""/>
    <s v=""/>
    <n v="0"/>
    <s v=""/>
    <s v=""/>
    <n v="74158.92"/>
    <n v="74158.92"/>
    <x v="1"/>
    <x v="1"/>
    <s v=""/>
    <s v=""/>
    <n v="0"/>
    <n v="0"/>
    <n v="0"/>
  </r>
  <r>
    <x v="158"/>
    <s v="30/07/2024"/>
    <s v="Franchise Silver Sales Bill CSJ"/>
    <s v="SILVER BULLION SALES"/>
    <s v=""/>
    <s v=""/>
    <n v="0"/>
    <s v=""/>
    <s v=""/>
    <n v="154472.49"/>
    <n v="154472.49"/>
    <x v="1"/>
    <x v="1"/>
    <s v=""/>
    <s v=""/>
    <n v="0"/>
    <n v="0"/>
    <n v="0"/>
  </r>
  <r>
    <x v="158"/>
    <s v="30/07/2024"/>
    <s v="Franchise Silver Sales Bill CSJ"/>
    <s v="SILVER BULLION SALES LABOUR CHARGES"/>
    <s v=""/>
    <s v=""/>
    <n v="0"/>
    <s v=""/>
    <s v=""/>
    <n v="617.89"/>
    <n v="617.89"/>
    <x v="1"/>
    <x v="1"/>
    <s v=""/>
    <s v=""/>
    <n v="0"/>
    <n v="0"/>
    <n v="0"/>
  </r>
  <r>
    <x v="158"/>
    <s v="30/07/2024"/>
    <s v="Franchise Silver Sales Bill CSJ"/>
    <s v="SGST ON SILVER ARTICLES SALES"/>
    <s v=""/>
    <s v=""/>
    <n v="0"/>
    <s v=""/>
    <s v=""/>
    <n v="6944.63"/>
    <n v="0"/>
    <x v="1"/>
    <x v="1"/>
    <s v=""/>
    <s v=""/>
    <n v="0"/>
    <n v="0"/>
    <n v="0"/>
  </r>
  <r>
    <x v="158"/>
    <s v="30/07/2024"/>
    <s v="Franchise Silver Sales Bill CSJ"/>
    <s v="CGST ON SILVER ARTICLES SALES"/>
    <s v=""/>
    <s v=""/>
    <n v="0"/>
    <s v=""/>
    <s v=""/>
    <n v="6944.63"/>
    <n v="0"/>
    <x v="1"/>
    <x v="1"/>
    <s v=""/>
    <s v=""/>
    <n v="0"/>
    <n v="0"/>
    <n v="0"/>
  </r>
  <r>
    <x v="158"/>
    <s v="30/07/2024"/>
    <s v="Franchise Silver Sales Bill CSJ"/>
    <s v="SGST ON SILVER ARTICLES SALES"/>
    <s v=""/>
    <s v=""/>
    <n v="0"/>
    <s v=""/>
    <s v=""/>
    <n v="1112.3800000000001"/>
    <n v="0"/>
    <x v="1"/>
    <x v="1"/>
    <s v=""/>
    <s v=""/>
    <n v="0"/>
    <n v="0"/>
    <n v="0"/>
  </r>
  <r>
    <x v="158"/>
    <s v="30/07/2024"/>
    <s v="Franchise Silver Sales Bill CSJ"/>
    <s v="CGST ON SILVER ARTICLES SALES"/>
    <s v=""/>
    <s v=""/>
    <n v="0"/>
    <s v=""/>
    <s v=""/>
    <n v="1112.3800000000001"/>
    <n v="0"/>
    <x v="1"/>
    <x v="1"/>
    <s v=""/>
    <s v=""/>
    <n v="0"/>
    <n v="0"/>
    <n v="0"/>
  </r>
  <r>
    <x v="158"/>
    <s v="30/07/2024"/>
    <s v="Franchise Silver Sales Bill CSJ"/>
    <s v="SGST ON SILVER BULLION SALES"/>
    <s v=""/>
    <s v=""/>
    <n v="0"/>
    <s v=""/>
    <s v=""/>
    <n v="2317.09"/>
    <n v="0"/>
    <x v="1"/>
    <x v="1"/>
    <s v=""/>
    <s v=""/>
    <n v="0"/>
    <n v="0"/>
    <n v="0"/>
  </r>
  <r>
    <x v="158"/>
    <s v="30/07/2024"/>
    <s v="Franchise Silver Sales Bill CSJ"/>
    <s v="CGST ON SILVER BULLION SALES"/>
    <s v=""/>
    <s v=""/>
    <n v="0"/>
    <s v=""/>
    <s v=""/>
    <n v="2317.09"/>
    <n v="0"/>
    <x v="1"/>
    <x v="1"/>
    <s v=""/>
    <s v=""/>
    <n v="0"/>
    <n v="0"/>
    <n v="0"/>
  </r>
  <r>
    <x v="158"/>
    <s v="30/07/2024"/>
    <s v="Franchise Silver Sales Bill CSJ"/>
    <s v="SGST ON SILVER BULLION SALES"/>
    <s v=""/>
    <s v=""/>
    <n v="0"/>
    <s v=""/>
    <s v=""/>
    <n v="9.27"/>
    <n v="0"/>
    <x v="1"/>
    <x v="1"/>
    <s v=""/>
    <s v=""/>
    <n v="0"/>
    <n v="0"/>
    <n v="0"/>
  </r>
  <r>
    <x v="158"/>
    <s v="30/07/2024"/>
    <s v="Franchise Silver Sales Bill CSJ"/>
    <s v="CGST ON SILVER BULLION SALES"/>
    <s v=""/>
    <s v=""/>
    <n v="0"/>
    <s v=""/>
    <s v=""/>
    <n v="9.27"/>
    <n v="0"/>
    <x v="1"/>
    <x v="1"/>
    <s v=""/>
    <s v=""/>
    <n v="0"/>
    <n v="0"/>
    <n v="0"/>
  </r>
  <r>
    <x v="158"/>
    <s v="30/07/2024"/>
    <s v="Franchise Silver Sales Bill CSJ"/>
    <s v="ROUND OFF A/C"/>
    <s v=""/>
    <s v=""/>
    <n v="0"/>
    <s v=""/>
    <s v=""/>
    <n v="0.37"/>
    <n v="0"/>
    <x v="1"/>
    <x v="1"/>
    <s v=""/>
    <s v=""/>
    <n v="0"/>
    <n v="0"/>
    <n v="0"/>
  </r>
  <r>
    <x v="158"/>
    <s v="30/07/2024"/>
    <s v="Franchise Silver Sales Bill CSJ"/>
    <s v="CHANDUKAKA SARAF AND SONS PVT LTD PUNE"/>
    <s v=""/>
    <s v=""/>
    <n v="712992"/>
    <s v=""/>
    <s v=""/>
    <n v="0"/>
    <n v="0"/>
    <x v="1"/>
    <x v="1"/>
    <s v=""/>
    <s v=""/>
    <n v="0"/>
    <n v="0"/>
    <n v="0"/>
  </r>
  <r>
    <x v="159"/>
    <s v="30/07/2024"/>
    <s v="Franchise Silver Sales Bill CSJ"/>
    <s v="SILVER ORNAMENT SALES"/>
    <s v=""/>
    <n v="0"/>
    <n v="0"/>
    <n v="153.72399999999999"/>
    <n v="82.33"/>
    <n v="40033.519999999997"/>
    <n v="40033.519999999997"/>
    <x v="1"/>
    <x v="1"/>
    <n v="153.72399999999999"/>
    <n v="82.33"/>
    <n v="12656.097"/>
    <n v="12656.097"/>
    <n v="0"/>
  </r>
  <r>
    <x v="159"/>
    <s v="30/07/2024"/>
    <s v="Franchise Silver Sales Bill CSJ"/>
    <s v="SGST ON SILVER ORNAMENT SALES"/>
    <s v=""/>
    <s v=""/>
    <n v="0"/>
    <s v=""/>
    <s v=""/>
    <n v="600.5"/>
    <n v="0"/>
    <x v="1"/>
    <x v="1"/>
    <s v=""/>
    <s v=""/>
    <n v="0"/>
    <n v="0"/>
    <n v="0"/>
  </r>
  <r>
    <x v="159"/>
    <s v="30/07/2024"/>
    <s v="Franchise Silver Sales Bill CSJ"/>
    <s v="CGST ON SILVER ORNAMENT SALES"/>
    <s v=""/>
    <s v=""/>
    <n v="0"/>
    <s v=""/>
    <s v=""/>
    <n v="600.5"/>
    <n v="0"/>
    <x v="1"/>
    <x v="1"/>
    <s v=""/>
    <s v=""/>
    <n v="0"/>
    <n v="0"/>
    <n v="0"/>
  </r>
  <r>
    <x v="159"/>
    <s v="30/07/2024"/>
    <s v="Franchise Silver Sales Bill CSJ"/>
    <s v="ROUND OFF A/C"/>
    <s v=""/>
    <s v=""/>
    <n v="0"/>
    <s v=""/>
    <s v=""/>
    <n v="0.48"/>
    <n v="0"/>
    <x v="1"/>
    <x v="1"/>
    <s v=""/>
    <s v=""/>
    <n v="0"/>
    <n v="0"/>
    <n v="0"/>
  </r>
  <r>
    <x v="159"/>
    <s v="30/07/2024"/>
    <s v="Franchise Silver Sales Bill CSJ"/>
    <s v="CHANDUKAKA SARAF AND SONS PVT LTD PUNE"/>
    <s v=""/>
    <s v=""/>
    <n v="41235"/>
    <s v=""/>
    <s v=""/>
    <n v="0"/>
    <n v="0"/>
    <x v="1"/>
    <x v="1"/>
    <s v=""/>
    <s v=""/>
    <n v="0"/>
    <n v="0"/>
    <n v="0"/>
  </r>
  <r>
    <x v="160"/>
    <s v="30/07/2024"/>
    <s v="Franchise Silver Sales Bill CSJ"/>
    <s v="SILVER ARTICLES SALES"/>
    <s v=""/>
    <n v="0"/>
    <n v="0"/>
    <n v="7098.6319999999996"/>
    <n v="82.33"/>
    <n v="33513.279999999999"/>
    <n v="33513.279999999999"/>
    <x v="1"/>
    <x v="1"/>
    <n v="7098.6319999999996"/>
    <n v="82.33"/>
    <n v="584430.37300000002"/>
    <n v="584430.37300000002"/>
    <n v="0"/>
  </r>
  <r>
    <x v="160"/>
    <s v="30/07/2024"/>
    <s v="Franchise Silver Sales Bill CSJ"/>
    <s v="SILVER ARTICLES SALES LABOUR CHARGES"/>
    <s v=""/>
    <s v=""/>
    <n v="0"/>
    <s v=""/>
    <s v=""/>
    <n v="4846.4399999999996"/>
    <n v="4846.4399999999996"/>
    <x v="1"/>
    <x v="1"/>
    <s v=""/>
    <s v=""/>
    <n v="0"/>
    <n v="0"/>
    <n v="0"/>
  </r>
  <r>
    <x v="160"/>
    <s v="30/07/2024"/>
    <s v="Franchise Silver Sales Bill CSJ"/>
    <s v="SILVER BULLION SALES"/>
    <s v=""/>
    <s v=""/>
    <n v="0"/>
    <s v=""/>
    <s v=""/>
    <n v="493912.53"/>
    <n v="493912.53"/>
    <x v="1"/>
    <x v="1"/>
    <s v=""/>
    <s v=""/>
    <n v="0"/>
    <n v="0"/>
    <n v="0"/>
  </r>
  <r>
    <x v="160"/>
    <s v="30/07/2024"/>
    <s v="Franchise Silver Sales Bill CSJ"/>
    <s v="SILVER BULLION SALES LABOUR CHARGES"/>
    <s v=""/>
    <s v=""/>
    <n v="0"/>
    <s v=""/>
    <s v=""/>
    <n v="2136.21"/>
    <n v="2136.21"/>
    <x v="1"/>
    <x v="1"/>
    <s v=""/>
    <s v=""/>
    <n v="0"/>
    <n v="0"/>
    <n v="0"/>
  </r>
  <r>
    <x v="160"/>
    <s v="30/07/2024"/>
    <s v="Franchise Silver Sales Bill CSJ"/>
    <s v="SILVER ORNAMENT SALES"/>
    <s v=""/>
    <s v=""/>
    <n v="0"/>
    <s v=""/>
    <s v=""/>
    <n v="57006.05"/>
    <n v="57006.05"/>
    <x v="1"/>
    <x v="1"/>
    <s v=""/>
    <s v=""/>
    <n v="0"/>
    <n v="0"/>
    <n v="0"/>
  </r>
  <r>
    <x v="160"/>
    <s v="30/07/2024"/>
    <s v="Franchise Silver Sales Bill CSJ"/>
    <s v="SILVER ORNAMENT SALES LABOUR CHARGES"/>
    <s v=""/>
    <s v=""/>
    <n v="0"/>
    <s v=""/>
    <s v=""/>
    <n v="11361.35"/>
    <n v="11361.35"/>
    <x v="1"/>
    <x v="1"/>
    <s v=""/>
    <s v=""/>
    <n v="0"/>
    <n v="0"/>
    <n v="0"/>
  </r>
  <r>
    <x v="160"/>
    <s v="30/07/2024"/>
    <s v="Franchise Silver Sales Bill CSJ"/>
    <s v="SGST ON SILVER ARTICLES SALES"/>
    <s v=""/>
    <s v=""/>
    <n v="0"/>
    <s v=""/>
    <s v=""/>
    <n v="502.7"/>
    <n v="0"/>
    <x v="1"/>
    <x v="1"/>
    <s v=""/>
    <s v=""/>
    <n v="0"/>
    <n v="0"/>
    <n v="0"/>
  </r>
  <r>
    <x v="160"/>
    <s v="30/07/2024"/>
    <s v="Franchise Silver Sales Bill CSJ"/>
    <s v="CGST ON SILVER ARTICLES SALES"/>
    <s v=""/>
    <s v=""/>
    <n v="0"/>
    <s v=""/>
    <s v=""/>
    <n v="502.7"/>
    <n v="0"/>
    <x v="1"/>
    <x v="1"/>
    <s v=""/>
    <s v=""/>
    <n v="0"/>
    <n v="0"/>
    <n v="0"/>
  </r>
  <r>
    <x v="160"/>
    <s v="30/07/2024"/>
    <s v="Franchise Silver Sales Bill CSJ"/>
    <s v="SGST ON SILVER ARTICLES SALES"/>
    <s v=""/>
    <s v=""/>
    <n v="0"/>
    <s v=""/>
    <s v=""/>
    <n v="72.7"/>
    <n v="0"/>
    <x v="1"/>
    <x v="1"/>
    <s v=""/>
    <s v=""/>
    <n v="0"/>
    <n v="0"/>
    <n v="0"/>
  </r>
  <r>
    <x v="160"/>
    <s v="30/07/2024"/>
    <s v="Franchise Silver Sales Bill CSJ"/>
    <s v="CGST ON SILVER ARTICLES SALES"/>
    <s v=""/>
    <s v=""/>
    <n v="0"/>
    <s v=""/>
    <s v=""/>
    <n v="72.7"/>
    <n v="0"/>
    <x v="1"/>
    <x v="1"/>
    <s v=""/>
    <s v=""/>
    <n v="0"/>
    <n v="0"/>
    <n v="0"/>
  </r>
  <r>
    <x v="160"/>
    <s v="30/07/2024"/>
    <s v="Franchise Silver Sales Bill CSJ"/>
    <s v="SGST ON SILVER BULLION SALES"/>
    <s v=""/>
    <s v=""/>
    <n v="0"/>
    <s v=""/>
    <s v=""/>
    <n v="7408.69"/>
    <n v="0"/>
    <x v="1"/>
    <x v="1"/>
    <s v=""/>
    <s v=""/>
    <n v="0"/>
    <n v="0"/>
    <n v="0"/>
  </r>
  <r>
    <x v="160"/>
    <s v="30/07/2024"/>
    <s v="Franchise Silver Sales Bill CSJ"/>
    <s v="CGST ON SILVER BULLION SALES"/>
    <s v=""/>
    <s v=""/>
    <n v="0"/>
    <s v=""/>
    <s v=""/>
    <n v="7408.69"/>
    <n v="0"/>
    <x v="1"/>
    <x v="1"/>
    <s v=""/>
    <s v=""/>
    <n v="0"/>
    <n v="0"/>
    <n v="0"/>
  </r>
  <r>
    <x v="160"/>
    <s v="30/07/2024"/>
    <s v="Franchise Silver Sales Bill CSJ"/>
    <s v="SGST ON SILVER BULLION SALES"/>
    <s v=""/>
    <s v=""/>
    <n v="0"/>
    <s v=""/>
    <s v=""/>
    <n v="32.04"/>
    <n v="0"/>
    <x v="1"/>
    <x v="1"/>
    <s v=""/>
    <s v=""/>
    <n v="0"/>
    <n v="0"/>
    <n v="0"/>
  </r>
  <r>
    <x v="160"/>
    <s v="30/07/2024"/>
    <s v="Franchise Silver Sales Bill CSJ"/>
    <s v="CGST ON SILVER BULLION SALES"/>
    <s v=""/>
    <s v=""/>
    <n v="0"/>
    <s v=""/>
    <s v=""/>
    <n v="32.04"/>
    <n v="0"/>
    <x v="1"/>
    <x v="1"/>
    <s v=""/>
    <s v=""/>
    <n v="0"/>
    <n v="0"/>
    <n v="0"/>
  </r>
  <r>
    <x v="160"/>
    <s v="30/07/2024"/>
    <s v="Franchise Silver Sales Bill CSJ"/>
    <s v="SGST ON SILVER ORNAMENT SALES"/>
    <s v=""/>
    <s v=""/>
    <n v="0"/>
    <s v=""/>
    <s v=""/>
    <n v="855.09"/>
    <n v="0"/>
    <x v="1"/>
    <x v="1"/>
    <s v=""/>
    <s v=""/>
    <n v="0"/>
    <n v="0"/>
    <n v="0"/>
  </r>
  <r>
    <x v="160"/>
    <s v="30/07/2024"/>
    <s v="Franchise Silver Sales Bill CSJ"/>
    <s v="CGST ON SILVER ORNAMENT SALES"/>
    <s v=""/>
    <s v=""/>
    <n v="0"/>
    <s v=""/>
    <s v=""/>
    <n v="855.09"/>
    <n v="0"/>
    <x v="1"/>
    <x v="1"/>
    <s v=""/>
    <s v=""/>
    <n v="0"/>
    <n v="0"/>
    <n v="0"/>
  </r>
  <r>
    <x v="160"/>
    <s v="30/07/2024"/>
    <s v="Franchise Silver Sales Bill CSJ"/>
    <s v="SGST ON SILVER ORNAMENT SALES"/>
    <s v=""/>
    <s v=""/>
    <n v="0"/>
    <s v=""/>
    <s v=""/>
    <n v="170.42"/>
    <n v="0"/>
    <x v="1"/>
    <x v="1"/>
    <s v=""/>
    <s v=""/>
    <n v="0"/>
    <n v="0"/>
    <n v="0"/>
  </r>
  <r>
    <x v="160"/>
    <s v="30/07/2024"/>
    <s v="Franchise Silver Sales Bill CSJ"/>
    <s v="CGST ON SILVER ORNAMENT SALES"/>
    <s v=""/>
    <s v=""/>
    <n v="0"/>
    <s v=""/>
    <s v=""/>
    <n v="170.42"/>
    <n v="0"/>
    <x v="1"/>
    <x v="1"/>
    <s v=""/>
    <s v=""/>
    <n v="0"/>
    <n v="0"/>
    <n v="0"/>
  </r>
  <r>
    <x v="160"/>
    <s v="30/07/2024"/>
    <s v="Franchise Silver Sales Bill CSJ"/>
    <s v="ROUND OFF A/C"/>
    <s v=""/>
    <s v=""/>
    <n v="0.14000000000000001"/>
    <s v=""/>
    <s v=""/>
    <n v="0"/>
    <n v="0"/>
    <x v="1"/>
    <x v="1"/>
    <s v=""/>
    <s v=""/>
    <n v="0"/>
    <n v="0"/>
    <n v="0"/>
  </r>
  <r>
    <x v="160"/>
    <s v="30/07/2024"/>
    <s v="Franchise Silver Sales Bill CSJ"/>
    <s v="CHANDUKAKA SARAF AND SONS PVT LTD PUNE"/>
    <s v=""/>
    <s v=""/>
    <n v="620859"/>
    <s v=""/>
    <s v=""/>
    <n v="0"/>
    <n v="0"/>
    <x v="1"/>
    <x v="1"/>
    <s v=""/>
    <s v=""/>
    <n v="0"/>
    <n v="0"/>
    <n v="0"/>
  </r>
  <r>
    <x v="161"/>
    <s v="30/07/2024"/>
    <s v="Franchise Silver Sales Bill CSJ"/>
    <s v="SILVER ARTICLES SALES"/>
    <s v=""/>
    <n v="0"/>
    <n v="0"/>
    <n v="2641.4250000000002"/>
    <n v="82.33"/>
    <n v="59613.36"/>
    <n v="59613.36"/>
    <x v="1"/>
    <x v="1"/>
    <n v="2641.4250000000002"/>
    <n v="82.33"/>
    <n v="217468.52"/>
    <n v="217468.52"/>
    <n v="0"/>
  </r>
  <r>
    <x v="161"/>
    <s v="30/07/2024"/>
    <s v="Franchise Silver Sales Bill CSJ"/>
    <s v="SILVER ARTICLES SALES LABOUR CHARGES"/>
    <s v=""/>
    <s v=""/>
    <n v="0"/>
    <s v=""/>
    <s v=""/>
    <n v="7803.9"/>
    <n v="7803.9"/>
    <x v="1"/>
    <x v="1"/>
    <s v=""/>
    <s v=""/>
    <n v="0"/>
    <n v="0"/>
    <n v="0"/>
  </r>
  <r>
    <x v="161"/>
    <s v="30/07/2024"/>
    <s v="Franchise Silver Sales Bill CSJ"/>
    <s v="SILVER ORNAMENT SALES"/>
    <s v=""/>
    <s v=""/>
    <n v="0"/>
    <s v=""/>
    <s v=""/>
    <n v="116052.83"/>
    <n v="116052.83"/>
    <x v="1"/>
    <x v="1"/>
    <s v=""/>
    <s v=""/>
    <n v="0"/>
    <n v="0"/>
    <n v="0"/>
  </r>
  <r>
    <x v="161"/>
    <s v="30/07/2024"/>
    <s v="Franchise Silver Sales Bill CSJ"/>
    <s v="SILVER ORNAMENT SALES LABOUR CHARGES"/>
    <s v=""/>
    <s v=""/>
    <n v="0"/>
    <s v=""/>
    <s v=""/>
    <n v="20857.66"/>
    <n v="20857.66"/>
    <x v="1"/>
    <x v="1"/>
    <s v=""/>
    <s v=""/>
    <n v="0"/>
    <n v="0"/>
    <n v="0"/>
  </r>
  <r>
    <x v="161"/>
    <s v="30/07/2024"/>
    <s v="Franchise Silver Sales Bill CSJ"/>
    <s v="SILVER ORNAMENT SALES OTHER CHARGES"/>
    <s v=""/>
    <s v=""/>
    <n v="0"/>
    <s v=""/>
    <s v=""/>
    <n v="300"/>
    <n v="300"/>
    <x v="1"/>
    <x v="1"/>
    <s v=""/>
    <s v=""/>
    <n v="0"/>
    <n v="0"/>
    <n v="0"/>
  </r>
  <r>
    <x v="161"/>
    <s v="30/07/2024"/>
    <s v="Franchise Silver Sales Bill CSJ"/>
    <s v="SILVER BULLION SALES"/>
    <s v=""/>
    <s v=""/>
    <n v="0"/>
    <s v=""/>
    <s v=""/>
    <n v="41799.769999999997"/>
    <n v="41799.769999999997"/>
    <x v="1"/>
    <x v="1"/>
    <s v=""/>
    <s v=""/>
    <n v="0"/>
    <n v="0"/>
    <n v="0"/>
  </r>
  <r>
    <x v="161"/>
    <s v="30/07/2024"/>
    <s v="Franchise Silver Sales Bill CSJ"/>
    <s v="SILVER BULLION SALES LABOUR CHARGES"/>
    <s v=""/>
    <s v=""/>
    <n v="0"/>
    <s v=""/>
    <s v=""/>
    <n v="167.21"/>
    <n v="167.21"/>
    <x v="1"/>
    <x v="1"/>
    <s v=""/>
    <s v=""/>
    <n v="0"/>
    <n v="0"/>
    <n v="0"/>
  </r>
  <r>
    <x v="161"/>
    <s v="30/07/2024"/>
    <s v="Franchise Silver Sales Bill CSJ"/>
    <s v="SGST ON SILVER ARTICLES SALES"/>
    <s v=""/>
    <s v=""/>
    <n v="0"/>
    <s v=""/>
    <s v=""/>
    <n v="894.2"/>
    <n v="0"/>
    <x v="1"/>
    <x v="1"/>
    <s v=""/>
    <s v=""/>
    <n v="0"/>
    <n v="0"/>
    <n v="0"/>
  </r>
  <r>
    <x v="161"/>
    <s v="30/07/2024"/>
    <s v="Franchise Silver Sales Bill CSJ"/>
    <s v="CGST ON SILVER ARTICLES SALES"/>
    <s v=""/>
    <s v=""/>
    <n v="0"/>
    <s v=""/>
    <s v=""/>
    <n v="894.2"/>
    <n v="0"/>
    <x v="1"/>
    <x v="1"/>
    <s v=""/>
    <s v=""/>
    <n v="0"/>
    <n v="0"/>
    <n v="0"/>
  </r>
  <r>
    <x v="161"/>
    <s v="30/07/2024"/>
    <s v="Franchise Silver Sales Bill CSJ"/>
    <s v="SGST ON SILVER ARTICLES SALES"/>
    <s v=""/>
    <s v=""/>
    <n v="0"/>
    <s v=""/>
    <s v=""/>
    <n v="117.06"/>
    <n v="0"/>
    <x v="1"/>
    <x v="1"/>
    <s v=""/>
    <s v=""/>
    <n v="0"/>
    <n v="0"/>
    <n v="0"/>
  </r>
  <r>
    <x v="161"/>
    <s v="30/07/2024"/>
    <s v="Franchise Silver Sales Bill CSJ"/>
    <s v="CGST ON SILVER ARTICLES SALES"/>
    <s v=""/>
    <s v=""/>
    <n v="0"/>
    <s v=""/>
    <s v=""/>
    <n v="117.06"/>
    <n v="0"/>
    <x v="1"/>
    <x v="1"/>
    <s v=""/>
    <s v=""/>
    <n v="0"/>
    <n v="0"/>
    <n v="0"/>
  </r>
  <r>
    <x v="161"/>
    <s v="30/07/2024"/>
    <s v="Franchise Silver Sales Bill CSJ"/>
    <s v="SGST ON SILVER ORNAMENT SALES"/>
    <s v=""/>
    <s v=""/>
    <n v="0"/>
    <s v=""/>
    <s v=""/>
    <n v="1740.79"/>
    <n v="0"/>
    <x v="1"/>
    <x v="1"/>
    <s v=""/>
    <s v=""/>
    <n v="0"/>
    <n v="0"/>
    <n v="0"/>
  </r>
  <r>
    <x v="161"/>
    <s v="30/07/2024"/>
    <s v="Franchise Silver Sales Bill CSJ"/>
    <s v="CGST ON SILVER ORNAMENT SALES"/>
    <s v=""/>
    <s v=""/>
    <n v="0"/>
    <s v=""/>
    <s v=""/>
    <n v="1740.79"/>
    <n v="0"/>
    <x v="1"/>
    <x v="1"/>
    <s v=""/>
    <s v=""/>
    <n v="0"/>
    <n v="0"/>
    <n v="0"/>
  </r>
  <r>
    <x v="161"/>
    <s v="30/07/2024"/>
    <s v="Franchise Silver Sales Bill CSJ"/>
    <s v="SGST ON SILVER ORNAMENT SALES"/>
    <s v=""/>
    <s v=""/>
    <n v="0"/>
    <s v=""/>
    <s v=""/>
    <n v="312.86"/>
    <n v="0"/>
    <x v="1"/>
    <x v="1"/>
    <s v=""/>
    <s v=""/>
    <n v="0"/>
    <n v="0"/>
    <n v="0"/>
  </r>
  <r>
    <x v="161"/>
    <s v="30/07/2024"/>
    <s v="Franchise Silver Sales Bill CSJ"/>
    <s v="CGST ON SILVER ORNAMENT SALES"/>
    <s v=""/>
    <s v=""/>
    <n v="0"/>
    <s v=""/>
    <s v=""/>
    <n v="312.86"/>
    <n v="0"/>
    <x v="1"/>
    <x v="1"/>
    <s v=""/>
    <s v=""/>
    <n v="0"/>
    <n v="0"/>
    <n v="0"/>
  </r>
  <r>
    <x v="161"/>
    <s v="30/07/2024"/>
    <s v="Franchise Silver Sales Bill CSJ"/>
    <s v="SGST ON SILVER ORNAMENT SALES"/>
    <s v=""/>
    <s v=""/>
    <n v="0"/>
    <s v=""/>
    <s v=""/>
    <n v="4.5"/>
    <n v="0"/>
    <x v="1"/>
    <x v="1"/>
    <s v=""/>
    <s v=""/>
    <n v="0"/>
    <n v="0"/>
    <n v="0"/>
  </r>
  <r>
    <x v="161"/>
    <s v="30/07/2024"/>
    <s v="Franchise Silver Sales Bill CSJ"/>
    <s v="CGST ON SILVER ORNAMENT SALES"/>
    <s v=""/>
    <s v=""/>
    <n v="0"/>
    <s v=""/>
    <s v=""/>
    <n v="4.5"/>
    <n v="0"/>
    <x v="1"/>
    <x v="1"/>
    <s v=""/>
    <s v=""/>
    <n v="0"/>
    <n v="0"/>
    <n v="0"/>
  </r>
  <r>
    <x v="161"/>
    <s v="30/07/2024"/>
    <s v="Franchise Silver Sales Bill CSJ"/>
    <s v="SGST ON SILVER BULLION SALES"/>
    <s v=""/>
    <s v=""/>
    <n v="0"/>
    <s v=""/>
    <s v=""/>
    <n v="627"/>
    <n v="0"/>
    <x v="1"/>
    <x v="1"/>
    <s v=""/>
    <s v=""/>
    <n v="0"/>
    <n v="0"/>
    <n v="0"/>
  </r>
  <r>
    <x v="161"/>
    <s v="30/07/2024"/>
    <s v="Franchise Silver Sales Bill CSJ"/>
    <s v="CGST ON SILVER BULLION SALES"/>
    <s v=""/>
    <s v=""/>
    <n v="0"/>
    <s v=""/>
    <s v=""/>
    <n v="627"/>
    <n v="0"/>
    <x v="1"/>
    <x v="1"/>
    <s v=""/>
    <s v=""/>
    <n v="0"/>
    <n v="0"/>
    <n v="0"/>
  </r>
  <r>
    <x v="161"/>
    <s v="30/07/2024"/>
    <s v="Franchise Silver Sales Bill CSJ"/>
    <s v="SGST ON SILVER BULLION SALES"/>
    <s v=""/>
    <s v=""/>
    <n v="0"/>
    <s v=""/>
    <s v=""/>
    <n v="2.5099999999999998"/>
    <n v="0"/>
    <x v="1"/>
    <x v="1"/>
    <s v=""/>
    <s v=""/>
    <n v="0"/>
    <n v="0"/>
    <n v="0"/>
  </r>
  <r>
    <x v="161"/>
    <s v="30/07/2024"/>
    <s v="Franchise Silver Sales Bill CSJ"/>
    <s v="CGST ON SILVER BULLION SALES"/>
    <s v=""/>
    <s v=""/>
    <n v="0"/>
    <s v=""/>
    <s v=""/>
    <n v="2.5099999999999998"/>
    <n v="0"/>
    <x v="1"/>
    <x v="1"/>
    <s v=""/>
    <s v=""/>
    <n v="0"/>
    <n v="0"/>
    <n v="0"/>
  </r>
  <r>
    <x v="161"/>
    <s v="30/07/2024"/>
    <s v="Franchise Silver Sales Bill CSJ"/>
    <s v="ROUND OFF A/C"/>
    <s v=""/>
    <s v=""/>
    <n v="0"/>
    <s v=""/>
    <s v=""/>
    <n v="0.43"/>
    <n v="0"/>
    <x v="1"/>
    <x v="1"/>
    <s v=""/>
    <s v=""/>
    <n v="0"/>
    <n v="0"/>
    <n v="0"/>
  </r>
  <r>
    <x v="161"/>
    <s v="30/07/2024"/>
    <s v="Franchise Silver Sales Bill CSJ"/>
    <s v="CHANDUKAKA SARAF AND SONS PVT LTD PUNE"/>
    <s v=""/>
    <s v=""/>
    <n v="253993"/>
    <s v=""/>
    <s v=""/>
    <n v="0"/>
    <n v="0"/>
    <x v="1"/>
    <x v="1"/>
    <s v=""/>
    <s v=""/>
    <n v="0"/>
    <n v="0"/>
    <n v="0"/>
  </r>
  <r>
    <x v="162"/>
    <s v="30/07/2024"/>
    <s v="Franchise Silver Sales Bill CSJ"/>
    <s v="SILVER ORNAMENT SALES"/>
    <s v=""/>
    <n v="0"/>
    <n v="0"/>
    <n v="65.738"/>
    <n v="82.33"/>
    <n v="12418.51"/>
    <n v="12418.51"/>
    <x v="1"/>
    <x v="1"/>
    <n v="65.738"/>
    <n v="82.33"/>
    <n v="5412.21"/>
    <n v="5412.21"/>
    <n v="0"/>
  </r>
  <r>
    <x v="162"/>
    <s v="30/07/2024"/>
    <s v="Franchise Silver Sales Bill CSJ"/>
    <s v="SGST ON SILVER ORNAMENT SALES"/>
    <s v=""/>
    <s v=""/>
    <n v="0"/>
    <s v=""/>
    <s v=""/>
    <n v="186.28"/>
    <n v="0"/>
    <x v="1"/>
    <x v="1"/>
    <s v=""/>
    <s v=""/>
    <n v="0"/>
    <n v="0"/>
    <n v="0"/>
  </r>
  <r>
    <x v="162"/>
    <s v="30/07/2024"/>
    <s v="Franchise Silver Sales Bill CSJ"/>
    <s v="CGST ON SILVER ORNAMENT SALES"/>
    <s v=""/>
    <s v=""/>
    <n v="0"/>
    <s v=""/>
    <s v=""/>
    <n v="186.28"/>
    <n v="0"/>
    <x v="1"/>
    <x v="1"/>
    <s v=""/>
    <s v=""/>
    <n v="0"/>
    <n v="0"/>
    <n v="0"/>
  </r>
  <r>
    <x v="162"/>
    <s v="30/07/2024"/>
    <s v="Franchise Silver Sales Bill CSJ"/>
    <s v="ROUND OFF A/C"/>
    <s v=""/>
    <s v=""/>
    <n v="7.0000000000000007E-2"/>
    <s v=""/>
    <s v=""/>
    <n v="0"/>
    <n v="0"/>
    <x v="1"/>
    <x v="1"/>
    <s v=""/>
    <s v=""/>
    <n v="0"/>
    <n v="0"/>
    <n v="0"/>
  </r>
  <r>
    <x v="162"/>
    <s v="30/07/2024"/>
    <s v="Franchise Silver Sales Bill CSJ"/>
    <s v="CHANDUKAKA SARAF AND SONS PVT LTD PUNE"/>
    <s v=""/>
    <s v=""/>
    <n v="12791"/>
    <s v=""/>
    <s v=""/>
    <n v="0"/>
    <n v="0"/>
    <x v="1"/>
    <x v="1"/>
    <s v=""/>
    <s v=""/>
    <n v="0"/>
    <n v="0"/>
    <n v="0"/>
  </r>
  <r>
    <x v="163"/>
    <s v="30/07/2024"/>
    <s v="Franchise Silver Sales Bill CSJ"/>
    <s v="SILVER ORNAMENT SALES"/>
    <s v=""/>
    <n v="0"/>
    <n v="0"/>
    <n v="132.96600000000001"/>
    <n v="82.33"/>
    <n v="28739.67"/>
    <n v="28739.67"/>
    <x v="1"/>
    <x v="1"/>
    <n v="132.96600000000001"/>
    <n v="82.33"/>
    <n v="10947.091"/>
    <n v="10947.091"/>
    <n v="0"/>
  </r>
  <r>
    <x v="163"/>
    <s v="30/07/2024"/>
    <s v="Franchise Silver Sales Bill CSJ"/>
    <s v="SGST ON SILVER ORNAMENT SALES"/>
    <s v=""/>
    <s v=""/>
    <n v="0"/>
    <s v=""/>
    <s v=""/>
    <n v="431.1"/>
    <n v="0"/>
    <x v="1"/>
    <x v="1"/>
    <s v=""/>
    <s v=""/>
    <n v="0"/>
    <n v="0"/>
    <n v="0"/>
  </r>
  <r>
    <x v="163"/>
    <s v="30/07/2024"/>
    <s v="Franchise Silver Sales Bill CSJ"/>
    <s v="CGST ON SILVER ORNAMENT SALES"/>
    <s v=""/>
    <s v=""/>
    <n v="0"/>
    <s v=""/>
    <s v=""/>
    <n v="431.1"/>
    <n v="0"/>
    <x v="1"/>
    <x v="1"/>
    <s v=""/>
    <s v=""/>
    <n v="0"/>
    <n v="0"/>
    <n v="0"/>
  </r>
  <r>
    <x v="163"/>
    <s v="30/07/2024"/>
    <s v="Franchise Silver Sales Bill CSJ"/>
    <s v="ROUND OFF A/C"/>
    <s v=""/>
    <s v=""/>
    <n v="0"/>
    <s v=""/>
    <s v=""/>
    <n v="0.13"/>
    <n v="0"/>
    <x v="1"/>
    <x v="1"/>
    <s v=""/>
    <s v=""/>
    <n v="0"/>
    <n v="0"/>
    <n v="0"/>
  </r>
  <r>
    <x v="163"/>
    <s v="30/07/2024"/>
    <s v="Franchise Silver Sales Bill CSJ"/>
    <s v="CHANDUKAKA SARAF AND SONS PVT LTD PUNE"/>
    <s v=""/>
    <s v=""/>
    <n v="29602"/>
    <s v=""/>
    <s v=""/>
    <n v="0"/>
    <n v="0"/>
    <x v="1"/>
    <x v="1"/>
    <s v=""/>
    <s v=""/>
    <n v="0"/>
    <n v="0"/>
    <n v="0"/>
  </r>
  <r>
    <x v="164"/>
    <s v="30/07/2024"/>
    <s v="Franchise Silver Sales Bill CSJ"/>
    <s v="SILVER ORNAMENT SALES"/>
    <s v=""/>
    <n v="0"/>
    <n v="0"/>
    <n v="79.522000000000006"/>
    <n v="82.33"/>
    <n v="18352.2"/>
    <n v="18352.2"/>
    <x v="1"/>
    <x v="1"/>
    <n v="79.522000000000006"/>
    <n v="82.33"/>
    <n v="6547.0460000000003"/>
    <n v="6547.0460000000003"/>
    <n v="0"/>
  </r>
  <r>
    <x v="164"/>
    <s v="30/07/2024"/>
    <s v="Franchise Silver Sales Bill CSJ"/>
    <s v="SGST ON SILVER ORNAMENT SALES"/>
    <s v=""/>
    <s v=""/>
    <n v="0"/>
    <s v=""/>
    <s v=""/>
    <n v="275.27999999999997"/>
    <n v="0"/>
    <x v="1"/>
    <x v="1"/>
    <s v=""/>
    <s v=""/>
    <n v="0"/>
    <n v="0"/>
    <n v="0"/>
  </r>
  <r>
    <x v="164"/>
    <s v="30/07/2024"/>
    <s v="Franchise Silver Sales Bill CSJ"/>
    <s v="CGST ON SILVER ORNAMENT SALES"/>
    <s v=""/>
    <s v=""/>
    <n v="0"/>
    <s v=""/>
    <s v=""/>
    <n v="275.27999999999997"/>
    <n v="0"/>
    <x v="1"/>
    <x v="1"/>
    <s v=""/>
    <s v=""/>
    <n v="0"/>
    <n v="0"/>
    <n v="0"/>
  </r>
  <r>
    <x v="164"/>
    <s v="30/07/2024"/>
    <s v="Franchise Silver Sales Bill CSJ"/>
    <s v="ROUND OFF A/C"/>
    <s v=""/>
    <s v=""/>
    <n v="0"/>
    <s v=""/>
    <s v=""/>
    <n v="0.24"/>
    <n v="0"/>
    <x v="1"/>
    <x v="1"/>
    <s v=""/>
    <s v=""/>
    <n v="0"/>
    <n v="0"/>
    <n v="0"/>
  </r>
  <r>
    <x v="164"/>
    <s v="30/07/2024"/>
    <s v="Franchise Silver Sales Bill CSJ"/>
    <s v="CHANDUKAKA SARAF AND SONS PVT LTD PUNE"/>
    <s v=""/>
    <s v=""/>
    <n v="18903"/>
    <s v=""/>
    <s v=""/>
    <n v="0"/>
    <n v="0"/>
    <x v="1"/>
    <x v="1"/>
    <s v=""/>
    <s v=""/>
    <n v="0"/>
    <n v="0"/>
    <n v="0"/>
  </r>
  <r>
    <x v="165"/>
    <s v="30/07/2024"/>
    <s v="Franchise Silver Sales Bill CSJ"/>
    <s v="SILVER ORNAMENT SALES"/>
    <s v=""/>
    <n v="0"/>
    <n v="0"/>
    <n v="2693.5740000000001"/>
    <n v="82.33"/>
    <n v="117074.96"/>
    <n v="117074.96"/>
    <x v="1"/>
    <x v="1"/>
    <n v="2693.5740000000001"/>
    <n v="82.33"/>
    <n v="221761.94699999999"/>
    <n v="221761.94699999999"/>
    <n v="0"/>
  </r>
  <r>
    <x v="165"/>
    <s v="30/07/2024"/>
    <s v="Franchise Silver Sales Bill CSJ"/>
    <s v="SILVER ORNAMENT SALES LABOUR CHARGES"/>
    <s v=""/>
    <s v=""/>
    <n v="0"/>
    <s v=""/>
    <s v=""/>
    <n v="14882.86"/>
    <n v="14882.86"/>
    <x v="1"/>
    <x v="1"/>
    <s v=""/>
    <s v=""/>
    <n v="0"/>
    <n v="0"/>
    <n v="0"/>
  </r>
  <r>
    <x v="165"/>
    <s v="30/07/2024"/>
    <s v="Franchise Silver Sales Bill CSJ"/>
    <s v="SILVER ARTICLES SALES"/>
    <s v=""/>
    <s v=""/>
    <n v="0"/>
    <s v=""/>
    <s v=""/>
    <n v="52172.33"/>
    <n v="52172.33"/>
    <x v="1"/>
    <x v="1"/>
    <s v=""/>
    <s v=""/>
    <n v="0"/>
    <n v="0"/>
    <n v="0"/>
  </r>
  <r>
    <x v="165"/>
    <s v="30/07/2024"/>
    <s v="Franchise Silver Sales Bill CSJ"/>
    <s v="SILVER ARTICLES SALES LABOUR CHARGES"/>
    <s v=""/>
    <s v=""/>
    <n v="0"/>
    <s v=""/>
    <s v=""/>
    <n v="4146.13"/>
    <n v="4146.13"/>
    <x v="1"/>
    <x v="1"/>
    <s v=""/>
    <s v=""/>
    <n v="0"/>
    <n v="0"/>
    <n v="0"/>
  </r>
  <r>
    <x v="165"/>
    <s v="30/07/2024"/>
    <s v="Franchise Silver Sales Bill CSJ"/>
    <s v="SILVER BULLION SALES"/>
    <s v=""/>
    <s v=""/>
    <n v="0"/>
    <s v=""/>
    <s v=""/>
    <n v="52513.37"/>
    <n v="52513.37"/>
    <x v="1"/>
    <x v="1"/>
    <s v=""/>
    <s v=""/>
    <n v="0"/>
    <n v="0"/>
    <n v="0"/>
  </r>
  <r>
    <x v="165"/>
    <s v="30/07/2024"/>
    <s v="Franchise Silver Sales Bill CSJ"/>
    <s v="SILVER BULLION SALES LABOUR CHARGES"/>
    <s v=""/>
    <s v=""/>
    <n v="0"/>
    <s v=""/>
    <s v=""/>
    <n v="210.02"/>
    <n v="210.02"/>
    <x v="1"/>
    <x v="1"/>
    <s v=""/>
    <s v=""/>
    <n v="0"/>
    <n v="0"/>
    <n v="0"/>
  </r>
  <r>
    <x v="165"/>
    <s v="30/07/2024"/>
    <s v="Franchise Silver Sales Bill CSJ"/>
    <s v="SGST ON SILVER ORNAMENT SALES"/>
    <s v=""/>
    <s v=""/>
    <n v="0"/>
    <s v=""/>
    <s v=""/>
    <n v="1756.12"/>
    <n v="0"/>
    <x v="1"/>
    <x v="1"/>
    <s v=""/>
    <s v=""/>
    <n v="0"/>
    <n v="0"/>
    <n v="0"/>
  </r>
  <r>
    <x v="165"/>
    <s v="30/07/2024"/>
    <s v="Franchise Silver Sales Bill CSJ"/>
    <s v="CGST ON SILVER ORNAMENT SALES"/>
    <s v=""/>
    <s v=""/>
    <n v="0"/>
    <s v=""/>
    <s v=""/>
    <n v="1756.12"/>
    <n v="0"/>
    <x v="1"/>
    <x v="1"/>
    <s v=""/>
    <s v=""/>
    <n v="0"/>
    <n v="0"/>
    <n v="0"/>
  </r>
  <r>
    <x v="165"/>
    <s v="30/07/2024"/>
    <s v="Franchise Silver Sales Bill CSJ"/>
    <s v="SGST ON SILVER ORNAMENT SALES"/>
    <s v=""/>
    <s v=""/>
    <n v="0"/>
    <s v=""/>
    <s v=""/>
    <n v="223.24"/>
    <n v="0"/>
    <x v="1"/>
    <x v="1"/>
    <s v=""/>
    <s v=""/>
    <n v="0"/>
    <n v="0"/>
    <n v="0"/>
  </r>
  <r>
    <x v="165"/>
    <s v="30/07/2024"/>
    <s v="Franchise Silver Sales Bill CSJ"/>
    <s v="CGST ON SILVER ORNAMENT SALES"/>
    <s v=""/>
    <s v=""/>
    <n v="0"/>
    <s v=""/>
    <s v=""/>
    <n v="223.24"/>
    <n v="0"/>
    <x v="1"/>
    <x v="1"/>
    <s v=""/>
    <s v=""/>
    <n v="0"/>
    <n v="0"/>
    <n v="0"/>
  </r>
  <r>
    <x v="165"/>
    <s v="30/07/2024"/>
    <s v="Franchise Silver Sales Bill CSJ"/>
    <s v="SGST ON SILVER ARTICLES SALES"/>
    <s v=""/>
    <s v=""/>
    <n v="0"/>
    <s v=""/>
    <s v=""/>
    <n v="782.58"/>
    <n v="0"/>
    <x v="1"/>
    <x v="1"/>
    <s v=""/>
    <s v=""/>
    <n v="0"/>
    <n v="0"/>
    <n v="0"/>
  </r>
  <r>
    <x v="165"/>
    <s v="30/07/2024"/>
    <s v="Franchise Silver Sales Bill CSJ"/>
    <s v="CGST ON SILVER ARTICLES SALES"/>
    <s v=""/>
    <s v=""/>
    <n v="0"/>
    <s v=""/>
    <s v=""/>
    <n v="782.58"/>
    <n v="0"/>
    <x v="1"/>
    <x v="1"/>
    <s v=""/>
    <s v=""/>
    <n v="0"/>
    <n v="0"/>
    <n v="0"/>
  </r>
  <r>
    <x v="165"/>
    <s v="30/07/2024"/>
    <s v="Franchise Silver Sales Bill CSJ"/>
    <s v="SGST ON SILVER ARTICLES SALES"/>
    <s v=""/>
    <s v=""/>
    <n v="0"/>
    <s v=""/>
    <s v=""/>
    <n v="62.19"/>
    <n v="0"/>
    <x v="1"/>
    <x v="1"/>
    <s v=""/>
    <s v=""/>
    <n v="0"/>
    <n v="0"/>
    <n v="0"/>
  </r>
  <r>
    <x v="165"/>
    <s v="30/07/2024"/>
    <s v="Franchise Silver Sales Bill CSJ"/>
    <s v="CGST ON SILVER ARTICLES SALES"/>
    <s v=""/>
    <s v=""/>
    <n v="0"/>
    <s v=""/>
    <s v=""/>
    <n v="62.19"/>
    <n v="0"/>
    <x v="1"/>
    <x v="1"/>
    <s v=""/>
    <s v=""/>
    <n v="0"/>
    <n v="0"/>
    <n v="0"/>
  </r>
  <r>
    <x v="165"/>
    <s v="30/07/2024"/>
    <s v="Franchise Silver Sales Bill CSJ"/>
    <s v="SGST ON SILVER BULLION SALES"/>
    <s v=""/>
    <s v=""/>
    <n v="0"/>
    <s v=""/>
    <s v=""/>
    <n v="787.7"/>
    <n v="0"/>
    <x v="1"/>
    <x v="1"/>
    <s v=""/>
    <s v=""/>
    <n v="0"/>
    <n v="0"/>
    <n v="0"/>
  </r>
  <r>
    <x v="165"/>
    <s v="30/07/2024"/>
    <s v="Franchise Silver Sales Bill CSJ"/>
    <s v="CGST ON SILVER BULLION SALES"/>
    <s v=""/>
    <s v=""/>
    <n v="0"/>
    <s v=""/>
    <s v=""/>
    <n v="787.7"/>
    <n v="0"/>
    <x v="1"/>
    <x v="1"/>
    <s v=""/>
    <s v=""/>
    <n v="0"/>
    <n v="0"/>
    <n v="0"/>
  </r>
  <r>
    <x v="165"/>
    <s v="30/07/2024"/>
    <s v="Franchise Silver Sales Bill CSJ"/>
    <s v="SGST ON SILVER BULLION SALES"/>
    <s v=""/>
    <s v=""/>
    <n v="0"/>
    <s v=""/>
    <s v=""/>
    <n v="3.15"/>
    <n v="0"/>
    <x v="1"/>
    <x v="1"/>
    <s v=""/>
    <s v=""/>
    <n v="0"/>
    <n v="0"/>
    <n v="0"/>
  </r>
  <r>
    <x v="165"/>
    <s v="30/07/2024"/>
    <s v="Franchise Silver Sales Bill CSJ"/>
    <s v="CGST ON SILVER BULLION SALES"/>
    <s v=""/>
    <s v=""/>
    <n v="0"/>
    <s v=""/>
    <s v=""/>
    <n v="3.15"/>
    <n v="0"/>
    <x v="1"/>
    <x v="1"/>
    <s v=""/>
    <s v=""/>
    <n v="0"/>
    <n v="0"/>
    <n v="0"/>
  </r>
  <r>
    <x v="165"/>
    <s v="30/07/2024"/>
    <s v="Franchise Silver Sales Bill CSJ"/>
    <s v="ROUND OFF A/C"/>
    <s v=""/>
    <s v=""/>
    <n v="0"/>
    <s v=""/>
    <s v=""/>
    <n v="0.37"/>
    <n v="0"/>
    <x v="1"/>
    <x v="1"/>
    <s v=""/>
    <s v=""/>
    <n v="0"/>
    <n v="0"/>
    <n v="0"/>
  </r>
  <r>
    <x v="165"/>
    <s v="30/07/2024"/>
    <s v="Franchise Silver Sales Bill CSJ"/>
    <s v="CHANDUKAKA SARAF AND SONS PVT LTD PUNE"/>
    <s v=""/>
    <s v=""/>
    <n v="248230"/>
    <s v=""/>
    <s v=""/>
    <n v="0"/>
    <n v="0"/>
    <x v="1"/>
    <x v="1"/>
    <s v=""/>
    <s v=""/>
    <n v="0"/>
    <n v="0"/>
    <n v="0"/>
  </r>
  <r>
    <x v="166"/>
    <s v="30/07/2024"/>
    <s v="Franchise Silver Sales Bill CSJ"/>
    <s v="SILVER BULLION SALES"/>
    <s v=""/>
    <n v="0"/>
    <n v="0"/>
    <n v="6207.0690000000004"/>
    <n v="82.33"/>
    <n v="189792.06"/>
    <n v="189792.06"/>
    <x v="1"/>
    <x v="1"/>
    <n v="6207.0690000000004"/>
    <n v="82.33"/>
    <n v="511027.99099999998"/>
    <n v="511027.99099999998"/>
    <n v="0"/>
  </r>
  <r>
    <x v="166"/>
    <s v="30/07/2024"/>
    <s v="Franchise Silver Sales Bill CSJ"/>
    <s v="SILVER BULLION SALES LABOUR CHARGES"/>
    <s v=""/>
    <s v=""/>
    <n v="0"/>
    <s v=""/>
    <s v=""/>
    <n v="759.17"/>
    <n v="759.17"/>
    <x v="1"/>
    <x v="1"/>
    <s v=""/>
    <s v=""/>
    <n v="0"/>
    <n v="0"/>
    <n v="0"/>
  </r>
  <r>
    <x v="166"/>
    <s v="30/07/2024"/>
    <s v="Franchise Silver Sales Bill CSJ"/>
    <s v="SILVER ORNAMENT SALES"/>
    <s v=""/>
    <s v=""/>
    <n v="0"/>
    <s v=""/>
    <s v=""/>
    <n v="214811.63"/>
    <n v="214811.63"/>
    <x v="1"/>
    <x v="1"/>
    <s v=""/>
    <s v=""/>
    <n v="0"/>
    <n v="0"/>
    <n v="0"/>
  </r>
  <r>
    <x v="166"/>
    <s v="30/07/2024"/>
    <s v="Franchise Silver Sales Bill CSJ"/>
    <s v="SILVER ORNAMENT SALES LABOUR CHARGES"/>
    <s v=""/>
    <s v=""/>
    <n v="0"/>
    <s v=""/>
    <s v=""/>
    <n v="40727.94"/>
    <n v="40727.94"/>
    <x v="1"/>
    <x v="1"/>
    <s v=""/>
    <s v=""/>
    <n v="0"/>
    <n v="0"/>
    <n v="0"/>
  </r>
  <r>
    <x v="166"/>
    <s v="30/07/2024"/>
    <s v="Franchise Silver Sales Bill CSJ"/>
    <s v="SILVER ARTICLES SALES"/>
    <s v=""/>
    <s v=""/>
    <n v="0"/>
    <s v=""/>
    <s v=""/>
    <n v="106420.9"/>
    <n v="106420.9"/>
    <x v="1"/>
    <x v="1"/>
    <s v=""/>
    <s v=""/>
    <n v="0"/>
    <n v="0"/>
    <n v="0"/>
  </r>
  <r>
    <x v="166"/>
    <s v="30/07/2024"/>
    <s v="Franchise Silver Sales Bill CSJ"/>
    <s v="SILVER ARTICLES SALES LABOUR CHARGES"/>
    <s v=""/>
    <s v=""/>
    <n v="0"/>
    <s v=""/>
    <s v=""/>
    <n v="11807.59"/>
    <n v="11807.59"/>
    <x v="1"/>
    <x v="1"/>
    <s v=""/>
    <s v=""/>
    <n v="0"/>
    <n v="0"/>
    <n v="0"/>
  </r>
  <r>
    <x v="166"/>
    <s v="30/07/2024"/>
    <s v="Franchise Silver Sales Bill CSJ"/>
    <s v="SGST ON SILVER BULLION SALES"/>
    <s v=""/>
    <s v=""/>
    <n v="0"/>
    <s v=""/>
    <s v=""/>
    <n v="2846.88"/>
    <n v="0"/>
    <x v="1"/>
    <x v="1"/>
    <s v=""/>
    <s v=""/>
    <n v="0"/>
    <n v="0"/>
    <n v="0"/>
  </r>
  <r>
    <x v="166"/>
    <s v="30/07/2024"/>
    <s v="Franchise Silver Sales Bill CSJ"/>
    <s v="CGST ON SILVER BULLION SALES"/>
    <s v=""/>
    <s v=""/>
    <n v="0"/>
    <s v=""/>
    <s v=""/>
    <n v="2846.88"/>
    <n v="0"/>
    <x v="1"/>
    <x v="1"/>
    <s v=""/>
    <s v=""/>
    <n v="0"/>
    <n v="0"/>
    <n v="0"/>
  </r>
  <r>
    <x v="166"/>
    <s v="30/07/2024"/>
    <s v="Franchise Silver Sales Bill CSJ"/>
    <s v="SGST ON SILVER BULLION SALES"/>
    <s v=""/>
    <s v=""/>
    <n v="0"/>
    <s v=""/>
    <s v=""/>
    <n v="11.39"/>
    <n v="0"/>
    <x v="1"/>
    <x v="1"/>
    <s v=""/>
    <s v=""/>
    <n v="0"/>
    <n v="0"/>
    <n v="0"/>
  </r>
  <r>
    <x v="166"/>
    <s v="30/07/2024"/>
    <s v="Franchise Silver Sales Bill CSJ"/>
    <s v="CGST ON SILVER BULLION SALES"/>
    <s v=""/>
    <s v=""/>
    <n v="0"/>
    <s v=""/>
    <s v=""/>
    <n v="11.39"/>
    <n v="0"/>
    <x v="1"/>
    <x v="1"/>
    <s v=""/>
    <s v=""/>
    <n v="0"/>
    <n v="0"/>
    <n v="0"/>
  </r>
  <r>
    <x v="166"/>
    <s v="30/07/2024"/>
    <s v="Franchise Silver Sales Bill CSJ"/>
    <s v="SGST ON SILVER ORNAMENT SALES"/>
    <s v=""/>
    <s v=""/>
    <n v="0"/>
    <s v=""/>
    <s v=""/>
    <n v="3222.17"/>
    <n v="0"/>
    <x v="1"/>
    <x v="1"/>
    <s v=""/>
    <s v=""/>
    <n v="0"/>
    <n v="0"/>
    <n v="0"/>
  </r>
  <r>
    <x v="166"/>
    <s v="30/07/2024"/>
    <s v="Franchise Silver Sales Bill CSJ"/>
    <s v="CGST ON SILVER ORNAMENT SALES"/>
    <s v=""/>
    <s v=""/>
    <n v="0"/>
    <s v=""/>
    <s v=""/>
    <n v="3222.17"/>
    <n v="0"/>
    <x v="1"/>
    <x v="1"/>
    <s v=""/>
    <s v=""/>
    <n v="0"/>
    <n v="0"/>
    <n v="0"/>
  </r>
  <r>
    <x v="166"/>
    <s v="30/07/2024"/>
    <s v="Franchise Silver Sales Bill CSJ"/>
    <s v="SGST ON SILVER ORNAMENT SALES"/>
    <s v=""/>
    <s v=""/>
    <n v="0"/>
    <s v=""/>
    <s v=""/>
    <n v="610.91999999999996"/>
    <n v="0"/>
    <x v="1"/>
    <x v="1"/>
    <s v=""/>
    <s v=""/>
    <n v="0"/>
    <n v="0"/>
    <n v="0"/>
  </r>
  <r>
    <x v="166"/>
    <s v="30/07/2024"/>
    <s v="Franchise Silver Sales Bill CSJ"/>
    <s v="CGST ON SILVER ORNAMENT SALES"/>
    <s v=""/>
    <s v=""/>
    <n v="0"/>
    <s v=""/>
    <s v=""/>
    <n v="610.91999999999996"/>
    <n v="0"/>
    <x v="1"/>
    <x v="1"/>
    <s v=""/>
    <s v=""/>
    <n v="0"/>
    <n v="0"/>
    <n v="0"/>
  </r>
  <r>
    <x v="166"/>
    <s v="30/07/2024"/>
    <s v="Franchise Silver Sales Bill CSJ"/>
    <s v="SGST ON SILVER ARTICLES SALES"/>
    <s v=""/>
    <s v=""/>
    <n v="0"/>
    <s v=""/>
    <s v=""/>
    <n v="1596.31"/>
    <n v="0"/>
    <x v="1"/>
    <x v="1"/>
    <s v=""/>
    <s v=""/>
    <n v="0"/>
    <n v="0"/>
    <n v="0"/>
  </r>
  <r>
    <x v="166"/>
    <s v="30/07/2024"/>
    <s v="Franchise Silver Sales Bill CSJ"/>
    <s v="CGST ON SILVER ARTICLES SALES"/>
    <s v=""/>
    <s v=""/>
    <n v="0"/>
    <s v=""/>
    <s v=""/>
    <n v="1596.31"/>
    <n v="0"/>
    <x v="1"/>
    <x v="1"/>
    <s v=""/>
    <s v=""/>
    <n v="0"/>
    <n v="0"/>
    <n v="0"/>
  </r>
  <r>
    <x v="166"/>
    <s v="30/07/2024"/>
    <s v="Franchise Silver Sales Bill CSJ"/>
    <s v="SGST ON SILVER ARTICLES SALES"/>
    <s v=""/>
    <s v=""/>
    <n v="0"/>
    <s v=""/>
    <s v=""/>
    <n v="177.11"/>
    <n v="0"/>
    <x v="1"/>
    <x v="1"/>
    <s v=""/>
    <s v=""/>
    <n v="0"/>
    <n v="0"/>
    <n v="0"/>
  </r>
  <r>
    <x v="166"/>
    <s v="30/07/2024"/>
    <s v="Franchise Silver Sales Bill CSJ"/>
    <s v="CGST ON SILVER ARTICLES SALES"/>
    <s v=""/>
    <s v=""/>
    <n v="0"/>
    <s v=""/>
    <s v=""/>
    <n v="177.11"/>
    <n v="0"/>
    <x v="1"/>
    <x v="1"/>
    <s v=""/>
    <s v=""/>
    <n v="0"/>
    <n v="0"/>
    <n v="0"/>
  </r>
  <r>
    <x v="166"/>
    <s v="30/07/2024"/>
    <s v="Franchise Silver Sales Bill CSJ"/>
    <s v="ROUND OFF A/C"/>
    <s v=""/>
    <s v=""/>
    <n v="0"/>
    <s v=""/>
    <s v=""/>
    <n v="0.15"/>
    <n v="0"/>
    <x v="1"/>
    <x v="1"/>
    <s v=""/>
    <s v=""/>
    <n v="0"/>
    <n v="0"/>
    <n v="0"/>
  </r>
  <r>
    <x v="166"/>
    <s v="30/07/2024"/>
    <s v="Franchise Silver Sales Bill CSJ"/>
    <s v="CHANDUKAKA SARAF AND SONS PVT LTD PUNE"/>
    <s v=""/>
    <s v=""/>
    <n v="581249"/>
    <s v=""/>
    <s v=""/>
    <n v="0"/>
    <n v="0"/>
    <x v="1"/>
    <x v="1"/>
    <s v=""/>
    <s v=""/>
    <n v="0"/>
    <n v="0"/>
    <n v="0"/>
  </r>
  <r>
    <x v="167"/>
    <s v="30/07/2024"/>
    <s v="Franchise Silver Sales Bill CSJ"/>
    <s v="SILVER ORNAMENT SALES"/>
    <s v=""/>
    <n v="0"/>
    <n v="0"/>
    <n v="4.6070000000000002"/>
    <n v="82.33"/>
    <n v="379.33"/>
    <n v="379.33"/>
    <x v="1"/>
    <x v="1"/>
    <n v="4.6070000000000002"/>
    <n v="82.33"/>
    <n v="379.29399999999998"/>
    <n v="379.29399999999998"/>
    <n v="0"/>
  </r>
  <r>
    <x v="167"/>
    <s v="30/07/2024"/>
    <s v="Franchise Silver Sales Bill CSJ"/>
    <s v="SILVER ORNAMENT SALES LABOUR CHARGES"/>
    <s v=""/>
    <s v=""/>
    <n v="0"/>
    <s v=""/>
    <s v=""/>
    <n v="7.82"/>
    <n v="7.82"/>
    <x v="1"/>
    <x v="1"/>
    <s v=""/>
    <s v=""/>
    <n v="0"/>
    <n v="0"/>
    <n v="0"/>
  </r>
  <r>
    <x v="167"/>
    <s v="30/07/2024"/>
    <s v="Franchise Silver Sales Bill CSJ"/>
    <s v="SILVER ORNAMENT SALES OTHER CHARGES"/>
    <s v=""/>
    <s v=""/>
    <n v="0"/>
    <s v=""/>
    <s v=""/>
    <n v="300"/>
    <n v="300"/>
    <x v="1"/>
    <x v="1"/>
    <s v=""/>
    <s v=""/>
    <n v="0"/>
    <n v="0"/>
    <n v="0"/>
  </r>
  <r>
    <x v="167"/>
    <s v="30/07/2024"/>
    <s v="Franchise Silver Sales Bill CSJ"/>
    <s v="SGST ON SILVER ORNAMENT SALES"/>
    <s v=""/>
    <s v=""/>
    <n v="0"/>
    <s v=""/>
    <s v=""/>
    <n v="5.69"/>
    <n v="0"/>
    <x v="1"/>
    <x v="1"/>
    <s v=""/>
    <s v=""/>
    <n v="0"/>
    <n v="0"/>
    <n v="0"/>
  </r>
  <r>
    <x v="167"/>
    <s v="30/07/2024"/>
    <s v="Franchise Silver Sales Bill CSJ"/>
    <s v="CGST ON SILVER ORNAMENT SALES"/>
    <s v=""/>
    <s v=""/>
    <n v="0"/>
    <s v=""/>
    <s v=""/>
    <n v="5.69"/>
    <n v="0"/>
    <x v="1"/>
    <x v="1"/>
    <s v=""/>
    <s v=""/>
    <n v="0"/>
    <n v="0"/>
    <n v="0"/>
  </r>
  <r>
    <x v="167"/>
    <s v="30/07/2024"/>
    <s v="Franchise Silver Sales Bill CSJ"/>
    <s v="SGST ON SILVER ORNAMENT SALES"/>
    <s v=""/>
    <s v=""/>
    <n v="0"/>
    <s v=""/>
    <s v=""/>
    <n v="0.12"/>
    <n v="0"/>
    <x v="1"/>
    <x v="1"/>
    <s v=""/>
    <s v=""/>
    <n v="0"/>
    <n v="0"/>
    <n v="0"/>
  </r>
  <r>
    <x v="167"/>
    <s v="30/07/2024"/>
    <s v="Franchise Silver Sales Bill CSJ"/>
    <s v="CGST ON SILVER ORNAMENT SALES"/>
    <s v=""/>
    <s v=""/>
    <n v="0"/>
    <s v=""/>
    <s v=""/>
    <n v="0.12"/>
    <n v="0"/>
    <x v="1"/>
    <x v="1"/>
    <s v=""/>
    <s v=""/>
    <n v="0"/>
    <n v="0"/>
    <n v="0"/>
  </r>
  <r>
    <x v="167"/>
    <s v="30/07/2024"/>
    <s v="Franchise Silver Sales Bill CSJ"/>
    <s v="SGST ON SILVER ORNAMENT SALES"/>
    <s v=""/>
    <s v=""/>
    <n v="0"/>
    <s v=""/>
    <s v=""/>
    <n v="4.5"/>
    <n v="0"/>
    <x v="1"/>
    <x v="1"/>
    <s v=""/>
    <s v=""/>
    <n v="0"/>
    <n v="0"/>
    <n v="0"/>
  </r>
  <r>
    <x v="167"/>
    <s v="30/07/2024"/>
    <s v="Franchise Silver Sales Bill CSJ"/>
    <s v="CGST ON SILVER ORNAMENT SALES"/>
    <s v=""/>
    <s v=""/>
    <n v="0"/>
    <s v=""/>
    <s v=""/>
    <n v="4.5"/>
    <n v="0"/>
    <x v="1"/>
    <x v="1"/>
    <s v=""/>
    <s v=""/>
    <n v="0"/>
    <n v="0"/>
    <n v="0"/>
  </r>
  <r>
    <x v="167"/>
    <s v="30/07/2024"/>
    <s v="Franchise Silver Sales Bill CSJ"/>
    <s v="ROUND OFF A/C"/>
    <s v=""/>
    <s v=""/>
    <n v="0"/>
    <s v=""/>
    <s v=""/>
    <n v="0.23"/>
    <n v="0"/>
    <x v="1"/>
    <x v="1"/>
    <s v=""/>
    <s v=""/>
    <n v="0"/>
    <n v="0"/>
    <n v="0"/>
  </r>
  <r>
    <x v="167"/>
    <s v="30/07/2024"/>
    <s v="Franchise Silver Sales Bill CSJ"/>
    <s v="CHANDUKAKA SARAF AND SONS PVT LTD PUNE"/>
    <s v=""/>
    <s v=""/>
    <n v="708"/>
    <s v=""/>
    <s v=""/>
    <n v="0"/>
    <n v="0"/>
    <x v="1"/>
    <x v="1"/>
    <s v=""/>
    <s v=""/>
    <n v="0"/>
    <n v="0"/>
    <n v="0"/>
  </r>
  <r>
    <x v="168"/>
    <s v="30/07/2024"/>
    <s v="Franchise Silver Sales Bill CSJ"/>
    <s v="SILVER BULLION SALES"/>
    <s v=""/>
    <n v="0"/>
    <n v="0"/>
    <n v="10.28"/>
    <n v="82.33"/>
    <n v="846.36"/>
    <n v="846.36"/>
    <x v="1"/>
    <x v="1"/>
    <n v="10.28"/>
    <n v="82.33"/>
    <n v="846.35199999999998"/>
    <n v="846.35199999999998"/>
    <n v="0"/>
  </r>
  <r>
    <x v="168"/>
    <s v="30/07/2024"/>
    <s v="Franchise Silver Sales Bill CSJ"/>
    <s v="SILVER BULLION SALES LABOUR CHARGES"/>
    <s v=""/>
    <s v=""/>
    <n v="0"/>
    <s v=""/>
    <s v=""/>
    <n v="0.08"/>
    <n v="0.08"/>
    <x v="1"/>
    <x v="1"/>
    <s v=""/>
    <s v=""/>
    <n v="0"/>
    <n v="0"/>
    <n v="0"/>
  </r>
  <r>
    <x v="168"/>
    <s v="30/07/2024"/>
    <s v="Franchise Silver Sales Bill CSJ"/>
    <s v="SGST ON SILVER BULLION SALES"/>
    <s v=""/>
    <s v=""/>
    <n v="0"/>
    <s v=""/>
    <s v=""/>
    <n v="12.7"/>
    <n v="0"/>
    <x v="1"/>
    <x v="1"/>
    <s v=""/>
    <s v=""/>
    <n v="0"/>
    <n v="0"/>
    <n v="0"/>
  </r>
  <r>
    <x v="168"/>
    <s v="30/07/2024"/>
    <s v="Franchise Silver Sales Bill CSJ"/>
    <s v="CGST ON SILVER BULLION SALES"/>
    <s v=""/>
    <s v=""/>
    <n v="0"/>
    <s v=""/>
    <s v=""/>
    <n v="12.7"/>
    <n v="0"/>
    <x v="1"/>
    <x v="1"/>
    <s v=""/>
    <s v=""/>
    <n v="0"/>
    <n v="0"/>
    <n v="0"/>
  </r>
  <r>
    <x v="168"/>
    <s v="30/07/2024"/>
    <s v="Franchise Silver Sales Bill CSJ"/>
    <s v="ROUND OFF A/C"/>
    <s v=""/>
    <s v=""/>
    <n v="0"/>
    <s v=""/>
    <s v=""/>
    <n v="0.16"/>
    <n v="0"/>
    <x v="1"/>
    <x v="1"/>
    <s v=""/>
    <s v=""/>
    <n v="0"/>
    <n v="0"/>
    <n v="0"/>
  </r>
  <r>
    <x v="168"/>
    <s v="30/07/2024"/>
    <s v="Franchise Silver Sales Bill CSJ"/>
    <s v="CHANDUKAKA SARAF AND SONS PVT LTD PUNE"/>
    <s v=""/>
    <s v=""/>
    <n v="872"/>
    <s v=""/>
    <s v=""/>
    <n v="0"/>
    <n v="0"/>
    <x v="1"/>
    <x v="1"/>
    <s v=""/>
    <s v=""/>
    <n v="0"/>
    <n v="0"/>
    <n v="0"/>
  </r>
  <r>
    <x v="169"/>
    <s v="30/07/2024"/>
    <s v="Franchise Silver Sales Bill CSJ"/>
    <s v="SILVER ORNAMENT SALES"/>
    <s v=""/>
    <n v="0"/>
    <n v="0"/>
    <n v="768.49"/>
    <n v="82.33"/>
    <n v="63273.73"/>
    <n v="63273.73"/>
    <x v="1"/>
    <x v="1"/>
    <n v="768.49"/>
    <n v="82.33"/>
    <n v="63269.781999999999"/>
    <n v="63269.781999999999"/>
    <n v="0"/>
  </r>
  <r>
    <x v="169"/>
    <s v="30/07/2024"/>
    <s v="Franchise Silver Sales Bill CSJ"/>
    <s v="SILVER ORNAMENT SALES LABOUR CHARGES"/>
    <s v=""/>
    <s v=""/>
    <n v="0"/>
    <s v=""/>
    <s v=""/>
    <n v="9418.6299999999992"/>
    <n v="9418.6299999999992"/>
    <x v="1"/>
    <x v="1"/>
    <s v=""/>
    <s v=""/>
    <n v="0"/>
    <n v="0"/>
    <n v="0"/>
  </r>
  <r>
    <x v="169"/>
    <s v="30/07/2024"/>
    <s v="Franchise Silver Sales Bill CSJ"/>
    <s v="SGST ON SILVER ORNAMENT SALES"/>
    <s v=""/>
    <s v=""/>
    <n v="0"/>
    <s v=""/>
    <s v=""/>
    <n v="949.11"/>
    <n v="0"/>
    <x v="1"/>
    <x v="1"/>
    <s v=""/>
    <s v=""/>
    <n v="0"/>
    <n v="0"/>
    <n v="0"/>
  </r>
  <r>
    <x v="169"/>
    <s v="30/07/2024"/>
    <s v="Franchise Silver Sales Bill CSJ"/>
    <s v="CGST ON SILVER ORNAMENT SALES"/>
    <s v=""/>
    <s v=""/>
    <n v="0"/>
    <s v=""/>
    <s v=""/>
    <n v="949.11"/>
    <n v="0"/>
    <x v="1"/>
    <x v="1"/>
    <s v=""/>
    <s v=""/>
    <n v="0"/>
    <n v="0"/>
    <n v="0"/>
  </r>
  <r>
    <x v="169"/>
    <s v="30/07/2024"/>
    <s v="Franchise Silver Sales Bill CSJ"/>
    <s v="SGST ON SILVER ORNAMENT SALES"/>
    <s v=""/>
    <s v=""/>
    <n v="0"/>
    <s v=""/>
    <s v=""/>
    <n v="141.28"/>
    <n v="0"/>
    <x v="1"/>
    <x v="1"/>
    <s v=""/>
    <s v=""/>
    <n v="0"/>
    <n v="0"/>
    <n v="0"/>
  </r>
  <r>
    <x v="169"/>
    <s v="30/07/2024"/>
    <s v="Franchise Silver Sales Bill CSJ"/>
    <s v="CGST ON SILVER ORNAMENT SALES"/>
    <s v=""/>
    <s v=""/>
    <n v="0"/>
    <s v=""/>
    <s v=""/>
    <n v="141.28"/>
    <n v="0"/>
    <x v="1"/>
    <x v="1"/>
    <s v=""/>
    <s v=""/>
    <n v="0"/>
    <n v="0"/>
    <n v="0"/>
  </r>
  <r>
    <x v="169"/>
    <s v="30/07/2024"/>
    <s v="Franchise Silver Sales Bill CSJ"/>
    <s v="ROUND OFF A/C"/>
    <s v=""/>
    <s v=""/>
    <n v="0.14000000000000001"/>
    <s v=""/>
    <s v=""/>
    <n v="0"/>
    <n v="0"/>
    <x v="1"/>
    <x v="1"/>
    <s v=""/>
    <s v=""/>
    <n v="0"/>
    <n v="0"/>
    <n v="0"/>
  </r>
  <r>
    <x v="169"/>
    <s v="30/07/2024"/>
    <s v="Franchise Silver Sales Bill CSJ"/>
    <s v="CHANDUKAKA SARAF AND SONS PVT LTD PUNE"/>
    <s v=""/>
    <s v=""/>
    <n v="74873"/>
    <s v=""/>
    <s v=""/>
    <n v="0"/>
    <n v="0"/>
    <x v="1"/>
    <x v="1"/>
    <s v=""/>
    <s v=""/>
    <n v="0"/>
    <n v="0"/>
    <n v="0"/>
  </r>
  <r>
    <x v="170"/>
    <s v="30/07/2024"/>
    <s v="Franchise Silver Sales Bill CSJ"/>
    <s v="SILVER ORNAMENT SALES"/>
    <s v=""/>
    <n v="0"/>
    <n v="0"/>
    <n v="28.86"/>
    <n v="82.33"/>
    <n v="4602.9399999999996"/>
    <n v="4602.9399999999996"/>
    <x v="1"/>
    <x v="1"/>
    <n v="28.86"/>
    <n v="82.33"/>
    <n v="2376.0439999999999"/>
    <n v="2376.0439999999999"/>
    <n v="0"/>
  </r>
  <r>
    <x v="170"/>
    <s v="30/07/2024"/>
    <s v="Franchise Silver Sales Bill CSJ"/>
    <s v="SGST ON SILVER ORNAMENT SALES"/>
    <s v=""/>
    <s v=""/>
    <n v="0"/>
    <s v=""/>
    <s v=""/>
    <n v="69.040000000000006"/>
    <n v="0"/>
    <x v="1"/>
    <x v="1"/>
    <s v=""/>
    <s v=""/>
    <n v="0"/>
    <n v="0"/>
    <n v="0"/>
  </r>
  <r>
    <x v="170"/>
    <s v="30/07/2024"/>
    <s v="Franchise Silver Sales Bill CSJ"/>
    <s v="CGST ON SILVER ORNAMENT SALES"/>
    <s v=""/>
    <s v=""/>
    <n v="0"/>
    <s v=""/>
    <s v=""/>
    <n v="69.040000000000006"/>
    <n v="0"/>
    <x v="1"/>
    <x v="1"/>
    <s v=""/>
    <s v=""/>
    <n v="0"/>
    <n v="0"/>
    <n v="0"/>
  </r>
  <r>
    <x v="170"/>
    <s v="30/07/2024"/>
    <s v="Franchise Silver Sales Bill CSJ"/>
    <s v="ROUND OFF A/C"/>
    <s v=""/>
    <s v=""/>
    <n v="0.02"/>
    <s v=""/>
    <s v=""/>
    <n v="0"/>
    <n v="0"/>
    <x v="1"/>
    <x v="1"/>
    <s v=""/>
    <s v=""/>
    <n v="0"/>
    <n v="0"/>
    <n v="0"/>
  </r>
  <r>
    <x v="170"/>
    <s v="30/07/2024"/>
    <s v="Franchise Silver Sales Bill CSJ"/>
    <s v="CHANDUKAKA SARAF AND SONS PVT LTD PUNE"/>
    <s v=""/>
    <s v=""/>
    <n v="4741"/>
    <s v=""/>
    <s v=""/>
    <n v="0"/>
    <n v="0"/>
    <x v="1"/>
    <x v="1"/>
    <s v=""/>
    <s v=""/>
    <n v="0"/>
    <n v="0"/>
    <n v="0"/>
  </r>
  <r>
    <x v="171"/>
    <s v="30/07/2024"/>
    <s v="Franchise Silver Sales Bill CSJ"/>
    <s v="SILVER ORNAMENT SALES"/>
    <s v=""/>
    <n v="0"/>
    <n v="0"/>
    <n v="394.36799999999999"/>
    <n v="82.33"/>
    <n v="32468.25"/>
    <n v="32468.25"/>
    <x v="1"/>
    <x v="1"/>
    <n v="394.36799999999999"/>
    <n v="82.33"/>
    <n v="32468.316999999999"/>
    <n v="32468.316999999999"/>
    <n v="0"/>
  </r>
  <r>
    <x v="171"/>
    <s v="30/07/2024"/>
    <s v="Franchise Silver Sales Bill CSJ"/>
    <s v="SILVER ORNAMENT SALES LABOUR CHARGES"/>
    <s v=""/>
    <s v=""/>
    <n v="0"/>
    <s v=""/>
    <s v=""/>
    <n v="1262.8699999999999"/>
    <n v="1262.8699999999999"/>
    <x v="1"/>
    <x v="1"/>
    <s v=""/>
    <s v=""/>
    <n v="0"/>
    <n v="0"/>
    <n v="0"/>
  </r>
  <r>
    <x v="171"/>
    <s v="30/07/2024"/>
    <s v="Franchise Silver Sales Bill CSJ"/>
    <s v="SILVER ORNAMENT SALES OTHER CHARGES"/>
    <s v=""/>
    <s v=""/>
    <n v="0"/>
    <s v=""/>
    <s v=""/>
    <n v="1300"/>
    <n v="1300"/>
    <x v="1"/>
    <x v="1"/>
    <s v=""/>
    <s v=""/>
    <n v="0"/>
    <n v="0"/>
    <n v="0"/>
  </r>
  <r>
    <x v="171"/>
    <s v="30/07/2024"/>
    <s v="Franchise Silver Sales Bill CSJ"/>
    <s v="SGST ON SILVER ORNAMENT SALES"/>
    <s v=""/>
    <s v=""/>
    <n v="0"/>
    <s v=""/>
    <s v=""/>
    <n v="487.02"/>
    <n v="0"/>
    <x v="1"/>
    <x v="1"/>
    <s v=""/>
    <s v=""/>
    <n v="0"/>
    <n v="0"/>
    <n v="0"/>
  </r>
  <r>
    <x v="171"/>
    <s v="30/07/2024"/>
    <s v="Franchise Silver Sales Bill CSJ"/>
    <s v="CGST ON SILVER ORNAMENT SALES"/>
    <s v=""/>
    <s v=""/>
    <n v="0"/>
    <s v=""/>
    <s v=""/>
    <n v="487.02"/>
    <n v="0"/>
    <x v="1"/>
    <x v="1"/>
    <s v=""/>
    <s v=""/>
    <n v="0"/>
    <n v="0"/>
    <n v="0"/>
  </r>
  <r>
    <x v="171"/>
    <s v="30/07/2024"/>
    <s v="Franchise Silver Sales Bill CSJ"/>
    <s v="SGST ON SILVER ORNAMENT SALES"/>
    <s v=""/>
    <s v=""/>
    <n v="0"/>
    <s v=""/>
    <s v=""/>
    <n v="18.940000000000001"/>
    <n v="0"/>
    <x v="1"/>
    <x v="1"/>
    <s v=""/>
    <s v=""/>
    <n v="0"/>
    <n v="0"/>
    <n v="0"/>
  </r>
  <r>
    <x v="171"/>
    <s v="30/07/2024"/>
    <s v="Franchise Silver Sales Bill CSJ"/>
    <s v="CGST ON SILVER ORNAMENT SALES"/>
    <s v=""/>
    <s v=""/>
    <n v="0"/>
    <s v=""/>
    <s v=""/>
    <n v="18.940000000000001"/>
    <n v="0"/>
    <x v="1"/>
    <x v="1"/>
    <s v=""/>
    <s v=""/>
    <n v="0"/>
    <n v="0"/>
    <n v="0"/>
  </r>
  <r>
    <x v="171"/>
    <s v="30/07/2024"/>
    <s v="Franchise Silver Sales Bill CSJ"/>
    <s v="SGST ON SILVER ORNAMENT SALES"/>
    <s v=""/>
    <s v=""/>
    <n v="0"/>
    <s v=""/>
    <s v=""/>
    <n v="19.5"/>
    <n v="0"/>
    <x v="1"/>
    <x v="1"/>
    <s v=""/>
    <s v=""/>
    <n v="0"/>
    <n v="0"/>
    <n v="0"/>
  </r>
  <r>
    <x v="171"/>
    <s v="30/07/2024"/>
    <s v="Franchise Silver Sales Bill CSJ"/>
    <s v="CGST ON SILVER ORNAMENT SALES"/>
    <s v=""/>
    <s v=""/>
    <n v="0"/>
    <s v=""/>
    <s v=""/>
    <n v="19.5"/>
    <n v="0"/>
    <x v="1"/>
    <x v="1"/>
    <s v=""/>
    <s v=""/>
    <n v="0"/>
    <n v="0"/>
    <n v="0"/>
  </r>
  <r>
    <x v="171"/>
    <s v="30/07/2024"/>
    <s v="Franchise Silver Sales Bill CSJ"/>
    <s v="ROUND OFF A/C"/>
    <s v=""/>
    <s v=""/>
    <n v="0.04"/>
    <s v=""/>
    <s v=""/>
    <n v="0"/>
    <n v="0"/>
    <x v="1"/>
    <x v="1"/>
    <s v=""/>
    <s v=""/>
    <n v="0"/>
    <n v="0"/>
    <n v="0"/>
  </r>
  <r>
    <x v="171"/>
    <s v="30/07/2024"/>
    <s v="Franchise Silver Sales Bill CSJ"/>
    <s v="CHANDUKAKA SARAF AND SONS PVT LTD PUNE"/>
    <s v=""/>
    <s v=""/>
    <n v="36082"/>
    <s v=""/>
    <s v=""/>
    <n v="0"/>
    <n v="0"/>
    <x v="1"/>
    <x v="1"/>
    <s v=""/>
    <s v=""/>
    <n v="0"/>
    <n v="0"/>
    <n v="0"/>
  </r>
  <r>
    <x v="172"/>
    <s v="30/07/2024"/>
    <s v="Franchise Silver Sales Bill CSJ"/>
    <s v="SILVER ARTICLES SALES"/>
    <s v=""/>
    <n v="0"/>
    <n v="0"/>
    <n v="125.467"/>
    <n v="81.23"/>
    <n v="10191.99"/>
    <n v="10191.99"/>
    <x v="1"/>
    <x v="1"/>
    <n v="125.467"/>
    <n v="81.23"/>
    <n v="10191.683999999999"/>
    <n v="10191.683999999999"/>
    <n v="0"/>
  </r>
  <r>
    <x v="172"/>
    <s v="30/07/2024"/>
    <s v="Franchise Silver Sales Bill CSJ"/>
    <s v="SILVER ARTICLES SALES LABOUR CHARGES"/>
    <s v=""/>
    <s v=""/>
    <n v="0"/>
    <s v=""/>
    <s v=""/>
    <n v="1707.78"/>
    <n v="1707.78"/>
    <x v="1"/>
    <x v="1"/>
    <s v=""/>
    <s v=""/>
    <n v="0"/>
    <n v="0"/>
    <n v="0"/>
  </r>
  <r>
    <x v="172"/>
    <s v="30/07/2024"/>
    <s v="Franchise Silver Sales Bill CSJ"/>
    <s v="SGST ON SILVER ARTICLES SALES"/>
    <s v=""/>
    <s v=""/>
    <n v="0"/>
    <s v=""/>
    <s v=""/>
    <n v="152.88"/>
    <n v="0"/>
    <x v="1"/>
    <x v="1"/>
    <s v=""/>
    <s v=""/>
    <n v="0"/>
    <n v="0"/>
    <n v="0"/>
  </r>
  <r>
    <x v="172"/>
    <s v="30/07/2024"/>
    <s v="Franchise Silver Sales Bill CSJ"/>
    <s v="CGST ON SILVER ARTICLES SALES"/>
    <s v=""/>
    <s v=""/>
    <n v="0"/>
    <s v=""/>
    <s v=""/>
    <n v="152.88"/>
    <n v="0"/>
    <x v="1"/>
    <x v="1"/>
    <s v=""/>
    <s v=""/>
    <n v="0"/>
    <n v="0"/>
    <n v="0"/>
  </r>
  <r>
    <x v="172"/>
    <s v="30/07/2024"/>
    <s v="Franchise Silver Sales Bill CSJ"/>
    <s v="SGST ON SILVER ARTICLES SALES"/>
    <s v=""/>
    <s v=""/>
    <n v="0"/>
    <s v=""/>
    <s v=""/>
    <n v="25.62"/>
    <n v="0"/>
    <x v="1"/>
    <x v="1"/>
    <s v=""/>
    <s v=""/>
    <n v="0"/>
    <n v="0"/>
    <n v="0"/>
  </r>
  <r>
    <x v="172"/>
    <s v="30/07/2024"/>
    <s v="Franchise Silver Sales Bill CSJ"/>
    <s v="CGST ON SILVER ARTICLES SALES"/>
    <s v=""/>
    <s v=""/>
    <n v="0"/>
    <s v=""/>
    <s v=""/>
    <n v="25.62"/>
    <n v="0"/>
    <x v="1"/>
    <x v="1"/>
    <s v=""/>
    <s v=""/>
    <n v="0"/>
    <n v="0"/>
    <n v="0"/>
  </r>
  <r>
    <x v="172"/>
    <s v="30/07/2024"/>
    <s v="Franchise Silver Sales Bill CSJ"/>
    <s v="ROUND OFF A/C"/>
    <s v=""/>
    <s v=""/>
    <n v="0"/>
    <s v=""/>
    <s v=""/>
    <n v="0.23"/>
    <n v="0"/>
    <x v="1"/>
    <x v="1"/>
    <s v=""/>
    <s v=""/>
    <n v="0"/>
    <n v="0"/>
    <n v="0"/>
  </r>
  <r>
    <x v="172"/>
    <s v="30/07/2024"/>
    <s v="Franchise Silver Sales Bill CSJ"/>
    <s v="CHANDUKAKA SARAF AND SONS PVT LTD PUNE"/>
    <s v=""/>
    <s v=""/>
    <n v="12257"/>
    <s v=""/>
    <s v=""/>
    <n v="0"/>
    <n v="0"/>
    <x v="1"/>
    <x v="1"/>
    <s v=""/>
    <s v=""/>
    <n v="0"/>
    <n v="0"/>
    <n v="0"/>
  </r>
  <r>
    <x v="173"/>
    <s v="30/07/2024"/>
    <s v="Franchise Silver Sales Bill CSJ"/>
    <s v="SILVER ARTICLES SALES"/>
    <s v=""/>
    <n v="0"/>
    <n v="0"/>
    <n v="219.33099999999999"/>
    <n v="81.23"/>
    <n v="10869.52"/>
    <n v="10869.52"/>
    <x v="1"/>
    <x v="1"/>
    <n v="219.33099999999999"/>
    <n v="81.23"/>
    <n v="17816.257000000001"/>
    <n v="17816.257000000001"/>
    <n v="0"/>
  </r>
  <r>
    <x v="173"/>
    <s v="30/07/2024"/>
    <s v="Franchise Silver Sales Bill CSJ"/>
    <s v="SILVER ARTICLES SALES LABOUR CHARGES"/>
    <s v=""/>
    <s v=""/>
    <n v="0"/>
    <s v=""/>
    <s v=""/>
    <n v="2378.42"/>
    <n v="2378.42"/>
    <x v="1"/>
    <x v="1"/>
    <s v=""/>
    <s v=""/>
    <n v="0"/>
    <n v="0"/>
    <n v="0"/>
  </r>
  <r>
    <x v="173"/>
    <s v="30/07/2024"/>
    <s v="Franchise Silver Sales Bill CSJ"/>
    <s v="SILVER ORNAMENT SALES"/>
    <s v=""/>
    <s v=""/>
    <n v="0"/>
    <s v=""/>
    <s v=""/>
    <n v="6946.36"/>
    <n v="6946.36"/>
    <x v="1"/>
    <x v="1"/>
    <s v=""/>
    <s v=""/>
    <n v="0"/>
    <n v="0"/>
    <n v="0"/>
  </r>
  <r>
    <x v="173"/>
    <s v="30/07/2024"/>
    <s v="Franchise Silver Sales Bill CSJ"/>
    <s v="SILVER ORNAMENT SALES LABOUR CHARGES"/>
    <s v=""/>
    <s v=""/>
    <n v="0"/>
    <s v=""/>
    <s v=""/>
    <n v="1418.93"/>
    <n v="1418.93"/>
    <x v="1"/>
    <x v="1"/>
    <s v=""/>
    <s v=""/>
    <n v="0"/>
    <n v="0"/>
    <n v="0"/>
  </r>
  <r>
    <x v="173"/>
    <s v="30/07/2024"/>
    <s v="Franchise Silver Sales Bill CSJ"/>
    <s v="SGST ON SILVER ARTICLES SALES"/>
    <s v=""/>
    <s v=""/>
    <n v="0"/>
    <s v=""/>
    <s v=""/>
    <n v="163.04"/>
    <n v="0"/>
    <x v="1"/>
    <x v="1"/>
    <s v=""/>
    <s v=""/>
    <n v="0"/>
    <n v="0"/>
    <n v="0"/>
  </r>
  <r>
    <x v="173"/>
    <s v="30/07/2024"/>
    <s v="Franchise Silver Sales Bill CSJ"/>
    <s v="CGST ON SILVER ARTICLES SALES"/>
    <s v=""/>
    <s v=""/>
    <n v="0"/>
    <s v=""/>
    <s v=""/>
    <n v="163.04"/>
    <n v="0"/>
    <x v="1"/>
    <x v="1"/>
    <s v=""/>
    <s v=""/>
    <n v="0"/>
    <n v="0"/>
    <n v="0"/>
  </r>
  <r>
    <x v="173"/>
    <s v="30/07/2024"/>
    <s v="Franchise Silver Sales Bill CSJ"/>
    <s v="SGST ON SILVER ARTICLES SALES"/>
    <s v=""/>
    <s v=""/>
    <n v="0"/>
    <s v=""/>
    <s v=""/>
    <n v="35.68"/>
    <n v="0"/>
    <x v="1"/>
    <x v="1"/>
    <s v=""/>
    <s v=""/>
    <n v="0"/>
    <n v="0"/>
    <n v="0"/>
  </r>
  <r>
    <x v="173"/>
    <s v="30/07/2024"/>
    <s v="Franchise Silver Sales Bill CSJ"/>
    <s v="CGST ON SILVER ARTICLES SALES"/>
    <s v=""/>
    <s v=""/>
    <n v="0"/>
    <s v=""/>
    <s v=""/>
    <n v="35.68"/>
    <n v="0"/>
    <x v="1"/>
    <x v="1"/>
    <s v=""/>
    <s v=""/>
    <n v="0"/>
    <n v="0"/>
    <n v="0"/>
  </r>
  <r>
    <x v="173"/>
    <s v="30/07/2024"/>
    <s v="Franchise Silver Sales Bill CSJ"/>
    <s v="SGST ON SILVER ORNAMENT SALES"/>
    <s v=""/>
    <s v=""/>
    <n v="0"/>
    <s v=""/>
    <s v=""/>
    <n v="104.2"/>
    <n v="0"/>
    <x v="1"/>
    <x v="1"/>
    <s v=""/>
    <s v=""/>
    <n v="0"/>
    <n v="0"/>
    <n v="0"/>
  </r>
  <r>
    <x v="173"/>
    <s v="30/07/2024"/>
    <s v="Franchise Silver Sales Bill CSJ"/>
    <s v="CGST ON SILVER ORNAMENT SALES"/>
    <s v=""/>
    <s v=""/>
    <n v="0"/>
    <s v=""/>
    <s v=""/>
    <n v="104.2"/>
    <n v="0"/>
    <x v="1"/>
    <x v="1"/>
    <s v=""/>
    <s v=""/>
    <n v="0"/>
    <n v="0"/>
    <n v="0"/>
  </r>
  <r>
    <x v="173"/>
    <s v="30/07/2024"/>
    <s v="Franchise Silver Sales Bill CSJ"/>
    <s v="SGST ON SILVER ORNAMENT SALES"/>
    <s v=""/>
    <s v=""/>
    <n v="0"/>
    <s v=""/>
    <s v=""/>
    <n v="21.28"/>
    <n v="0"/>
    <x v="1"/>
    <x v="1"/>
    <s v=""/>
    <s v=""/>
    <n v="0"/>
    <n v="0"/>
    <n v="0"/>
  </r>
  <r>
    <x v="173"/>
    <s v="30/07/2024"/>
    <s v="Franchise Silver Sales Bill CSJ"/>
    <s v="CGST ON SILVER ORNAMENT SALES"/>
    <s v=""/>
    <s v=""/>
    <n v="0"/>
    <s v=""/>
    <s v=""/>
    <n v="21.28"/>
    <n v="0"/>
    <x v="1"/>
    <x v="1"/>
    <s v=""/>
    <s v=""/>
    <n v="0"/>
    <n v="0"/>
    <n v="0"/>
  </r>
  <r>
    <x v="173"/>
    <s v="30/07/2024"/>
    <s v="Franchise Silver Sales Bill CSJ"/>
    <s v="ROUND OFF A/C"/>
    <s v=""/>
    <s v=""/>
    <n v="0"/>
    <s v=""/>
    <s v=""/>
    <n v="0.37"/>
    <n v="0"/>
    <x v="1"/>
    <x v="1"/>
    <s v=""/>
    <s v=""/>
    <n v="0"/>
    <n v="0"/>
    <n v="0"/>
  </r>
  <r>
    <x v="173"/>
    <s v="30/07/2024"/>
    <s v="Franchise Silver Sales Bill CSJ"/>
    <s v="CHANDUKAKA SARAF AND SONS PVT LTD PUNE"/>
    <s v=""/>
    <s v=""/>
    <n v="22262"/>
    <s v=""/>
    <s v=""/>
    <n v="0"/>
    <n v="0"/>
    <x v="1"/>
    <x v="1"/>
    <s v=""/>
    <s v=""/>
    <n v="0"/>
    <n v="0"/>
    <n v="0"/>
  </r>
  <r>
    <x v="174"/>
    <s v="30/07/2024"/>
    <s v="Franchise Silver Sales Bill CSJ"/>
    <s v="SILVER ORNAMENT SALES"/>
    <s v=""/>
    <n v="0"/>
    <n v="0"/>
    <n v="3.145"/>
    <n v="81.23"/>
    <n v="455.53"/>
    <n v="455.53"/>
    <x v="1"/>
    <x v="1"/>
    <n v="3.145"/>
    <n v="81.23"/>
    <n v="255.46799999999999"/>
    <n v="255.46799999999999"/>
    <n v="0"/>
  </r>
  <r>
    <x v="174"/>
    <s v="30/07/2024"/>
    <s v="Franchise Silver Sales Bill CSJ"/>
    <s v="SGST ON SILVER ORNAMENT SALES"/>
    <s v=""/>
    <s v=""/>
    <n v="0"/>
    <s v=""/>
    <s v=""/>
    <n v="6.83"/>
    <n v="0"/>
    <x v="1"/>
    <x v="1"/>
    <s v=""/>
    <s v=""/>
    <n v="0"/>
    <n v="0"/>
    <n v="0"/>
  </r>
  <r>
    <x v="174"/>
    <s v="30/07/2024"/>
    <s v="Franchise Silver Sales Bill CSJ"/>
    <s v="CGST ON SILVER ORNAMENT SALES"/>
    <s v=""/>
    <s v=""/>
    <n v="0"/>
    <s v=""/>
    <s v=""/>
    <n v="6.83"/>
    <n v="0"/>
    <x v="1"/>
    <x v="1"/>
    <s v=""/>
    <s v=""/>
    <n v="0"/>
    <n v="0"/>
    <n v="0"/>
  </r>
  <r>
    <x v="174"/>
    <s v="30/07/2024"/>
    <s v="Franchise Silver Sales Bill CSJ"/>
    <s v="ROUND OFF A/C"/>
    <s v=""/>
    <s v=""/>
    <n v="0.19"/>
    <s v=""/>
    <s v=""/>
    <n v="0"/>
    <n v="0"/>
    <x v="1"/>
    <x v="1"/>
    <s v=""/>
    <s v=""/>
    <n v="0"/>
    <n v="0"/>
    <n v="0"/>
  </r>
  <r>
    <x v="174"/>
    <s v="30/07/2024"/>
    <s v="Franchise Silver Sales Bill CSJ"/>
    <s v="CHANDUKAKA SARAF AND SONS PVT LTD PUNE"/>
    <s v=""/>
    <s v=""/>
    <n v="469"/>
    <s v=""/>
    <s v=""/>
    <n v="0"/>
    <n v="0"/>
    <x v="1"/>
    <x v="1"/>
    <s v=""/>
    <s v=""/>
    <n v="0"/>
    <n v="0"/>
    <n v="0"/>
  </r>
  <r>
    <x v="175"/>
    <s v="30/07/2024"/>
    <s v="Franchise Silver Sales Bill CSJ"/>
    <s v="SILVER ORNAMENT SALES"/>
    <s v=""/>
    <n v="0"/>
    <n v="0"/>
    <n v="305.54899999999998"/>
    <n v="81.23"/>
    <n v="5334.76"/>
    <n v="5334.76"/>
    <x v="1"/>
    <x v="1"/>
    <n v="305.54899999999998"/>
    <n v="81.23"/>
    <n v="24819.744999999999"/>
    <n v="24819.744999999999"/>
    <n v="0"/>
  </r>
  <r>
    <x v="175"/>
    <s v="30/07/2024"/>
    <s v="Franchise Silver Sales Bill CSJ"/>
    <s v="SILVER ORNAMENT SALES LABOUR CHARGES"/>
    <s v=""/>
    <s v=""/>
    <n v="0"/>
    <s v=""/>
    <s v=""/>
    <n v="1342.24"/>
    <n v="1342.24"/>
    <x v="1"/>
    <x v="1"/>
    <s v=""/>
    <s v=""/>
    <n v="0"/>
    <n v="0"/>
    <n v="0"/>
  </r>
  <r>
    <x v="175"/>
    <s v="30/07/2024"/>
    <s v="Franchise Silver Sales Bill CSJ"/>
    <s v="SILVER ARTICLES SALES"/>
    <s v=""/>
    <s v=""/>
    <n v="0"/>
    <s v=""/>
    <s v=""/>
    <n v="19484.77"/>
    <n v="19484.77"/>
    <x v="1"/>
    <x v="1"/>
    <s v=""/>
    <s v=""/>
    <n v="0"/>
    <n v="0"/>
    <n v="0"/>
  </r>
  <r>
    <x v="175"/>
    <s v="30/07/2024"/>
    <s v="Franchise Silver Sales Bill CSJ"/>
    <s v="SILVER ARTICLES SALES LABOUR CHARGES"/>
    <s v=""/>
    <s v=""/>
    <n v="0"/>
    <s v=""/>
    <s v=""/>
    <n v="3899.44"/>
    <n v="3899.44"/>
    <x v="1"/>
    <x v="1"/>
    <s v=""/>
    <s v=""/>
    <n v="0"/>
    <n v="0"/>
    <n v="0"/>
  </r>
  <r>
    <x v="175"/>
    <s v="30/07/2024"/>
    <s v="Franchise Silver Sales Bill CSJ"/>
    <s v="SGST ON SILVER ORNAMENT SALES"/>
    <s v=""/>
    <s v=""/>
    <n v="0"/>
    <s v=""/>
    <s v=""/>
    <n v="80.02"/>
    <n v="0"/>
    <x v="1"/>
    <x v="1"/>
    <s v=""/>
    <s v=""/>
    <n v="0"/>
    <n v="0"/>
    <n v="0"/>
  </r>
  <r>
    <x v="175"/>
    <s v="30/07/2024"/>
    <s v="Franchise Silver Sales Bill CSJ"/>
    <s v="CGST ON SILVER ORNAMENT SALES"/>
    <s v=""/>
    <s v=""/>
    <n v="0"/>
    <s v=""/>
    <s v=""/>
    <n v="80.02"/>
    <n v="0"/>
    <x v="1"/>
    <x v="1"/>
    <s v=""/>
    <s v=""/>
    <n v="0"/>
    <n v="0"/>
    <n v="0"/>
  </r>
  <r>
    <x v="175"/>
    <s v="30/07/2024"/>
    <s v="Franchise Silver Sales Bill CSJ"/>
    <s v="SGST ON SILVER ORNAMENT SALES"/>
    <s v=""/>
    <s v=""/>
    <n v="0"/>
    <s v=""/>
    <s v=""/>
    <n v="20.13"/>
    <n v="0"/>
    <x v="1"/>
    <x v="1"/>
    <s v=""/>
    <s v=""/>
    <n v="0"/>
    <n v="0"/>
    <n v="0"/>
  </r>
  <r>
    <x v="175"/>
    <s v="30/07/2024"/>
    <s v="Franchise Silver Sales Bill CSJ"/>
    <s v="CGST ON SILVER ORNAMENT SALES"/>
    <s v=""/>
    <s v=""/>
    <n v="0"/>
    <s v=""/>
    <s v=""/>
    <n v="20.13"/>
    <n v="0"/>
    <x v="1"/>
    <x v="1"/>
    <s v=""/>
    <s v=""/>
    <n v="0"/>
    <n v="0"/>
    <n v="0"/>
  </r>
  <r>
    <x v="175"/>
    <s v="30/07/2024"/>
    <s v="Franchise Silver Sales Bill CSJ"/>
    <s v="SGST ON SILVER ARTICLES SALES"/>
    <s v=""/>
    <s v=""/>
    <n v="0"/>
    <s v=""/>
    <s v=""/>
    <n v="292.27"/>
    <n v="0"/>
    <x v="1"/>
    <x v="1"/>
    <s v=""/>
    <s v=""/>
    <n v="0"/>
    <n v="0"/>
    <n v="0"/>
  </r>
  <r>
    <x v="175"/>
    <s v="30/07/2024"/>
    <s v="Franchise Silver Sales Bill CSJ"/>
    <s v="CGST ON SILVER ARTICLES SALES"/>
    <s v=""/>
    <s v=""/>
    <n v="0"/>
    <s v=""/>
    <s v=""/>
    <n v="292.27"/>
    <n v="0"/>
    <x v="1"/>
    <x v="1"/>
    <s v=""/>
    <s v=""/>
    <n v="0"/>
    <n v="0"/>
    <n v="0"/>
  </r>
  <r>
    <x v="175"/>
    <s v="30/07/2024"/>
    <s v="Franchise Silver Sales Bill CSJ"/>
    <s v="SGST ON SILVER ARTICLES SALES"/>
    <s v=""/>
    <s v=""/>
    <n v="0"/>
    <s v=""/>
    <s v=""/>
    <n v="58.49"/>
    <n v="0"/>
    <x v="1"/>
    <x v="1"/>
    <s v=""/>
    <s v=""/>
    <n v="0"/>
    <n v="0"/>
    <n v="0"/>
  </r>
  <r>
    <x v="175"/>
    <s v="30/07/2024"/>
    <s v="Franchise Silver Sales Bill CSJ"/>
    <s v="CGST ON SILVER ARTICLES SALES"/>
    <s v=""/>
    <s v=""/>
    <n v="0"/>
    <s v=""/>
    <s v=""/>
    <n v="58.49"/>
    <n v="0"/>
    <x v="1"/>
    <x v="1"/>
    <s v=""/>
    <s v=""/>
    <n v="0"/>
    <n v="0"/>
    <n v="0"/>
  </r>
  <r>
    <x v="175"/>
    <s v="30/07/2024"/>
    <s v="Franchise Silver Sales Bill CSJ"/>
    <s v="ROUND OFF A/C"/>
    <s v=""/>
    <s v=""/>
    <n v="0.03"/>
    <s v=""/>
    <s v=""/>
    <n v="0"/>
    <n v="0"/>
    <x v="1"/>
    <x v="1"/>
    <s v=""/>
    <s v=""/>
    <n v="0"/>
    <n v="0"/>
    <n v="0"/>
  </r>
  <r>
    <x v="175"/>
    <s v="30/07/2024"/>
    <s v="Franchise Silver Sales Bill CSJ"/>
    <s v="CHANDUKAKA SARAF AND SONS PVT LTD PUNE"/>
    <s v=""/>
    <s v=""/>
    <n v="30963"/>
    <s v=""/>
    <s v=""/>
    <n v="0"/>
    <n v="0"/>
    <x v="1"/>
    <x v="1"/>
    <s v=""/>
    <s v=""/>
    <n v="0"/>
    <n v="0"/>
    <n v="0"/>
  </r>
  <r>
    <x v="176"/>
    <s v="30/07/2024"/>
    <s v="Franchise Silver Sales Bill CSJ"/>
    <s v="SILVER ORNAMENT SALES"/>
    <s v=""/>
    <n v="0"/>
    <n v="0"/>
    <n v="3.516"/>
    <n v="81.23"/>
    <n v="508.46"/>
    <n v="508.46"/>
    <x v="1"/>
    <x v="1"/>
    <n v="3.516"/>
    <n v="81.23"/>
    <n v="285.60500000000002"/>
    <n v="285.60500000000002"/>
    <n v="0"/>
  </r>
  <r>
    <x v="176"/>
    <s v="30/07/2024"/>
    <s v="Franchise Silver Sales Bill CSJ"/>
    <s v="SGST ON SILVER ORNAMENT SALES"/>
    <s v=""/>
    <s v=""/>
    <n v="0"/>
    <s v=""/>
    <s v=""/>
    <n v="7.63"/>
    <n v="0"/>
    <x v="1"/>
    <x v="1"/>
    <s v=""/>
    <s v=""/>
    <n v="0"/>
    <n v="0"/>
    <n v="0"/>
  </r>
  <r>
    <x v="176"/>
    <s v="30/07/2024"/>
    <s v="Franchise Silver Sales Bill CSJ"/>
    <s v="CGST ON SILVER ORNAMENT SALES"/>
    <s v=""/>
    <s v=""/>
    <n v="0"/>
    <s v=""/>
    <s v=""/>
    <n v="7.63"/>
    <n v="0"/>
    <x v="1"/>
    <x v="1"/>
    <s v=""/>
    <s v=""/>
    <n v="0"/>
    <n v="0"/>
    <n v="0"/>
  </r>
  <r>
    <x v="176"/>
    <s v="30/07/2024"/>
    <s v="Franchise Silver Sales Bill CSJ"/>
    <s v="ROUND OFF A/C"/>
    <s v=""/>
    <s v=""/>
    <n v="0"/>
    <s v=""/>
    <s v=""/>
    <n v="0.28000000000000003"/>
    <n v="0"/>
    <x v="1"/>
    <x v="1"/>
    <s v=""/>
    <s v=""/>
    <n v="0"/>
    <n v="0"/>
    <n v="0"/>
  </r>
  <r>
    <x v="176"/>
    <s v="30/07/2024"/>
    <s v="Franchise Silver Sales Bill CSJ"/>
    <s v="CHANDUKAKA SARAF AND SONS PVT LTD PUNE"/>
    <s v=""/>
    <s v=""/>
    <n v="524"/>
    <s v=""/>
    <s v=""/>
    <n v="0"/>
    <n v="0"/>
    <x v="1"/>
    <x v="1"/>
    <s v=""/>
    <s v=""/>
    <n v="0"/>
    <n v="0"/>
    <n v="0"/>
  </r>
  <r>
    <x v="177"/>
    <s v="30/07/2024"/>
    <s v="Franchise Silver Sales Bill CSJ"/>
    <s v="SILVER ORNAMENT SALES"/>
    <s v=""/>
    <n v="0"/>
    <n v="0"/>
    <n v="7.77"/>
    <n v="81.23"/>
    <n v="1124.76"/>
    <n v="1124.76"/>
    <x v="1"/>
    <x v="1"/>
    <n v="7.77"/>
    <n v="81.23"/>
    <n v="631.15700000000004"/>
    <n v="631.15700000000004"/>
    <n v="0"/>
  </r>
  <r>
    <x v="177"/>
    <s v="30/07/2024"/>
    <s v="Franchise Silver Sales Bill CSJ"/>
    <s v="SGST ON SILVER ORNAMENT SALES"/>
    <s v=""/>
    <s v=""/>
    <n v="0"/>
    <s v=""/>
    <s v=""/>
    <n v="16.87"/>
    <n v="0"/>
    <x v="1"/>
    <x v="1"/>
    <s v=""/>
    <s v=""/>
    <n v="0"/>
    <n v="0"/>
    <n v="0"/>
  </r>
  <r>
    <x v="177"/>
    <s v="30/07/2024"/>
    <s v="Franchise Silver Sales Bill CSJ"/>
    <s v="CGST ON SILVER ORNAMENT SALES"/>
    <s v=""/>
    <s v=""/>
    <n v="0"/>
    <s v=""/>
    <s v=""/>
    <n v="16.87"/>
    <n v="0"/>
    <x v="1"/>
    <x v="1"/>
    <s v=""/>
    <s v=""/>
    <n v="0"/>
    <n v="0"/>
    <n v="0"/>
  </r>
  <r>
    <x v="177"/>
    <s v="30/07/2024"/>
    <s v="Franchise Silver Sales Bill CSJ"/>
    <s v="ROUND OFF A/C"/>
    <s v=""/>
    <s v=""/>
    <n v="0"/>
    <s v=""/>
    <s v=""/>
    <n v="0.5"/>
    <n v="0"/>
    <x v="1"/>
    <x v="1"/>
    <s v=""/>
    <s v=""/>
    <n v="0"/>
    <n v="0"/>
    <n v="0"/>
  </r>
  <r>
    <x v="177"/>
    <s v="30/07/2024"/>
    <s v="Franchise Silver Sales Bill CSJ"/>
    <s v="CHANDUKAKA SARAF AND SONS PVT LTD PUNE"/>
    <s v=""/>
    <s v=""/>
    <n v="1159"/>
    <s v=""/>
    <s v=""/>
    <n v="0"/>
    <n v="0"/>
    <x v="1"/>
    <x v="1"/>
    <s v=""/>
    <s v=""/>
    <n v="0"/>
    <n v="0"/>
    <n v="0"/>
  </r>
  <r>
    <x v="178"/>
    <s v="30/07/2024"/>
    <s v="Franchise Silver Sales Bill CSJ"/>
    <s v="SILVER ARTICLES SALES"/>
    <s v=""/>
    <n v="0"/>
    <n v="0"/>
    <n v="510.71499999999997"/>
    <n v="81.23"/>
    <n v="33685.93"/>
    <n v="33685.93"/>
    <x v="1"/>
    <x v="1"/>
    <n v="510.71499999999997"/>
    <n v="81.23"/>
    <n v="41485.379000000001"/>
    <n v="41485.379000000001"/>
    <n v="0"/>
  </r>
  <r>
    <x v="178"/>
    <s v="30/07/2024"/>
    <s v="Franchise Silver Sales Bill CSJ"/>
    <s v="SILVER ARTICLES SALES LABOUR CHARGES"/>
    <s v=""/>
    <s v=""/>
    <n v="0"/>
    <s v=""/>
    <s v=""/>
    <n v="6327.1"/>
    <n v="6327.1"/>
    <x v="1"/>
    <x v="1"/>
    <s v=""/>
    <s v=""/>
    <n v="0"/>
    <n v="0"/>
    <n v="0"/>
  </r>
  <r>
    <x v="178"/>
    <s v="30/07/2024"/>
    <s v="Franchise Silver Sales Bill CSJ"/>
    <s v="SILVER ORNAMENT SALES"/>
    <s v=""/>
    <s v=""/>
    <n v="0"/>
    <s v=""/>
    <s v=""/>
    <n v="7798.46"/>
    <n v="7798.46"/>
    <x v="1"/>
    <x v="1"/>
    <s v=""/>
    <s v=""/>
    <n v="0"/>
    <n v="0"/>
    <n v="0"/>
  </r>
  <r>
    <x v="178"/>
    <s v="30/07/2024"/>
    <s v="Franchise Silver Sales Bill CSJ"/>
    <s v="SILVER ORNAMENT SALES LABOUR CHARGES"/>
    <s v=""/>
    <s v=""/>
    <n v="0"/>
    <s v=""/>
    <s v=""/>
    <n v="2019.46"/>
    <n v="2019.46"/>
    <x v="1"/>
    <x v="1"/>
    <s v=""/>
    <s v=""/>
    <n v="0"/>
    <n v="0"/>
    <n v="0"/>
  </r>
  <r>
    <x v="178"/>
    <s v="30/07/2024"/>
    <s v="Franchise Silver Sales Bill CSJ"/>
    <s v="SGST ON SILVER ARTICLES SALES"/>
    <s v=""/>
    <s v=""/>
    <n v="0"/>
    <s v=""/>
    <s v=""/>
    <n v="505.29"/>
    <n v="0"/>
    <x v="1"/>
    <x v="1"/>
    <s v=""/>
    <s v=""/>
    <n v="0"/>
    <n v="0"/>
    <n v="0"/>
  </r>
  <r>
    <x v="178"/>
    <s v="30/07/2024"/>
    <s v="Franchise Silver Sales Bill CSJ"/>
    <s v="CGST ON SILVER ARTICLES SALES"/>
    <s v=""/>
    <s v=""/>
    <n v="0"/>
    <s v=""/>
    <s v=""/>
    <n v="505.29"/>
    <n v="0"/>
    <x v="1"/>
    <x v="1"/>
    <s v=""/>
    <s v=""/>
    <n v="0"/>
    <n v="0"/>
    <n v="0"/>
  </r>
  <r>
    <x v="178"/>
    <s v="30/07/2024"/>
    <s v="Franchise Silver Sales Bill CSJ"/>
    <s v="SGST ON SILVER ARTICLES SALES"/>
    <s v=""/>
    <s v=""/>
    <n v="0"/>
    <s v=""/>
    <s v=""/>
    <n v="94.91"/>
    <n v="0"/>
    <x v="1"/>
    <x v="1"/>
    <s v=""/>
    <s v=""/>
    <n v="0"/>
    <n v="0"/>
    <n v="0"/>
  </r>
  <r>
    <x v="178"/>
    <s v="30/07/2024"/>
    <s v="Franchise Silver Sales Bill CSJ"/>
    <s v="CGST ON SILVER ARTICLES SALES"/>
    <s v=""/>
    <s v=""/>
    <n v="0"/>
    <s v=""/>
    <s v=""/>
    <n v="94.91"/>
    <n v="0"/>
    <x v="1"/>
    <x v="1"/>
    <s v=""/>
    <s v=""/>
    <n v="0"/>
    <n v="0"/>
    <n v="0"/>
  </r>
  <r>
    <x v="178"/>
    <s v="30/07/2024"/>
    <s v="Franchise Silver Sales Bill CSJ"/>
    <s v="SGST ON SILVER ORNAMENT SALES"/>
    <s v=""/>
    <s v=""/>
    <n v="0"/>
    <s v=""/>
    <s v=""/>
    <n v="116.98"/>
    <n v="0"/>
    <x v="1"/>
    <x v="1"/>
    <s v=""/>
    <s v=""/>
    <n v="0"/>
    <n v="0"/>
    <n v="0"/>
  </r>
  <r>
    <x v="178"/>
    <s v="30/07/2024"/>
    <s v="Franchise Silver Sales Bill CSJ"/>
    <s v="CGST ON SILVER ORNAMENT SALES"/>
    <s v=""/>
    <s v=""/>
    <n v="0"/>
    <s v=""/>
    <s v=""/>
    <n v="116.98"/>
    <n v="0"/>
    <x v="1"/>
    <x v="1"/>
    <s v=""/>
    <s v=""/>
    <n v="0"/>
    <n v="0"/>
    <n v="0"/>
  </r>
  <r>
    <x v="178"/>
    <s v="30/07/2024"/>
    <s v="Franchise Silver Sales Bill CSJ"/>
    <s v="SGST ON SILVER ORNAMENT SALES"/>
    <s v=""/>
    <s v=""/>
    <n v="0"/>
    <s v=""/>
    <s v=""/>
    <n v="30.29"/>
    <n v="0"/>
    <x v="1"/>
    <x v="1"/>
    <s v=""/>
    <s v=""/>
    <n v="0"/>
    <n v="0"/>
    <n v="0"/>
  </r>
  <r>
    <x v="178"/>
    <s v="30/07/2024"/>
    <s v="Franchise Silver Sales Bill CSJ"/>
    <s v="CGST ON SILVER ORNAMENT SALES"/>
    <s v=""/>
    <s v=""/>
    <n v="0"/>
    <s v=""/>
    <s v=""/>
    <n v="30.29"/>
    <n v="0"/>
    <x v="1"/>
    <x v="1"/>
    <s v=""/>
    <s v=""/>
    <n v="0"/>
    <n v="0"/>
    <n v="0"/>
  </r>
  <r>
    <x v="178"/>
    <s v="30/07/2024"/>
    <s v="Franchise Silver Sales Bill CSJ"/>
    <s v="ROUND OFF A/C"/>
    <s v=""/>
    <s v=""/>
    <n v="0"/>
    <s v=""/>
    <s v=""/>
    <n v="0.11"/>
    <n v="0"/>
    <x v="1"/>
    <x v="1"/>
    <s v=""/>
    <s v=""/>
    <n v="0"/>
    <n v="0"/>
    <n v="0"/>
  </r>
  <r>
    <x v="178"/>
    <s v="30/07/2024"/>
    <s v="Franchise Silver Sales Bill CSJ"/>
    <s v="CHANDUKAKA SARAF AND SONS PVT LTD PUNE"/>
    <s v=""/>
    <s v=""/>
    <n v="51326"/>
    <s v=""/>
    <s v=""/>
    <n v="0"/>
    <n v="0"/>
    <x v="1"/>
    <x v="1"/>
    <s v=""/>
    <s v=""/>
    <n v="0"/>
    <n v="0"/>
    <n v="0"/>
  </r>
  <r>
    <x v="179"/>
    <s v="30/07/2024"/>
    <s v="Franchise Silver Sales Bill CSJ"/>
    <s v="SILVER ORNAMENT SALES"/>
    <s v=""/>
    <n v="0"/>
    <n v="0"/>
    <n v="15.246"/>
    <n v="81.23"/>
    <n v="2207.33"/>
    <n v="2207.33"/>
    <x v="1"/>
    <x v="1"/>
    <n v="15.246"/>
    <n v="81.23"/>
    <n v="1238.433"/>
    <n v="1238.433"/>
    <n v="0"/>
  </r>
  <r>
    <x v="179"/>
    <s v="30/07/2024"/>
    <s v="Franchise Silver Sales Bill CSJ"/>
    <s v="SGST ON SILVER ORNAMENT SALES"/>
    <s v=""/>
    <s v=""/>
    <n v="0"/>
    <s v=""/>
    <s v=""/>
    <n v="33.11"/>
    <n v="0"/>
    <x v="1"/>
    <x v="1"/>
    <s v=""/>
    <s v=""/>
    <n v="0"/>
    <n v="0"/>
    <n v="0"/>
  </r>
  <r>
    <x v="179"/>
    <s v="30/07/2024"/>
    <s v="Franchise Silver Sales Bill CSJ"/>
    <s v="CGST ON SILVER ORNAMENT SALES"/>
    <s v=""/>
    <s v=""/>
    <n v="0"/>
    <s v=""/>
    <s v=""/>
    <n v="33.11"/>
    <n v="0"/>
    <x v="1"/>
    <x v="1"/>
    <s v=""/>
    <s v=""/>
    <n v="0"/>
    <n v="0"/>
    <n v="0"/>
  </r>
  <r>
    <x v="179"/>
    <s v="30/07/2024"/>
    <s v="Franchise Silver Sales Bill CSJ"/>
    <s v="ROUND OFF A/C"/>
    <s v=""/>
    <s v=""/>
    <n v="0"/>
    <s v=""/>
    <s v=""/>
    <n v="0.45"/>
    <n v="0"/>
    <x v="1"/>
    <x v="1"/>
    <s v=""/>
    <s v=""/>
    <n v="0"/>
    <n v="0"/>
    <n v="0"/>
  </r>
  <r>
    <x v="179"/>
    <s v="30/07/2024"/>
    <s v="Franchise Silver Sales Bill CSJ"/>
    <s v="CHANDUKAKA SARAF AND SONS PVT LTD PUNE"/>
    <s v=""/>
    <s v=""/>
    <n v="2274"/>
    <s v=""/>
    <s v=""/>
    <n v="0"/>
    <n v="0"/>
    <x v="1"/>
    <x v="1"/>
    <s v=""/>
    <s v=""/>
    <n v="0"/>
    <n v="0"/>
    <n v="0"/>
  </r>
  <r>
    <x v="180"/>
    <s v="30/07/2024"/>
    <s v="Franchise Silver Sales Bill CSJ"/>
    <s v="SILVER ORNAMENT SALES"/>
    <s v=""/>
    <n v="0"/>
    <n v="0"/>
    <n v="5.181"/>
    <n v="81.23"/>
    <n v="750.29"/>
    <n v="750.29"/>
    <x v="1"/>
    <x v="1"/>
    <n v="5.181"/>
    <n v="81.23"/>
    <n v="420.85300000000001"/>
    <n v="420.85300000000001"/>
    <n v="0"/>
  </r>
  <r>
    <x v="180"/>
    <s v="30/07/2024"/>
    <s v="Franchise Silver Sales Bill CSJ"/>
    <s v="SGST ON SILVER ORNAMENT SALES"/>
    <s v=""/>
    <s v=""/>
    <n v="0"/>
    <s v=""/>
    <s v=""/>
    <n v="11.25"/>
    <n v="0"/>
    <x v="1"/>
    <x v="1"/>
    <s v=""/>
    <s v=""/>
    <n v="0"/>
    <n v="0"/>
    <n v="0"/>
  </r>
  <r>
    <x v="180"/>
    <s v="30/07/2024"/>
    <s v="Franchise Silver Sales Bill CSJ"/>
    <s v="CGST ON SILVER ORNAMENT SALES"/>
    <s v=""/>
    <s v=""/>
    <n v="0"/>
    <s v=""/>
    <s v=""/>
    <n v="11.25"/>
    <n v="0"/>
    <x v="1"/>
    <x v="1"/>
    <s v=""/>
    <s v=""/>
    <n v="0"/>
    <n v="0"/>
    <n v="0"/>
  </r>
  <r>
    <x v="180"/>
    <s v="30/07/2024"/>
    <s v="Franchise Silver Sales Bill CSJ"/>
    <s v="ROUND OFF A/C"/>
    <s v=""/>
    <s v=""/>
    <n v="0"/>
    <s v=""/>
    <s v=""/>
    <n v="0.21"/>
    <n v="0"/>
    <x v="1"/>
    <x v="1"/>
    <s v=""/>
    <s v=""/>
    <n v="0"/>
    <n v="0"/>
    <n v="0"/>
  </r>
  <r>
    <x v="180"/>
    <s v="30/07/2024"/>
    <s v="Franchise Silver Sales Bill CSJ"/>
    <s v="CHANDUKAKA SARAF AND SONS PVT LTD PUNE"/>
    <s v=""/>
    <s v=""/>
    <n v="773"/>
    <s v=""/>
    <s v=""/>
    <n v="0"/>
    <n v="0"/>
    <x v="1"/>
    <x v="1"/>
    <s v=""/>
    <s v=""/>
    <n v="0"/>
    <n v="0"/>
    <n v="0"/>
  </r>
  <r>
    <x v="181"/>
    <s v="30/07/2024"/>
    <s v="Franchise Silver Sales Bill CSJ"/>
    <s v="SILVER ORNAMENT SALES"/>
    <s v=""/>
    <n v="0"/>
    <n v="0"/>
    <n v="745.91200000000003"/>
    <n v="81.23"/>
    <n v="11313.64"/>
    <n v="11313.64"/>
    <x v="1"/>
    <x v="1"/>
    <n v="745.91200000000003"/>
    <n v="81.23"/>
    <n v="60590.432000000001"/>
    <n v="60590.432000000001"/>
    <n v="0"/>
  </r>
  <r>
    <x v="181"/>
    <s v="30/07/2024"/>
    <s v="Franchise Silver Sales Bill CSJ"/>
    <s v="SILVER ORNAMENT SALES LABOUR CHARGES"/>
    <s v=""/>
    <s v=""/>
    <n v="0"/>
    <s v=""/>
    <s v=""/>
    <n v="3013.87"/>
    <n v="3013.87"/>
    <x v="1"/>
    <x v="1"/>
    <s v=""/>
    <s v=""/>
    <n v="0"/>
    <n v="0"/>
    <n v="0"/>
  </r>
  <r>
    <x v="181"/>
    <s v="30/07/2024"/>
    <s v="Franchise Silver Sales Bill CSJ"/>
    <s v="SILVER ARTICLES SALES"/>
    <s v=""/>
    <s v=""/>
    <n v="0"/>
    <s v=""/>
    <s v=""/>
    <n v="30918.16"/>
    <n v="30918.16"/>
    <x v="1"/>
    <x v="1"/>
    <s v=""/>
    <s v=""/>
    <n v="0"/>
    <n v="0"/>
    <n v="0"/>
  </r>
  <r>
    <x v="181"/>
    <s v="30/07/2024"/>
    <s v="Franchise Silver Sales Bill CSJ"/>
    <s v="SILVER ARTICLES SALES LABOUR CHARGES"/>
    <s v=""/>
    <s v=""/>
    <n v="0"/>
    <s v=""/>
    <s v=""/>
    <n v="6370.45"/>
    <n v="6370.45"/>
    <x v="1"/>
    <x v="1"/>
    <s v=""/>
    <s v=""/>
    <n v="0"/>
    <n v="0"/>
    <n v="0"/>
  </r>
  <r>
    <x v="181"/>
    <s v="30/07/2024"/>
    <s v="Franchise Silver Sales Bill CSJ"/>
    <s v="SILVER BULLION SALES"/>
    <s v=""/>
    <s v=""/>
    <n v="0"/>
    <s v=""/>
    <s v=""/>
    <n v="18357.98"/>
    <n v="18357.98"/>
    <x v="1"/>
    <x v="1"/>
    <s v=""/>
    <s v=""/>
    <n v="0"/>
    <n v="0"/>
    <n v="0"/>
  </r>
  <r>
    <x v="181"/>
    <s v="30/07/2024"/>
    <s v="Franchise Silver Sales Bill CSJ"/>
    <s v="SILVER BULLION SALES LABOUR CHARGES"/>
    <s v=""/>
    <s v=""/>
    <n v="0"/>
    <s v=""/>
    <s v=""/>
    <n v="73.430000000000007"/>
    <n v="73.430000000000007"/>
    <x v="1"/>
    <x v="1"/>
    <s v=""/>
    <s v=""/>
    <n v="0"/>
    <n v="0"/>
    <n v="0"/>
  </r>
  <r>
    <x v="181"/>
    <s v="30/07/2024"/>
    <s v="Franchise Silver Sales Bill CSJ"/>
    <s v="SGST ON SILVER ORNAMENT SALES"/>
    <s v=""/>
    <s v=""/>
    <n v="0"/>
    <s v=""/>
    <s v=""/>
    <n v="169.7"/>
    <n v="0"/>
    <x v="1"/>
    <x v="1"/>
    <s v=""/>
    <s v=""/>
    <n v="0"/>
    <n v="0"/>
    <n v="0"/>
  </r>
  <r>
    <x v="181"/>
    <s v="30/07/2024"/>
    <s v="Franchise Silver Sales Bill CSJ"/>
    <s v="CGST ON SILVER ORNAMENT SALES"/>
    <s v=""/>
    <s v=""/>
    <n v="0"/>
    <s v=""/>
    <s v=""/>
    <n v="169.7"/>
    <n v="0"/>
    <x v="1"/>
    <x v="1"/>
    <s v=""/>
    <s v=""/>
    <n v="0"/>
    <n v="0"/>
    <n v="0"/>
  </r>
  <r>
    <x v="181"/>
    <s v="30/07/2024"/>
    <s v="Franchise Silver Sales Bill CSJ"/>
    <s v="SGST ON SILVER ORNAMENT SALES"/>
    <s v=""/>
    <s v=""/>
    <n v="0"/>
    <s v=""/>
    <s v=""/>
    <n v="45.21"/>
    <n v="0"/>
    <x v="1"/>
    <x v="1"/>
    <s v=""/>
    <s v=""/>
    <n v="0"/>
    <n v="0"/>
    <n v="0"/>
  </r>
  <r>
    <x v="181"/>
    <s v="30/07/2024"/>
    <s v="Franchise Silver Sales Bill CSJ"/>
    <s v="CGST ON SILVER ORNAMENT SALES"/>
    <s v=""/>
    <s v=""/>
    <n v="0"/>
    <s v=""/>
    <s v=""/>
    <n v="45.21"/>
    <n v="0"/>
    <x v="1"/>
    <x v="1"/>
    <s v=""/>
    <s v=""/>
    <n v="0"/>
    <n v="0"/>
    <n v="0"/>
  </r>
  <r>
    <x v="181"/>
    <s v="30/07/2024"/>
    <s v="Franchise Silver Sales Bill CSJ"/>
    <s v="SGST ON SILVER ARTICLES SALES"/>
    <s v=""/>
    <s v=""/>
    <n v="0"/>
    <s v=""/>
    <s v=""/>
    <n v="463.77"/>
    <n v="0"/>
    <x v="1"/>
    <x v="1"/>
    <s v=""/>
    <s v=""/>
    <n v="0"/>
    <n v="0"/>
    <n v="0"/>
  </r>
  <r>
    <x v="181"/>
    <s v="30/07/2024"/>
    <s v="Franchise Silver Sales Bill CSJ"/>
    <s v="CGST ON SILVER ARTICLES SALES"/>
    <s v=""/>
    <s v=""/>
    <n v="0"/>
    <s v=""/>
    <s v=""/>
    <n v="463.77"/>
    <n v="0"/>
    <x v="1"/>
    <x v="1"/>
    <s v=""/>
    <s v=""/>
    <n v="0"/>
    <n v="0"/>
    <n v="0"/>
  </r>
  <r>
    <x v="181"/>
    <s v="30/07/2024"/>
    <s v="Franchise Silver Sales Bill CSJ"/>
    <s v="SGST ON SILVER ARTICLES SALES"/>
    <s v=""/>
    <s v=""/>
    <n v="0"/>
    <s v=""/>
    <s v=""/>
    <n v="95.56"/>
    <n v="0"/>
    <x v="1"/>
    <x v="1"/>
    <s v=""/>
    <s v=""/>
    <n v="0"/>
    <n v="0"/>
    <n v="0"/>
  </r>
  <r>
    <x v="181"/>
    <s v="30/07/2024"/>
    <s v="Franchise Silver Sales Bill CSJ"/>
    <s v="CGST ON SILVER ARTICLES SALES"/>
    <s v=""/>
    <s v=""/>
    <n v="0"/>
    <s v=""/>
    <s v=""/>
    <n v="95.56"/>
    <n v="0"/>
    <x v="1"/>
    <x v="1"/>
    <s v=""/>
    <s v=""/>
    <n v="0"/>
    <n v="0"/>
    <n v="0"/>
  </r>
  <r>
    <x v="181"/>
    <s v="30/07/2024"/>
    <s v="Franchise Silver Sales Bill CSJ"/>
    <s v="SGST ON SILVER BULLION SALES"/>
    <s v=""/>
    <s v=""/>
    <n v="0"/>
    <s v=""/>
    <s v=""/>
    <n v="275.37"/>
    <n v="0"/>
    <x v="1"/>
    <x v="1"/>
    <s v=""/>
    <s v=""/>
    <n v="0"/>
    <n v="0"/>
    <n v="0"/>
  </r>
  <r>
    <x v="181"/>
    <s v="30/07/2024"/>
    <s v="Franchise Silver Sales Bill CSJ"/>
    <s v="CGST ON SILVER BULLION SALES"/>
    <s v=""/>
    <s v=""/>
    <n v="0"/>
    <s v=""/>
    <s v=""/>
    <n v="275.37"/>
    <n v="0"/>
    <x v="1"/>
    <x v="1"/>
    <s v=""/>
    <s v=""/>
    <n v="0"/>
    <n v="0"/>
    <n v="0"/>
  </r>
  <r>
    <x v="181"/>
    <s v="30/07/2024"/>
    <s v="Franchise Silver Sales Bill CSJ"/>
    <s v="SGST ON SILVER BULLION SALES"/>
    <s v=""/>
    <s v=""/>
    <n v="0"/>
    <s v=""/>
    <s v=""/>
    <n v="1.1000000000000001"/>
    <n v="0"/>
    <x v="1"/>
    <x v="1"/>
    <s v=""/>
    <s v=""/>
    <n v="0"/>
    <n v="0"/>
    <n v="0"/>
  </r>
  <r>
    <x v="181"/>
    <s v="30/07/2024"/>
    <s v="Franchise Silver Sales Bill CSJ"/>
    <s v="CGST ON SILVER BULLION SALES"/>
    <s v=""/>
    <s v=""/>
    <n v="0"/>
    <s v=""/>
    <s v=""/>
    <n v="1.1000000000000001"/>
    <n v="0"/>
    <x v="1"/>
    <x v="1"/>
    <s v=""/>
    <s v=""/>
    <n v="0"/>
    <n v="0"/>
    <n v="0"/>
  </r>
  <r>
    <x v="181"/>
    <s v="30/07/2024"/>
    <s v="Franchise Silver Sales Bill CSJ"/>
    <s v="ROUND OFF A/C"/>
    <s v=""/>
    <s v=""/>
    <n v="0"/>
    <s v=""/>
    <s v=""/>
    <n v="0.05"/>
    <n v="0"/>
    <x v="1"/>
    <x v="1"/>
    <s v=""/>
    <s v=""/>
    <n v="0"/>
    <n v="0"/>
    <n v="0"/>
  </r>
  <r>
    <x v="181"/>
    <s v="30/07/2024"/>
    <s v="Franchise Silver Sales Bill CSJ"/>
    <s v="CHANDUKAKA SARAF AND SONS PVT LTD PUNE"/>
    <s v=""/>
    <s v=""/>
    <n v="72149"/>
    <s v=""/>
    <s v=""/>
    <n v="0"/>
    <n v="0"/>
    <x v="1"/>
    <x v="1"/>
    <s v=""/>
    <s v=""/>
    <n v="0"/>
    <n v="0"/>
    <n v="0"/>
  </r>
  <r>
    <x v="182"/>
    <s v="30/07/2024"/>
    <s v="Franchise Silver Sales Bill CSJ"/>
    <s v="SILVER ORNAMENT SALES"/>
    <s v=""/>
    <n v="0"/>
    <n v="0"/>
    <n v="57.932000000000002"/>
    <n v="81.23"/>
    <n v="7391.23"/>
    <n v="7391.23"/>
    <x v="1"/>
    <x v="1"/>
    <n v="57.932000000000002"/>
    <n v="81.23"/>
    <n v="4705.8159999999998"/>
    <n v="4705.8159999999998"/>
    <n v="0"/>
  </r>
  <r>
    <x v="182"/>
    <s v="30/07/2024"/>
    <s v="Franchise Silver Sales Bill CSJ"/>
    <s v="SGST ON SILVER ORNAMENT SALES"/>
    <s v=""/>
    <s v=""/>
    <n v="0"/>
    <s v=""/>
    <s v=""/>
    <n v="110.87"/>
    <n v="0"/>
    <x v="1"/>
    <x v="1"/>
    <s v=""/>
    <s v=""/>
    <n v="0"/>
    <n v="0"/>
    <n v="0"/>
  </r>
  <r>
    <x v="182"/>
    <s v="30/07/2024"/>
    <s v="Franchise Silver Sales Bill CSJ"/>
    <s v="CGST ON SILVER ORNAMENT SALES"/>
    <s v=""/>
    <s v=""/>
    <n v="0"/>
    <s v=""/>
    <s v=""/>
    <n v="110.87"/>
    <n v="0"/>
    <x v="1"/>
    <x v="1"/>
    <s v=""/>
    <s v=""/>
    <n v="0"/>
    <n v="0"/>
    <n v="0"/>
  </r>
  <r>
    <x v="182"/>
    <s v="30/07/2024"/>
    <s v="Franchise Silver Sales Bill CSJ"/>
    <s v="ROUND OFF A/C"/>
    <s v=""/>
    <s v=""/>
    <n v="0"/>
    <s v=""/>
    <s v=""/>
    <n v="0.03"/>
    <n v="0"/>
    <x v="1"/>
    <x v="1"/>
    <s v=""/>
    <s v=""/>
    <n v="0"/>
    <n v="0"/>
    <n v="0"/>
  </r>
  <r>
    <x v="182"/>
    <s v="30/07/2024"/>
    <s v="Franchise Silver Sales Bill CSJ"/>
    <s v="CHANDUKAKA SARAF AND SONS PVT LTD PUNE"/>
    <s v=""/>
    <s v=""/>
    <n v="7613"/>
    <s v=""/>
    <s v=""/>
    <n v="0"/>
    <n v="0"/>
    <x v="1"/>
    <x v="1"/>
    <s v=""/>
    <s v=""/>
    <n v="0"/>
    <n v="0"/>
    <n v="0"/>
  </r>
  <r>
    <x v="183"/>
    <s v="30/07/2024"/>
    <s v="Franchise Silver Sales Bill CSJ"/>
    <s v="SILVER ORNAMENT SALES"/>
    <s v=""/>
    <n v="0"/>
    <n v="0"/>
    <n v="222.601"/>
    <n v="81.23"/>
    <n v="7740.42"/>
    <n v="7740.42"/>
    <x v="1"/>
    <x v="1"/>
    <n v="222.601"/>
    <n v="81.23"/>
    <n v="18081.879000000001"/>
    <n v="18081.879000000001"/>
    <n v="0"/>
  </r>
  <r>
    <x v="183"/>
    <s v="30/07/2024"/>
    <s v="Franchise Silver Sales Bill CSJ"/>
    <s v="SILVER ORNAMENT SALES LABOUR CHARGES"/>
    <s v=""/>
    <s v=""/>
    <n v="0"/>
    <s v=""/>
    <s v=""/>
    <n v="1581.06"/>
    <n v="1581.06"/>
    <x v="1"/>
    <x v="1"/>
    <s v=""/>
    <s v=""/>
    <n v="0"/>
    <n v="0"/>
    <n v="0"/>
  </r>
  <r>
    <x v="183"/>
    <s v="30/07/2024"/>
    <s v="Franchise Silver Sales Bill CSJ"/>
    <s v="SILVER ARTICLES SALES"/>
    <s v=""/>
    <s v=""/>
    <n v="0"/>
    <s v=""/>
    <s v=""/>
    <n v="10341.030000000001"/>
    <n v="10341.030000000001"/>
    <x v="1"/>
    <x v="1"/>
    <s v=""/>
    <s v=""/>
    <n v="0"/>
    <n v="0"/>
    <n v="0"/>
  </r>
  <r>
    <x v="183"/>
    <s v="30/07/2024"/>
    <s v="Franchise Silver Sales Bill CSJ"/>
    <s v="SILVER ARTICLES SALES LABOUR CHARGES"/>
    <s v=""/>
    <s v=""/>
    <n v="0"/>
    <s v=""/>
    <s v=""/>
    <n v="2077.21"/>
    <n v="2077.21"/>
    <x v="1"/>
    <x v="1"/>
    <s v=""/>
    <s v=""/>
    <n v="0"/>
    <n v="0"/>
    <n v="0"/>
  </r>
  <r>
    <x v="183"/>
    <s v="30/07/2024"/>
    <s v="Franchise Silver Sales Bill CSJ"/>
    <s v="SGST ON SILVER ORNAMENT SALES"/>
    <s v=""/>
    <s v=""/>
    <n v="0"/>
    <s v=""/>
    <s v=""/>
    <n v="116.11"/>
    <n v="0"/>
    <x v="1"/>
    <x v="1"/>
    <s v=""/>
    <s v=""/>
    <n v="0"/>
    <n v="0"/>
    <n v="0"/>
  </r>
  <r>
    <x v="183"/>
    <s v="30/07/2024"/>
    <s v="Franchise Silver Sales Bill CSJ"/>
    <s v="CGST ON SILVER ORNAMENT SALES"/>
    <s v=""/>
    <s v=""/>
    <n v="0"/>
    <s v=""/>
    <s v=""/>
    <n v="116.11"/>
    <n v="0"/>
    <x v="1"/>
    <x v="1"/>
    <s v=""/>
    <s v=""/>
    <n v="0"/>
    <n v="0"/>
    <n v="0"/>
  </r>
  <r>
    <x v="183"/>
    <s v="30/07/2024"/>
    <s v="Franchise Silver Sales Bill CSJ"/>
    <s v="SGST ON SILVER ORNAMENT SALES"/>
    <s v=""/>
    <s v=""/>
    <n v="0"/>
    <s v=""/>
    <s v=""/>
    <n v="23.72"/>
    <n v="0"/>
    <x v="1"/>
    <x v="1"/>
    <s v=""/>
    <s v=""/>
    <n v="0"/>
    <n v="0"/>
    <n v="0"/>
  </r>
  <r>
    <x v="183"/>
    <s v="30/07/2024"/>
    <s v="Franchise Silver Sales Bill CSJ"/>
    <s v="CGST ON SILVER ORNAMENT SALES"/>
    <s v=""/>
    <s v=""/>
    <n v="0"/>
    <s v=""/>
    <s v=""/>
    <n v="23.72"/>
    <n v="0"/>
    <x v="1"/>
    <x v="1"/>
    <s v=""/>
    <s v=""/>
    <n v="0"/>
    <n v="0"/>
    <n v="0"/>
  </r>
  <r>
    <x v="183"/>
    <s v="30/07/2024"/>
    <s v="Franchise Silver Sales Bill CSJ"/>
    <s v="SGST ON SILVER ARTICLES SALES"/>
    <s v=""/>
    <s v=""/>
    <n v="0"/>
    <s v=""/>
    <s v=""/>
    <n v="155.12"/>
    <n v="0"/>
    <x v="1"/>
    <x v="1"/>
    <s v=""/>
    <s v=""/>
    <n v="0"/>
    <n v="0"/>
    <n v="0"/>
  </r>
  <r>
    <x v="183"/>
    <s v="30/07/2024"/>
    <s v="Franchise Silver Sales Bill CSJ"/>
    <s v="CGST ON SILVER ARTICLES SALES"/>
    <s v=""/>
    <s v=""/>
    <n v="0"/>
    <s v=""/>
    <s v=""/>
    <n v="155.12"/>
    <n v="0"/>
    <x v="1"/>
    <x v="1"/>
    <s v=""/>
    <s v=""/>
    <n v="0"/>
    <n v="0"/>
    <n v="0"/>
  </r>
  <r>
    <x v="183"/>
    <s v="30/07/2024"/>
    <s v="Franchise Silver Sales Bill CSJ"/>
    <s v="SGST ON SILVER ARTICLES SALES"/>
    <s v=""/>
    <s v=""/>
    <n v="0"/>
    <s v=""/>
    <s v=""/>
    <n v="31.16"/>
    <n v="0"/>
    <x v="1"/>
    <x v="1"/>
    <s v=""/>
    <s v=""/>
    <n v="0"/>
    <n v="0"/>
    <n v="0"/>
  </r>
  <r>
    <x v="183"/>
    <s v="30/07/2024"/>
    <s v="Franchise Silver Sales Bill CSJ"/>
    <s v="CGST ON SILVER ARTICLES SALES"/>
    <s v=""/>
    <s v=""/>
    <n v="0"/>
    <s v=""/>
    <s v=""/>
    <n v="31.16"/>
    <n v="0"/>
    <x v="1"/>
    <x v="1"/>
    <s v=""/>
    <s v=""/>
    <n v="0"/>
    <n v="0"/>
    <n v="0"/>
  </r>
  <r>
    <x v="183"/>
    <s v="30/07/2024"/>
    <s v="Franchise Silver Sales Bill CSJ"/>
    <s v="ROUND OFF A/C"/>
    <s v=""/>
    <s v=""/>
    <n v="0"/>
    <s v=""/>
    <s v=""/>
    <n v="0.06"/>
    <n v="0"/>
    <x v="1"/>
    <x v="1"/>
    <s v=""/>
    <s v=""/>
    <n v="0"/>
    <n v="0"/>
    <n v="0"/>
  </r>
  <r>
    <x v="183"/>
    <s v="30/07/2024"/>
    <s v="Franchise Silver Sales Bill CSJ"/>
    <s v="CHANDUKAKA SARAF AND SONS PVT LTD PUNE"/>
    <s v=""/>
    <s v=""/>
    <n v="22392"/>
    <s v=""/>
    <s v=""/>
    <n v="0"/>
    <n v="0"/>
    <x v="1"/>
    <x v="1"/>
    <s v=""/>
    <s v=""/>
    <n v="0"/>
    <n v="0"/>
    <n v="0"/>
  </r>
  <r>
    <x v="184"/>
    <s v="30/07/2024"/>
    <s v="Franchise Silver Sales Bill CSJ"/>
    <s v="SILVER ORNAMENT SALES"/>
    <s v=""/>
    <n v="0"/>
    <n v="0"/>
    <n v="345.57400000000001"/>
    <n v="81.23"/>
    <n v="8308.99"/>
    <n v="8308.99"/>
    <x v="1"/>
    <x v="1"/>
    <n v="345.57400000000001"/>
    <n v="81.23"/>
    <n v="28070.975999999999"/>
    <n v="28070.975999999999"/>
    <n v="0"/>
  </r>
  <r>
    <x v="184"/>
    <s v="30/07/2024"/>
    <s v="Franchise Silver Sales Bill CSJ"/>
    <s v="SILVER ORNAMENT SALES LABOUR CHARGES"/>
    <s v=""/>
    <s v=""/>
    <n v="0"/>
    <s v=""/>
    <s v=""/>
    <n v="1697.29"/>
    <n v="1697.29"/>
    <x v="1"/>
    <x v="1"/>
    <s v=""/>
    <s v=""/>
    <n v="0"/>
    <n v="0"/>
    <n v="0"/>
  </r>
  <r>
    <x v="184"/>
    <s v="30/07/2024"/>
    <s v="Franchise Silver Sales Bill CSJ"/>
    <s v="SILVER ARTICLES SALES"/>
    <s v=""/>
    <s v=""/>
    <n v="0"/>
    <s v=""/>
    <s v=""/>
    <n v="19761.28"/>
    <n v="19761.28"/>
    <x v="1"/>
    <x v="1"/>
    <s v=""/>
    <s v=""/>
    <n v="0"/>
    <n v="0"/>
    <n v="0"/>
  </r>
  <r>
    <x v="184"/>
    <s v="30/07/2024"/>
    <s v="Franchise Silver Sales Bill CSJ"/>
    <s v="SILVER ARTICLES SALES LABOUR CHARGES"/>
    <s v=""/>
    <s v=""/>
    <n v="0"/>
    <s v=""/>
    <s v=""/>
    <n v="4218.6899999999996"/>
    <n v="4218.6899999999996"/>
    <x v="1"/>
    <x v="1"/>
    <s v=""/>
    <s v=""/>
    <n v="0"/>
    <n v="0"/>
    <n v="0"/>
  </r>
  <r>
    <x v="184"/>
    <s v="30/07/2024"/>
    <s v="Franchise Silver Sales Bill CSJ"/>
    <s v="SGST ON SILVER ORNAMENT SALES"/>
    <s v=""/>
    <s v=""/>
    <n v="0"/>
    <s v=""/>
    <s v=""/>
    <n v="124.63"/>
    <n v="0"/>
    <x v="1"/>
    <x v="1"/>
    <s v=""/>
    <s v=""/>
    <n v="0"/>
    <n v="0"/>
    <n v="0"/>
  </r>
  <r>
    <x v="184"/>
    <s v="30/07/2024"/>
    <s v="Franchise Silver Sales Bill CSJ"/>
    <s v="CGST ON SILVER ORNAMENT SALES"/>
    <s v=""/>
    <s v=""/>
    <n v="0"/>
    <s v=""/>
    <s v=""/>
    <n v="124.63"/>
    <n v="0"/>
    <x v="1"/>
    <x v="1"/>
    <s v=""/>
    <s v=""/>
    <n v="0"/>
    <n v="0"/>
    <n v="0"/>
  </r>
  <r>
    <x v="184"/>
    <s v="30/07/2024"/>
    <s v="Franchise Silver Sales Bill CSJ"/>
    <s v="SGST ON SILVER ORNAMENT SALES"/>
    <s v=""/>
    <s v=""/>
    <n v="0"/>
    <s v=""/>
    <s v=""/>
    <n v="25.46"/>
    <n v="0"/>
    <x v="1"/>
    <x v="1"/>
    <s v=""/>
    <s v=""/>
    <n v="0"/>
    <n v="0"/>
    <n v="0"/>
  </r>
  <r>
    <x v="184"/>
    <s v="30/07/2024"/>
    <s v="Franchise Silver Sales Bill CSJ"/>
    <s v="CGST ON SILVER ORNAMENT SALES"/>
    <s v=""/>
    <s v=""/>
    <n v="0"/>
    <s v=""/>
    <s v=""/>
    <n v="25.46"/>
    <n v="0"/>
    <x v="1"/>
    <x v="1"/>
    <s v=""/>
    <s v=""/>
    <n v="0"/>
    <n v="0"/>
    <n v="0"/>
  </r>
  <r>
    <x v="184"/>
    <s v="30/07/2024"/>
    <s v="Franchise Silver Sales Bill CSJ"/>
    <s v="SGST ON SILVER ARTICLES SALES"/>
    <s v=""/>
    <s v=""/>
    <n v="0"/>
    <s v=""/>
    <s v=""/>
    <n v="296.42"/>
    <n v="0"/>
    <x v="1"/>
    <x v="1"/>
    <s v=""/>
    <s v=""/>
    <n v="0"/>
    <n v="0"/>
    <n v="0"/>
  </r>
  <r>
    <x v="184"/>
    <s v="30/07/2024"/>
    <s v="Franchise Silver Sales Bill CSJ"/>
    <s v="CGST ON SILVER ARTICLES SALES"/>
    <s v=""/>
    <s v=""/>
    <n v="0"/>
    <s v=""/>
    <s v=""/>
    <n v="296.42"/>
    <n v="0"/>
    <x v="1"/>
    <x v="1"/>
    <s v=""/>
    <s v=""/>
    <n v="0"/>
    <n v="0"/>
    <n v="0"/>
  </r>
  <r>
    <x v="184"/>
    <s v="30/07/2024"/>
    <s v="Franchise Silver Sales Bill CSJ"/>
    <s v="SGST ON SILVER ARTICLES SALES"/>
    <s v=""/>
    <s v=""/>
    <n v="0"/>
    <s v=""/>
    <s v=""/>
    <n v="63.28"/>
    <n v="0"/>
    <x v="1"/>
    <x v="1"/>
    <s v=""/>
    <s v=""/>
    <n v="0"/>
    <n v="0"/>
    <n v="0"/>
  </r>
  <r>
    <x v="184"/>
    <s v="30/07/2024"/>
    <s v="Franchise Silver Sales Bill CSJ"/>
    <s v="CGST ON SILVER ARTICLES SALES"/>
    <s v=""/>
    <s v=""/>
    <n v="0"/>
    <s v=""/>
    <s v=""/>
    <n v="63.28"/>
    <n v="0"/>
    <x v="1"/>
    <x v="1"/>
    <s v=""/>
    <s v=""/>
    <n v="0"/>
    <n v="0"/>
    <n v="0"/>
  </r>
  <r>
    <x v="184"/>
    <s v="30/07/2024"/>
    <s v="Franchise Silver Sales Bill CSJ"/>
    <s v="ROUND OFF A/C"/>
    <s v=""/>
    <s v=""/>
    <n v="0"/>
    <s v=""/>
    <s v=""/>
    <n v="0.17"/>
    <n v="0"/>
    <x v="1"/>
    <x v="1"/>
    <s v=""/>
    <s v=""/>
    <n v="0"/>
    <n v="0"/>
    <n v="0"/>
  </r>
  <r>
    <x v="184"/>
    <s v="30/07/2024"/>
    <s v="Franchise Silver Sales Bill CSJ"/>
    <s v="CHANDUKAKA SARAF AND SONS PVT LTD PUNE"/>
    <s v=""/>
    <s v=""/>
    <n v="35006"/>
    <s v=""/>
    <s v=""/>
    <n v="0"/>
    <n v="0"/>
    <x v="1"/>
    <x v="1"/>
    <s v=""/>
    <s v=""/>
    <n v="0"/>
    <n v="0"/>
    <n v="0"/>
  </r>
  <r>
    <x v="185"/>
    <s v="30/07/2024"/>
    <s v="Franchise Silver Sales Bill CSJ"/>
    <s v="SILVER ARTICLES SALES"/>
    <s v=""/>
    <n v="0"/>
    <n v="0"/>
    <n v="415.20100000000002"/>
    <n v="81.23"/>
    <n v="26131.51"/>
    <n v="26131.51"/>
    <x v="1"/>
    <x v="1"/>
    <n v="415.20100000000002"/>
    <n v="81.23"/>
    <n v="33726.777000000002"/>
    <n v="33726.777000000002"/>
    <n v="0"/>
  </r>
  <r>
    <x v="185"/>
    <s v="30/07/2024"/>
    <s v="Franchise Silver Sales Bill CSJ"/>
    <s v="SILVER ARTICLES SALES LABOUR CHARGES"/>
    <s v=""/>
    <s v=""/>
    <n v="0"/>
    <s v=""/>
    <s v=""/>
    <n v="5827.69"/>
    <n v="5827.69"/>
    <x v="1"/>
    <x v="1"/>
    <s v=""/>
    <s v=""/>
    <n v="0"/>
    <n v="0"/>
    <n v="0"/>
  </r>
  <r>
    <x v="185"/>
    <s v="30/07/2024"/>
    <s v="Franchise Silver Sales Bill CSJ"/>
    <s v="SILVER ORNAMENT SALES"/>
    <s v=""/>
    <s v=""/>
    <n v="0"/>
    <s v=""/>
    <s v=""/>
    <n v="7594.86"/>
    <n v="7594.86"/>
    <x v="1"/>
    <x v="1"/>
    <s v=""/>
    <s v=""/>
    <n v="0"/>
    <n v="0"/>
    <n v="0"/>
  </r>
  <r>
    <x v="185"/>
    <s v="30/07/2024"/>
    <s v="Franchise Silver Sales Bill CSJ"/>
    <s v="SILVER ORNAMENT SALES LABOUR CHARGES"/>
    <s v=""/>
    <s v=""/>
    <n v="0"/>
    <s v=""/>
    <s v=""/>
    <n v="1551.33"/>
    <n v="1551.33"/>
    <x v="1"/>
    <x v="1"/>
    <s v=""/>
    <s v=""/>
    <n v="0"/>
    <n v="0"/>
    <n v="0"/>
  </r>
  <r>
    <x v="185"/>
    <s v="30/07/2024"/>
    <s v="Franchise Silver Sales Bill CSJ"/>
    <s v="SGST ON SILVER ARTICLES SALES"/>
    <s v=""/>
    <s v=""/>
    <n v="0"/>
    <s v=""/>
    <s v=""/>
    <n v="391.97"/>
    <n v="0"/>
    <x v="1"/>
    <x v="1"/>
    <s v=""/>
    <s v=""/>
    <n v="0"/>
    <n v="0"/>
    <n v="0"/>
  </r>
  <r>
    <x v="185"/>
    <s v="30/07/2024"/>
    <s v="Franchise Silver Sales Bill CSJ"/>
    <s v="CGST ON SILVER ARTICLES SALES"/>
    <s v=""/>
    <s v=""/>
    <n v="0"/>
    <s v=""/>
    <s v=""/>
    <n v="391.97"/>
    <n v="0"/>
    <x v="1"/>
    <x v="1"/>
    <s v=""/>
    <s v=""/>
    <n v="0"/>
    <n v="0"/>
    <n v="0"/>
  </r>
  <r>
    <x v="185"/>
    <s v="30/07/2024"/>
    <s v="Franchise Silver Sales Bill CSJ"/>
    <s v="SGST ON SILVER ARTICLES SALES"/>
    <s v=""/>
    <s v=""/>
    <n v="0"/>
    <s v=""/>
    <s v=""/>
    <n v="87.42"/>
    <n v="0"/>
    <x v="1"/>
    <x v="1"/>
    <s v=""/>
    <s v=""/>
    <n v="0"/>
    <n v="0"/>
    <n v="0"/>
  </r>
  <r>
    <x v="185"/>
    <s v="30/07/2024"/>
    <s v="Franchise Silver Sales Bill CSJ"/>
    <s v="CGST ON SILVER ARTICLES SALES"/>
    <s v=""/>
    <s v=""/>
    <n v="0"/>
    <s v=""/>
    <s v=""/>
    <n v="87.42"/>
    <n v="0"/>
    <x v="1"/>
    <x v="1"/>
    <s v=""/>
    <s v=""/>
    <n v="0"/>
    <n v="0"/>
    <n v="0"/>
  </r>
  <r>
    <x v="185"/>
    <s v="30/07/2024"/>
    <s v="Franchise Silver Sales Bill CSJ"/>
    <s v="SGST ON SILVER ORNAMENT SALES"/>
    <s v=""/>
    <s v=""/>
    <n v="0"/>
    <s v=""/>
    <s v=""/>
    <n v="113.92"/>
    <n v="0"/>
    <x v="1"/>
    <x v="1"/>
    <s v=""/>
    <s v=""/>
    <n v="0"/>
    <n v="0"/>
    <n v="0"/>
  </r>
  <r>
    <x v="185"/>
    <s v="30/07/2024"/>
    <s v="Franchise Silver Sales Bill CSJ"/>
    <s v="CGST ON SILVER ORNAMENT SALES"/>
    <s v=""/>
    <s v=""/>
    <n v="0"/>
    <s v=""/>
    <s v=""/>
    <n v="113.92"/>
    <n v="0"/>
    <x v="1"/>
    <x v="1"/>
    <s v=""/>
    <s v=""/>
    <n v="0"/>
    <n v="0"/>
    <n v="0"/>
  </r>
  <r>
    <x v="185"/>
    <s v="30/07/2024"/>
    <s v="Franchise Silver Sales Bill CSJ"/>
    <s v="SGST ON SILVER ORNAMENT SALES"/>
    <s v=""/>
    <s v=""/>
    <n v="0"/>
    <s v=""/>
    <s v=""/>
    <n v="23.27"/>
    <n v="0"/>
    <x v="1"/>
    <x v="1"/>
    <s v=""/>
    <s v=""/>
    <n v="0"/>
    <n v="0"/>
    <n v="0"/>
  </r>
  <r>
    <x v="185"/>
    <s v="30/07/2024"/>
    <s v="Franchise Silver Sales Bill CSJ"/>
    <s v="CGST ON SILVER ORNAMENT SALES"/>
    <s v=""/>
    <s v=""/>
    <n v="0"/>
    <s v=""/>
    <s v=""/>
    <n v="23.27"/>
    <n v="0"/>
    <x v="1"/>
    <x v="1"/>
    <s v=""/>
    <s v=""/>
    <n v="0"/>
    <n v="0"/>
    <n v="0"/>
  </r>
  <r>
    <x v="185"/>
    <s v="30/07/2024"/>
    <s v="Franchise Silver Sales Bill CSJ"/>
    <s v="ROUND OFF A/C"/>
    <s v=""/>
    <s v=""/>
    <n v="0"/>
    <s v=""/>
    <s v=""/>
    <n v="0.45"/>
    <n v="0"/>
    <x v="1"/>
    <x v="1"/>
    <s v=""/>
    <s v=""/>
    <n v="0"/>
    <n v="0"/>
    <n v="0"/>
  </r>
  <r>
    <x v="185"/>
    <s v="30/07/2024"/>
    <s v="Franchise Silver Sales Bill CSJ"/>
    <s v="CHANDUKAKA SARAF AND SONS PVT LTD PUNE"/>
    <s v=""/>
    <s v=""/>
    <n v="42339"/>
    <s v=""/>
    <s v=""/>
    <n v="0"/>
    <n v="0"/>
    <x v="1"/>
    <x v="1"/>
    <s v=""/>
    <s v=""/>
    <n v="0"/>
    <n v="0"/>
    <n v="0"/>
  </r>
  <r>
    <x v="186"/>
    <s v="30/07/2024"/>
    <s v="Franchise Silver Sales Bill CSJ"/>
    <s v="SILVER ORNAMENT SALES"/>
    <s v=""/>
    <n v="0"/>
    <n v="0"/>
    <n v="4.625"/>
    <n v="81.23"/>
    <n v="669.23"/>
    <n v="669.23"/>
    <x v="1"/>
    <x v="1"/>
    <n v="4.625"/>
    <n v="81.23"/>
    <n v="375.68900000000002"/>
    <n v="375.68900000000002"/>
    <n v="0"/>
  </r>
  <r>
    <x v="186"/>
    <s v="30/07/2024"/>
    <s v="Franchise Silver Sales Bill CSJ"/>
    <s v="SGST ON SILVER ORNAMENT SALES"/>
    <s v=""/>
    <s v=""/>
    <n v="0"/>
    <s v=""/>
    <s v=""/>
    <n v="10.039999999999999"/>
    <n v="0"/>
    <x v="1"/>
    <x v="1"/>
    <s v=""/>
    <s v=""/>
    <n v="0"/>
    <n v="0"/>
    <n v="0"/>
  </r>
  <r>
    <x v="186"/>
    <s v="30/07/2024"/>
    <s v="Franchise Silver Sales Bill CSJ"/>
    <s v="CGST ON SILVER ORNAMENT SALES"/>
    <s v=""/>
    <s v=""/>
    <n v="0"/>
    <s v=""/>
    <s v=""/>
    <n v="10.039999999999999"/>
    <n v="0"/>
    <x v="1"/>
    <x v="1"/>
    <s v=""/>
    <s v=""/>
    <n v="0"/>
    <n v="0"/>
    <n v="0"/>
  </r>
  <r>
    <x v="186"/>
    <s v="30/07/2024"/>
    <s v="Franchise Silver Sales Bill CSJ"/>
    <s v="ROUND OFF A/C"/>
    <s v=""/>
    <s v=""/>
    <n v="0.31"/>
    <s v=""/>
    <s v=""/>
    <n v="0"/>
    <n v="0"/>
    <x v="1"/>
    <x v="1"/>
    <s v=""/>
    <s v=""/>
    <n v="0"/>
    <n v="0"/>
    <n v="0"/>
  </r>
  <r>
    <x v="186"/>
    <s v="30/07/2024"/>
    <s v="Franchise Silver Sales Bill CSJ"/>
    <s v="CHANDUKAKA SARAF AND SONS PVT LTD PUNE"/>
    <s v=""/>
    <s v=""/>
    <n v="689"/>
    <s v=""/>
    <s v=""/>
    <n v="0"/>
    <n v="0"/>
    <x v="1"/>
    <x v="1"/>
    <s v=""/>
    <s v=""/>
    <n v="0"/>
    <n v="0"/>
    <n v="0"/>
  </r>
  <r>
    <x v="187"/>
    <s v="30/07/2024"/>
    <s v="Franchise Silver Sales Bill CSJ"/>
    <s v="SILVER ORNAMENT SALES"/>
    <s v=""/>
    <n v="0"/>
    <n v="0"/>
    <n v="1115.972"/>
    <n v="81.23"/>
    <n v="26448.16"/>
    <n v="26448.16"/>
    <x v="1"/>
    <x v="1"/>
    <n v="1115.972"/>
    <n v="81.23"/>
    <n v="90650.406000000003"/>
    <n v="90650.406000000003"/>
    <n v="0"/>
  </r>
  <r>
    <x v="187"/>
    <s v="30/07/2024"/>
    <s v="Franchise Silver Sales Bill CSJ"/>
    <s v="SILVER ORNAMENT SALES LABOUR CHARGES"/>
    <s v=""/>
    <s v=""/>
    <n v="0"/>
    <s v=""/>
    <s v=""/>
    <n v="5402.37"/>
    <n v="5402.37"/>
    <x v="1"/>
    <x v="1"/>
    <s v=""/>
    <s v=""/>
    <n v="0"/>
    <n v="0"/>
    <n v="0"/>
  </r>
  <r>
    <x v="187"/>
    <s v="30/07/2024"/>
    <s v="Franchise Silver Sales Bill CSJ"/>
    <s v="SILVER ARTICLES SALES"/>
    <s v=""/>
    <s v=""/>
    <n v="0"/>
    <s v=""/>
    <s v=""/>
    <n v="64201.75"/>
    <n v="64201.75"/>
    <x v="1"/>
    <x v="1"/>
    <s v=""/>
    <s v=""/>
    <n v="0"/>
    <n v="0"/>
    <n v="0"/>
  </r>
  <r>
    <x v="187"/>
    <s v="30/07/2024"/>
    <s v="Franchise Silver Sales Bill CSJ"/>
    <s v="SILVER ARTICLES SALES LABOUR CHARGES"/>
    <s v=""/>
    <s v=""/>
    <n v="0"/>
    <s v=""/>
    <s v=""/>
    <n v="11752.99"/>
    <n v="11752.99"/>
    <x v="1"/>
    <x v="1"/>
    <s v=""/>
    <s v=""/>
    <n v="0"/>
    <n v="0"/>
    <n v="0"/>
  </r>
  <r>
    <x v="187"/>
    <s v="30/07/2024"/>
    <s v="Franchise Silver Sales Bill CSJ"/>
    <s v="SGST ON SILVER ORNAMENT SALES"/>
    <s v=""/>
    <s v=""/>
    <n v="0"/>
    <s v=""/>
    <s v=""/>
    <n v="396.72"/>
    <n v="0"/>
    <x v="1"/>
    <x v="1"/>
    <s v=""/>
    <s v=""/>
    <n v="0"/>
    <n v="0"/>
    <n v="0"/>
  </r>
  <r>
    <x v="187"/>
    <s v="30/07/2024"/>
    <s v="Franchise Silver Sales Bill CSJ"/>
    <s v="CGST ON SILVER ORNAMENT SALES"/>
    <s v=""/>
    <s v=""/>
    <n v="0"/>
    <s v=""/>
    <s v=""/>
    <n v="396.72"/>
    <n v="0"/>
    <x v="1"/>
    <x v="1"/>
    <s v=""/>
    <s v=""/>
    <n v="0"/>
    <n v="0"/>
    <n v="0"/>
  </r>
  <r>
    <x v="187"/>
    <s v="30/07/2024"/>
    <s v="Franchise Silver Sales Bill CSJ"/>
    <s v="SGST ON SILVER ORNAMENT SALES"/>
    <s v=""/>
    <s v=""/>
    <n v="0"/>
    <s v=""/>
    <s v=""/>
    <n v="81.040000000000006"/>
    <n v="0"/>
    <x v="1"/>
    <x v="1"/>
    <s v=""/>
    <s v=""/>
    <n v="0"/>
    <n v="0"/>
    <n v="0"/>
  </r>
  <r>
    <x v="187"/>
    <s v="30/07/2024"/>
    <s v="Franchise Silver Sales Bill CSJ"/>
    <s v="CGST ON SILVER ORNAMENT SALES"/>
    <s v=""/>
    <s v=""/>
    <n v="0"/>
    <s v=""/>
    <s v=""/>
    <n v="81.040000000000006"/>
    <n v="0"/>
    <x v="1"/>
    <x v="1"/>
    <s v=""/>
    <s v=""/>
    <n v="0"/>
    <n v="0"/>
    <n v="0"/>
  </r>
  <r>
    <x v="187"/>
    <s v="30/07/2024"/>
    <s v="Franchise Silver Sales Bill CSJ"/>
    <s v="SGST ON SILVER ARTICLES SALES"/>
    <s v=""/>
    <s v=""/>
    <n v="0"/>
    <s v=""/>
    <s v=""/>
    <n v="963.03"/>
    <n v="0"/>
    <x v="1"/>
    <x v="1"/>
    <s v=""/>
    <s v=""/>
    <n v="0"/>
    <n v="0"/>
    <n v="0"/>
  </r>
  <r>
    <x v="187"/>
    <s v="30/07/2024"/>
    <s v="Franchise Silver Sales Bill CSJ"/>
    <s v="CGST ON SILVER ARTICLES SALES"/>
    <s v=""/>
    <s v=""/>
    <n v="0"/>
    <s v=""/>
    <s v=""/>
    <n v="963.03"/>
    <n v="0"/>
    <x v="1"/>
    <x v="1"/>
    <s v=""/>
    <s v=""/>
    <n v="0"/>
    <n v="0"/>
    <n v="0"/>
  </r>
  <r>
    <x v="187"/>
    <s v="30/07/2024"/>
    <s v="Franchise Silver Sales Bill CSJ"/>
    <s v="SGST ON SILVER ARTICLES SALES"/>
    <s v=""/>
    <s v=""/>
    <n v="0"/>
    <s v=""/>
    <s v=""/>
    <n v="176.29"/>
    <n v="0"/>
    <x v="1"/>
    <x v="1"/>
    <s v=""/>
    <s v=""/>
    <n v="0"/>
    <n v="0"/>
    <n v="0"/>
  </r>
  <r>
    <x v="187"/>
    <s v="30/07/2024"/>
    <s v="Franchise Silver Sales Bill CSJ"/>
    <s v="CGST ON SILVER ARTICLES SALES"/>
    <s v=""/>
    <s v=""/>
    <n v="0"/>
    <s v=""/>
    <s v=""/>
    <n v="176.29"/>
    <n v="0"/>
    <x v="1"/>
    <x v="1"/>
    <s v=""/>
    <s v=""/>
    <n v="0"/>
    <n v="0"/>
    <n v="0"/>
  </r>
  <r>
    <x v="187"/>
    <s v="30/07/2024"/>
    <s v="Franchise Silver Sales Bill CSJ"/>
    <s v="ROUND OFF A/C"/>
    <s v=""/>
    <s v=""/>
    <n v="0.43"/>
    <s v=""/>
    <s v=""/>
    <n v="0"/>
    <n v="0"/>
    <x v="1"/>
    <x v="1"/>
    <s v=""/>
    <s v=""/>
    <n v="0"/>
    <n v="0"/>
    <n v="0"/>
  </r>
  <r>
    <x v="187"/>
    <s v="30/07/2024"/>
    <s v="Franchise Silver Sales Bill CSJ"/>
    <s v="CHANDUKAKA SARAF AND SONS PVT LTD PUNE"/>
    <s v=""/>
    <s v=""/>
    <n v="111039"/>
    <s v=""/>
    <s v=""/>
    <n v="0"/>
    <n v="0"/>
    <x v="1"/>
    <x v="1"/>
    <s v=""/>
    <s v=""/>
    <n v="0"/>
    <n v="0"/>
    <n v="0"/>
  </r>
  <r>
    <x v="188"/>
    <s v="30/07/2024"/>
    <s v="Franchise Silver Sales Bill CSJ"/>
    <s v="SILVER ORNAMENT SALES"/>
    <s v=""/>
    <n v="0"/>
    <n v="0"/>
    <n v="4.1630000000000003"/>
    <n v="81.23"/>
    <n v="602.91"/>
    <n v="602.91"/>
    <x v="1"/>
    <x v="1"/>
    <n v="4.1630000000000003"/>
    <n v="81.23"/>
    <n v="338.16"/>
    <n v="338.16"/>
    <n v="0"/>
  </r>
  <r>
    <x v="188"/>
    <s v="30/07/2024"/>
    <s v="Franchise Silver Sales Bill CSJ"/>
    <s v="SGST ON SILVER ORNAMENT SALES"/>
    <s v=""/>
    <s v=""/>
    <n v="0"/>
    <s v=""/>
    <s v=""/>
    <n v="9.0399999999999991"/>
    <n v="0"/>
    <x v="1"/>
    <x v="1"/>
    <s v=""/>
    <s v=""/>
    <n v="0"/>
    <n v="0"/>
    <n v="0"/>
  </r>
  <r>
    <x v="188"/>
    <s v="30/07/2024"/>
    <s v="Franchise Silver Sales Bill CSJ"/>
    <s v="CGST ON SILVER ORNAMENT SALES"/>
    <s v=""/>
    <s v=""/>
    <n v="0"/>
    <s v=""/>
    <s v=""/>
    <n v="9.0399999999999991"/>
    <n v="0"/>
    <x v="1"/>
    <x v="1"/>
    <s v=""/>
    <s v=""/>
    <n v="0"/>
    <n v="0"/>
    <n v="0"/>
  </r>
  <r>
    <x v="188"/>
    <s v="30/07/2024"/>
    <s v="Franchise Silver Sales Bill CSJ"/>
    <s v="ROUND OFF A/C"/>
    <s v=""/>
    <s v=""/>
    <n v="0"/>
    <s v=""/>
    <s v=""/>
    <n v="0.01"/>
    <n v="0"/>
    <x v="1"/>
    <x v="1"/>
    <s v=""/>
    <s v=""/>
    <n v="0"/>
    <n v="0"/>
    <n v="0"/>
  </r>
  <r>
    <x v="188"/>
    <s v="30/07/2024"/>
    <s v="Franchise Silver Sales Bill CSJ"/>
    <s v="CHANDUKAKA SARAF AND SONS PVT LTD PUNE"/>
    <s v=""/>
    <s v=""/>
    <n v="621"/>
    <s v=""/>
    <s v=""/>
    <n v="0"/>
    <n v="0"/>
    <x v="1"/>
    <x v="1"/>
    <s v=""/>
    <s v=""/>
    <n v="0"/>
    <n v="0"/>
    <n v="0"/>
  </r>
  <r>
    <x v="189"/>
    <s v="30/07/2024"/>
    <s v="Franchise Silver Sales Bill CSJ"/>
    <s v="SILVER ORNAMENT SALES"/>
    <s v=""/>
    <n v="0"/>
    <n v="0"/>
    <n v="7.1230000000000002"/>
    <n v="81.23"/>
    <n v="1030.31"/>
    <n v="1030.31"/>
    <x v="1"/>
    <x v="1"/>
    <n v="7.1230000000000002"/>
    <n v="81.23"/>
    <n v="578.601"/>
    <n v="578.601"/>
    <n v="0"/>
  </r>
  <r>
    <x v="189"/>
    <s v="30/07/2024"/>
    <s v="Franchise Silver Sales Bill CSJ"/>
    <s v="SGST ON SILVER ORNAMENT SALES"/>
    <s v=""/>
    <s v=""/>
    <n v="0"/>
    <s v=""/>
    <s v=""/>
    <n v="15.45"/>
    <n v="0"/>
    <x v="1"/>
    <x v="1"/>
    <s v=""/>
    <s v=""/>
    <n v="0"/>
    <n v="0"/>
    <n v="0"/>
  </r>
  <r>
    <x v="189"/>
    <s v="30/07/2024"/>
    <s v="Franchise Silver Sales Bill CSJ"/>
    <s v="CGST ON SILVER ORNAMENT SALES"/>
    <s v=""/>
    <s v=""/>
    <n v="0"/>
    <s v=""/>
    <s v=""/>
    <n v="15.45"/>
    <n v="0"/>
    <x v="1"/>
    <x v="1"/>
    <s v=""/>
    <s v=""/>
    <n v="0"/>
    <n v="0"/>
    <n v="0"/>
  </r>
  <r>
    <x v="189"/>
    <s v="30/07/2024"/>
    <s v="Franchise Silver Sales Bill CSJ"/>
    <s v="ROUND OFF A/C"/>
    <s v=""/>
    <s v=""/>
    <n v="0.21"/>
    <s v=""/>
    <s v=""/>
    <n v="0"/>
    <n v="0"/>
    <x v="1"/>
    <x v="1"/>
    <s v=""/>
    <s v=""/>
    <n v="0"/>
    <n v="0"/>
    <n v="0"/>
  </r>
  <r>
    <x v="189"/>
    <s v="30/07/2024"/>
    <s v="Franchise Silver Sales Bill CSJ"/>
    <s v="CHANDUKAKA SARAF AND SONS PVT LTD PUNE"/>
    <s v=""/>
    <s v=""/>
    <n v="1061"/>
    <s v=""/>
    <s v=""/>
    <n v="0"/>
    <n v="0"/>
    <x v="1"/>
    <x v="1"/>
    <s v=""/>
    <s v=""/>
    <n v="0"/>
    <n v="0"/>
    <n v="0"/>
  </r>
  <r>
    <x v="190"/>
    <s v="30/07/2024"/>
    <s v="Franchise Silver Sales Bill CSJ"/>
    <s v="SILVER ARTICLES SALES"/>
    <s v=""/>
    <n v="0"/>
    <n v="0"/>
    <n v="392.21300000000002"/>
    <n v="81.23"/>
    <n v="21944.18"/>
    <n v="21944.18"/>
    <x v="1"/>
    <x v="1"/>
    <n v="392.21300000000002"/>
    <n v="81.23"/>
    <n v="31859.462"/>
    <n v="31859.462"/>
    <n v="0"/>
  </r>
  <r>
    <x v="190"/>
    <s v="30/07/2024"/>
    <s v="Franchise Silver Sales Bill CSJ"/>
    <s v="SILVER ARTICLES SALES LABOUR CHARGES"/>
    <s v=""/>
    <s v=""/>
    <n v="0"/>
    <s v=""/>
    <s v=""/>
    <n v="5046.96"/>
    <n v="5046.96"/>
    <x v="1"/>
    <x v="1"/>
    <s v=""/>
    <s v=""/>
    <n v="0"/>
    <n v="0"/>
    <n v="0"/>
  </r>
  <r>
    <x v="190"/>
    <s v="30/07/2024"/>
    <s v="Franchise Silver Sales Bill CSJ"/>
    <s v="SILVER ORNAMENT SALES"/>
    <s v=""/>
    <s v=""/>
    <n v="0"/>
    <s v=""/>
    <s v=""/>
    <n v="9914.65"/>
    <n v="9914.65"/>
    <x v="1"/>
    <x v="1"/>
    <s v=""/>
    <s v=""/>
    <n v="0"/>
    <n v="0"/>
    <n v="0"/>
  </r>
  <r>
    <x v="190"/>
    <s v="30/07/2024"/>
    <s v="Franchise Silver Sales Bill CSJ"/>
    <s v="SILVER ORNAMENT SALES LABOUR CHARGES"/>
    <s v=""/>
    <s v=""/>
    <n v="0"/>
    <s v=""/>
    <s v=""/>
    <n v="2025.14"/>
    <n v="2025.14"/>
    <x v="1"/>
    <x v="1"/>
    <s v=""/>
    <s v=""/>
    <n v="0"/>
    <n v="0"/>
    <n v="0"/>
  </r>
  <r>
    <x v="190"/>
    <s v="30/07/2024"/>
    <s v="Franchise Silver Sales Bill CSJ"/>
    <s v="SGST ON SILVER ARTICLES SALES"/>
    <s v=""/>
    <s v=""/>
    <n v="0"/>
    <s v=""/>
    <s v=""/>
    <n v="329.16"/>
    <n v="0"/>
    <x v="1"/>
    <x v="1"/>
    <s v=""/>
    <s v=""/>
    <n v="0"/>
    <n v="0"/>
    <n v="0"/>
  </r>
  <r>
    <x v="190"/>
    <s v="30/07/2024"/>
    <s v="Franchise Silver Sales Bill CSJ"/>
    <s v="CGST ON SILVER ARTICLES SALES"/>
    <s v=""/>
    <s v=""/>
    <n v="0"/>
    <s v=""/>
    <s v=""/>
    <n v="329.16"/>
    <n v="0"/>
    <x v="1"/>
    <x v="1"/>
    <s v=""/>
    <s v=""/>
    <n v="0"/>
    <n v="0"/>
    <n v="0"/>
  </r>
  <r>
    <x v="190"/>
    <s v="30/07/2024"/>
    <s v="Franchise Silver Sales Bill CSJ"/>
    <s v="SGST ON SILVER ARTICLES SALES"/>
    <s v=""/>
    <s v=""/>
    <n v="0"/>
    <s v=""/>
    <s v=""/>
    <n v="75.7"/>
    <n v="0"/>
    <x v="1"/>
    <x v="1"/>
    <s v=""/>
    <s v=""/>
    <n v="0"/>
    <n v="0"/>
    <n v="0"/>
  </r>
  <r>
    <x v="190"/>
    <s v="30/07/2024"/>
    <s v="Franchise Silver Sales Bill CSJ"/>
    <s v="CGST ON SILVER ARTICLES SALES"/>
    <s v=""/>
    <s v=""/>
    <n v="0"/>
    <s v=""/>
    <s v=""/>
    <n v="75.7"/>
    <n v="0"/>
    <x v="1"/>
    <x v="1"/>
    <s v=""/>
    <s v=""/>
    <n v="0"/>
    <n v="0"/>
    <n v="0"/>
  </r>
  <r>
    <x v="190"/>
    <s v="30/07/2024"/>
    <s v="Franchise Silver Sales Bill CSJ"/>
    <s v="SGST ON SILVER ORNAMENT SALES"/>
    <s v=""/>
    <s v=""/>
    <n v="0"/>
    <s v=""/>
    <s v=""/>
    <n v="148.72"/>
    <n v="0"/>
    <x v="1"/>
    <x v="1"/>
    <s v=""/>
    <s v=""/>
    <n v="0"/>
    <n v="0"/>
    <n v="0"/>
  </r>
  <r>
    <x v="190"/>
    <s v="30/07/2024"/>
    <s v="Franchise Silver Sales Bill CSJ"/>
    <s v="CGST ON SILVER ORNAMENT SALES"/>
    <s v=""/>
    <s v=""/>
    <n v="0"/>
    <s v=""/>
    <s v=""/>
    <n v="148.72"/>
    <n v="0"/>
    <x v="1"/>
    <x v="1"/>
    <s v=""/>
    <s v=""/>
    <n v="0"/>
    <n v="0"/>
    <n v="0"/>
  </r>
  <r>
    <x v="190"/>
    <s v="30/07/2024"/>
    <s v="Franchise Silver Sales Bill CSJ"/>
    <s v="SGST ON SILVER ORNAMENT SALES"/>
    <s v=""/>
    <s v=""/>
    <n v="0"/>
    <s v=""/>
    <s v=""/>
    <n v="30.38"/>
    <n v="0"/>
    <x v="1"/>
    <x v="1"/>
    <s v=""/>
    <s v=""/>
    <n v="0"/>
    <n v="0"/>
    <n v="0"/>
  </r>
  <r>
    <x v="190"/>
    <s v="30/07/2024"/>
    <s v="Franchise Silver Sales Bill CSJ"/>
    <s v="CGST ON SILVER ORNAMENT SALES"/>
    <s v=""/>
    <s v=""/>
    <n v="0"/>
    <s v=""/>
    <s v=""/>
    <n v="30.38"/>
    <n v="0"/>
    <x v="1"/>
    <x v="1"/>
    <s v=""/>
    <s v=""/>
    <n v="0"/>
    <n v="0"/>
    <n v="0"/>
  </r>
  <r>
    <x v="190"/>
    <s v="30/07/2024"/>
    <s v="Franchise Silver Sales Bill CSJ"/>
    <s v="ROUND OFF A/C"/>
    <s v=""/>
    <s v=""/>
    <n v="0"/>
    <s v=""/>
    <s v=""/>
    <n v="0.15"/>
    <n v="0"/>
    <x v="1"/>
    <x v="1"/>
    <s v=""/>
    <s v=""/>
    <n v="0"/>
    <n v="0"/>
    <n v="0"/>
  </r>
  <r>
    <x v="190"/>
    <s v="30/07/2024"/>
    <s v="Franchise Silver Sales Bill CSJ"/>
    <s v="CHANDUKAKA SARAF AND SONS PVT LTD PUNE"/>
    <s v=""/>
    <s v=""/>
    <n v="40099"/>
    <s v=""/>
    <s v=""/>
    <n v="0"/>
    <n v="0"/>
    <x v="1"/>
    <x v="1"/>
    <s v=""/>
    <s v=""/>
    <n v="0"/>
    <n v="0"/>
    <n v="0"/>
  </r>
  <r>
    <x v="191"/>
    <s v="30/07/2024"/>
    <s v="Franchise Silver Sales Bill CSJ"/>
    <s v="SILVER ORNAMENT SALES"/>
    <s v=""/>
    <n v="0"/>
    <n v="0"/>
    <n v="6.7519999999999998"/>
    <n v="81.23"/>
    <n v="977.38"/>
    <n v="977.38"/>
    <x v="1"/>
    <x v="1"/>
    <n v="6.7519999999999998"/>
    <n v="81.23"/>
    <n v="548.46500000000003"/>
    <n v="548.46500000000003"/>
    <n v="0"/>
  </r>
  <r>
    <x v="191"/>
    <s v="30/07/2024"/>
    <s v="Franchise Silver Sales Bill CSJ"/>
    <s v="SGST ON SILVER ORNAMENT SALES"/>
    <s v=""/>
    <s v=""/>
    <n v="0"/>
    <s v=""/>
    <s v=""/>
    <n v="14.66"/>
    <n v="0"/>
    <x v="1"/>
    <x v="1"/>
    <s v=""/>
    <s v=""/>
    <n v="0"/>
    <n v="0"/>
    <n v="0"/>
  </r>
  <r>
    <x v="191"/>
    <s v="30/07/2024"/>
    <s v="Franchise Silver Sales Bill CSJ"/>
    <s v="CGST ON SILVER ORNAMENT SALES"/>
    <s v=""/>
    <s v=""/>
    <n v="0"/>
    <s v=""/>
    <s v=""/>
    <n v="14.66"/>
    <n v="0"/>
    <x v="1"/>
    <x v="1"/>
    <s v=""/>
    <s v=""/>
    <n v="0"/>
    <n v="0"/>
    <n v="0"/>
  </r>
  <r>
    <x v="191"/>
    <s v="30/07/2024"/>
    <s v="Franchise Silver Sales Bill CSJ"/>
    <s v="ROUND OFF A/C"/>
    <s v=""/>
    <s v=""/>
    <n v="0"/>
    <s v=""/>
    <s v=""/>
    <n v="0.3"/>
    <n v="0"/>
    <x v="1"/>
    <x v="1"/>
    <s v=""/>
    <s v=""/>
    <n v="0"/>
    <n v="0"/>
    <n v="0"/>
  </r>
  <r>
    <x v="191"/>
    <s v="30/07/2024"/>
    <s v="Franchise Silver Sales Bill CSJ"/>
    <s v="CHANDUKAKA SARAF AND SONS PVT LTD PUNE"/>
    <s v=""/>
    <s v=""/>
    <n v="1007"/>
    <s v=""/>
    <s v=""/>
    <n v="0"/>
    <n v="0"/>
    <x v="1"/>
    <x v="1"/>
    <s v=""/>
    <s v=""/>
    <n v="0"/>
    <n v="0"/>
    <n v="0"/>
  </r>
  <r>
    <x v="192"/>
    <s v="30/07/2024"/>
    <s v="Franchise Silver Sales Bill CSJ"/>
    <s v="SILVER ORNAMENT SALES"/>
    <s v=""/>
    <n v="0"/>
    <n v="0"/>
    <n v="28.536000000000001"/>
    <n v="81.23"/>
    <n v="4727.2299999999996"/>
    <n v="4727.2299999999996"/>
    <x v="1"/>
    <x v="1"/>
    <n v="28.536000000000001"/>
    <n v="81.23"/>
    <n v="2317.9789999999998"/>
    <n v="2317.9789999999998"/>
    <n v="0"/>
  </r>
  <r>
    <x v="192"/>
    <s v="30/07/2024"/>
    <s v="Franchise Silver Sales Bill CSJ"/>
    <s v="SGST ON SILVER ORNAMENT SALES"/>
    <s v=""/>
    <s v=""/>
    <n v="0"/>
    <s v=""/>
    <s v=""/>
    <n v="70.91"/>
    <n v="0"/>
    <x v="1"/>
    <x v="1"/>
    <s v=""/>
    <s v=""/>
    <n v="0"/>
    <n v="0"/>
    <n v="0"/>
  </r>
  <r>
    <x v="192"/>
    <s v="30/07/2024"/>
    <s v="Franchise Silver Sales Bill CSJ"/>
    <s v="CGST ON SILVER ORNAMENT SALES"/>
    <s v=""/>
    <s v=""/>
    <n v="0"/>
    <s v=""/>
    <s v=""/>
    <n v="70.91"/>
    <n v="0"/>
    <x v="1"/>
    <x v="1"/>
    <s v=""/>
    <s v=""/>
    <n v="0"/>
    <n v="0"/>
    <n v="0"/>
  </r>
  <r>
    <x v="192"/>
    <s v="30/07/2024"/>
    <s v="Franchise Silver Sales Bill CSJ"/>
    <s v="ROUND OFF A/C"/>
    <s v=""/>
    <s v=""/>
    <n v="0.05"/>
    <s v=""/>
    <s v=""/>
    <n v="0"/>
    <n v="0"/>
    <x v="1"/>
    <x v="1"/>
    <s v=""/>
    <s v=""/>
    <n v="0"/>
    <n v="0"/>
    <n v="0"/>
  </r>
  <r>
    <x v="192"/>
    <s v="30/07/2024"/>
    <s v="Franchise Silver Sales Bill CSJ"/>
    <s v="CHANDUKAKA SARAF AND SONS PVT LTD PUNE"/>
    <s v=""/>
    <s v=""/>
    <n v="4869"/>
    <s v=""/>
    <s v=""/>
    <n v="0"/>
    <n v="0"/>
    <x v="1"/>
    <x v="1"/>
    <s v=""/>
    <s v=""/>
    <n v="0"/>
    <n v="0"/>
    <n v="0"/>
  </r>
  <r>
    <x v="193"/>
    <s v="30/07/2024"/>
    <s v="Franchise Silver Sales Bill CSJ"/>
    <s v="SILVER ORNAMENT SALES"/>
    <s v=""/>
    <n v="0"/>
    <n v="0"/>
    <n v="386.44099999999997"/>
    <n v="81.23"/>
    <n v="12040.19"/>
    <n v="12040.19"/>
    <x v="1"/>
    <x v="1"/>
    <n v="386.44099999999997"/>
    <n v="81.23"/>
    <n v="31390.601999999999"/>
    <n v="31390.601999999999"/>
    <n v="0"/>
  </r>
  <r>
    <x v="193"/>
    <s v="30/07/2024"/>
    <s v="Franchise Silver Sales Bill CSJ"/>
    <s v="SILVER ORNAMENT SALES LABOUR CHARGES"/>
    <s v=""/>
    <s v=""/>
    <n v="0"/>
    <s v=""/>
    <s v=""/>
    <n v="2575.0700000000002"/>
    <n v="2575.0700000000002"/>
    <x v="1"/>
    <x v="1"/>
    <s v=""/>
    <s v=""/>
    <n v="0"/>
    <n v="0"/>
    <n v="0"/>
  </r>
  <r>
    <x v="193"/>
    <s v="30/07/2024"/>
    <s v="Franchise Silver Sales Bill CSJ"/>
    <s v="SILVER ARTICLES SALES"/>
    <s v=""/>
    <s v=""/>
    <n v="0"/>
    <s v=""/>
    <s v=""/>
    <n v="19349.349999999999"/>
    <n v="19349.349999999999"/>
    <x v="1"/>
    <x v="1"/>
    <s v=""/>
    <s v=""/>
    <n v="0"/>
    <n v="0"/>
    <n v="0"/>
  </r>
  <r>
    <x v="193"/>
    <s v="30/07/2024"/>
    <s v="Franchise Silver Sales Bill CSJ"/>
    <s v="SILVER ARTICLES SALES LABOUR CHARGES"/>
    <s v=""/>
    <s v=""/>
    <n v="0"/>
    <s v=""/>
    <s v=""/>
    <n v="3945.77"/>
    <n v="3945.77"/>
    <x v="1"/>
    <x v="1"/>
    <s v=""/>
    <s v=""/>
    <n v="0"/>
    <n v="0"/>
    <n v="0"/>
  </r>
  <r>
    <x v="193"/>
    <s v="30/07/2024"/>
    <s v="Franchise Silver Sales Bill CSJ"/>
    <s v="SGST ON SILVER ORNAMENT SALES"/>
    <s v=""/>
    <s v=""/>
    <n v="0"/>
    <s v=""/>
    <s v=""/>
    <n v="180.6"/>
    <n v="0"/>
    <x v="1"/>
    <x v="1"/>
    <s v=""/>
    <s v=""/>
    <n v="0"/>
    <n v="0"/>
    <n v="0"/>
  </r>
  <r>
    <x v="193"/>
    <s v="30/07/2024"/>
    <s v="Franchise Silver Sales Bill CSJ"/>
    <s v="CGST ON SILVER ORNAMENT SALES"/>
    <s v=""/>
    <s v=""/>
    <n v="0"/>
    <s v=""/>
    <s v=""/>
    <n v="180.6"/>
    <n v="0"/>
    <x v="1"/>
    <x v="1"/>
    <s v=""/>
    <s v=""/>
    <n v="0"/>
    <n v="0"/>
    <n v="0"/>
  </r>
  <r>
    <x v="193"/>
    <s v="30/07/2024"/>
    <s v="Franchise Silver Sales Bill CSJ"/>
    <s v="SGST ON SILVER ORNAMENT SALES"/>
    <s v=""/>
    <s v=""/>
    <n v="0"/>
    <s v=""/>
    <s v=""/>
    <n v="38.630000000000003"/>
    <n v="0"/>
    <x v="1"/>
    <x v="1"/>
    <s v=""/>
    <s v=""/>
    <n v="0"/>
    <n v="0"/>
    <n v="0"/>
  </r>
  <r>
    <x v="193"/>
    <s v="30/07/2024"/>
    <s v="Franchise Silver Sales Bill CSJ"/>
    <s v="CGST ON SILVER ORNAMENT SALES"/>
    <s v=""/>
    <s v=""/>
    <n v="0"/>
    <s v=""/>
    <s v=""/>
    <n v="38.630000000000003"/>
    <n v="0"/>
    <x v="1"/>
    <x v="1"/>
    <s v=""/>
    <s v=""/>
    <n v="0"/>
    <n v="0"/>
    <n v="0"/>
  </r>
  <r>
    <x v="193"/>
    <s v="30/07/2024"/>
    <s v="Franchise Silver Sales Bill CSJ"/>
    <s v="SGST ON SILVER ARTICLES SALES"/>
    <s v=""/>
    <s v=""/>
    <n v="0"/>
    <s v=""/>
    <s v=""/>
    <n v="290.24"/>
    <n v="0"/>
    <x v="1"/>
    <x v="1"/>
    <s v=""/>
    <s v=""/>
    <n v="0"/>
    <n v="0"/>
    <n v="0"/>
  </r>
  <r>
    <x v="193"/>
    <s v="30/07/2024"/>
    <s v="Franchise Silver Sales Bill CSJ"/>
    <s v="CGST ON SILVER ARTICLES SALES"/>
    <s v=""/>
    <s v=""/>
    <n v="0"/>
    <s v=""/>
    <s v=""/>
    <n v="290.24"/>
    <n v="0"/>
    <x v="1"/>
    <x v="1"/>
    <s v=""/>
    <s v=""/>
    <n v="0"/>
    <n v="0"/>
    <n v="0"/>
  </r>
  <r>
    <x v="193"/>
    <s v="30/07/2024"/>
    <s v="Franchise Silver Sales Bill CSJ"/>
    <s v="SGST ON SILVER ARTICLES SALES"/>
    <s v=""/>
    <s v=""/>
    <n v="0"/>
    <s v=""/>
    <s v=""/>
    <n v="59.19"/>
    <n v="0"/>
    <x v="1"/>
    <x v="1"/>
    <s v=""/>
    <s v=""/>
    <n v="0"/>
    <n v="0"/>
    <n v="0"/>
  </r>
  <r>
    <x v="193"/>
    <s v="30/07/2024"/>
    <s v="Franchise Silver Sales Bill CSJ"/>
    <s v="CGST ON SILVER ARTICLES SALES"/>
    <s v=""/>
    <s v=""/>
    <n v="0"/>
    <s v=""/>
    <s v=""/>
    <n v="59.19"/>
    <n v="0"/>
    <x v="1"/>
    <x v="1"/>
    <s v=""/>
    <s v=""/>
    <n v="0"/>
    <n v="0"/>
    <n v="0"/>
  </r>
  <r>
    <x v="193"/>
    <s v="30/07/2024"/>
    <s v="Franchise Silver Sales Bill CSJ"/>
    <s v="ROUND OFF A/C"/>
    <s v=""/>
    <s v=""/>
    <n v="0"/>
    <s v=""/>
    <s v=""/>
    <n v="0.3"/>
    <n v="0"/>
    <x v="1"/>
    <x v="1"/>
    <s v=""/>
    <s v=""/>
    <n v="0"/>
    <n v="0"/>
    <n v="0"/>
  </r>
  <r>
    <x v="193"/>
    <s v="30/07/2024"/>
    <s v="Franchise Silver Sales Bill CSJ"/>
    <s v="CHANDUKAKA SARAF AND SONS PVT LTD PUNE"/>
    <s v=""/>
    <s v=""/>
    <n v="39048"/>
    <s v=""/>
    <s v=""/>
    <n v="0"/>
    <n v="0"/>
    <x v="1"/>
    <x v="1"/>
    <s v=""/>
    <s v=""/>
    <n v="0"/>
    <n v="0"/>
    <n v="0"/>
  </r>
  <r>
    <x v="194"/>
    <s v="30/07/2024"/>
    <s v="Franchise Silver Sales Bill CSJ"/>
    <s v="SILVER ORNAMENT SALES"/>
    <s v=""/>
    <n v="0"/>
    <n v="0"/>
    <n v="976.99900000000002"/>
    <n v="81.23"/>
    <n v="9728.3700000000008"/>
    <n v="9728.3700000000008"/>
    <x v="1"/>
    <x v="1"/>
    <n v="976.99900000000002"/>
    <n v="81.23"/>
    <n v="79361.629000000001"/>
    <n v="79361.629000000001"/>
    <n v="0"/>
  </r>
  <r>
    <x v="194"/>
    <s v="30/07/2024"/>
    <s v="Franchise Silver Sales Bill CSJ"/>
    <s v="SILVER ORNAMENT SALES LABOUR CHARGES"/>
    <s v=""/>
    <s v=""/>
    <n v="0"/>
    <s v=""/>
    <s v=""/>
    <n v="1261.99"/>
    <n v="1261.99"/>
    <x v="1"/>
    <x v="1"/>
    <s v=""/>
    <s v=""/>
    <n v="0"/>
    <n v="0"/>
    <n v="0"/>
  </r>
  <r>
    <x v="194"/>
    <s v="30/07/2024"/>
    <s v="Franchise Silver Sales Bill CSJ"/>
    <s v="SILVER ARTICLES SALES"/>
    <s v=""/>
    <s v=""/>
    <n v="0"/>
    <s v=""/>
    <s v=""/>
    <n v="69629.55"/>
    <n v="69629.55"/>
    <x v="1"/>
    <x v="1"/>
    <s v=""/>
    <s v=""/>
    <n v="0"/>
    <n v="0"/>
    <n v="0"/>
  </r>
  <r>
    <x v="194"/>
    <s v="30/07/2024"/>
    <s v="Franchise Silver Sales Bill CSJ"/>
    <s v="SILVER ARTICLES SALES LABOUR CHARGES"/>
    <s v=""/>
    <s v=""/>
    <n v="0"/>
    <s v=""/>
    <s v=""/>
    <n v="13939.56"/>
    <n v="13939.56"/>
    <x v="1"/>
    <x v="1"/>
    <s v=""/>
    <s v=""/>
    <n v="0"/>
    <n v="0"/>
    <n v="0"/>
  </r>
  <r>
    <x v="194"/>
    <s v="30/07/2024"/>
    <s v="Franchise Silver Sales Bill CSJ"/>
    <s v="SGST ON SILVER ORNAMENT SALES"/>
    <s v=""/>
    <s v=""/>
    <n v="0"/>
    <s v=""/>
    <s v=""/>
    <n v="145.93"/>
    <n v="0"/>
    <x v="1"/>
    <x v="1"/>
    <s v=""/>
    <s v=""/>
    <n v="0"/>
    <n v="0"/>
    <n v="0"/>
  </r>
  <r>
    <x v="194"/>
    <s v="30/07/2024"/>
    <s v="Franchise Silver Sales Bill CSJ"/>
    <s v="CGST ON SILVER ORNAMENT SALES"/>
    <s v=""/>
    <s v=""/>
    <n v="0"/>
    <s v=""/>
    <s v=""/>
    <n v="145.93"/>
    <n v="0"/>
    <x v="1"/>
    <x v="1"/>
    <s v=""/>
    <s v=""/>
    <n v="0"/>
    <n v="0"/>
    <n v="0"/>
  </r>
  <r>
    <x v="194"/>
    <s v="30/07/2024"/>
    <s v="Franchise Silver Sales Bill CSJ"/>
    <s v="SGST ON SILVER ORNAMENT SALES"/>
    <s v=""/>
    <s v=""/>
    <n v="0"/>
    <s v=""/>
    <s v=""/>
    <n v="18.93"/>
    <n v="0"/>
    <x v="1"/>
    <x v="1"/>
    <s v=""/>
    <s v=""/>
    <n v="0"/>
    <n v="0"/>
    <n v="0"/>
  </r>
  <r>
    <x v="194"/>
    <s v="30/07/2024"/>
    <s v="Franchise Silver Sales Bill CSJ"/>
    <s v="CGST ON SILVER ORNAMENT SALES"/>
    <s v=""/>
    <s v=""/>
    <n v="0"/>
    <s v=""/>
    <s v=""/>
    <n v="18.93"/>
    <n v="0"/>
    <x v="1"/>
    <x v="1"/>
    <s v=""/>
    <s v=""/>
    <n v="0"/>
    <n v="0"/>
    <n v="0"/>
  </r>
  <r>
    <x v="194"/>
    <s v="30/07/2024"/>
    <s v="Franchise Silver Sales Bill CSJ"/>
    <s v="SGST ON SILVER ARTICLES SALES"/>
    <s v=""/>
    <s v=""/>
    <n v="0"/>
    <s v=""/>
    <s v=""/>
    <n v="1044.44"/>
    <n v="0"/>
    <x v="1"/>
    <x v="1"/>
    <s v=""/>
    <s v=""/>
    <n v="0"/>
    <n v="0"/>
    <n v="0"/>
  </r>
  <r>
    <x v="194"/>
    <s v="30/07/2024"/>
    <s v="Franchise Silver Sales Bill CSJ"/>
    <s v="CGST ON SILVER ARTICLES SALES"/>
    <s v=""/>
    <s v=""/>
    <n v="0"/>
    <s v=""/>
    <s v=""/>
    <n v="1044.44"/>
    <n v="0"/>
    <x v="1"/>
    <x v="1"/>
    <s v=""/>
    <s v=""/>
    <n v="0"/>
    <n v="0"/>
    <n v="0"/>
  </r>
  <r>
    <x v="194"/>
    <s v="30/07/2024"/>
    <s v="Franchise Silver Sales Bill CSJ"/>
    <s v="SGST ON SILVER ARTICLES SALES"/>
    <s v=""/>
    <s v=""/>
    <n v="0"/>
    <s v=""/>
    <s v=""/>
    <n v="209.09"/>
    <n v="0"/>
    <x v="1"/>
    <x v="1"/>
    <s v=""/>
    <s v=""/>
    <n v="0"/>
    <n v="0"/>
    <n v="0"/>
  </r>
  <r>
    <x v="194"/>
    <s v="30/07/2024"/>
    <s v="Franchise Silver Sales Bill CSJ"/>
    <s v="CGST ON SILVER ARTICLES SALES"/>
    <s v=""/>
    <s v=""/>
    <n v="0"/>
    <s v=""/>
    <s v=""/>
    <n v="209.09"/>
    <n v="0"/>
    <x v="1"/>
    <x v="1"/>
    <s v=""/>
    <s v=""/>
    <n v="0"/>
    <n v="0"/>
    <n v="0"/>
  </r>
  <r>
    <x v="194"/>
    <s v="30/07/2024"/>
    <s v="Franchise Silver Sales Bill CSJ"/>
    <s v="ROUND OFF A/C"/>
    <s v=""/>
    <s v=""/>
    <n v="0.25"/>
    <s v=""/>
    <s v=""/>
    <n v="0"/>
    <n v="0"/>
    <x v="1"/>
    <x v="1"/>
    <s v=""/>
    <s v=""/>
    <n v="0"/>
    <n v="0"/>
    <n v="0"/>
  </r>
  <r>
    <x v="194"/>
    <s v="30/07/2024"/>
    <s v="Franchise Silver Sales Bill CSJ"/>
    <s v="CHANDUKAKA SARAF AND SONS PVT LTD PUNE"/>
    <s v=""/>
    <s v=""/>
    <n v="97396"/>
    <s v=""/>
    <s v=""/>
    <n v="0"/>
    <n v="0"/>
    <x v="1"/>
    <x v="1"/>
    <s v=""/>
    <s v=""/>
    <n v="0"/>
    <n v="0"/>
    <n v="0"/>
  </r>
  <r>
    <x v="195"/>
    <s v="30/07/2024"/>
    <s v="Franchise Sales Bill Ornament CSJ"/>
    <s v="GOLD BULLION SALES"/>
    <s v=""/>
    <n v="0"/>
    <n v="0"/>
    <n v="99.58"/>
    <n v="6873.46"/>
    <n v="684456.12"/>
    <n v="684456.12"/>
    <x v="0"/>
    <x v="1"/>
    <n v="99.58"/>
    <n v="6873.46"/>
    <n v="684459.147"/>
    <n v="684459.147"/>
    <n v="0"/>
  </r>
  <r>
    <x v="195"/>
    <s v="30/07/2024"/>
    <s v="Franchise Sales Bill Ornament CSJ"/>
    <s v="GOLD BULLION SALES LABOUR CHARGES"/>
    <s v=""/>
    <s v=""/>
    <n v="0"/>
    <s v=""/>
    <s v=""/>
    <n v="1374.7"/>
    <n v="1374.7"/>
    <x v="0"/>
    <x v="1"/>
    <s v=""/>
    <s v=""/>
    <n v="0"/>
    <n v="0"/>
    <n v="0"/>
  </r>
  <r>
    <x v="195"/>
    <s v="30/07/2024"/>
    <s v="Franchise Sales Bill Ornament CSJ"/>
    <s v="GOLD BULLION SALES OTHER CHARGES"/>
    <s v=""/>
    <s v=""/>
    <n v="0"/>
    <s v=""/>
    <s v=""/>
    <n v="50"/>
    <n v="50"/>
    <x v="0"/>
    <x v="1"/>
    <s v=""/>
    <s v=""/>
    <n v="0"/>
    <n v="0"/>
    <n v="0"/>
  </r>
  <r>
    <x v="195"/>
    <s v="30/07/2024"/>
    <s v="Franchise Sales Bill Ornament CSJ"/>
    <s v="SGST ON GOLD BULLION SALES"/>
    <s v=""/>
    <s v=""/>
    <n v="0"/>
    <s v=""/>
    <s v=""/>
    <n v="10266.84"/>
    <n v="0"/>
    <x v="0"/>
    <x v="1"/>
    <s v=""/>
    <s v=""/>
    <n v="0"/>
    <n v="0"/>
    <n v="0"/>
  </r>
  <r>
    <x v="195"/>
    <s v="30/07/2024"/>
    <s v="Franchise Sales Bill Ornament CSJ"/>
    <s v="CGST ON GOLD BULLION SALES"/>
    <s v=""/>
    <s v=""/>
    <n v="0"/>
    <s v=""/>
    <s v=""/>
    <n v="10266.84"/>
    <n v="0"/>
    <x v="0"/>
    <x v="1"/>
    <s v=""/>
    <s v=""/>
    <n v="0"/>
    <n v="0"/>
    <n v="0"/>
  </r>
  <r>
    <x v="195"/>
    <s v="30/07/2024"/>
    <s v="Franchise Sales Bill Ornament CSJ"/>
    <s v="SGST ON GOLD BULLION SALES"/>
    <s v=""/>
    <s v=""/>
    <n v="0"/>
    <s v=""/>
    <s v=""/>
    <n v="20.62"/>
    <n v="0"/>
    <x v="0"/>
    <x v="1"/>
    <s v=""/>
    <s v=""/>
    <n v="0"/>
    <n v="0"/>
    <n v="0"/>
  </r>
  <r>
    <x v="195"/>
    <s v="30/07/2024"/>
    <s v="Franchise Sales Bill Ornament CSJ"/>
    <s v="CGST ON GOLD BULLION SALES"/>
    <s v=""/>
    <s v=""/>
    <n v="0"/>
    <s v=""/>
    <s v=""/>
    <n v="20.62"/>
    <n v="0"/>
    <x v="0"/>
    <x v="1"/>
    <s v=""/>
    <s v=""/>
    <n v="0"/>
    <n v="0"/>
    <n v="0"/>
  </r>
  <r>
    <x v="195"/>
    <s v="30/07/2024"/>
    <s v="Franchise Sales Bill Ornament CSJ"/>
    <s v="SGST ON GOLD BULLION SALES"/>
    <s v=""/>
    <s v=""/>
    <n v="0"/>
    <s v=""/>
    <s v=""/>
    <n v="0.75"/>
    <n v="0"/>
    <x v="0"/>
    <x v="1"/>
    <s v=""/>
    <s v=""/>
    <n v="0"/>
    <n v="0"/>
    <n v="0"/>
  </r>
  <r>
    <x v="195"/>
    <s v="30/07/2024"/>
    <s v="Franchise Sales Bill Ornament CSJ"/>
    <s v="CGST ON GOLD BULLION SALES"/>
    <s v=""/>
    <s v=""/>
    <n v="0"/>
    <s v=""/>
    <s v=""/>
    <n v="0.75"/>
    <n v="0"/>
    <x v="0"/>
    <x v="1"/>
    <s v=""/>
    <s v=""/>
    <n v="0"/>
    <n v="0"/>
    <n v="0"/>
  </r>
  <r>
    <x v="195"/>
    <s v="30/07/2024"/>
    <s v="Franchise Sales Bill Ornament CSJ"/>
    <s v="ROUND OFF A/C"/>
    <s v=""/>
    <s v=""/>
    <n v="0.24"/>
    <s v=""/>
    <s v=""/>
    <n v="0"/>
    <n v="0"/>
    <x v="0"/>
    <x v="1"/>
    <s v=""/>
    <s v=""/>
    <n v="0"/>
    <n v="0"/>
    <n v="0"/>
  </r>
  <r>
    <x v="195"/>
    <s v="30/07/2024"/>
    <s v="Franchise Sales Bill Ornament CSJ"/>
    <s v="CHANDUKAKA SARAF AND SONS PVT LTD PUNE"/>
    <s v=""/>
    <s v=""/>
    <n v="706457"/>
    <s v=""/>
    <s v=""/>
    <n v="0"/>
    <n v="0"/>
    <x v="0"/>
    <x v="1"/>
    <s v=""/>
    <s v=""/>
    <n v="0"/>
    <n v="0"/>
    <n v="0"/>
  </r>
  <r>
    <x v="196"/>
    <s v="30/07/2024"/>
    <s v="Franchise Sales Bill Ornament CSJ"/>
    <s v="GOLD ORNAMENT SALES"/>
    <s v=""/>
    <n v="0"/>
    <n v="0"/>
    <n v="504.00599999999997"/>
    <n v="6873.46"/>
    <n v="1148158.07"/>
    <n v="1148158.07"/>
    <x v="0"/>
    <x v="1"/>
    <n v="504.00599999999997"/>
    <n v="6873.46"/>
    <n v="3464265.0809999998"/>
    <n v="3464265.0809999998"/>
    <n v="0"/>
  </r>
  <r>
    <x v="196"/>
    <s v="30/07/2024"/>
    <s v="Franchise Sales Bill Ornament CSJ"/>
    <s v="GOLD ORNAMENT SALES LABOUR CHARGES"/>
    <s v=""/>
    <s v=""/>
    <n v="0"/>
    <s v=""/>
    <s v=""/>
    <n v="58046.35"/>
    <n v="58046.35"/>
    <x v="0"/>
    <x v="1"/>
    <s v=""/>
    <s v=""/>
    <n v="0"/>
    <n v="0"/>
    <n v="0"/>
  </r>
  <r>
    <x v="196"/>
    <s v="30/07/2024"/>
    <s v="Franchise Sales Bill Ornament CSJ"/>
    <s v="PRECIOUS STONES SALES"/>
    <s v=""/>
    <s v=""/>
    <n v="0"/>
    <s v=""/>
    <s v=""/>
    <n v="6376.63"/>
    <n v="6376.63"/>
    <x v="0"/>
    <x v="1"/>
    <s v=""/>
    <s v=""/>
    <n v="0"/>
    <n v="0"/>
    <n v="0"/>
  </r>
  <r>
    <x v="196"/>
    <s v="30/07/2024"/>
    <s v="Franchise Sales Bill Ornament CSJ"/>
    <s v="GOLD ORNAMENT SALES OTHER CHARGES"/>
    <s v=""/>
    <s v=""/>
    <n v="0"/>
    <s v=""/>
    <s v=""/>
    <n v="841"/>
    <n v="841"/>
    <x v="0"/>
    <x v="1"/>
    <s v=""/>
    <s v=""/>
    <n v="0"/>
    <n v="0"/>
    <n v="0"/>
  </r>
  <r>
    <x v="196"/>
    <s v="30/07/2024"/>
    <s v="Franchise Sales Bill Ornament CSJ"/>
    <s v="GOLD BULLION SALES"/>
    <s v=""/>
    <s v=""/>
    <n v="0"/>
    <s v=""/>
    <s v=""/>
    <n v="2316057.77"/>
    <n v="2316057.77"/>
    <x v="0"/>
    <x v="1"/>
    <s v=""/>
    <s v=""/>
    <n v="0"/>
    <n v="0"/>
    <n v="0"/>
  </r>
  <r>
    <x v="196"/>
    <s v="30/07/2024"/>
    <s v="Franchise Sales Bill Ornament CSJ"/>
    <s v="GOLD BULLION SALES LABOUR CHARGES"/>
    <s v=""/>
    <s v=""/>
    <n v="0"/>
    <s v=""/>
    <s v=""/>
    <n v="4646.41"/>
    <n v="4646.41"/>
    <x v="0"/>
    <x v="1"/>
    <s v=""/>
    <s v=""/>
    <n v="0"/>
    <n v="0"/>
    <n v="0"/>
  </r>
  <r>
    <x v="196"/>
    <s v="30/07/2024"/>
    <s v="Franchise Sales Bill Ornament CSJ"/>
    <s v="GOLD BULLION SALES OTHER CHARGES"/>
    <s v=""/>
    <s v=""/>
    <n v="0"/>
    <s v=""/>
    <s v=""/>
    <n v="255"/>
    <n v="255"/>
    <x v="0"/>
    <x v="1"/>
    <s v=""/>
    <s v=""/>
    <n v="0"/>
    <n v="0"/>
    <n v="0"/>
  </r>
  <r>
    <x v="196"/>
    <s v="30/07/2024"/>
    <s v="Franchise Sales Bill Ornament CSJ"/>
    <s v="SGST ON GOLD ORNAMENT SALES"/>
    <s v=""/>
    <s v=""/>
    <n v="0"/>
    <s v=""/>
    <s v=""/>
    <n v="17222.37"/>
    <n v="0"/>
    <x v="0"/>
    <x v="1"/>
    <s v=""/>
    <s v=""/>
    <n v="0"/>
    <n v="0"/>
    <n v="0"/>
  </r>
  <r>
    <x v="196"/>
    <s v="30/07/2024"/>
    <s v="Franchise Sales Bill Ornament CSJ"/>
    <s v="CGST ON GOLD ORNAMENT SALES"/>
    <s v=""/>
    <s v=""/>
    <n v="0"/>
    <s v=""/>
    <s v=""/>
    <n v="17222.37"/>
    <n v="0"/>
    <x v="0"/>
    <x v="1"/>
    <s v=""/>
    <s v=""/>
    <n v="0"/>
    <n v="0"/>
    <n v="0"/>
  </r>
  <r>
    <x v="196"/>
    <s v="30/07/2024"/>
    <s v="Franchise Sales Bill Ornament CSJ"/>
    <s v="SGST ON GOLD ORNAMENT SALES"/>
    <s v=""/>
    <s v=""/>
    <n v="0"/>
    <s v=""/>
    <s v=""/>
    <n v="870.7"/>
    <n v="0"/>
    <x v="0"/>
    <x v="1"/>
    <s v=""/>
    <s v=""/>
    <n v="0"/>
    <n v="0"/>
    <n v="0"/>
  </r>
  <r>
    <x v="196"/>
    <s v="30/07/2024"/>
    <s v="Franchise Sales Bill Ornament CSJ"/>
    <s v="CGST ON GOLD ORNAMENT SALES"/>
    <s v=""/>
    <s v=""/>
    <n v="0"/>
    <s v=""/>
    <s v=""/>
    <n v="870.7"/>
    <n v="0"/>
    <x v="0"/>
    <x v="1"/>
    <s v=""/>
    <s v=""/>
    <n v="0"/>
    <n v="0"/>
    <n v="0"/>
  </r>
  <r>
    <x v="196"/>
    <s v="30/07/2024"/>
    <s v="Franchise Sales Bill Ornament CSJ"/>
    <s v="SGST ON PRECIOUS STONES SALES"/>
    <s v=""/>
    <s v=""/>
    <n v="0"/>
    <s v=""/>
    <s v=""/>
    <n v="95.65"/>
    <n v="0"/>
    <x v="0"/>
    <x v="1"/>
    <s v=""/>
    <s v=""/>
    <n v="0"/>
    <n v="0"/>
    <n v="0"/>
  </r>
  <r>
    <x v="196"/>
    <s v="30/07/2024"/>
    <s v="Franchise Sales Bill Ornament CSJ"/>
    <s v="CGST ON PRECIOUS STONES SALES"/>
    <s v=""/>
    <s v=""/>
    <n v="0"/>
    <s v=""/>
    <s v=""/>
    <n v="95.65"/>
    <n v="0"/>
    <x v="0"/>
    <x v="1"/>
    <s v=""/>
    <s v=""/>
    <n v="0"/>
    <n v="0"/>
    <n v="0"/>
  </r>
  <r>
    <x v="196"/>
    <s v="30/07/2024"/>
    <s v="Franchise Sales Bill Ornament CSJ"/>
    <s v="SGST ON GOLD ORNAMENT SALES"/>
    <s v=""/>
    <s v=""/>
    <n v="0"/>
    <s v=""/>
    <s v=""/>
    <n v="12.62"/>
    <n v="0"/>
    <x v="0"/>
    <x v="1"/>
    <s v=""/>
    <s v=""/>
    <n v="0"/>
    <n v="0"/>
    <n v="0"/>
  </r>
  <r>
    <x v="196"/>
    <s v="30/07/2024"/>
    <s v="Franchise Sales Bill Ornament CSJ"/>
    <s v="CGST ON GOLD ORNAMENT SALES"/>
    <s v=""/>
    <s v=""/>
    <n v="0"/>
    <s v=""/>
    <s v=""/>
    <n v="12.62"/>
    <n v="0"/>
    <x v="0"/>
    <x v="1"/>
    <s v=""/>
    <s v=""/>
    <n v="0"/>
    <n v="0"/>
    <n v="0"/>
  </r>
  <r>
    <x v="196"/>
    <s v="30/07/2024"/>
    <s v="Franchise Sales Bill Ornament CSJ"/>
    <s v="SGST ON GOLD BULLION SALES"/>
    <s v=""/>
    <s v=""/>
    <n v="0"/>
    <s v=""/>
    <s v=""/>
    <n v="34740.870000000003"/>
    <n v="0"/>
    <x v="0"/>
    <x v="1"/>
    <s v=""/>
    <s v=""/>
    <n v="0"/>
    <n v="0"/>
    <n v="0"/>
  </r>
  <r>
    <x v="196"/>
    <s v="30/07/2024"/>
    <s v="Franchise Sales Bill Ornament CSJ"/>
    <s v="CGST ON GOLD BULLION SALES"/>
    <s v=""/>
    <s v=""/>
    <n v="0"/>
    <s v=""/>
    <s v=""/>
    <n v="34740.870000000003"/>
    <n v="0"/>
    <x v="0"/>
    <x v="1"/>
    <s v=""/>
    <s v=""/>
    <n v="0"/>
    <n v="0"/>
    <n v="0"/>
  </r>
  <r>
    <x v="196"/>
    <s v="30/07/2024"/>
    <s v="Franchise Sales Bill Ornament CSJ"/>
    <s v="SGST ON GOLD BULLION SALES"/>
    <s v=""/>
    <s v=""/>
    <n v="0"/>
    <s v=""/>
    <s v=""/>
    <n v="69.7"/>
    <n v="0"/>
    <x v="0"/>
    <x v="1"/>
    <s v=""/>
    <s v=""/>
    <n v="0"/>
    <n v="0"/>
    <n v="0"/>
  </r>
  <r>
    <x v="196"/>
    <s v="30/07/2024"/>
    <s v="Franchise Sales Bill Ornament CSJ"/>
    <s v="CGST ON GOLD BULLION SALES"/>
    <s v=""/>
    <s v=""/>
    <n v="0"/>
    <s v=""/>
    <s v=""/>
    <n v="69.7"/>
    <n v="0"/>
    <x v="0"/>
    <x v="1"/>
    <s v=""/>
    <s v=""/>
    <n v="0"/>
    <n v="0"/>
    <n v="0"/>
  </r>
  <r>
    <x v="196"/>
    <s v="30/07/2024"/>
    <s v="Franchise Sales Bill Ornament CSJ"/>
    <s v="SGST ON GOLD BULLION SALES"/>
    <s v=""/>
    <s v=""/>
    <n v="0"/>
    <s v=""/>
    <s v=""/>
    <n v="3.83"/>
    <n v="0"/>
    <x v="0"/>
    <x v="1"/>
    <s v=""/>
    <s v=""/>
    <n v="0"/>
    <n v="0"/>
    <n v="0"/>
  </r>
  <r>
    <x v="196"/>
    <s v="30/07/2024"/>
    <s v="Franchise Sales Bill Ornament CSJ"/>
    <s v="CGST ON GOLD BULLION SALES"/>
    <s v=""/>
    <s v=""/>
    <n v="0"/>
    <s v=""/>
    <s v=""/>
    <n v="3.83"/>
    <n v="0"/>
    <x v="0"/>
    <x v="1"/>
    <s v=""/>
    <s v=""/>
    <n v="0"/>
    <n v="0"/>
    <n v="0"/>
  </r>
  <r>
    <x v="196"/>
    <s v="30/07/2024"/>
    <s v="Franchise Sales Bill Ornament CSJ"/>
    <s v="ROUND OFF A/C"/>
    <s v=""/>
    <s v=""/>
    <n v="0"/>
    <s v=""/>
    <s v=""/>
    <n v="0.28999999999999998"/>
    <n v="0"/>
    <x v="0"/>
    <x v="1"/>
    <s v=""/>
    <s v=""/>
    <n v="0"/>
    <n v="0"/>
    <n v="0"/>
  </r>
  <r>
    <x v="196"/>
    <s v="30/07/2024"/>
    <s v="Franchise Sales Bill Ornament CSJ"/>
    <s v="CHANDUKAKA SARAF AND SONS PVT LTD PUNE"/>
    <s v=""/>
    <s v=""/>
    <n v="3640413"/>
    <s v=""/>
    <s v=""/>
    <n v="0"/>
    <n v="0"/>
    <x v="0"/>
    <x v="1"/>
    <s v=""/>
    <s v=""/>
    <n v="0"/>
    <n v="0"/>
    <n v="0"/>
  </r>
  <r>
    <x v="197"/>
    <s v="30/07/2024"/>
    <s v="Franchise Sales Bill Ornament CSJ"/>
    <s v="GOLD BULLION SALES"/>
    <s v=""/>
    <n v="0"/>
    <n v="0"/>
    <n v="9.9600000000000009"/>
    <n v="6873.46"/>
    <n v="68459.289999999994"/>
    <n v="68459.289999999994"/>
    <x v="0"/>
    <x v="1"/>
    <n v="9.9600000000000009"/>
    <n v="6873.46"/>
    <n v="68459.661999999997"/>
    <n v="68459.661999999997"/>
    <n v="0"/>
  </r>
  <r>
    <x v="197"/>
    <s v="30/07/2024"/>
    <s v="Franchise Sales Bill Ornament CSJ"/>
    <s v="GOLD BULLION SALES LABOUR CHARGES"/>
    <s v=""/>
    <s v=""/>
    <n v="0"/>
    <s v=""/>
    <s v=""/>
    <n v="137.46"/>
    <n v="137.46"/>
    <x v="0"/>
    <x v="1"/>
    <s v=""/>
    <s v=""/>
    <n v="0"/>
    <n v="0"/>
    <n v="0"/>
  </r>
  <r>
    <x v="197"/>
    <s v="30/07/2024"/>
    <s v="Franchise Sales Bill Ornament CSJ"/>
    <s v="SGST ON GOLD BULLION SALES"/>
    <s v=""/>
    <s v=""/>
    <n v="0"/>
    <s v=""/>
    <s v=""/>
    <n v="1026.8900000000001"/>
    <n v="0"/>
    <x v="0"/>
    <x v="1"/>
    <s v=""/>
    <s v=""/>
    <n v="0"/>
    <n v="0"/>
    <n v="0"/>
  </r>
  <r>
    <x v="197"/>
    <s v="30/07/2024"/>
    <s v="Franchise Sales Bill Ornament CSJ"/>
    <s v="CGST ON GOLD BULLION SALES"/>
    <s v=""/>
    <s v=""/>
    <n v="0"/>
    <s v=""/>
    <s v=""/>
    <n v="1026.8900000000001"/>
    <n v="0"/>
    <x v="0"/>
    <x v="1"/>
    <s v=""/>
    <s v=""/>
    <n v="0"/>
    <n v="0"/>
    <n v="0"/>
  </r>
  <r>
    <x v="197"/>
    <s v="30/07/2024"/>
    <s v="Franchise Sales Bill Ornament CSJ"/>
    <s v="SGST ON GOLD BULLION SALES"/>
    <s v=""/>
    <s v=""/>
    <n v="0"/>
    <s v=""/>
    <s v=""/>
    <n v="2.06"/>
    <n v="0"/>
    <x v="0"/>
    <x v="1"/>
    <s v=""/>
    <s v=""/>
    <n v="0"/>
    <n v="0"/>
    <n v="0"/>
  </r>
  <r>
    <x v="197"/>
    <s v="30/07/2024"/>
    <s v="Franchise Sales Bill Ornament CSJ"/>
    <s v="CGST ON GOLD BULLION SALES"/>
    <s v=""/>
    <s v=""/>
    <n v="0"/>
    <s v=""/>
    <s v=""/>
    <n v="2.06"/>
    <n v="0"/>
    <x v="0"/>
    <x v="1"/>
    <s v=""/>
    <s v=""/>
    <n v="0"/>
    <n v="0"/>
    <n v="0"/>
  </r>
  <r>
    <x v="197"/>
    <s v="30/07/2024"/>
    <s v="Franchise Sales Bill Ornament CSJ"/>
    <s v="ROUND OFF A/C"/>
    <s v=""/>
    <s v=""/>
    <n v="0"/>
    <s v=""/>
    <s v=""/>
    <n v="0.35"/>
    <n v="0"/>
    <x v="0"/>
    <x v="1"/>
    <s v=""/>
    <s v=""/>
    <n v="0"/>
    <n v="0"/>
    <n v="0"/>
  </r>
  <r>
    <x v="197"/>
    <s v="30/07/2024"/>
    <s v="Franchise Sales Bill Ornament CSJ"/>
    <s v="CHANDUKAKA SARAF AND SONS PVT LTD PUNE"/>
    <s v=""/>
    <s v=""/>
    <n v="70655"/>
    <s v=""/>
    <s v=""/>
    <n v="0"/>
    <n v="0"/>
    <x v="0"/>
    <x v="1"/>
    <s v=""/>
    <s v=""/>
    <n v="0"/>
    <n v="0"/>
    <n v="0"/>
  </r>
  <r>
    <x v="198"/>
    <s v="30/07/2024"/>
    <s v="Franchise Sales Bill Ornament CSJ"/>
    <s v="GOLD ORNAMENT SALES"/>
    <s v=""/>
    <n v="0"/>
    <n v="0"/>
    <n v="349.31599999999997"/>
    <n v="6873.46"/>
    <n v="1753238.66"/>
    <n v="1753238.66"/>
    <x v="0"/>
    <x v="1"/>
    <n v="349.31599999999997"/>
    <n v="6873.46"/>
    <n v="2401009.5529999998"/>
    <n v="2401009.5529999998"/>
    <n v="0"/>
  </r>
  <r>
    <x v="198"/>
    <s v="30/07/2024"/>
    <s v="Franchise Sales Bill Ornament CSJ"/>
    <s v="GOLD ORNAMENT SALES LABOUR CHARGES"/>
    <s v=""/>
    <s v=""/>
    <n v="0"/>
    <s v=""/>
    <s v=""/>
    <n v="96166.51"/>
    <n v="96166.51"/>
    <x v="0"/>
    <x v="1"/>
    <s v=""/>
    <s v=""/>
    <n v="0"/>
    <n v="0"/>
    <n v="0"/>
  </r>
  <r>
    <x v="198"/>
    <s v="30/07/2024"/>
    <s v="Franchise Sales Bill Ornament CSJ"/>
    <s v="PRECIOUS STONES SALES"/>
    <s v=""/>
    <s v=""/>
    <n v="0"/>
    <s v=""/>
    <s v=""/>
    <n v="4938.83"/>
    <n v="4938.83"/>
    <x v="0"/>
    <x v="1"/>
    <s v=""/>
    <s v=""/>
    <n v="0"/>
    <n v="0"/>
    <n v="0"/>
  </r>
  <r>
    <x v="198"/>
    <s v="30/07/2024"/>
    <s v="Franchise Sales Bill Ornament CSJ"/>
    <s v="GOLD ORNAMENT SALES OTHER CHARGES"/>
    <s v=""/>
    <s v=""/>
    <n v="0"/>
    <s v=""/>
    <s v=""/>
    <n v="1060"/>
    <n v="1060"/>
    <x v="0"/>
    <x v="1"/>
    <s v=""/>
    <s v=""/>
    <n v="0"/>
    <n v="0"/>
    <n v="0"/>
  </r>
  <r>
    <x v="198"/>
    <s v="30/07/2024"/>
    <s v="Franchise Sales Bill Ornament CSJ"/>
    <s v="GOLD BULLION SALES"/>
    <s v=""/>
    <s v=""/>
    <n v="0"/>
    <s v=""/>
    <s v=""/>
    <n v="647798.6"/>
    <n v="647798.6"/>
    <x v="0"/>
    <x v="1"/>
    <s v=""/>
    <s v=""/>
    <n v="0"/>
    <n v="0"/>
    <n v="0"/>
  </r>
  <r>
    <x v="198"/>
    <s v="30/07/2024"/>
    <s v="Franchise Sales Bill Ornament CSJ"/>
    <s v="GOLD BULLION SALES OTHER CHARGES"/>
    <s v=""/>
    <s v=""/>
    <n v="0"/>
    <s v=""/>
    <s v=""/>
    <n v="80.25"/>
    <n v="80.25"/>
    <x v="0"/>
    <x v="1"/>
    <s v=""/>
    <s v=""/>
    <n v="0"/>
    <n v="0"/>
    <n v="0"/>
  </r>
  <r>
    <x v="198"/>
    <s v="30/07/2024"/>
    <s v="Franchise Sales Bill Ornament CSJ"/>
    <s v="GOLD BULLION SALES LABOUR CHARGES"/>
    <s v=""/>
    <s v=""/>
    <n v="0"/>
    <s v=""/>
    <s v=""/>
    <n v="1299.05"/>
    <n v="1299.05"/>
    <x v="0"/>
    <x v="1"/>
    <s v=""/>
    <s v=""/>
    <n v="0"/>
    <n v="0"/>
    <n v="0"/>
  </r>
  <r>
    <x v="198"/>
    <s v="30/07/2024"/>
    <s v="Franchise Sales Bill Ornament CSJ"/>
    <s v="SGST ON GOLD ORNAMENT SALES"/>
    <s v=""/>
    <s v=""/>
    <n v="0"/>
    <s v=""/>
    <s v=""/>
    <n v="26298.58"/>
    <n v="0"/>
    <x v="0"/>
    <x v="1"/>
    <s v=""/>
    <s v=""/>
    <n v="0"/>
    <n v="0"/>
    <n v="0"/>
  </r>
  <r>
    <x v="198"/>
    <s v="30/07/2024"/>
    <s v="Franchise Sales Bill Ornament CSJ"/>
    <s v="CGST ON GOLD ORNAMENT SALES"/>
    <s v=""/>
    <s v=""/>
    <n v="0"/>
    <s v=""/>
    <s v=""/>
    <n v="26298.58"/>
    <n v="0"/>
    <x v="0"/>
    <x v="1"/>
    <s v=""/>
    <s v=""/>
    <n v="0"/>
    <n v="0"/>
    <n v="0"/>
  </r>
  <r>
    <x v="198"/>
    <s v="30/07/2024"/>
    <s v="Franchise Sales Bill Ornament CSJ"/>
    <s v="SGST ON GOLD ORNAMENT SALES"/>
    <s v=""/>
    <s v=""/>
    <n v="0"/>
    <s v=""/>
    <s v=""/>
    <n v="1442.5"/>
    <n v="0"/>
    <x v="0"/>
    <x v="1"/>
    <s v=""/>
    <s v=""/>
    <n v="0"/>
    <n v="0"/>
    <n v="0"/>
  </r>
  <r>
    <x v="198"/>
    <s v="30/07/2024"/>
    <s v="Franchise Sales Bill Ornament CSJ"/>
    <s v="CGST ON GOLD ORNAMENT SALES"/>
    <s v=""/>
    <s v=""/>
    <n v="0"/>
    <s v=""/>
    <s v=""/>
    <n v="1442.5"/>
    <n v="0"/>
    <x v="0"/>
    <x v="1"/>
    <s v=""/>
    <s v=""/>
    <n v="0"/>
    <n v="0"/>
    <n v="0"/>
  </r>
  <r>
    <x v="198"/>
    <s v="30/07/2024"/>
    <s v="Franchise Sales Bill Ornament CSJ"/>
    <s v="SGST ON PRECIOUS STONES SALES"/>
    <s v=""/>
    <s v=""/>
    <n v="0"/>
    <s v=""/>
    <s v=""/>
    <n v="74.08"/>
    <n v="0"/>
    <x v="0"/>
    <x v="1"/>
    <s v=""/>
    <s v=""/>
    <n v="0"/>
    <n v="0"/>
    <n v="0"/>
  </r>
  <r>
    <x v="198"/>
    <s v="30/07/2024"/>
    <s v="Franchise Sales Bill Ornament CSJ"/>
    <s v="CGST ON PRECIOUS STONES SALES"/>
    <s v=""/>
    <s v=""/>
    <n v="0"/>
    <s v=""/>
    <s v=""/>
    <n v="74.08"/>
    <n v="0"/>
    <x v="0"/>
    <x v="1"/>
    <s v=""/>
    <s v=""/>
    <n v="0"/>
    <n v="0"/>
    <n v="0"/>
  </r>
  <r>
    <x v="198"/>
    <s v="30/07/2024"/>
    <s v="Franchise Sales Bill Ornament CSJ"/>
    <s v="SGST ON GOLD ORNAMENT SALES"/>
    <s v=""/>
    <s v=""/>
    <n v="0"/>
    <s v=""/>
    <s v=""/>
    <n v="15.9"/>
    <n v="0"/>
    <x v="0"/>
    <x v="1"/>
    <s v=""/>
    <s v=""/>
    <n v="0"/>
    <n v="0"/>
    <n v="0"/>
  </r>
  <r>
    <x v="198"/>
    <s v="30/07/2024"/>
    <s v="Franchise Sales Bill Ornament CSJ"/>
    <s v="CGST ON GOLD ORNAMENT SALES"/>
    <s v=""/>
    <s v=""/>
    <n v="0"/>
    <s v=""/>
    <s v=""/>
    <n v="15.9"/>
    <n v="0"/>
    <x v="0"/>
    <x v="1"/>
    <s v=""/>
    <s v=""/>
    <n v="0"/>
    <n v="0"/>
    <n v="0"/>
  </r>
  <r>
    <x v="198"/>
    <s v="30/07/2024"/>
    <s v="Franchise Sales Bill Ornament CSJ"/>
    <s v="SGST ON GOLD BULLION SALES"/>
    <s v=""/>
    <s v=""/>
    <n v="0"/>
    <s v=""/>
    <s v=""/>
    <n v="9716.98"/>
    <n v="0"/>
    <x v="0"/>
    <x v="1"/>
    <s v=""/>
    <s v=""/>
    <n v="0"/>
    <n v="0"/>
    <n v="0"/>
  </r>
  <r>
    <x v="198"/>
    <s v="30/07/2024"/>
    <s v="Franchise Sales Bill Ornament CSJ"/>
    <s v="CGST ON GOLD BULLION SALES"/>
    <s v=""/>
    <s v=""/>
    <n v="0"/>
    <s v=""/>
    <s v=""/>
    <n v="9716.98"/>
    <n v="0"/>
    <x v="0"/>
    <x v="1"/>
    <s v=""/>
    <s v=""/>
    <n v="0"/>
    <n v="0"/>
    <n v="0"/>
  </r>
  <r>
    <x v="198"/>
    <s v="30/07/2024"/>
    <s v="Franchise Sales Bill Ornament CSJ"/>
    <s v="SGST ON GOLD BULLION SALES"/>
    <s v=""/>
    <s v=""/>
    <n v="0"/>
    <s v=""/>
    <s v=""/>
    <n v="1.2"/>
    <n v="0"/>
    <x v="0"/>
    <x v="1"/>
    <s v=""/>
    <s v=""/>
    <n v="0"/>
    <n v="0"/>
    <n v="0"/>
  </r>
  <r>
    <x v="198"/>
    <s v="30/07/2024"/>
    <s v="Franchise Sales Bill Ornament CSJ"/>
    <s v="CGST ON GOLD BULLION SALES"/>
    <s v=""/>
    <s v=""/>
    <n v="0"/>
    <s v=""/>
    <s v=""/>
    <n v="1.2"/>
    <n v="0"/>
    <x v="0"/>
    <x v="1"/>
    <s v=""/>
    <s v=""/>
    <n v="0"/>
    <n v="0"/>
    <n v="0"/>
  </r>
  <r>
    <x v="198"/>
    <s v="30/07/2024"/>
    <s v="Franchise Sales Bill Ornament CSJ"/>
    <s v="SGST ON GOLD BULLION SALES"/>
    <s v=""/>
    <s v=""/>
    <n v="0"/>
    <s v=""/>
    <s v=""/>
    <n v="19.489999999999998"/>
    <n v="0"/>
    <x v="0"/>
    <x v="1"/>
    <s v=""/>
    <s v=""/>
    <n v="0"/>
    <n v="0"/>
    <n v="0"/>
  </r>
  <r>
    <x v="198"/>
    <s v="30/07/2024"/>
    <s v="Franchise Sales Bill Ornament CSJ"/>
    <s v="CGST ON GOLD BULLION SALES"/>
    <s v=""/>
    <s v=""/>
    <n v="0"/>
    <s v=""/>
    <s v=""/>
    <n v="19.489999999999998"/>
    <n v="0"/>
    <x v="0"/>
    <x v="1"/>
    <s v=""/>
    <s v=""/>
    <n v="0"/>
    <n v="0"/>
    <n v="0"/>
  </r>
  <r>
    <x v="198"/>
    <s v="30/07/2024"/>
    <s v="Franchise Sales Bill Ornament CSJ"/>
    <s v="ROUND OFF A/C"/>
    <s v=""/>
    <s v=""/>
    <n v="0.36"/>
    <s v=""/>
    <s v=""/>
    <n v="0"/>
    <n v="0"/>
    <x v="0"/>
    <x v="1"/>
    <s v=""/>
    <s v=""/>
    <n v="0"/>
    <n v="0"/>
    <n v="0"/>
  </r>
  <r>
    <x v="198"/>
    <s v="30/07/2024"/>
    <s v="Franchise Sales Bill Ornament CSJ"/>
    <s v="CHANDUKAKA SARAF AND SONS PVT LTD PUNE"/>
    <s v=""/>
    <s v=""/>
    <n v="2579719"/>
    <s v=""/>
    <s v=""/>
    <n v="0"/>
    <n v="0"/>
    <x v="0"/>
    <x v="1"/>
    <s v=""/>
    <s v=""/>
    <n v="0"/>
    <n v="0"/>
    <n v="0"/>
  </r>
  <r>
    <x v="199"/>
    <s v="30/07/2024"/>
    <s v="Franchise Sales Bill Ornament CSJ"/>
    <s v="GOLD ORNAMENT SALES"/>
    <s v=""/>
    <n v="0"/>
    <n v="0"/>
    <n v="0.4"/>
    <n v="6873.46"/>
    <n v="2735.64"/>
    <n v="2735.64"/>
    <x v="0"/>
    <x v="1"/>
    <n v="0.4"/>
    <n v="6873.46"/>
    <n v="2749.384"/>
    <n v="2749.384"/>
    <n v="0"/>
  </r>
  <r>
    <x v="199"/>
    <s v="30/07/2024"/>
    <s v="Franchise Sales Bill Ornament CSJ"/>
    <s v="GOLD ORNAMENT SALES OTHER CHARGES"/>
    <s v=""/>
    <s v=""/>
    <n v="0"/>
    <s v=""/>
    <s v=""/>
    <n v="840"/>
    <n v="840"/>
    <x v="0"/>
    <x v="1"/>
    <s v=""/>
    <s v=""/>
    <n v="0"/>
    <n v="0"/>
    <n v="0"/>
  </r>
  <r>
    <x v="199"/>
    <s v="30/07/2024"/>
    <s v="Franchise Sales Bill Ornament CSJ"/>
    <s v="SGST ON GOLD ORNAMENT SALES"/>
    <s v=""/>
    <s v=""/>
    <n v="0"/>
    <s v=""/>
    <s v=""/>
    <n v="41.03"/>
    <n v="0"/>
    <x v="0"/>
    <x v="1"/>
    <s v=""/>
    <s v=""/>
    <n v="0"/>
    <n v="0"/>
    <n v="0"/>
  </r>
  <r>
    <x v="199"/>
    <s v="30/07/2024"/>
    <s v="Franchise Sales Bill Ornament CSJ"/>
    <s v="CGST ON GOLD ORNAMENT SALES"/>
    <s v=""/>
    <s v=""/>
    <n v="0"/>
    <s v=""/>
    <s v=""/>
    <n v="41.03"/>
    <n v="0"/>
    <x v="0"/>
    <x v="1"/>
    <s v=""/>
    <s v=""/>
    <n v="0"/>
    <n v="0"/>
    <n v="0"/>
  </r>
  <r>
    <x v="199"/>
    <s v="30/07/2024"/>
    <s v="Franchise Sales Bill Ornament CSJ"/>
    <s v="SGST ON GOLD ORNAMENT SALES"/>
    <s v=""/>
    <s v=""/>
    <n v="0"/>
    <s v=""/>
    <s v=""/>
    <n v="12.6"/>
    <n v="0"/>
    <x v="0"/>
    <x v="1"/>
    <s v=""/>
    <s v=""/>
    <n v="0"/>
    <n v="0"/>
    <n v="0"/>
  </r>
  <r>
    <x v="199"/>
    <s v="30/07/2024"/>
    <s v="Franchise Sales Bill Ornament CSJ"/>
    <s v="CGST ON GOLD ORNAMENT SALES"/>
    <s v=""/>
    <s v=""/>
    <n v="0"/>
    <s v=""/>
    <s v=""/>
    <n v="12.6"/>
    <n v="0"/>
    <x v="0"/>
    <x v="1"/>
    <s v=""/>
    <s v=""/>
    <n v="0"/>
    <n v="0"/>
    <n v="0"/>
  </r>
  <r>
    <x v="199"/>
    <s v="30/07/2024"/>
    <s v="Franchise Sales Bill Ornament CSJ"/>
    <s v="ROUND OFF A/C"/>
    <s v=""/>
    <s v=""/>
    <n v="0"/>
    <s v=""/>
    <s v=""/>
    <n v="0.1"/>
    <n v="0"/>
    <x v="0"/>
    <x v="1"/>
    <s v=""/>
    <s v=""/>
    <n v="0"/>
    <n v="0"/>
    <n v="0"/>
  </r>
  <r>
    <x v="199"/>
    <s v="30/07/2024"/>
    <s v="Franchise Sales Bill Ornament CSJ"/>
    <s v="CHANDUKAKA SARAF AND SONS PVT LTD PUNE"/>
    <s v=""/>
    <s v=""/>
    <n v="3683"/>
    <s v=""/>
    <s v=""/>
    <n v="0"/>
    <n v="0"/>
    <x v="0"/>
    <x v="1"/>
    <s v=""/>
    <s v=""/>
    <n v="0"/>
    <n v="0"/>
    <n v="0"/>
  </r>
  <r>
    <x v="200"/>
    <s v="30/07/2024"/>
    <s v="Franchise Sales Bill Ornament CSJ"/>
    <s v="GOLD ORNAMENT SALES"/>
    <s v=""/>
    <n v="0"/>
    <n v="0"/>
    <n v="149.04900000000001"/>
    <n v="6873.46"/>
    <n v="1024483.19"/>
    <n v="1024483.19"/>
    <x v="0"/>
    <x v="1"/>
    <n v="149.04900000000001"/>
    <n v="6873.46"/>
    <n v="1024482.34"/>
    <n v="1024482.34"/>
    <n v="0"/>
  </r>
  <r>
    <x v="200"/>
    <s v="30/07/2024"/>
    <s v="Franchise Sales Bill Ornament CSJ"/>
    <s v="GOLD ORNAMENT SALES LABOUR CHARGES"/>
    <s v=""/>
    <s v=""/>
    <n v="0"/>
    <s v=""/>
    <s v=""/>
    <n v="25589.89"/>
    <n v="25589.89"/>
    <x v="0"/>
    <x v="1"/>
    <s v=""/>
    <s v=""/>
    <n v="0"/>
    <n v="0"/>
    <n v="0"/>
  </r>
  <r>
    <x v="200"/>
    <s v="30/07/2024"/>
    <s v="Franchise Sales Bill Ornament CSJ"/>
    <s v="SGST ON GOLD ORNAMENT SALES"/>
    <s v=""/>
    <s v=""/>
    <n v="0"/>
    <s v=""/>
    <s v=""/>
    <n v="15367.25"/>
    <n v="0"/>
    <x v="0"/>
    <x v="1"/>
    <s v=""/>
    <s v=""/>
    <n v="0"/>
    <n v="0"/>
    <n v="0"/>
  </r>
  <r>
    <x v="200"/>
    <s v="30/07/2024"/>
    <s v="Franchise Sales Bill Ornament CSJ"/>
    <s v="CGST ON GOLD ORNAMENT SALES"/>
    <s v=""/>
    <s v=""/>
    <n v="0"/>
    <s v=""/>
    <s v=""/>
    <n v="15367.25"/>
    <n v="0"/>
    <x v="0"/>
    <x v="1"/>
    <s v=""/>
    <s v=""/>
    <n v="0"/>
    <n v="0"/>
    <n v="0"/>
  </r>
  <r>
    <x v="200"/>
    <s v="30/07/2024"/>
    <s v="Franchise Sales Bill Ornament CSJ"/>
    <s v="SGST ON GOLD ORNAMENT SALES"/>
    <s v=""/>
    <s v=""/>
    <n v="0"/>
    <s v=""/>
    <s v=""/>
    <n v="383.85"/>
    <n v="0"/>
    <x v="0"/>
    <x v="1"/>
    <s v=""/>
    <s v=""/>
    <n v="0"/>
    <n v="0"/>
    <n v="0"/>
  </r>
  <r>
    <x v="200"/>
    <s v="30/07/2024"/>
    <s v="Franchise Sales Bill Ornament CSJ"/>
    <s v="CGST ON GOLD ORNAMENT SALES"/>
    <s v=""/>
    <s v=""/>
    <n v="0"/>
    <s v=""/>
    <s v=""/>
    <n v="383.85"/>
    <n v="0"/>
    <x v="0"/>
    <x v="1"/>
    <s v=""/>
    <s v=""/>
    <n v="0"/>
    <n v="0"/>
    <n v="0"/>
  </r>
  <r>
    <x v="200"/>
    <s v="30/07/2024"/>
    <s v="Franchise Sales Bill Ornament CSJ"/>
    <s v="ROUND OFF A/C"/>
    <s v=""/>
    <s v=""/>
    <n v="0.28000000000000003"/>
    <s v=""/>
    <s v=""/>
    <n v="0"/>
    <n v="0"/>
    <x v="0"/>
    <x v="1"/>
    <s v=""/>
    <s v=""/>
    <n v="0"/>
    <n v="0"/>
    <n v="0"/>
  </r>
  <r>
    <x v="200"/>
    <s v="30/07/2024"/>
    <s v="Franchise Sales Bill Ornament CSJ"/>
    <s v="CHANDUKAKA SARAF AND SONS PVT LTD PUNE"/>
    <s v=""/>
    <s v=""/>
    <n v="1081575"/>
    <s v=""/>
    <s v=""/>
    <n v="0"/>
    <n v="0"/>
    <x v="0"/>
    <x v="1"/>
    <s v=""/>
    <s v=""/>
    <n v="0"/>
    <n v="0"/>
    <n v="0"/>
  </r>
  <r>
    <x v="201"/>
    <s v="30/07/2024"/>
    <s v="Franchise Sales Bill Ornament CSJ"/>
    <s v="GOLD ORNAMENT SALES"/>
    <s v=""/>
    <n v="0"/>
    <n v="0"/>
    <n v="224.54599999999999"/>
    <n v="6873.46"/>
    <n v="581331.93000000005"/>
    <n v="581331.93000000005"/>
    <x v="0"/>
    <x v="1"/>
    <n v="224.54599999999999"/>
    <n v="6873.46"/>
    <n v="1543407.949"/>
    <n v="1543407.949"/>
    <n v="0"/>
  </r>
  <r>
    <x v="201"/>
    <s v="30/07/2024"/>
    <s v="Franchise Sales Bill Ornament CSJ"/>
    <s v="GOLD ORNAMENT SALES LABOUR CHARGES"/>
    <s v=""/>
    <s v=""/>
    <n v="0"/>
    <s v=""/>
    <s v=""/>
    <n v="30332.52"/>
    <n v="30332.52"/>
    <x v="0"/>
    <x v="1"/>
    <s v=""/>
    <s v=""/>
    <n v="0"/>
    <n v="0"/>
    <n v="0"/>
  </r>
  <r>
    <x v="201"/>
    <s v="30/07/2024"/>
    <s v="Franchise Sales Bill Ornament CSJ"/>
    <s v="PRECIOUS STONES SALES"/>
    <s v=""/>
    <s v=""/>
    <n v="0"/>
    <s v=""/>
    <s v=""/>
    <n v="4885.7299999999996"/>
    <n v="4885.7299999999996"/>
    <x v="0"/>
    <x v="1"/>
    <s v=""/>
    <s v=""/>
    <n v="0"/>
    <n v="0"/>
    <n v="0"/>
  </r>
  <r>
    <x v="201"/>
    <s v="30/07/2024"/>
    <s v="Franchise Sales Bill Ornament CSJ"/>
    <s v="GOLD ORNAMENT SALES OTHER CHARGES"/>
    <s v=""/>
    <s v=""/>
    <n v="0"/>
    <s v=""/>
    <s v=""/>
    <n v="630"/>
    <n v="630"/>
    <x v="0"/>
    <x v="1"/>
    <s v=""/>
    <s v=""/>
    <n v="0"/>
    <n v="0"/>
    <n v="0"/>
  </r>
  <r>
    <x v="201"/>
    <s v="30/07/2024"/>
    <s v="Franchise Sales Bill Ornament CSJ"/>
    <s v="GOLD BULLION SALES"/>
    <s v=""/>
    <s v=""/>
    <n v="0"/>
    <s v=""/>
    <s v=""/>
    <n v="962054.78"/>
    <n v="962054.78"/>
    <x v="0"/>
    <x v="1"/>
    <s v=""/>
    <s v=""/>
    <n v="0"/>
    <n v="0"/>
    <n v="0"/>
  </r>
  <r>
    <x v="201"/>
    <s v="30/07/2024"/>
    <s v="Franchise Sales Bill Ornament CSJ"/>
    <s v="GOLD BULLION SALES LABOUR CHARGES"/>
    <s v=""/>
    <s v=""/>
    <n v="0"/>
    <s v=""/>
    <s v=""/>
    <n v="1931.42"/>
    <n v="1931.42"/>
    <x v="0"/>
    <x v="1"/>
    <s v=""/>
    <s v=""/>
    <n v="0"/>
    <n v="0"/>
    <n v="0"/>
  </r>
  <r>
    <x v="201"/>
    <s v="30/07/2024"/>
    <s v="Franchise Sales Bill Ornament CSJ"/>
    <s v="GOLD BULLION SALES OTHER CHARGES"/>
    <s v=""/>
    <s v=""/>
    <n v="0"/>
    <s v=""/>
    <s v=""/>
    <n v="80"/>
    <n v="80"/>
    <x v="0"/>
    <x v="1"/>
    <s v=""/>
    <s v=""/>
    <n v="0"/>
    <n v="0"/>
    <n v="0"/>
  </r>
  <r>
    <x v="201"/>
    <s v="30/07/2024"/>
    <s v="Franchise Sales Bill Ornament CSJ"/>
    <s v="SGST ON GOLD ORNAMENT SALES"/>
    <s v=""/>
    <s v=""/>
    <n v="0"/>
    <s v=""/>
    <s v=""/>
    <n v="8719.98"/>
    <n v="0"/>
    <x v="0"/>
    <x v="1"/>
    <s v=""/>
    <s v=""/>
    <n v="0"/>
    <n v="0"/>
    <n v="0"/>
  </r>
  <r>
    <x v="201"/>
    <s v="30/07/2024"/>
    <s v="Franchise Sales Bill Ornament CSJ"/>
    <s v="CGST ON GOLD ORNAMENT SALES"/>
    <s v=""/>
    <s v=""/>
    <n v="0"/>
    <s v=""/>
    <s v=""/>
    <n v="8719.98"/>
    <n v="0"/>
    <x v="0"/>
    <x v="1"/>
    <s v=""/>
    <s v=""/>
    <n v="0"/>
    <n v="0"/>
    <n v="0"/>
  </r>
  <r>
    <x v="201"/>
    <s v="30/07/2024"/>
    <s v="Franchise Sales Bill Ornament CSJ"/>
    <s v="SGST ON GOLD ORNAMENT SALES"/>
    <s v=""/>
    <s v=""/>
    <n v="0"/>
    <s v=""/>
    <s v=""/>
    <n v="454.99"/>
    <n v="0"/>
    <x v="0"/>
    <x v="1"/>
    <s v=""/>
    <s v=""/>
    <n v="0"/>
    <n v="0"/>
    <n v="0"/>
  </r>
  <r>
    <x v="201"/>
    <s v="30/07/2024"/>
    <s v="Franchise Sales Bill Ornament CSJ"/>
    <s v="CGST ON GOLD ORNAMENT SALES"/>
    <s v=""/>
    <s v=""/>
    <n v="0"/>
    <s v=""/>
    <s v=""/>
    <n v="454.99"/>
    <n v="0"/>
    <x v="0"/>
    <x v="1"/>
    <s v=""/>
    <s v=""/>
    <n v="0"/>
    <n v="0"/>
    <n v="0"/>
  </r>
  <r>
    <x v="201"/>
    <s v="30/07/2024"/>
    <s v="Franchise Sales Bill Ornament CSJ"/>
    <s v="SGST ON PRECIOUS STONES SALES"/>
    <s v=""/>
    <s v=""/>
    <n v="0"/>
    <s v=""/>
    <s v=""/>
    <n v="73.290000000000006"/>
    <n v="0"/>
    <x v="0"/>
    <x v="1"/>
    <s v=""/>
    <s v=""/>
    <n v="0"/>
    <n v="0"/>
    <n v="0"/>
  </r>
  <r>
    <x v="201"/>
    <s v="30/07/2024"/>
    <s v="Franchise Sales Bill Ornament CSJ"/>
    <s v="CGST ON PRECIOUS STONES SALES"/>
    <s v=""/>
    <s v=""/>
    <n v="0"/>
    <s v=""/>
    <s v=""/>
    <n v="73.290000000000006"/>
    <n v="0"/>
    <x v="0"/>
    <x v="1"/>
    <s v=""/>
    <s v=""/>
    <n v="0"/>
    <n v="0"/>
    <n v="0"/>
  </r>
  <r>
    <x v="201"/>
    <s v="30/07/2024"/>
    <s v="Franchise Sales Bill Ornament CSJ"/>
    <s v="SGST ON GOLD ORNAMENT SALES"/>
    <s v=""/>
    <s v=""/>
    <n v="0"/>
    <s v=""/>
    <s v=""/>
    <n v="9.4499999999999993"/>
    <n v="0"/>
    <x v="0"/>
    <x v="1"/>
    <s v=""/>
    <s v=""/>
    <n v="0"/>
    <n v="0"/>
    <n v="0"/>
  </r>
  <r>
    <x v="201"/>
    <s v="30/07/2024"/>
    <s v="Franchise Sales Bill Ornament CSJ"/>
    <s v="CGST ON GOLD ORNAMENT SALES"/>
    <s v=""/>
    <s v=""/>
    <n v="0"/>
    <s v=""/>
    <s v=""/>
    <n v="9.4499999999999993"/>
    <n v="0"/>
    <x v="0"/>
    <x v="1"/>
    <s v=""/>
    <s v=""/>
    <n v="0"/>
    <n v="0"/>
    <n v="0"/>
  </r>
  <r>
    <x v="201"/>
    <s v="30/07/2024"/>
    <s v="Franchise Sales Bill Ornament CSJ"/>
    <s v="SGST ON GOLD BULLION SALES"/>
    <s v=""/>
    <s v=""/>
    <n v="0"/>
    <s v=""/>
    <s v=""/>
    <n v="14430.82"/>
    <n v="0"/>
    <x v="0"/>
    <x v="1"/>
    <s v=""/>
    <s v=""/>
    <n v="0"/>
    <n v="0"/>
    <n v="0"/>
  </r>
  <r>
    <x v="201"/>
    <s v="30/07/2024"/>
    <s v="Franchise Sales Bill Ornament CSJ"/>
    <s v="CGST ON GOLD BULLION SALES"/>
    <s v=""/>
    <s v=""/>
    <n v="0"/>
    <s v=""/>
    <s v=""/>
    <n v="14430.82"/>
    <n v="0"/>
    <x v="0"/>
    <x v="1"/>
    <s v=""/>
    <s v=""/>
    <n v="0"/>
    <n v="0"/>
    <n v="0"/>
  </r>
  <r>
    <x v="201"/>
    <s v="30/07/2024"/>
    <s v="Franchise Sales Bill Ornament CSJ"/>
    <s v="SGST ON GOLD BULLION SALES"/>
    <s v=""/>
    <s v=""/>
    <n v="0"/>
    <s v=""/>
    <s v=""/>
    <n v="28.97"/>
    <n v="0"/>
    <x v="0"/>
    <x v="1"/>
    <s v=""/>
    <s v=""/>
    <n v="0"/>
    <n v="0"/>
    <n v="0"/>
  </r>
  <r>
    <x v="201"/>
    <s v="30/07/2024"/>
    <s v="Franchise Sales Bill Ornament CSJ"/>
    <s v="CGST ON GOLD BULLION SALES"/>
    <s v=""/>
    <s v=""/>
    <n v="0"/>
    <s v=""/>
    <s v=""/>
    <n v="28.97"/>
    <n v="0"/>
    <x v="0"/>
    <x v="1"/>
    <s v=""/>
    <s v=""/>
    <n v="0"/>
    <n v="0"/>
    <n v="0"/>
  </r>
  <r>
    <x v="201"/>
    <s v="30/07/2024"/>
    <s v="Franchise Sales Bill Ornament CSJ"/>
    <s v="SGST ON GOLD BULLION SALES"/>
    <s v=""/>
    <s v=""/>
    <n v="0"/>
    <s v=""/>
    <s v=""/>
    <n v="1.2"/>
    <n v="0"/>
    <x v="0"/>
    <x v="1"/>
    <s v=""/>
    <s v=""/>
    <n v="0"/>
    <n v="0"/>
    <n v="0"/>
  </r>
  <r>
    <x v="201"/>
    <s v="30/07/2024"/>
    <s v="Franchise Sales Bill Ornament CSJ"/>
    <s v="CGST ON GOLD BULLION SALES"/>
    <s v=""/>
    <s v=""/>
    <n v="0"/>
    <s v=""/>
    <s v=""/>
    <n v="1.2"/>
    <n v="0"/>
    <x v="0"/>
    <x v="1"/>
    <s v=""/>
    <s v=""/>
    <n v="0"/>
    <n v="0"/>
    <n v="0"/>
  </r>
  <r>
    <x v="201"/>
    <s v="30/07/2024"/>
    <s v="Franchise Sales Bill Ornament CSJ"/>
    <s v="ROUND OFF A/C"/>
    <s v=""/>
    <s v=""/>
    <n v="0"/>
    <s v=""/>
    <s v=""/>
    <n v="0.22"/>
    <n v="0"/>
    <x v="0"/>
    <x v="1"/>
    <s v=""/>
    <s v=""/>
    <n v="0"/>
    <n v="0"/>
    <n v="0"/>
  </r>
  <r>
    <x v="201"/>
    <s v="30/07/2024"/>
    <s v="Franchise Sales Bill Ornament CSJ"/>
    <s v="CHANDUKAKA SARAF AND SONS PVT LTD PUNE"/>
    <s v=""/>
    <s v=""/>
    <n v="1628684"/>
    <s v=""/>
    <s v=""/>
    <n v="0"/>
    <n v="0"/>
    <x v="0"/>
    <x v="1"/>
    <s v=""/>
    <s v=""/>
    <n v="0"/>
    <n v="0"/>
    <n v="0"/>
  </r>
  <r>
    <x v="202"/>
    <s v="30/07/2024"/>
    <s v="Franchise Sales Bill Ornament CSJ"/>
    <s v="GOLD BULLION SALES"/>
    <s v=""/>
    <n v="0"/>
    <n v="0"/>
    <n v="39.82"/>
    <n v="6873.46"/>
    <n v="273700.38"/>
    <n v="273700.38"/>
    <x v="0"/>
    <x v="1"/>
    <n v="39.82"/>
    <n v="6873.46"/>
    <n v="273701.17700000003"/>
    <n v="273701.17700000003"/>
    <n v="0"/>
  </r>
  <r>
    <x v="202"/>
    <s v="30/07/2024"/>
    <s v="Franchise Sales Bill Ornament CSJ"/>
    <s v="GOLD BULLION SALES LABOUR CHARGES"/>
    <s v=""/>
    <s v=""/>
    <n v="0"/>
    <s v=""/>
    <s v=""/>
    <n v="549.86"/>
    <n v="549.86"/>
    <x v="0"/>
    <x v="1"/>
    <s v=""/>
    <s v=""/>
    <n v="0"/>
    <n v="0"/>
    <n v="0"/>
  </r>
  <r>
    <x v="202"/>
    <s v="30/07/2024"/>
    <s v="Franchise Sales Bill Ornament CSJ"/>
    <s v="SGST ON GOLD BULLION SALES"/>
    <s v=""/>
    <s v=""/>
    <n v="0"/>
    <s v=""/>
    <s v=""/>
    <n v="4105.51"/>
    <n v="0"/>
    <x v="0"/>
    <x v="1"/>
    <s v=""/>
    <s v=""/>
    <n v="0"/>
    <n v="0"/>
    <n v="0"/>
  </r>
  <r>
    <x v="202"/>
    <s v="30/07/2024"/>
    <s v="Franchise Sales Bill Ornament CSJ"/>
    <s v="CGST ON GOLD BULLION SALES"/>
    <s v=""/>
    <s v=""/>
    <n v="0"/>
    <s v=""/>
    <s v=""/>
    <n v="4105.51"/>
    <n v="0"/>
    <x v="0"/>
    <x v="1"/>
    <s v=""/>
    <s v=""/>
    <n v="0"/>
    <n v="0"/>
    <n v="0"/>
  </r>
  <r>
    <x v="202"/>
    <s v="30/07/2024"/>
    <s v="Franchise Sales Bill Ornament CSJ"/>
    <s v="SGST ON GOLD BULLION SALES"/>
    <s v=""/>
    <s v=""/>
    <n v="0"/>
    <s v=""/>
    <s v=""/>
    <n v="8.25"/>
    <n v="0"/>
    <x v="0"/>
    <x v="1"/>
    <s v=""/>
    <s v=""/>
    <n v="0"/>
    <n v="0"/>
    <n v="0"/>
  </r>
  <r>
    <x v="202"/>
    <s v="30/07/2024"/>
    <s v="Franchise Sales Bill Ornament CSJ"/>
    <s v="CGST ON GOLD BULLION SALES"/>
    <s v=""/>
    <s v=""/>
    <n v="0"/>
    <s v=""/>
    <s v=""/>
    <n v="8.25"/>
    <n v="0"/>
    <x v="0"/>
    <x v="1"/>
    <s v=""/>
    <s v=""/>
    <n v="0"/>
    <n v="0"/>
    <n v="0"/>
  </r>
  <r>
    <x v="202"/>
    <s v="30/07/2024"/>
    <s v="Franchise Sales Bill Ornament CSJ"/>
    <s v="ROUND OFF A/C"/>
    <s v=""/>
    <s v=""/>
    <n v="0"/>
    <s v=""/>
    <s v=""/>
    <n v="0.24"/>
    <n v="0"/>
    <x v="0"/>
    <x v="1"/>
    <s v=""/>
    <s v=""/>
    <n v="0"/>
    <n v="0"/>
    <n v="0"/>
  </r>
  <r>
    <x v="202"/>
    <s v="30/07/2024"/>
    <s v="Franchise Sales Bill Ornament CSJ"/>
    <s v="CHANDUKAKA SARAF AND SONS PVT LTD PUNE"/>
    <s v=""/>
    <s v=""/>
    <n v="282478"/>
    <s v=""/>
    <s v=""/>
    <n v="0"/>
    <n v="0"/>
    <x v="0"/>
    <x v="1"/>
    <s v=""/>
    <s v=""/>
    <n v="0"/>
    <n v="0"/>
    <n v="0"/>
  </r>
  <r>
    <x v="203"/>
    <s v="30/07/2024"/>
    <s v="Franchise Sales Bill Ornament CSJ"/>
    <s v="GOLD ORNAMENT SALES"/>
    <s v=""/>
    <n v="0"/>
    <n v="0"/>
    <n v="417.66800000000001"/>
    <n v="6873.46"/>
    <n v="1911774.11"/>
    <n v="1911774.11"/>
    <x v="0"/>
    <x v="1"/>
    <n v="417.66800000000001"/>
    <n v="6873.46"/>
    <n v="2870824.2910000002"/>
    <n v="2870824.2910000002"/>
    <n v="0"/>
  </r>
  <r>
    <x v="203"/>
    <s v="30/07/2024"/>
    <s v="Franchise Sales Bill Ornament CSJ"/>
    <s v="GOLD ORNAMENT SALES LABOUR CHARGES"/>
    <s v=""/>
    <s v=""/>
    <n v="0"/>
    <s v=""/>
    <s v=""/>
    <n v="88303.31"/>
    <n v="88303.31"/>
    <x v="0"/>
    <x v="1"/>
    <s v=""/>
    <s v=""/>
    <n v="0"/>
    <n v="0"/>
    <n v="0"/>
  </r>
  <r>
    <x v="203"/>
    <s v="30/07/2024"/>
    <s v="Franchise Sales Bill Ornament CSJ"/>
    <s v="PRECIOUS STONES SALES"/>
    <s v=""/>
    <s v=""/>
    <n v="0"/>
    <s v=""/>
    <s v=""/>
    <n v="1707.4"/>
    <n v="1707.4"/>
    <x v="0"/>
    <x v="1"/>
    <s v=""/>
    <s v=""/>
    <n v="0"/>
    <n v="0"/>
    <n v="0"/>
  </r>
  <r>
    <x v="203"/>
    <s v="30/07/2024"/>
    <s v="Franchise Sales Bill Ornament CSJ"/>
    <s v="GOLD ORNAMENT SALES OTHER CHARGES"/>
    <s v=""/>
    <s v=""/>
    <n v="0"/>
    <s v=""/>
    <s v=""/>
    <n v="840"/>
    <n v="840"/>
    <x v="0"/>
    <x v="1"/>
    <s v=""/>
    <s v=""/>
    <n v="0"/>
    <n v="0"/>
    <n v="0"/>
  </r>
  <r>
    <x v="203"/>
    <s v="30/07/2024"/>
    <s v="Franchise Sales Bill Ornament CSJ"/>
    <s v="GOLD BULLION SALES"/>
    <s v=""/>
    <s v=""/>
    <n v="0"/>
    <s v=""/>
    <s v=""/>
    <n v="959045.58"/>
    <n v="959045.58"/>
    <x v="0"/>
    <x v="1"/>
    <s v=""/>
    <s v=""/>
    <n v="0"/>
    <n v="0"/>
    <n v="0"/>
  </r>
  <r>
    <x v="203"/>
    <s v="30/07/2024"/>
    <s v="Franchise Sales Bill Ornament CSJ"/>
    <s v="GOLD BULLION SALES LABOUR CHARGES"/>
    <s v=""/>
    <s v=""/>
    <n v="0"/>
    <s v=""/>
    <s v=""/>
    <n v="1924.53"/>
    <n v="1924.53"/>
    <x v="0"/>
    <x v="1"/>
    <s v=""/>
    <s v=""/>
    <n v="0"/>
    <n v="0"/>
    <n v="0"/>
  </r>
  <r>
    <x v="203"/>
    <s v="30/07/2024"/>
    <s v="Franchise Sales Bill Ornament CSJ"/>
    <s v="GOLD BULLION SALES OTHER CHARGES"/>
    <s v=""/>
    <s v=""/>
    <n v="0"/>
    <s v=""/>
    <s v=""/>
    <n v="125"/>
    <n v="125"/>
    <x v="0"/>
    <x v="1"/>
    <s v=""/>
    <s v=""/>
    <n v="0"/>
    <n v="0"/>
    <n v="0"/>
  </r>
  <r>
    <x v="203"/>
    <s v="30/07/2024"/>
    <s v="Franchise Sales Bill Ornament CSJ"/>
    <s v="SGST ON GOLD ORNAMENT SALES"/>
    <s v=""/>
    <s v=""/>
    <n v="0"/>
    <s v=""/>
    <s v=""/>
    <n v="28676.61"/>
    <n v="0"/>
    <x v="0"/>
    <x v="1"/>
    <s v=""/>
    <s v=""/>
    <n v="0"/>
    <n v="0"/>
    <n v="0"/>
  </r>
  <r>
    <x v="203"/>
    <s v="30/07/2024"/>
    <s v="Franchise Sales Bill Ornament CSJ"/>
    <s v="CGST ON GOLD ORNAMENT SALES"/>
    <s v=""/>
    <s v=""/>
    <n v="0"/>
    <s v=""/>
    <s v=""/>
    <n v="28676.61"/>
    <n v="0"/>
    <x v="0"/>
    <x v="1"/>
    <s v=""/>
    <s v=""/>
    <n v="0"/>
    <n v="0"/>
    <n v="0"/>
  </r>
  <r>
    <x v="203"/>
    <s v="30/07/2024"/>
    <s v="Franchise Sales Bill Ornament CSJ"/>
    <s v="SGST ON GOLD ORNAMENT SALES"/>
    <s v=""/>
    <s v=""/>
    <n v="0"/>
    <s v=""/>
    <s v=""/>
    <n v="1324.55"/>
    <n v="0"/>
    <x v="0"/>
    <x v="1"/>
    <s v=""/>
    <s v=""/>
    <n v="0"/>
    <n v="0"/>
    <n v="0"/>
  </r>
  <r>
    <x v="203"/>
    <s v="30/07/2024"/>
    <s v="Franchise Sales Bill Ornament CSJ"/>
    <s v="CGST ON GOLD ORNAMENT SALES"/>
    <s v=""/>
    <s v=""/>
    <n v="0"/>
    <s v=""/>
    <s v=""/>
    <n v="1324.55"/>
    <n v="0"/>
    <x v="0"/>
    <x v="1"/>
    <s v=""/>
    <s v=""/>
    <n v="0"/>
    <n v="0"/>
    <n v="0"/>
  </r>
  <r>
    <x v="203"/>
    <s v="30/07/2024"/>
    <s v="Franchise Sales Bill Ornament CSJ"/>
    <s v="SGST ON PRECIOUS STONES SALES"/>
    <s v=""/>
    <s v=""/>
    <n v="0"/>
    <s v=""/>
    <s v=""/>
    <n v="25.61"/>
    <n v="0"/>
    <x v="0"/>
    <x v="1"/>
    <s v=""/>
    <s v=""/>
    <n v="0"/>
    <n v="0"/>
    <n v="0"/>
  </r>
  <r>
    <x v="203"/>
    <s v="30/07/2024"/>
    <s v="Franchise Sales Bill Ornament CSJ"/>
    <s v="CGST ON PRECIOUS STONES SALES"/>
    <s v=""/>
    <s v=""/>
    <n v="0"/>
    <s v=""/>
    <s v=""/>
    <n v="25.61"/>
    <n v="0"/>
    <x v="0"/>
    <x v="1"/>
    <s v=""/>
    <s v=""/>
    <n v="0"/>
    <n v="0"/>
    <n v="0"/>
  </r>
  <r>
    <x v="203"/>
    <s v="30/07/2024"/>
    <s v="Franchise Sales Bill Ornament CSJ"/>
    <s v="SGST ON GOLD ORNAMENT SALES"/>
    <s v=""/>
    <s v=""/>
    <n v="0"/>
    <s v=""/>
    <s v=""/>
    <n v="12.6"/>
    <n v="0"/>
    <x v="0"/>
    <x v="1"/>
    <s v=""/>
    <s v=""/>
    <n v="0"/>
    <n v="0"/>
    <n v="0"/>
  </r>
  <r>
    <x v="203"/>
    <s v="30/07/2024"/>
    <s v="Franchise Sales Bill Ornament CSJ"/>
    <s v="CGST ON GOLD ORNAMENT SALES"/>
    <s v=""/>
    <s v=""/>
    <n v="0"/>
    <s v=""/>
    <s v=""/>
    <n v="12.6"/>
    <n v="0"/>
    <x v="0"/>
    <x v="1"/>
    <s v=""/>
    <s v=""/>
    <n v="0"/>
    <n v="0"/>
    <n v="0"/>
  </r>
  <r>
    <x v="203"/>
    <s v="30/07/2024"/>
    <s v="Franchise Sales Bill Ornament CSJ"/>
    <s v="SGST ON GOLD BULLION SALES"/>
    <s v=""/>
    <s v=""/>
    <n v="0"/>
    <s v=""/>
    <s v=""/>
    <n v="14385.68"/>
    <n v="0"/>
    <x v="0"/>
    <x v="1"/>
    <s v=""/>
    <s v=""/>
    <n v="0"/>
    <n v="0"/>
    <n v="0"/>
  </r>
  <r>
    <x v="203"/>
    <s v="30/07/2024"/>
    <s v="Franchise Sales Bill Ornament CSJ"/>
    <s v="CGST ON GOLD BULLION SALES"/>
    <s v=""/>
    <s v=""/>
    <n v="0"/>
    <s v=""/>
    <s v=""/>
    <n v="14385.68"/>
    <n v="0"/>
    <x v="0"/>
    <x v="1"/>
    <s v=""/>
    <s v=""/>
    <n v="0"/>
    <n v="0"/>
    <n v="0"/>
  </r>
  <r>
    <x v="203"/>
    <s v="30/07/2024"/>
    <s v="Franchise Sales Bill Ornament CSJ"/>
    <s v="SGST ON GOLD BULLION SALES"/>
    <s v=""/>
    <s v=""/>
    <n v="0"/>
    <s v=""/>
    <s v=""/>
    <n v="28.87"/>
    <n v="0"/>
    <x v="0"/>
    <x v="1"/>
    <s v=""/>
    <s v=""/>
    <n v="0"/>
    <n v="0"/>
    <n v="0"/>
  </r>
  <r>
    <x v="203"/>
    <s v="30/07/2024"/>
    <s v="Franchise Sales Bill Ornament CSJ"/>
    <s v="CGST ON GOLD BULLION SALES"/>
    <s v=""/>
    <s v=""/>
    <n v="0"/>
    <s v=""/>
    <s v=""/>
    <n v="28.87"/>
    <n v="0"/>
    <x v="0"/>
    <x v="1"/>
    <s v=""/>
    <s v=""/>
    <n v="0"/>
    <n v="0"/>
    <n v="0"/>
  </r>
  <r>
    <x v="203"/>
    <s v="30/07/2024"/>
    <s v="Franchise Sales Bill Ornament CSJ"/>
    <s v="SGST ON GOLD BULLION SALES"/>
    <s v=""/>
    <s v=""/>
    <n v="0"/>
    <s v=""/>
    <s v=""/>
    <n v="1.88"/>
    <n v="0"/>
    <x v="0"/>
    <x v="1"/>
    <s v=""/>
    <s v=""/>
    <n v="0"/>
    <n v="0"/>
    <n v="0"/>
  </r>
  <r>
    <x v="203"/>
    <s v="30/07/2024"/>
    <s v="Franchise Sales Bill Ornament CSJ"/>
    <s v="CGST ON GOLD BULLION SALES"/>
    <s v=""/>
    <s v=""/>
    <n v="0"/>
    <s v=""/>
    <s v=""/>
    <n v="1.88"/>
    <n v="0"/>
    <x v="0"/>
    <x v="1"/>
    <s v=""/>
    <s v=""/>
    <n v="0"/>
    <n v="0"/>
    <n v="0"/>
  </r>
  <r>
    <x v="203"/>
    <s v="30/07/2024"/>
    <s v="Franchise Sales Bill Ornament CSJ"/>
    <s v="ROUND OFF A/C"/>
    <s v=""/>
    <s v=""/>
    <n v="0"/>
    <s v=""/>
    <s v=""/>
    <n v="0.47"/>
    <n v="0"/>
    <x v="0"/>
    <x v="1"/>
    <s v=""/>
    <s v=""/>
    <n v="0"/>
    <n v="0"/>
    <n v="0"/>
  </r>
  <r>
    <x v="203"/>
    <s v="30/07/2024"/>
    <s v="Franchise Sales Bill Ornament CSJ"/>
    <s v="CHANDUKAKA SARAF AND SONS PVT LTD PUNE"/>
    <s v=""/>
    <s v=""/>
    <n v="3052632"/>
    <s v=""/>
    <s v=""/>
    <n v="0"/>
    <n v="0"/>
    <x v="0"/>
    <x v="1"/>
    <s v=""/>
    <s v=""/>
    <n v="0"/>
    <n v="0"/>
    <n v="0"/>
  </r>
  <r>
    <x v="204"/>
    <s v="30/07/2024"/>
    <s v="Franchise Sales Bill Ornament CSJ"/>
    <s v="GOLD BULLION SALES"/>
    <s v=""/>
    <n v="0"/>
    <n v="0"/>
    <n v="54.795000000000002"/>
    <n v="6873.46"/>
    <n v="376628.68"/>
    <n v="376628.68"/>
    <x v="0"/>
    <x v="1"/>
    <n v="54.795000000000002"/>
    <n v="6873.46"/>
    <n v="376631.24099999998"/>
    <n v="376631.24099999998"/>
    <n v="0"/>
  </r>
  <r>
    <x v="204"/>
    <s v="30/07/2024"/>
    <s v="Franchise Sales Bill Ornament CSJ"/>
    <s v="GOLD BULLION SALES LABOUR CHARGES"/>
    <s v=""/>
    <s v=""/>
    <n v="0"/>
    <s v=""/>
    <s v=""/>
    <n v="756.08"/>
    <n v="756.08"/>
    <x v="0"/>
    <x v="1"/>
    <s v=""/>
    <s v=""/>
    <n v="0"/>
    <n v="0"/>
    <n v="0"/>
  </r>
  <r>
    <x v="204"/>
    <s v="30/07/2024"/>
    <s v="Franchise Sales Bill Ornament CSJ"/>
    <s v="GOLD BULLION SALES OTHER CHARGES"/>
    <s v=""/>
    <s v=""/>
    <n v="0"/>
    <s v=""/>
    <s v=""/>
    <n v="30"/>
    <n v="30"/>
    <x v="0"/>
    <x v="1"/>
    <s v=""/>
    <s v=""/>
    <n v="0"/>
    <n v="0"/>
    <n v="0"/>
  </r>
  <r>
    <x v="204"/>
    <s v="30/07/2024"/>
    <s v="Franchise Sales Bill Ornament CSJ"/>
    <s v="SGST ON GOLD BULLION SALES"/>
    <s v=""/>
    <s v=""/>
    <n v="0"/>
    <s v=""/>
    <s v=""/>
    <n v="5649.43"/>
    <n v="0"/>
    <x v="0"/>
    <x v="1"/>
    <s v=""/>
    <s v=""/>
    <n v="0"/>
    <n v="0"/>
    <n v="0"/>
  </r>
  <r>
    <x v="204"/>
    <s v="30/07/2024"/>
    <s v="Franchise Sales Bill Ornament CSJ"/>
    <s v="CGST ON GOLD BULLION SALES"/>
    <s v=""/>
    <s v=""/>
    <n v="0"/>
    <s v=""/>
    <s v=""/>
    <n v="5649.43"/>
    <n v="0"/>
    <x v="0"/>
    <x v="1"/>
    <s v=""/>
    <s v=""/>
    <n v="0"/>
    <n v="0"/>
    <n v="0"/>
  </r>
  <r>
    <x v="204"/>
    <s v="30/07/2024"/>
    <s v="Franchise Sales Bill Ornament CSJ"/>
    <s v="SGST ON GOLD BULLION SALES"/>
    <s v=""/>
    <s v=""/>
    <n v="0"/>
    <s v=""/>
    <s v=""/>
    <n v="11.34"/>
    <n v="0"/>
    <x v="0"/>
    <x v="1"/>
    <s v=""/>
    <s v=""/>
    <n v="0"/>
    <n v="0"/>
    <n v="0"/>
  </r>
  <r>
    <x v="204"/>
    <s v="30/07/2024"/>
    <s v="Franchise Sales Bill Ornament CSJ"/>
    <s v="CGST ON GOLD BULLION SALES"/>
    <s v=""/>
    <s v=""/>
    <n v="0"/>
    <s v=""/>
    <s v=""/>
    <n v="11.34"/>
    <n v="0"/>
    <x v="0"/>
    <x v="1"/>
    <s v=""/>
    <s v=""/>
    <n v="0"/>
    <n v="0"/>
    <n v="0"/>
  </r>
  <r>
    <x v="204"/>
    <s v="30/07/2024"/>
    <s v="Franchise Sales Bill Ornament CSJ"/>
    <s v="SGST ON GOLD BULLION SALES"/>
    <s v=""/>
    <s v=""/>
    <n v="0"/>
    <s v=""/>
    <s v=""/>
    <n v="0.45"/>
    <n v="0"/>
    <x v="0"/>
    <x v="1"/>
    <s v=""/>
    <s v=""/>
    <n v="0"/>
    <n v="0"/>
    <n v="0"/>
  </r>
  <r>
    <x v="204"/>
    <s v="30/07/2024"/>
    <s v="Franchise Sales Bill Ornament CSJ"/>
    <s v="CGST ON GOLD BULLION SALES"/>
    <s v=""/>
    <s v=""/>
    <n v="0"/>
    <s v=""/>
    <s v=""/>
    <n v="0.45"/>
    <n v="0"/>
    <x v="0"/>
    <x v="1"/>
    <s v=""/>
    <s v=""/>
    <n v="0"/>
    <n v="0"/>
    <n v="0"/>
  </r>
  <r>
    <x v="204"/>
    <s v="30/07/2024"/>
    <s v="Franchise Sales Bill Ornament CSJ"/>
    <s v="ROUND OFF A/C"/>
    <s v=""/>
    <s v=""/>
    <n v="0.2"/>
    <s v=""/>
    <s v=""/>
    <n v="0"/>
    <n v="0"/>
    <x v="0"/>
    <x v="1"/>
    <s v=""/>
    <s v=""/>
    <n v="0"/>
    <n v="0"/>
    <n v="0"/>
  </r>
  <r>
    <x v="204"/>
    <s v="30/07/2024"/>
    <s v="Franchise Sales Bill Ornament CSJ"/>
    <s v="CHANDUKAKA SARAF AND SONS PVT LTD PUNE"/>
    <s v=""/>
    <s v=""/>
    <n v="388737"/>
    <s v=""/>
    <s v=""/>
    <n v="0"/>
    <n v="0"/>
    <x v="0"/>
    <x v="1"/>
    <s v=""/>
    <s v=""/>
    <n v="0"/>
    <n v="0"/>
    <n v="0"/>
  </r>
  <r>
    <x v="205"/>
    <s v="30/07/2024"/>
    <s v="Franchise Stone Sales Bill CSJ"/>
    <s v="LOOSE DIAMOND SALES 1.50%"/>
    <s v=""/>
    <n v="0"/>
    <n v="0"/>
    <n v="0"/>
    <n v="0.01"/>
    <n v="2746.8"/>
    <n v="2746.8"/>
    <x v="3"/>
    <x v="1"/>
    <n v="0"/>
    <n v="0.01"/>
    <n v="0"/>
    <n v="0"/>
    <n v="0"/>
  </r>
  <r>
    <x v="205"/>
    <s v="30/07/2024"/>
    <s v="Franchise Stone Sales Bill CSJ"/>
    <s v="SGST ON LOOSE DIAMOND SALES 0.75%"/>
    <s v=""/>
    <s v=""/>
    <n v="0"/>
    <s v=""/>
    <s v=""/>
    <n v="20.6"/>
    <n v="0"/>
    <x v="3"/>
    <x v="1"/>
    <s v=""/>
    <s v=""/>
    <n v="0"/>
    <n v="0"/>
    <n v="0"/>
  </r>
  <r>
    <x v="205"/>
    <s v="30/07/2024"/>
    <s v="Franchise Stone Sales Bill CSJ"/>
    <s v="CGST ON LOOSE DIAMOND SALES 0.75%"/>
    <s v=""/>
    <s v=""/>
    <n v="0"/>
    <s v=""/>
    <s v=""/>
    <n v="20.6"/>
    <n v="0"/>
    <x v="3"/>
    <x v="1"/>
    <s v=""/>
    <s v=""/>
    <n v="0"/>
    <n v="0"/>
    <n v="0"/>
  </r>
  <r>
    <x v="205"/>
    <s v="30/07/2024"/>
    <s v="Franchise Stone Sales Bill CSJ"/>
    <s v="CHANDUKAKA SARAF AND SONS PVT LTD PUNE"/>
    <s v=""/>
    <s v=""/>
    <n v="2788"/>
    <s v=""/>
    <s v=""/>
    <n v="0"/>
    <n v="0"/>
    <x v="3"/>
    <x v="1"/>
    <s v=""/>
    <s v=""/>
    <n v="0"/>
    <n v="0"/>
    <n v="0"/>
  </r>
  <r>
    <x v="206"/>
    <s v="30/07/2024"/>
    <s v="Franchise Diamond Sales Bill CSJ"/>
    <s v="GOLD ORNAMENT SALES"/>
    <s v=""/>
    <n v="0"/>
    <n v="0"/>
    <n v="2.14"/>
    <n v="6873.46"/>
    <n v="14706.08"/>
    <n v="14706.08"/>
    <x v="2"/>
    <x v="1"/>
    <n v="2.14"/>
    <n v="6873.46"/>
    <n v="14709.204"/>
    <n v="14709.204"/>
    <n v="0"/>
  </r>
  <r>
    <x v="206"/>
    <s v="30/07/2024"/>
    <s v="Franchise Diamond Sales Bill CSJ"/>
    <s v="DIAMOND SALES"/>
    <s v=""/>
    <s v=""/>
    <n v="0"/>
    <s v=""/>
    <s v=""/>
    <n v="28840"/>
    <n v="28840"/>
    <x v="2"/>
    <x v="1"/>
    <s v=""/>
    <s v=""/>
    <n v="0"/>
    <n v="0"/>
    <n v="0"/>
  </r>
  <r>
    <x v="206"/>
    <s v="30/07/2024"/>
    <s v="Franchise Diamond Sales Bill CSJ"/>
    <s v="GOLD ORNAMENT SALES LABOUR CHARGES"/>
    <s v=""/>
    <s v=""/>
    <n v="0"/>
    <s v=""/>
    <s v=""/>
    <n v="5471.27"/>
    <n v="5471.27"/>
    <x v="2"/>
    <x v="1"/>
    <s v=""/>
    <s v=""/>
    <n v="0"/>
    <n v="0"/>
    <n v="0"/>
  </r>
  <r>
    <x v="206"/>
    <s v="30/07/2024"/>
    <s v="Franchise Diamond Sales Bill CSJ"/>
    <s v="SGST ON GOLD ORNAMENT SALES"/>
    <s v=""/>
    <s v=""/>
    <n v="0"/>
    <s v=""/>
    <s v=""/>
    <n v="220.59"/>
    <n v="0"/>
    <x v="2"/>
    <x v="1"/>
    <s v=""/>
    <s v=""/>
    <n v="0"/>
    <n v="0"/>
    <n v="0"/>
  </r>
  <r>
    <x v="206"/>
    <s v="30/07/2024"/>
    <s v="Franchise Diamond Sales Bill CSJ"/>
    <s v="CGST ON GOLD ORNAMENT SALES"/>
    <s v=""/>
    <s v=""/>
    <n v="0"/>
    <s v=""/>
    <s v=""/>
    <n v="220.59"/>
    <n v="0"/>
    <x v="2"/>
    <x v="1"/>
    <s v=""/>
    <s v=""/>
    <n v="0"/>
    <n v="0"/>
    <n v="0"/>
  </r>
  <r>
    <x v="206"/>
    <s v="30/07/2024"/>
    <s v="Franchise Diamond Sales Bill CSJ"/>
    <s v="SGST ON DIAMOND SALES"/>
    <s v=""/>
    <s v=""/>
    <n v="0"/>
    <s v=""/>
    <s v=""/>
    <n v="432.6"/>
    <n v="0"/>
    <x v="2"/>
    <x v="1"/>
    <s v=""/>
    <s v=""/>
    <n v="0"/>
    <n v="0"/>
    <n v="0"/>
  </r>
  <r>
    <x v="206"/>
    <s v="30/07/2024"/>
    <s v="Franchise Diamond Sales Bill CSJ"/>
    <s v="CGST ON DIAMOND SALES"/>
    <s v=""/>
    <s v=""/>
    <n v="0"/>
    <s v=""/>
    <s v=""/>
    <n v="432.6"/>
    <n v="0"/>
    <x v="2"/>
    <x v="1"/>
    <s v=""/>
    <s v=""/>
    <n v="0"/>
    <n v="0"/>
    <n v="0"/>
  </r>
  <r>
    <x v="206"/>
    <s v="30/07/2024"/>
    <s v="Franchise Diamond Sales Bill CSJ"/>
    <s v="SGST ON GOLD ORNAMENT SALES"/>
    <s v=""/>
    <s v=""/>
    <n v="0"/>
    <s v=""/>
    <s v=""/>
    <n v="82.07"/>
    <n v="0"/>
    <x v="2"/>
    <x v="1"/>
    <s v=""/>
    <s v=""/>
    <n v="0"/>
    <n v="0"/>
    <n v="0"/>
  </r>
  <r>
    <x v="206"/>
    <s v="30/07/2024"/>
    <s v="Franchise Diamond Sales Bill CSJ"/>
    <s v="CGST ON GOLD ORNAMENT SALES"/>
    <s v=""/>
    <s v=""/>
    <n v="0"/>
    <s v=""/>
    <s v=""/>
    <n v="82.07"/>
    <n v="0"/>
    <x v="2"/>
    <x v="1"/>
    <s v=""/>
    <s v=""/>
    <n v="0"/>
    <n v="0"/>
    <n v="0"/>
  </r>
  <r>
    <x v="206"/>
    <s v="30/07/2024"/>
    <s v="Franchise Diamond Sales Bill CSJ"/>
    <s v="ROUND OFF A/C"/>
    <s v=""/>
    <s v=""/>
    <n v="0"/>
    <s v=""/>
    <s v=""/>
    <n v="0.13"/>
    <n v="0"/>
    <x v="2"/>
    <x v="1"/>
    <s v=""/>
    <s v=""/>
    <n v="0"/>
    <n v="0"/>
    <n v="0"/>
  </r>
  <r>
    <x v="206"/>
    <s v="30/07/2024"/>
    <s v="Franchise Diamond Sales Bill CSJ"/>
    <s v="CHANDUKAKA SARAF AND SONS PVT LTD PUNE"/>
    <s v=""/>
    <s v=""/>
    <n v="50488"/>
    <s v=""/>
    <s v=""/>
    <n v="0"/>
    <n v="0"/>
    <x v="2"/>
    <x v="1"/>
    <s v=""/>
    <s v=""/>
    <n v="0"/>
    <n v="0"/>
    <n v="0"/>
  </r>
  <r>
    <x v="207"/>
    <s v="30/07/2024"/>
    <s v="Franchise Diamond Sales Bill CSJ"/>
    <s v="GOLD ORNAMENT SALES"/>
    <s v=""/>
    <n v="0"/>
    <n v="0"/>
    <n v="15.000999999999999"/>
    <n v="6873.46"/>
    <n v="103081.37"/>
    <n v="103081.37"/>
    <x v="2"/>
    <x v="1"/>
    <n v="15.000999999999999"/>
    <n v="6873.46"/>
    <n v="103108.773"/>
    <n v="103108.773"/>
    <n v="0"/>
  </r>
  <r>
    <x v="207"/>
    <s v="30/07/2024"/>
    <s v="Franchise Diamond Sales Bill CSJ"/>
    <s v="DIAMOND SALES"/>
    <s v=""/>
    <s v=""/>
    <n v="0"/>
    <s v=""/>
    <s v=""/>
    <n v="182218"/>
    <n v="182218"/>
    <x v="2"/>
    <x v="1"/>
    <s v=""/>
    <s v=""/>
    <n v="0"/>
    <n v="0"/>
    <n v="0"/>
  </r>
  <r>
    <x v="207"/>
    <s v="30/07/2024"/>
    <s v="Franchise Diamond Sales Bill CSJ"/>
    <s v="GOLD ORNAMENT SALES LABOUR CHARGES"/>
    <s v=""/>
    <s v=""/>
    <n v="0"/>
    <s v=""/>
    <s v=""/>
    <n v="31178.01"/>
    <n v="31178.01"/>
    <x v="2"/>
    <x v="1"/>
    <s v=""/>
    <s v=""/>
    <n v="0"/>
    <n v="0"/>
    <n v="0"/>
  </r>
  <r>
    <x v="207"/>
    <s v="30/07/2024"/>
    <s v="Franchise Diamond Sales Bill CSJ"/>
    <s v="SGST ON GOLD ORNAMENT SALES"/>
    <s v=""/>
    <s v=""/>
    <n v="0"/>
    <s v=""/>
    <s v=""/>
    <n v="1546.22"/>
    <n v="0"/>
    <x v="2"/>
    <x v="1"/>
    <s v=""/>
    <s v=""/>
    <n v="0"/>
    <n v="0"/>
    <n v="0"/>
  </r>
  <r>
    <x v="207"/>
    <s v="30/07/2024"/>
    <s v="Franchise Diamond Sales Bill CSJ"/>
    <s v="CGST ON GOLD ORNAMENT SALES"/>
    <s v=""/>
    <s v=""/>
    <n v="0"/>
    <s v=""/>
    <s v=""/>
    <n v="1546.22"/>
    <n v="0"/>
    <x v="2"/>
    <x v="1"/>
    <s v=""/>
    <s v=""/>
    <n v="0"/>
    <n v="0"/>
    <n v="0"/>
  </r>
  <r>
    <x v="207"/>
    <s v="30/07/2024"/>
    <s v="Franchise Diamond Sales Bill CSJ"/>
    <s v="SGST ON DIAMOND SALES"/>
    <s v=""/>
    <s v=""/>
    <n v="0"/>
    <s v=""/>
    <s v=""/>
    <n v="2733.27"/>
    <n v="0"/>
    <x v="2"/>
    <x v="1"/>
    <s v=""/>
    <s v=""/>
    <n v="0"/>
    <n v="0"/>
    <n v="0"/>
  </r>
  <r>
    <x v="207"/>
    <s v="30/07/2024"/>
    <s v="Franchise Diamond Sales Bill CSJ"/>
    <s v="CGST ON DIAMOND SALES"/>
    <s v=""/>
    <s v=""/>
    <n v="0"/>
    <s v=""/>
    <s v=""/>
    <n v="2733.27"/>
    <n v="0"/>
    <x v="2"/>
    <x v="1"/>
    <s v=""/>
    <s v=""/>
    <n v="0"/>
    <n v="0"/>
    <n v="0"/>
  </r>
  <r>
    <x v="207"/>
    <s v="30/07/2024"/>
    <s v="Franchise Diamond Sales Bill CSJ"/>
    <s v="SGST ON GOLD ORNAMENT SALES"/>
    <s v=""/>
    <s v=""/>
    <n v="0"/>
    <s v=""/>
    <s v=""/>
    <n v="467.67"/>
    <n v="0"/>
    <x v="2"/>
    <x v="1"/>
    <s v=""/>
    <s v=""/>
    <n v="0"/>
    <n v="0"/>
    <n v="0"/>
  </r>
  <r>
    <x v="207"/>
    <s v="30/07/2024"/>
    <s v="Franchise Diamond Sales Bill CSJ"/>
    <s v="CGST ON GOLD ORNAMENT SALES"/>
    <s v=""/>
    <s v=""/>
    <n v="0"/>
    <s v=""/>
    <s v=""/>
    <n v="467.67"/>
    <n v="0"/>
    <x v="2"/>
    <x v="1"/>
    <s v=""/>
    <s v=""/>
    <n v="0"/>
    <n v="0"/>
    <n v="0"/>
  </r>
  <r>
    <x v="207"/>
    <s v="30/07/2024"/>
    <s v="Franchise Diamond Sales Bill CSJ"/>
    <s v="ROUND OFF A/C"/>
    <s v=""/>
    <s v=""/>
    <n v="0"/>
    <s v=""/>
    <s v=""/>
    <n v="0.3"/>
    <n v="0"/>
    <x v="2"/>
    <x v="1"/>
    <s v=""/>
    <s v=""/>
    <n v="0"/>
    <n v="0"/>
    <n v="0"/>
  </r>
  <r>
    <x v="207"/>
    <s v="30/07/2024"/>
    <s v="Franchise Diamond Sales Bill CSJ"/>
    <s v="CHANDUKAKA SARAF AND SONS PVT LTD PUNE"/>
    <s v=""/>
    <s v=""/>
    <n v="325972"/>
    <s v=""/>
    <s v=""/>
    <n v="0"/>
    <n v="0"/>
    <x v="2"/>
    <x v="1"/>
    <s v=""/>
    <s v=""/>
    <n v="0"/>
    <n v="0"/>
    <n v="0"/>
  </r>
  <r>
    <x v="208"/>
    <s v="30/07/2024"/>
    <s v="Franchise Diamond Sales Bill CSJ"/>
    <s v="GOLD ORNAMENT SALES"/>
    <s v=""/>
    <n v="0"/>
    <n v="0"/>
    <n v="53.978999999999999"/>
    <n v="6873.46"/>
    <n v="370984.26"/>
    <n v="370984.26"/>
    <x v="2"/>
    <x v="1"/>
    <n v="53.978999999999999"/>
    <n v="6873.46"/>
    <n v="371022.49699999997"/>
    <n v="371022.49699999997"/>
    <n v="0"/>
  </r>
  <r>
    <x v="208"/>
    <s v="30/07/2024"/>
    <s v="Franchise Diamond Sales Bill CSJ"/>
    <s v="GOLD ORNAMENT SALES LABOUR CHARGES"/>
    <s v=""/>
    <s v=""/>
    <n v="0"/>
    <s v=""/>
    <s v=""/>
    <n v="71607.710000000006"/>
    <n v="71607.710000000006"/>
    <x v="2"/>
    <x v="1"/>
    <s v=""/>
    <s v=""/>
    <n v="0"/>
    <n v="0"/>
    <n v="0"/>
  </r>
  <r>
    <x v="208"/>
    <s v="30/07/2024"/>
    <s v="Franchise Diamond Sales Bill CSJ"/>
    <s v="DIAMOND SALES"/>
    <s v=""/>
    <s v=""/>
    <n v="0"/>
    <s v=""/>
    <s v=""/>
    <n v="428260"/>
    <n v="428260"/>
    <x v="2"/>
    <x v="1"/>
    <s v=""/>
    <s v=""/>
    <n v="0"/>
    <n v="0"/>
    <n v="0"/>
  </r>
  <r>
    <x v="208"/>
    <s v="30/07/2024"/>
    <s v="Franchise Diamond Sales Bill CSJ"/>
    <s v="SGST ON GOLD ORNAMENT SALES"/>
    <s v=""/>
    <s v=""/>
    <n v="0"/>
    <s v=""/>
    <s v=""/>
    <n v="5564.76"/>
    <n v="0"/>
    <x v="2"/>
    <x v="1"/>
    <s v=""/>
    <s v=""/>
    <n v="0"/>
    <n v="0"/>
    <n v="0"/>
  </r>
  <r>
    <x v="208"/>
    <s v="30/07/2024"/>
    <s v="Franchise Diamond Sales Bill CSJ"/>
    <s v="CGST ON GOLD ORNAMENT SALES"/>
    <s v=""/>
    <s v=""/>
    <n v="0"/>
    <s v=""/>
    <s v=""/>
    <n v="5564.76"/>
    <n v="0"/>
    <x v="2"/>
    <x v="1"/>
    <s v=""/>
    <s v=""/>
    <n v="0"/>
    <n v="0"/>
    <n v="0"/>
  </r>
  <r>
    <x v="208"/>
    <s v="30/07/2024"/>
    <s v="Franchise Diamond Sales Bill CSJ"/>
    <s v="SGST ON GOLD ORNAMENT SALES"/>
    <s v=""/>
    <s v=""/>
    <n v="0"/>
    <s v=""/>
    <s v=""/>
    <n v="1074.1199999999999"/>
    <n v="0"/>
    <x v="2"/>
    <x v="1"/>
    <s v=""/>
    <s v=""/>
    <n v="0"/>
    <n v="0"/>
    <n v="0"/>
  </r>
  <r>
    <x v="208"/>
    <s v="30/07/2024"/>
    <s v="Franchise Diamond Sales Bill CSJ"/>
    <s v="CGST ON GOLD ORNAMENT SALES"/>
    <s v=""/>
    <s v=""/>
    <n v="0"/>
    <s v=""/>
    <s v=""/>
    <n v="1074.1199999999999"/>
    <n v="0"/>
    <x v="2"/>
    <x v="1"/>
    <s v=""/>
    <s v=""/>
    <n v="0"/>
    <n v="0"/>
    <n v="0"/>
  </r>
  <r>
    <x v="208"/>
    <s v="30/07/2024"/>
    <s v="Franchise Diamond Sales Bill CSJ"/>
    <s v="SGST ON DIAMOND SALES"/>
    <s v=""/>
    <s v=""/>
    <n v="0"/>
    <s v=""/>
    <s v=""/>
    <n v="6423.9"/>
    <n v="0"/>
    <x v="2"/>
    <x v="1"/>
    <s v=""/>
    <s v=""/>
    <n v="0"/>
    <n v="0"/>
    <n v="0"/>
  </r>
  <r>
    <x v="208"/>
    <s v="30/07/2024"/>
    <s v="Franchise Diamond Sales Bill CSJ"/>
    <s v="CGST ON DIAMOND SALES"/>
    <s v=""/>
    <s v=""/>
    <n v="0"/>
    <s v=""/>
    <s v=""/>
    <n v="6423.9"/>
    <n v="0"/>
    <x v="2"/>
    <x v="1"/>
    <s v=""/>
    <s v=""/>
    <n v="0"/>
    <n v="0"/>
    <n v="0"/>
  </r>
  <r>
    <x v="208"/>
    <s v="30/07/2024"/>
    <s v="Franchise Diamond Sales Bill CSJ"/>
    <s v="ROUND OFF A/C"/>
    <s v=""/>
    <s v=""/>
    <n v="0"/>
    <s v=""/>
    <s v=""/>
    <n v="0.47"/>
    <n v="0"/>
    <x v="2"/>
    <x v="1"/>
    <s v=""/>
    <s v=""/>
    <n v="0"/>
    <n v="0"/>
    <n v="0"/>
  </r>
  <r>
    <x v="208"/>
    <s v="30/07/2024"/>
    <s v="Franchise Diamond Sales Bill CSJ"/>
    <s v="CHANDUKAKA SARAF AND SONS PVT LTD PUNE"/>
    <s v=""/>
    <s v=""/>
    <n v="896978"/>
    <s v=""/>
    <s v=""/>
    <n v="0"/>
    <n v="0"/>
    <x v="2"/>
    <x v="1"/>
    <s v=""/>
    <s v=""/>
    <n v="0"/>
    <n v="0"/>
    <n v="0"/>
  </r>
  <r>
    <x v="209"/>
    <s v="30/07/2024"/>
    <s v="Rd Purchase Franchisee Gold CSJ"/>
    <s v="GOLD ORNAMENT RD PURCHASE"/>
    <n v="108.904"/>
    <n v="6870"/>
    <n v="748175.96"/>
    <s v=""/>
    <n v="0"/>
    <n v="0"/>
    <n v="748175.96"/>
    <x v="0"/>
    <x v="0"/>
    <n v="108.904"/>
    <n v="6870"/>
    <n v="748170.48"/>
    <n v="0"/>
    <n v="748170.48"/>
  </r>
  <r>
    <x v="209"/>
    <s v="30/07/2024"/>
    <s v="Rd Purchase Franchisee Gold CSJ"/>
    <s v="GOLD ORNAMENT RD PURCHASE LABOUR CHARGES"/>
    <s v=""/>
    <s v=""/>
    <n v="34363.74"/>
    <s v=""/>
    <s v=""/>
    <n v="0"/>
    <n v="34363.74"/>
    <x v="0"/>
    <x v="0"/>
    <s v=""/>
    <s v=""/>
    <n v="0"/>
    <n v="0"/>
    <n v="0"/>
  </r>
  <r>
    <x v="209"/>
    <s v="30/07/2024"/>
    <s v="Rd Purchase Franchisee Gold CSJ"/>
    <s v="PRECIOUS STONES RD PURCHASE"/>
    <s v=""/>
    <s v=""/>
    <n v="323.39999999999998"/>
    <s v=""/>
    <s v=""/>
    <n v="0"/>
    <n v="323.39999999999998"/>
    <x v="0"/>
    <x v="0"/>
    <s v=""/>
    <s v=""/>
    <n v="0"/>
    <n v="0"/>
    <n v="0"/>
  </r>
  <r>
    <x v="209"/>
    <s v="30/07/2024"/>
    <s v="Rd Purchase Franchisee Gold CSJ"/>
    <s v="SGST ON GOLD ORNAMENT RD PURCHASE"/>
    <s v=""/>
    <s v=""/>
    <n v="11222.64"/>
    <s v=""/>
    <s v=""/>
    <n v="0"/>
    <n v="0"/>
    <x v="0"/>
    <x v="0"/>
    <s v=""/>
    <s v=""/>
    <n v="0"/>
    <n v="0"/>
    <n v="0"/>
  </r>
  <r>
    <x v="209"/>
    <s v="30/07/2024"/>
    <s v="Rd Purchase Franchisee Gold CSJ"/>
    <s v="CGST ON GOLD ORNAMENT RD PURCHASE"/>
    <s v=""/>
    <s v=""/>
    <n v="11222.64"/>
    <s v=""/>
    <s v=""/>
    <n v="0"/>
    <n v="0"/>
    <x v="0"/>
    <x v="0"/>
    <s v=""/>
    <s v=""/>
    <n v="0"/>
    <n v="0"/>
    <n v="0"/>
  </r>
  <r>
    <x v="209"/>
    <s v="30/07/2024"/>
    <s v="Rd Purchase Franchisee Gold CSJ"/>
    <s v="SGST ON GOLD ORNAMENT RD PURCHASE"/>
    <s v=""/>
    <s v=""/>
    <n v="515.46"/>
    <s v=""/>
    <s v=""/>
    <n v="0"/>
    <n v="0"/>
    <x v="0"/>
    <x v="0"/>
    <s v=""/>
    <s v=""/>
    <n v="0"/>
    <n v="0"/>
    <n v="0"/>
  </r>
  <r>
    <x v="209"/>
    <s v="30/07/2024"/>
    <s v="Rd Purchase Franchisee Gold CSJ"/>
    <s v="CGST ON GOLD ORNAMENT RD PURCHASE"/>
    <s v=""/>
    <s v=""/>
    <n v="515.46"/>
    <s v=""/>
    <s v=""/>
    <n v="0"/>
    <n v="0"/>
    <x v="0"/>
    <x v="0"/>
    <s v=""/>
    <s v=""/>
    <n v="0"/>
    <n v="0"/>
    <n v="0"/>
  </r>
  <r>
    <x v="209"/>
    <s v="30/07/2024"/>
    <s v="Rd Purchase Franchisee Gold CSJ"/>
    <s v="SGST ON PRECIOUS STONES RD PURCHASE"/>
    <s v=""/>
    <s v=""/>
    <n v="4.8499999999999996"/>
    <s v=""/>
    <s v=""/>
    <n v="0"/>
    <n v="0"/>
    <x v="0"/>
    <x v="0"/>
    <s v=""/>
    <s v=""/>
    <n v="0"/>
    <n v="0"/>
    <n v="0"/>
  </r>
  <r>
    <x v="209"/>
    <s v="30/07/2024"/>
    <s v="Rd Purchase Franchisee Gold CSJ"/>
    <s v="CGST ON PRECIOUS STONES RD PURCHASE"/>
    <s v=""/>
    <s v=""/>
    <n v="4.8499999999999996"/>
    <s v=""/>
    <s v=""/>
    <n v="0"/>
    <n v="0"/>
    <x v="0"/>
    <x v="0"/>
    <s v=""/>
    <s v=""/>
    <n v="0"/>
    <n v="0"/>
    <n v="0"/>
  </r>
  <r>
    <x v="209"/>
    <s v="30/07/2024"/>
    <s v="Rd Purchase Franchisee Gold CSJ"/>
    <s v="CHANDUKAKA SARAF AND SONS PVT LTD PUNE"/>
    <s v=""/>
    <s v=""/>
    <n v="0"/>
    <s v=""/>
    <s v=""/>
    <n v="806349"/>
    <n v="0"/>
    <x v="0"/>
    <x v="0"/>
    <s v=""/>
    <s v=""/>
    <n v="0"/>
    <n v="0"/>
    <n v="0"/>
  </r>
  <r>
    <x v="209"/>
    <s v="30/07/2024"/>
    <s v="Rd Purchase Franchisee Gold CSJ"/>
    <s v="CHANDUKAKA SARAF AND SONS PVT LTD PUNE"/>
    <s v=""/>
    <s v=""/>
    <n v="783"/>
    <s v=""/>
    <s v=""/>
    <n v="0"/>
    <n v="0"/>
    <x v="0"/>
    <x v="0"/>
    <s v=""/>
    <s v=""/>
    <n v="0"/>
    <n v="0"/>
    <n v="0"/>
  </r>
  <r>
    <x v="209"/>
    <s v="30/07/2024"/>
    <s v="Rd Purchase Franchisee Gold CSJ"/>
    <s v="T.D.S. PAYABLE PUR ON GOODS"/>
    <s v=""/>
    <s v=""/>
    <n v="0"/>
    <s v=""/>
    <s v=""/>
    <n v="783"/>
    <n v="0"/>
    <x v="0"/>
    <x v="0"/>
    <s v=""/>
    <s v=""/>
    <n v="0"/>
    <n v="0"/>
    <n v="0"/>
  </r>
  <r>
    <x v="210"/>
    <s v="30/07/2024"/>
    <s v="Rd Purchase Franchisee Gold CSJ"/>
    <s v="GOLD ORNAMENT RD PURCHASE"/>
    <n v="5.7130000000000001"/>
    <n v="6870"/>
    <n v="39249.68"/>
    <s v=""/>
    <n v="0"/>
    <n v="0"/>
    <n v="39249.68"/>
    <x v="0"/>
    <x v="0"/>
    <n v="5.7130000000000001"/>
    <n v="6870"/>
    <n v="39248.31"/>
    <n v="0"/>
    <n v="39248.31"/>
  </r>
  <r>
    <x v="210"/>
    <s v="30/07/2024"/>
    <s v="Rd Purchase Franchisee Gold CSJ"/>
    <s v="GOLD ORNAMENT RD PURCHASE LABOUR CHARGES"/>
    <s v=""/>
    <s v=""/>
    <n v="1868.64"/>
    <s v=""/>
    <s v=""/>
    <n v="0"/>
    <n v="1868.64"/>
    <x v="0"/>
    <x v="0"/>
    <s v=""/>
    <s v=""/>
    <n v="0"/>
    <n v="0"/>
    <n v="0"/>
  </r>
  <r>
    <x v="210"/>
    <s v="30/07/2024"/>
    <s v="Rd Purchase Franchisee Gold CSJ"/>
    <s v="SGST ON GOLD ORNAMENT RD PURCHASE"/>
    <s v=""/>
    <s v=""/>
    <n v="588.75"/>
    <s v=""/>
    <s v=""/>
    <n v="0"/>
    <n v="0"/>
    <x v="0"/>
    <x v="0"/>
    <s v=""/>
    <s v=""/>
    <n v="0"/>
    <n v="0"/>
    <n v="0"/>
  </r>
  <r>
    <x v="210"/>
    <s v="30/07/2024"/>
    <s v="Rd Purchase Franchisee Gold CSJ"/>
    <s v="CGST ON GOLD ORNAMENT RD PURCHASE"/>
    <s v=""/>
    <s v=""/>
    <n v="588.75"/>
    <s v=""/>
    <s v=""/>
    <n v="0"/>
    <n v="0"/>
    <x v="0"/>
    <x v="0"/>
    <s v=""/>
    <s v=""/>
    <n v="0"/>
    <n v="0"/>
    <n v="0"/>
  </r>
  <r>
    <x v="210"/>
    <s v="30/07/2024"/>
    <s v="Rd Purchase Franchisee Gold CSJ"/>
    <s v="SGST ON GOLD ORNAMENT RD PURCHASE"/>
    <s v=""/>
    <s v=""/>
    <n v="28.03"/>
    <s v=""/>
    <s v=""/>
    <n v="0"/>
    <n v="0"/>
    <x v="0"/>
    <x v="0"/>
    <s v=""/>
    <s v=""/>
    <n v="0"/>
    <n v="0"/>
    <n v="0"/>
  </r>
  <r>
    <x v="210"/>
    <s v="30/07/2024"/>
    <s v="Rd Purchase Franchisee Gold CSJ"/>
    <s v="CGST ON GOLD ORNAMENT RD PURCHASE"/>
    <s v=""/>
    <s v=""/>
    <n v="28.03"/>
    <s v=""/>
    <s v=""/>
    <n v="0"/>
    <n v="0"/>
    <x v="0"/>
    <x v="0"/>
    <s v=""/>
    <s v=""/>
    <n v="0"/>
    <n v="0"/>
    <n v="0"/>
  </r>
  <r>
    <x v="210"/>
    <s v="30/07/2024"/>
    <s v="Rd Purchase Franchisee Gold CSJ"/>
    <s v="ROUND OFF A/C"/>
    <s v=""/>
    <s v=""/>
    <n v="0.12"/>
    <s v=""/>
    <s v=""/>
    <n v="0"/>
    <n v="0"/>
    <x v="0"/>
    <x v="0"/>
    <s v=""/>
    <s v=""/>
    <n v="0"/>
    <n v="0"/>
    <n v="0"/>
  </r>
  <r>
    <x v="210"/>
    <s v="30/07/2024"/>
    <s v="Rd Purchase Franchisee Gold CSJ"/>
    <s v="CHANDUKAKA SARAF AND SONS PVT LTD PUNE"/>
    <s v=""/>
    <s v=""/>
    <n v="0"/>
    <s v=""/>
    <s v=""/>
    <n v="42352"/>
    <n v="0"/>
    <x v="0"/>
    <x v="0"/>
    <s v=""/>
    <s v=""/>
    <n v="0"/>
    <n v="0"/>
    <n v="0"/>
  </r>
  <r>
    <x v="210"/>
    <s v="30/07/2024"/>
    <s v="Rd Purchase Franchisee Gold CSJ"/>
    <s v="CHANDUKAKA SARAF AND SONS PVT LTD PUNE"/>
    <s v=""/>
    <s v=""/>
    <n v="42"/>
    <s v=""/>
    <s v=""/>
    <n v="0"/>
    <n v="0"/>
    <x v="0"/>
    <x v="0"/>
    <s v=""/>
    <s v=""/>
    <n v="0"/>
    <n v="0"/>
    <n v="0"/>
  </r>
  <r>
    <x v="210"/>
    <s v="30/07/2024"/>
    <s v="Rd Purchase Franchisee Gold CSJ"/>
    <s v="T.D.S. PAYABLE PUR ON GOODS"/>
    <s v=""/>
    <s v=""/>
    <n v="0"/>
    <s v=""/>
    <s v=""/>
    <n v="42"/>
    <n v="0"/>
    <x v="0"/>
    <x v="0"/>
    <s v=""/>
    <s v=""/>
    <n v="0"/>
    <n v="0"/>
    <n v="0"/>
  </r>
  <r>
    <x v="211"/>
    <s v="30/07/2024"/>
    <s v="Rd Purchase Franchisee Gold CSJ"/>
    <s v="GOLD ORNAMENT RD PURCHASE"/>
    <n v="169.208"/>
    <n v="6870"/>
    <n v="1162447.96"/>
    <s v=""/>
    <n v="0"/>
    <n v="0"/>
    <n v="1162447.96"/>
    <x v="0"/>
    <x v="0"/>
    <n v="169.208"/>
    <n v="6870"/>
    <n v="1162458.96"/>
    <n v="0"/>
    <n v="1162458.96"/>
  </r>
  <r>
    <x v="211"/>
    <s v="30/07/2024"/>
    <s v="Rd Purchase Franchisee Gold CSJ"/>
    <s v="GOLD ORNAMENT RD PURCHASE LABOUR CHARGES"/>
    <s v=""/>
    <s v=""/>
    <n v="59920.14"/>
    <s v=""/>
    <s v=""/>
    <n v="0"/>
    <n v="59920.14"/>
    <x v="0"/>
    <x v="0"/>
    <s v=""/>
    <s v=""/>
    <n v="0"/>
    <n v="0"/>
    <n v="0"/>
  </r>
  <r>
    <x v="211"/>
    <s v="30/07/2024"/>
    <s v="Rd Purchase Franchisee Gold CSJ"/>
    <s v="PRECIOUS STONES RD PURCHASE"/>
    <s v=""/>
    <s v=""/>
    <n v="656.6"/>
    <s v=""/>
    <s v=""/>
    <n v="0"/>
    <n v="656.6"/>
    <x v="0"/>
    <x v="0"/>
    <s v=""/>
    <s v=""/>
    <n v="0"/>
    <n v="0"/>
    <n v="0"/>
  </r>
  <r>
    <x v="211"/>
    <s v="30/07/2024"/>
    <s v="Rd Purchase Franchisee Gold CSJ"/>
    <s v="SGST ON GOLD ORNAMENT RD PURCHASE"/>
    <s v=""/>
    <s v=""/>
    <n v="17436.72"/>
    <s v=""/>
    <s v=""/>
    <n v="0"/>
    <n v="0"/>
    <x v="0"/>
    <x v="0"/>
    <s v=""/>
    <s v=""/>
    <n v="0"/>
    <n v="0"/>
    <n v="0"/>
  </r>
  <r>
    <x v="211"/>
    <s v="30/07/2024"/>
    <s v="Rd Purchase Franchisee Gold CSJ"/>
    <s v="CGST ON GOLD ORNAMENT RD PURCHASE"/>
    <s v=""/>
    <s v=""/>
    <n v="17436.72"/>
    <s v=""/>
    <s v=""/>
    <n v="0"/>
    <n v="0"/>
    <x v="0"/>
    <x v="0"/>
    <s v=""/>
    <s v=""/>
    <n v="0"/>
    <n v="0"/>
    <n v="0"/>
  </r>
  <r>
    <x v="211"/>
    <s v="30/07/2024"/>
    <s v="Rd Purchase Franchisee Gold CSJ"/>
    <s v="SGST ON GOLD ORNAMENT RD PURCHASE"/>
    <s v=""/>
    <s v=""/>
    <n v="898.8"/>
    <s v=""/>
    <s v=""/>
    <n v="0"/>
    <n v="0"/>
    <x v="0"/>
    <x v="0"/>
    <s v=""/>
    <s v=""/>
    <n v="0"/>
    <n v="0"/>
    <n v="0"/>
  </r>
  <r>
    <x v="211"/>
    <s v="30/07/2024"/>
    <s v="Rd Purchase Franchisee Gold CSJ"/>
    <s v="CGST ON GOLD ORNAMENT RD PURCHASE"/>
    <s v=""/>
    <s v=""/>
    <n v="898.8"/>
    <s v=""/>
    <s v=""/>
    <n v="0"/>
    <n v="0"/>
    <x v="0"/>
    <x v="0"/>
    <s v=""/>
    <s v=""/>
    <n v="0"/>
    <n v="0"/>
    <n v="0"/>
  </r>
  <r>
    <x v="211"/>
    <s v="30/07/2024"/>
    <s v="Rd Purchase Franchisee Gold CSJ"/>
    <s v="SGST ON PRECIOUS STONES RD PURCHASE"/>
    <s v=""/>
    <s v=""/>
    <n v="9.85"/>
    <s v=""/>
    <s v=""/>
    <n v="0"/>
    <n v="0"/>
    <x v="0"/>
    <x v="0"/>
    <s v=""/>
    <s v=""/>
    <n v="0"/>
    <n v="0"/>
    <n v="0"/>
  </r>
  <r>
    <x v="211"/>
    <s v="30/07/2024"/>
    <s v="Rd Purchase Franchisee Gold CSJ"/>
    <s v="CGST ON PRECIOUS STONES RD PURCHASE"/>
    <s v=""/>
    <s v=""/>
    <n v="9.85"/>
    <s v=""/>
    <s v=""/>
    <n v="0"/>
    <n v="0"/>
    <x v="0"/>
    <x v="0"/>
    <s v=""/>
    <s v=""/>
    <n v="0"/>
    <n v="0"/>
    <n v="0"/>
  </r>
  <r>
    <x v="211"/>
    <s v="30/07/2024"/>
    <s v="Rd Purchase Franchisee Gold CSJ"/>
    <s v="ROUND OFF A/C"/>
    <s v=""/>
    <s v=""/>
    <n v="0"/>
    <s v=""/>
    <s v=""/>
    <n v="0.44"/>
    <n v="0"/>
    <x v="0"/>
    <x v="0"/>
    <s v=""/>
    <s v=""/>
    <n v="0"/>
    <n v="0"/>
    <n v="0"/>
  </r>
  <r>
    <x v="211"/>
    <s v="30/07/2024"/>
    <s v="Rd Purchase Franchisee Gold CSJ"/>
    <s v="CHANDUKAKA SARAF AND SONS PVT LTD PUNE"/>
    <s v=""/>
    <s v=""/>
    <n v="0"/>
    <s v=""/>
    <s v=""/>
    <n v="1259715"/>
    <n v="0"/>
    <x v="0"/>
    <x v="0"/>
    <s v=""/>
    <s v=""/>
    <n v="0"/>
    <n v="0"/>
    <n v="0"/>
  </r>
  <r>
    <x v="211"/>
    <s v="30/07/2024"/>
    <s v="Rd Purchase Franchisee Gold CSJ"/>
    <s v="CHANDUKAKA SARAF AND SONS PVT LTD PUNE"/>
    <s v=""/>
    <s v=""/>
    <n v="1224"/>
    <s v=""/>
    <s v=""/>
    <n v="0"/>
    <n v="0"/>
    <x v="0"/>
    <x v="0"/>
    <s v=""/>
    <s v=""/>
    <n v="0"/>
    <n v="0"/>
    <n v="0"/>
  </r>
  <r>
    <x v="211"/>
    <s v="30/07/2024"/>
    <s v="Rd Purchase Franchisee Gold CSJ"/>
    <s v="T.D.S. PAYABLE PUR ON GOODS"/>
    <s v=""/>
    <s v=""/>
    <n v="0"/>
    <s v=""/>
    <s v=""/>
    <n v="1224"/>
    <n v="0"/>
    <x v="0"/>
    <x v="0"/>
    <s v=""/>
    <s v=""/>
    <n v="0"/>
    <n v="0"/>
    <n v="0"/>
  </r>
  <r>
    <x v="212"/>
    <s v="30/07/2024"/>
    <s v="Rd Purchase Franchisee Gold CSJ"/>
    <s v="GOLD ORNAMENT RD PURCHASE"/>
    <n v="113.758"/>
    <n v="6870"/>
    <n v="781517.46"/>
    <s v=""/>
    <n v="0"/>
    <n v="0"/>
    <n v="781517.46"/>
    <x v="0"/>
    <x v="0"/>
    <n v="113.758"/>
    <n v="6870"/>
    <n v="781517.46"/>
    <n v="0"/>
    <n v="781517.46"/>
  </r>
  <r>
    <x v="212"/>
    <s v="30/07/2024"/>
    <s v="Rd Purchase Franchisee Gold CSJ"/>
    <s v="PRECIOUS STONES RD PURCHASE"/>
    <s v=""/>
    <s v=""/>
    <n v="1362.2"/>
    <s v=""/>
    <s v=""/>
    <n v="0"/>
    <n v="1362.2"/>
    <x v="0"/>
    <x v="0"/>
    <s v=""/>
    <s v=""/>
    <n v="0"/>
    <n v="0"/>
    <n v="0"/>
  </r>
  <r>
    <x v="212"/>
    <s v="30/07/2024"/>
    <s v="Rd Purchase Franchisee Gold CSJ"/>
    <s v="GOLD ORNAMENT RD PURCHASE LABOUR CHARGES"/>
    <s v=""/>
    <s v=""/>
    <n v="42305.46"/>
    <s v=""/>
    <s v=""/>
    <n v="0"/>
    <n v="42305.46"/>
    <x v="0"/>
    <x v="0"/>
    <s v=""/>
    <s v=""/>
    <n v="0"/>
    <n v="0"/>
    <n v="0"/>
  </r>
  <r>
    <x v="212"/>
    <s v="30/07/2024"/>
    <s v="Rd Purchase Franchisee Gold CSJ"/>
    <s v="SGST ON GOLD ORNAMENT RD PURCHASE"/>
    <s v=""/>
    <s v=""/>
    <n v="11722.76"/>
    <s v=""/>
    <s v=""/>
    <n v="0"/>
    <n v="0"/>
    <x v="0"/>
    <x v="0"/>
    <s v=""/>
    <s v=""/>
    <n v="0"/>
    <n v="0"/>
    <n v="0"/>
  </r>
  <r>
    <x v="212"/>
    <s v="30/07/2024"/>
    <s v="Rd Purchase Franchisee Gold CSJ"/>
    <s v="CGST ON GOLD ORNAMENT RD PURCHASE"/>
    <s v=""/>
    <s v=""/>
    <n v="11722.76"/>
    <s v=""/>
    <s v=""/>
    <n v="0"/>
    <n v="0"/>
    <x v="0"/>
    <x v="0"/>
    <s v=""/>
    <s v=""/>
    <n v="0"/>
    <n v="0"/>
    <n v="0"/>
  </r>
  <r>
    <x v="212"/>
    <s v="30/07/2024"/>
    <s v="Rd Purchase Franchisee Gold CSJ"/>
    <s v="SGST ON PRECIOUS STONES RD PURCHASE"/>
    <s v=""/>
    <s v=""/>
    <n v="20.43"/>
    <s v=""/>
    <s v=""/>
    <n v="0"/>
    <n v="0"/>
    <x v="0"/>
    <x v="0"/>
    <s v=""/>
    <s v=""/>
    <n v="0"/>
    <n v="0"/>
    <n v="0"/>
  </r>
  <r>
    <x v="212"/>
    <s v="30/07/2024"/>
    <s v="Rd Purchase Franchisee Gold CSJ"/>
    <s v="CGST ON PRECIOUS STONES RD PURCHASE"/>
    <s v=""/>
    <s v=""/>
    <n v="20.43"/>
    <s v=""/>
    <s v=""/>
    <n v="0"/>
    <n v="0"/>
    <x v="0"/>
    <x v="0"/>
    <s v=""/>
    <s v=""/>
    <n v="0"/>
    <n v="0"/>
    <n v="0"/>
  </r>
  <r>
    <x v="212"/>
    <s v="30/07/2024"/>
    <s v="Rd Purchase Franchisee Gold CSJ"/>
    <s v="SGST ON GOLD ORNAMENT RD PURCHASE"/>
    <s v=""/>
    <s v=""/>
    <n v="634.58000000000004"/>
    <s v=""/>
    <s v=""/>
    <n v="0"/>
    <n v="0"/>
    <x v="0"/>
    <x v="0"/>
    <s v=""/>
    <s v=""/>
    <n v="0"/>
    <n v="0"/>
    <n v="0"/>
  </r>
  <r>
    <x v="212"/>
    <s v="30/07/2024"/>
    <s v="Rd Purchase Franchisee Gold CSJ"/>
    <s v="CGST ON GOLD ORNAMENT RD PURCHASE"/>
    <s v=""/>
    <s v=""/>
    <n v="634.58000000000004"/>
    <s v=""/>
    <s v=""/>
    <n v="0"/>
    <n v="0"/>
    <x v="0"/>
    <x v="0"/>
    <s v=""/>
    <s v=""/>
    <n v="0"/>
    <n v="0"/>
    <n v="0"/>
  </r>
  <r>
    <x v="212"/>
    <s v="30/07/2024"/>
    <s v="Rd Purchase Franchisee Gold CSJ"/>
    <s v="ROUND OFF A/C"/>
    <s v=""/>
    <s v=""/>
    <n v="0.34"/>
    <s v=""/>
    <s v=""/>
    <n v="0"/>
    <n v="0"/>
    <x v="0"/>
    <x v="0"/>
    <s v=""/>
    <s v=""/>
    <n v="0"/>
    <n v="0"/>
    <n v="0"/>
  </r>
  <r>
    <x v="212"/>
    <s v="30/07/2024"/>
    <s v="Rd Purchase Franchisee Gold CSJ"/>
    <s v="CHANDUKAKA SARAF AND SONS PVT LTD PUNE"/>
    <s v=""/>
    <s v=""/>
    <n v="0"/>
    <s v=""/>
    <s v=""/>
    <n v="849941"/>
    <n v="0"/>
    <x v="0"/>
    <x v="0"/>
    <s v=""/>
    <s v=""/>
    <n v="0"/>
    <n v="0"/>
    <n v="0"/>
  </r>
  <r>
    <x v="212"/>
    <s v="30/07/2024"/>
    <s v="Rd Purchase Franchisee Gold CSJ"/>
    <s v="CHANDUKAKA SARAF AND SONS PVT LTD PUNE"/>
    <s v=""/>
    <s v=""/>
    <n v="826"/>
    <s v=""/>
    <s v=""/>
    <n v="0"/>
    <n v="0"/>
    <x v="0"/>
    <x v="0"/>
    <s v=""/>
    <s v=""/>
    <n v="0"/>
    <n v="0"/>
    <n v="0"/>
  </r>
  <r>
    <x v="212"/>
    <s v="30/07/2024"/>
    <s v="Rd Purchase Franchisee Gold CSJ"/>
    <s v="T.D.S. PAYABLE PUR ON GOODS"/>
    <s v=""/>
    <s v=""/>
    <n v="0"/>
    <s v=""/>
    <s v=""/>
    <n v="826"/>
    <n v="0"/>
    <x v="0"/>
    <x v="0"/>
    <s v=""/>
    <s v=""/>
    <n v="0"/>
    <n v="0"/>
    <n v="0"/>
  </r>
  <r>
    <x v="213"/>
    <s v="30/07/2024"/>
    <s v="Rd Purchase Franchisee Gold CSJ"/>
    <s v="GOLD ORNAMENT RD PURCHASE"/>
    <n v="48.061"/>
    <n v="6870"/>
    <n v="330177.69"/>
    <s v=""/>
    <n v="0"/>
    <n v="0"/>
    <n v="330177.69"/>
    <x v="0"/>
    <x v="0"/>
    <n v="48.061"/>
    <n v="6870"/>
    <n v="330179.07"/>
    <n v="0"/>
    <n v="330179.07"/>
  </r>
  <r>
    <x v="213"/>
    <s v="30/07/2024"/>
    <s v="Rd Purchase Franchisee Gold CSJ"/>
    <s v="GOLD ORNAMENT RD PURCHASE LABOUR CHARGES"/>
    <s v=""/>
    <s v=""/>
    <n v="13506.42"/>
    <s v=""/>
    <s v=""/>
    <n v="0"/>
    <n v="13506.42"/>
    <x v="0"/>
    <x v="0"/>
    <s v=""/>
    <s v=""/>
    <n v="0"/>
    <n v="0"/>
    <n v="0"/>
  </r>
  <r>
    <x v="213"/>
    <s v="30/07/2024"/>
    <s v="Rd Purchase Franchisee Gold CSJ"/>
    <s v="SGST ON GOLD ORNAMENT RD PURCHASE"/>
    <s v=""/>
    <s v=""/>
    <n v="4952.67"/>
    <s v=""/>
    <s v=""/>
    <n v="0"/>
    <n v="0"/>
    <x v="0"/>
    <x v="0"/>
    <s v=""/>
    <s v=""/>
    <n v="0"/>
    <n v="0"/>
    <n v="0"/>
  </r>
  <r>
    <x v="213"/>
    <s v="30/07/2024"/>
    <s v="Rd Purchase Franchisee Gold CSJ"/>
    <s v="CGST ON GOLD ORNAMENT RD PURCHASE"/>
    <s v=""/>
    <s v=""/>
    <n v="4952.67"/>
    <s v=""/>
    <s v=""/>
    <n v="0"/>
    <n v="0"/>
    <x v="0"/>
    <x v="0"/>
    <s v=""/>
    <s v=""/>
    <n v="0"/>
    <n v="0"/>
    <n v="0"/>
  </r>
  <r>
    <x v="213"/>
    <s v="30/07/2024"/>
    <s v="Rd Purchase Franchisee Gold CSJ"/>
    <s v="SGST ON GOLD ORNAMENT RD PURCHASE"/>
    <s v=""/>
    <s v=""/>
    <n v="202.6"/>
    <s v=""/>
    <s v=""/>
    <n v="0"/>
    <n v="0"/>
    <x v="0"/>
    <x v="0"/>
    <s v=""/>
    <s v=""/>
    <n v="0"/>
    <n v="0"/>
    <n v="0"/>
  </r>
  <r>
    <x v="213"/>
    <s v="30/07/2024"/>
    <s v="Rd Purchase Franchisee Gold CSJ"/>
    <s v="CGST ON GOLD ORNAMENT RD PURCHASE"/>
    <s v=""/>
    <s v=""/>
    <n v="202.6"/>
    <s v=""/>
    <s v=""/>
    <n v="0"/>
    <n v="0"/>
    <x v="0"/>
    <x v="0"/>
    <s v=""/>
    <s v=""/>
    <n v="0"/>
    <n v="0"/>
    <n v="0"/>
  </r>
  <r>
    <x v="213"/>
    <s v="30/07/2024"/>
    <s v="Rd Purchase Franchisee Gold CSJ"/>
    <s v="ROUND OFF A/C"/>
    <s v=""/>
    <s v=""/>
    <n v="0.35"/>
    <s v=""/>
    <s v=""/>
    <n v="0"/>
    <n v="0"/>
    <x v="0"/>
    <x v="0"/>
    <s v=""/>
    <s v=""/>
    <n v="0"/>
    <n v="0"/>
    <n v="0"/>
  </r>
  <r>
    <x v="213"/>
    <s v="30/07/2024"/>
    <s v="Rd Purchase Franchisee Gold CSJ"/>
    <s v="CHANDUKAKA SARAF AND SONS PVT LTD PUNE"/>
    <s v=""/>
    <s v=""/>
    <n v="0"/>
    <s v=""/>
    <s v=""/>
    <n v="353995"/>
    <n v="0"/>
    <x v="0"/>
    <x v="0"/>
    <s v=""/>
    <s v=""/>
    <n v="0"/>
    <n v="0"/>
    <n v="0"/>
  </r>
  <r>
    <x v="213"/>
    <s v="30/07/2024"/>
    <s v="Rd Purchase Franchisee Gold CSJ"/>
    <s v="CHANDUKAKA SARAF AND SONS PVT LTD PUNE"/>
    <s v=""/>
    <s v=""/>
    <n v="344"/>
    <s v=""/>
    <s v=""/>
    <n v="0"/>
    <n v="0"/>
    <x v="0"/>
    <x v="0"/>
    <s v=""/>
    <s v=""/>
    <n v="0"/>
    <n v="0"/>
    <n v="0"/>
  </r>
  <r>
    <x v="213"/>
    <s v="30/07/2024"/>
    <s v="Rd Purchase Franchisee Gold CSJ"/>
    <s v="T.D.S. PAYABLE PUR ON GOODS"/>
    <s v=""/>
    <s v=""/>
    <n v="0"/>
    <s v=""/>
    <s v=""/>
    <n v="344"/>
    <n v="0"/>
    <x v="0"/>
    <x v="0"/>
    <s v=""/>
    <s v=""/>
    <n v="0"/>
    <n v="0"/>
    <n v="0"/>
  </r>
  <r>
    <x v="214"/>
    <s v="30/07/2024"/>
    <s v="Rd Purchase Franchisee Gold CSJ"/>
    <s v="GOLD ORNAMENT RD PURCHASE"/>
    <n v="28.75"/>
    <n v="6870"/>
    <n v="197512.5"/>
    <s v=""/>
    <n v="0"/>
    <n v="0"/>
    <n v="197512.5"/>
    <x v="0"/>
    <x v="0"/>
    <n v="28.75"/>
    <n v="6870"/>
    <n v="197512.5"/>
    <n v="0"/>
    <n v="197512.5"/>
  </r>
  <r>
    <x v="214"/>
    <s v="30/07/2024"/>
    <s v="Rd Purchase Franchisee Gold CSJ"/>
    <s v="GOLD ORNAMENT RD PURCHASE LABOUR CHARGES"/>
    <s v=""/>
    <s v=""/>
    <n v="4080.78"/>
    <s v=""/>
    <s v=""/>
    <n v="0"/>
    <n v="4080.78"/>
    <x v="0"/>
    <x v="0"/>
    <s v=""/>
    <s v=""/>
    <n v="0"/>
    <n v="0"/>
    <n v="0"/>
  </r>
  <r>
    <x v="214"/>
    <s v="30/07/2024"/>
    <s v="Rd Purchase Franchisee Gold CSJ"/>
    <s v="SGST ON GOLD ORNAMENT RD PURCHASE"/>
    <s v=""/>
    <s v=""/>
    <n v="2962.69"/>
    <s v=""/>
    <s v=""/>
    <n v="0"/>
    <n v="0"/>
    <x v="0"/>
    <x v="0"/>
    <s v=""/>
    <s v=""/>
    <n v="0"/>
    <n v="0"/>
    <n v="0"/>
  </r>
  <r>
    <x v="214"/>
    <s v="30/07/2024"/>
    <s v="Rd Purchase Franchisee Gold CSJ"/>
    <s v="CGST ON GOLD ORNAMENT RD PURCHASE"/>
    <s v=""/>
    <s v=""/>
    <n v="2962.69"/>
    <s v=""/>
    <s v=""/>
    <n v="0"/>
    <n v="0"/>
    <x v="0"/>
    <x v="0"/>
    <s v=""/>
    <s v=""/>
    <n v="0"/>
    <n v="0"/>
    <n v="0"/>
  </r>
  <r>
    <x v="214"/>
    <s v="30/07/2024"/>
    <s v="Rd Purchase Franchisee Gold CSJ"/>
    <s v="SGST ON GOLD ORNAMENT RD PURCHASE"/>
    <s v=""/>
    <s v=""/>
    <n v="61.21"/>
    <s v=""/>
    <s v=""/>
    <n v="0"/>
    <n v="0"/>
    <x v="0"/>
    <x v="0"/>
    <s v=""/>
    <s v=""/>
    <n v="0"/>
    <n v="0"/>
    <n v="0"/>
  </r>
  <r>
    <x v="214"/>
    <s v="30/07/2024"/>
    <s v="Rd Purchase Franchisee Gold CSJ"/>
    <s v="CGST ON GOLD ORNAMENT RD PURCHASE"/>
    <s v=""/>
    <s v=""/>
    <n v="61.21"/>
    <s v=""/>
    <s v=""/>
    <n v="0"/>
    <n v="0"/>
    <x v="0"/>
    <x v="0"/>
    <s v=""/>
    <s v=""/>
    <n v="0"/>
    <n v="0"/>
    <n v="0"/>
  </r>
  <r>
    <x v="214"/>
    <s v="30/07/2024"/>
    <s v="Rd Purchase Franchisee Gold CSJ"/>
    <s v="ROUND OFF A/C"/>
    <s v=""/>
    <s v=""/>
    <n v="0"/>
    <s v=""/>
    <s v=""/>
    <n v="0.08"/>
    <n v="0"/>
    <x v="0"/>
    <x v="0"/>
    <s v=""/>
    <s v=""/>
    <n v="0"/>
    <n v="0"/>
    <n v="0"/>
  </r>
  <r>
    <x v="214"/>
    <s v="30/07/2024"/>
    <s v="Rd Purchase Franchisee Gold CSJ"/>
    <s v="CHANDUKAKA SARAF AND SONS PVT LTD PUNE"/>
    <s v=""/>
    <s v=""/>
    <n v="0"/>
    <s v=""/>
    <s v=""/>
    <n v="207641"/>
    <n v="0"/>
    <x v="0"/>
    <x v="0"/>
    <s v=""/>
    <s v=""/>
    <n v="0"/>
    <n v="0"/>
    <n v="0"/>
  </r>
  <r>
    <x v="214"/>
    <s v="30/07/2024"/>
    <s v="Rd Purchase Franchisee Gold CSJ"/>
    <s v="CHANDUKAKA SARAF AND SONS PVT LTD PUNE"/>
    <s v=""/>
    <s v=""/>
    <n v="202"/>
    <s v=""/>
    <s v=""/>
    <n v="0"/>
    <n v="0"/>
    <x v="0"/>
    <x v="0"/>
    <s v=""/>
    <s v=""/>
    <n v="0"/>
    <n v="0"/>
    <n v="0"/>
  </r>
  <r>
    <x v="214"/>
    <s v="30/07/2024"/>
    <s v="Rd Purchase Franchisee Gold CSJ"/>
    <s v="T.D.S. PAYABLE PUR ON GOODS"/>
    <s v=""/>
    <s v=""/>
    <n v="0"/>
    <s v=""/>
    <s v=""/>
    <n v="202"/>
    <n v="0"/>
    <x v="0"/>
    <x v="0"/>
    <s v=""/>
    <s v=""/>
    <n v="0"/>
    <n v="0"/>
    <n v="0"/>
  </r>
  <r>
    <x v="215"/>
    <s v="30/07/2024"/>
    <s v="Rd Purchase Franchisee Gold CSJ"/>
    <s v="GOLD ORNAMENT RD PURCHASE"/>
    <n v="32.512999999999998"/>
    <n v="6870"/>
    <n v="223362.93"/>
    <s v=""/>
    <n v="0"/>
    <n v="0"/>
    <n v="223362.93"/>
    <x v="0"/>
    <x v="0"/>
    <n v="32.512999999999998"/>
    <n v="6870"/>
    <n v="223364.31"/>
    <n v="0"/>
    <n v="223364.31"/>
  </r>
  <r>
    <x v="215"/>
    <s v="30/07/2024"/>
    <s v="Rd Purchase Franchisee Gold CSJ"/>
    <s v="GOLD ORNAMENT RD PURCHASE LABOUR CHARGES"/>
    <s v=""/>
    <s v=""/>
    <n v="11830.14"/>
    <s v=""/>
    <s v=""/>
    <n v="0"/>
    <n v="11830.14"/>
    <x v="0"/>
    <x v="0"/>
    <s v=""/>
    <s v=""/>
    <n v="0"/>
    <n v="0"/>
    <n v="0"/>
  </r>
  <r>
    <x v="215"/>
    <s v="30/07/2024"/>
    <s v="Rd Purchase Franchisee Gold CSJ"/>
    <s v="PRECIOUS STONES RD PURCHASE"/>
    <s v=""/>
    <s v=""/>
    <n v="47.04"/>
    <s v=""/>
    <s v=""/>
    <n v="0"/>
    <n v="47.04"/>
    <x v="0"/>
    <x v="0"/>
    <s v=""/>
    <s v=""/>
    <n v="0"/>
    <n v="0"/>
    <n v="0"/>
  </r>
  <r>
    <x v="215"/>
    <s v="30/07/2024"/>
    <s v="Rd Purchase Franchisee Gold CSJ"/>
    <s v="SGST ON GOLD ORNAMENT RD PURCHASE"/>
    <s v=""/>
    <s v=""/>
    <n v="3350.44"/>
    <s v=""/>
    <s v=""/>
    <n v="0"/>
    <n v="0"/>
    <x v="0"/>
    <x v="0"/>
    <s v=""/>
    <s v=""/>
    <n v="0"/>
    <n v="0"/>
    <n v="0"/>
  </r>
  <r>
    <x v="215"/>
    <s v="30/07/2024"/>
    <s v="Rd Purchase Franchisee Gold CSJ"/>
    <s v="CGST ON GOLD ORNAMENT RD PURCHASE"/>
    <s v=""/>
    <s v=""/>
    <n v="3350.44"/>
    <s v=""/>
    <s v=""/>
    <n v="0"/>
    <n v="0"/>
    <x v="0"/>
    <x v="0"/>
    <s v=""/>
    <s v=""/>
    <n v="0"/>
    <n v="0"/>
    <n v="0"/>
  </r>
  <r>
    <x v="215"/>
    <s v="30/07/2024"/>
    <s v="Rd Purchase Franchisee Gold CSJ"/>
    <s v="SGST ON GOLD ORNAMENT RD PURCHASE"/>
    <s v=""/>
    <s v=""/>
    <n v="177.45"/>
    <s v=""/>
    <s v=""/>
    <n v="0"/>
    <n v="0"/>
    <x v="0"/>
    <x v="0"/>
    <s v=""/>
    <s v=""/>
    <n v="0"/>
    <n v="0"/>
    <n v="0"/>
  </r>
  <r>
    <x v="215"/>
    <s v="30/07/2024"/>
    <s v="Rd Purchase Franchisee Gold CSJ"/>
    <s v="CGST ON GOLD ORNAMENT RD PURCHASE"/>
    <s v=""/>
    <s v=""/>
    <n v="177.45"/>
    <s v=""/>
    <s v=""/>
    <n v="0"/>
    <n v="0"/>
    <x v="0"/>
    <x v="0"/>
    <s v=""/>
    <s v=""/>
    <n v="0"/>
    <n v="0"/>
    <n v="0"/>
  </r>
  <r>
    <x v="215"/>
    <s v="30/07/2024"/>
    <s v="Rd Purchase Franchisee Gold CSJ"/>
    <s v="SGST ON PRECIOUS STONES RD PURCHASE"/>
    <s v=""/>
    <s v=""/>
    <n v="0.71"/>
    <s v=""/>
    <s v=""/>
    <n v="0"/>
    <n v="0"/>
    <x v="0"/>
    <x v="0"/>
    <s v=""/>
    <s v=""/>
    <n v="0"/>
    <n v="0"/>
    <n v="0"/>
  </r>
  <r>
    <x v="215"/>
    <s v="30/07/2024"/>
    <s v="Rd Purchase Franchisee Gold CSJ"/>
    <s v="CGST ON PRECIOUS STONES RD PURCHASE"/>
    <s v=""/>
    <s v=""/>
    <n v="0.71"/>
    <s v=""/>
    <s v=""/>
    <n v="0"/>
    <n v="0"/>
    <x v="0"/>
    <x v="0"/>
    <s v=""/>
    <s v=""/>
    <n v="0"/>
    <n v="0"/>
    <n v="0"/>
  </r>
  <r>
    <x v="215"/>
    <s v="30/07/2024"/>
    <s v="Rd Purchase Franchisee Gold CSJ"/>
    <s v="ROUND OFF A/C"/>
    <s v=""/>
    <s v=""/>
    <n v="0"/>
    <s v=""/>
    <s v=""/>
    <n v="0.31"/>
    <n v="0"/>
    <x v="0"/>
    <x v="0"/>
    <s v=""/>
    <s v=""/>
    <n v="0"/>
    <n v="0"/>
    <n v="0"/>
  </r>
  <r>
    <x v="215"/>
    <s v="30/07/2024"/>
    <s v="Rd Purchase Franchisee Gold CSJ"/>
    <s v="CHANDUKAKA SARAF AND SONS PVT LTD PUNE"/>
    <s v=""/>
    <s v=""/>
    <n v="0"/>
    <s v=""/>
    <s v=""/>
    <n v="242297"/>
    <n v="0"/>
    <x v="0"/>
    <x v="0"/>
    <s v=""/>
    <s v=""/>
    <n v="0"/>
    <n v="0"/>
    <n v="0"/>
  </r>
  <r>
    <x v="215"/>
    <s v="30/07/2024"/>
    <s v="Rd Purchase Franchisee Gold CSJ"/>
    <s v="CHANDUKAKA SARAF AND SONS PVT LTD PUNE"/>
    <s v=""/>
    <s v=""/>
    <n v="236"/>
    <s v=""/>
    <s v=""/>
    <n v="0"/>
    <n v="0"/>
    <x v="0"/>
    <x v="0"/>
    <s v=""/>
    <s v=""/>
    <n v="0"/>
    <n v="0"/>
    <n v="0"/>
  </r>
  <r>
    <x v="215"/>
    <s v="30/07/2024"/>
    <s v="Rd Purchase Franchisee Gold CSJ"/>
    <s v="T.D.S. PAYABLE PUR ON GOODS"/>
    <s v=""/>
    <s v=""/>
    <n v="0"/>
    <s v=""/>
    <s v=""/>
    <n v="236"/>
    <n v="0"/>
    <x v="0"/>
    <x v="0"/>
    <s v=""/>
    <s v=""/>
    <n v="0"/>
    <n v="0"/>
    <n v="0"/>
  </r>
  <r>
    <x v="216"/>
    <s v="30/07/2024"/>
    <s v="Rd Purchase Franchisee Gold CSJ"/>
    <s v="GOLD ORNAMENT RD PURCHASE"/>
    <n v="22.384"/>
    <n v="6870"/>
    <n v="153775.32999999999"/>
    <s v=""/>
    <n v="0"/>
    <n v="0"/>
    <n v="153775.32999999999"/>
    <x v="0"/>
    <x v="0"/>
    <n v="22.384"/>
    <n v="6870"/>
    <n v="153778.07999999999"/>
    <n v="0"/>
    <n v="153778.07999999999"/>
  </r>
  <r>
    <x v="216"/>
    <s v="30/07/2024"/>
    <s v="Rd Purchase Franchisee Gold CSJ"/>
    <s v="PRECIOUS STONES RD PURCHASE"/>
    <s v=""/>
    <s v=""/>
    <n v="4032"/>
    <s v=""/>
    <s v=""/>
    <n v="0"/>
    <n v="4032"/>
    <x v="0"/>
    <x v="0"/>
    <s v=""/>
    <s v=""/>
    <n v="0"/>
    <n v="0"/>
    <n v="0"/>
  </r>
  <r>
    <x v="216"/>
    <s v="30/07/2024"/>
    <s v="Rd Purchase Franchisee Gold CSJ"/>
    <s v="GOLD ORNAMENT RD PURCHASE LABOUR CHARGES"/>
    <s v=""/>
    <s v=""/>
    <n v="13369.02"/>
    <s v=""/>
    <s v=""/>
    <n v="0"/>
    <n v="13369.02"/>
    <x v="0"/>
    <x v="0"/>
    <s v=""/>
    <s v=""/>
    <n v="0"/>
    <n v="0"/>
    <n v="0"/>
  </r>
  <r>
    <x v="216"/>
    <s v="30/07/2024"/>
    <s v="Rd Purchase Franchisee Gold CSJ"/>
    <s v="SGST ON GOLD ORNAMENT RD PURCHASE"/>
    <s v=""/>
    <s v=""/>
    <n v="2306.63"/>
    <s v=""/>
    <s v=""/>
    <n v="0"/>
    <n v="0"/>
    <x v="0"/>
    <x v="0"/>
    <s v=""/>
    <s v=""/>
    <n v="0"/>
    <n v="0"/>
    <n v="0"/>
  </r>
  <r>
    <x v="216"/>
    <s v="30/07/2024"/>
    <s v="Rd Purchase Franchisee Gold CSJ"/>
    <s v="CGST ON GOLD ORNAMENT RD PURCHASE"/>
    <s v=""/>
    <s v=""/>
    <n v="2306.63"/>
    <s v=""/>
    <s v=""/>
    <n v="0"/>
    <n v="0"/>
    <x v="0"/>
    <x v="0"/>
    <s v=""/>
    <s v=""/>
    <n v="0"/>
    <n v="0"/>
    <n v="0"/>
  </r>
  <r>
    <x v="216"/>
    <s v="30/07/2024"/>
    <s v="Rd Purchase Franchisee Gold CSJ"/>
    <s v="SGST ON PRECIOUS STONES RD PURCHASE"/>
    <s v=""/>
    <s v=""/>
    <n v="60.48"/>
    <s v=""/>
    <s v=""/>
    <n v="0"/>
    <n v="0"/>
    <x v="0"/>
    <x v="0"/>
    <s v=""/>
    <s v=""/>
    <n v="0"/>
    <n v="0"/>
    <n v="0"/>
  </r>
  <r>
    <x v="216"/>
    <s v="30/07/2024"/>
    <s v="Rd Purchase Franchisee Gold CSJ"/>
    <s v="CGST ON PRECIOUS STONES RD PURCHASE"/>
    <s v=""/>
    <s v=""/>
    <n v="60.48"/>
    <s v=""/>
    <s v=""/>
    <n v="0"/>
    <n v="0"/>
    <x v="0"/>
    <x v="0"/>
    <s v=""/>
    <s v=""/>
    <n v="0"/>
    <n v="0"/>
    <n v="0"/>
  </r>
  <r>
    <x v="216"/>
    <s v="30/07/2024"/>
    <s v="Rd Purchase Franchisee Gold CSJ"/>
    <s v="SGST ON GOLD ORNAMENT RD PURCHASE"/>
    <s v=""/>
    <s v=""/>
    <n v="200.54"/>
    <s v=""/>
    <s v=""/>
    <n v="0"/>
    <n v="0"/>
    <x v="0"/>
    <x v="0"/>
    <s v=""/>
    <s v=""/>
    <n v="0"/>
    <n v="0"/>
    <n v="0"/>
  </r>
  <r>
    <x v="216"/>
    <s v="30/07/2024"/>
    <s v="Rd Purchase Franchisee Gold CSJ"/>
    <s v="CGST ON GOLD ORNAMENT RD PURCHASE"/>
    <s v=""/>
    <s v=""/>
    <n v="200.54"/>
    <s v=""/>
    <s v=""/>
    <n v="0"/>
    <n v="0"/>
    <x v="0"/>
    <x v="0"/>
    <s v=""/>
    <s v=""/>
    <n v="0"/>
    <n v="0"/>
    <n v="0"/>
  </r>
  <r>
    <x v="216"/>
    <s v="30/07/2024"/>
    <s v="Rd Purchase Franchisee Gold CSJ"/>
    <s v="ROUND OFF A/C"/>
    <s v=""/>
    <s v=""/>
    <n v="0.35"/>
    <s v=""/>
    <s v=""/>
    <n v="0"/>
    <n v="0"/>
    <x v="0"/>
    <x v="0"/>
    <s v=""/>
    <s v=""/>
    <n v="0"/>
    <n v="0"/>
    <n v="0"/>
  </r>
  <r>
    <x v="216"/>
    <s v="30/07/2024"/>
    <s v="Rd Purchase Franchisee Gold CSJ"/>
    <s v="CHANDUKAKA SARAF AND SONS PVT LTD PUNE"/>
    <s v=""/>
    <s v=""/>
    <n v="0"/>
    <s v=""/>
    <s v=""/>
    <n v="176312"/>
    <n v="0"/>
    <x v="0"/>
    <x v="0"/>
    <s v=""/>
    <s v=""/>
    <n v="0"/>
    <n v="0"/>
    <n v="0"/>
  </r>
  <r>
    <x v="216"/>
    <s v="30/07/2024"/>
    <s v="Rd Purchase Franchisee Gold CSJ"/>
    <s v="CHANDUKAKA SARAF AND SONS PVT LTD PUNE"/>
    <s v=""/>
    <s v=""/>
    <n v="172"/>
    <s v=""/>
    <s v=""/>
    <n v="0"/>
    <n v="0"/>
    <x v="0"/>
    <x v="0"/>
    <s v=""/>
    <s v=""/>
    <n v="0"/>
    <n v="0"/>
    <n v="0"/>
  </r>
  <r>
    <x v="216"/>
    <s v="30/07/2024"/>
    <s v="Rd Purchase Franchisee Gold CSJ"/>
    <s v="T.D.S. PAYABLE PUR ON GOODS"/>
    <s v=""/>
    <s v=""/>
    <n v="0"/>
    <s v=""/>
    <s v=""/>
    <n v="172"/>
    <n v="0"/>
    <x v="0"/>
    <x v="0"/>
    <s v=""/>
    <s v=""/>
    <n v="0"/>
    <n v="0"/>
    <n v="0"/>
  </r>
  <r>
    <x v="217"/>
    <s v="30/07/2024"/>
    <s v="Rd Purchase Franchisee Gold CSJ"/>
    <s v="GOLD ORNAMENT RD PURCHASE"/>
    <n v="15.805999999999999"/>
    <n v="6870"/>
    <n v="108584.47"/>
    <s v=""/>
    <n v="0"/>
    <n v="0"/>
    <n v="108584.47"/>
    <x v="0"/>
    <x v="0"/>
    <n v="15.805999999999999"/>
    <n v="6870"/>
    <n v="108587.22"/>
    <n v="0"/>
    <n v="108587.22"/>
  </r>
  <r>
    <x v="217"/>
    <s v="30/07/2024"/>
    <s v="Rd Purchase Franchisee Gold CSJ"/>
    <s v="PRECIOUS STONES RD PURCHASE"/>
    <s v=""/>
    <s v=""/>
    <n v="70"/>
    <s v=""/>
    <s v=""/>
    <n v="0"/>
    <n v="70"/>
    <x v="0"/>
    <x v="0"/>
    <s v=""/>
    <s v=""/>
    <n v="0"/>
    <n v="0"/>
    <n v="0"/>
  </r>
  <r>
    <x v="217"/>
    <s v="30/07/2024"/>
    <s v="Rd Purchase Franchisee Gold CSJ"/>
    <s v="GOLD ORNAMENT RD PURCHASE LABOUR CHARGES"/>
    <s v=""/>
    <s v=""/>
    <n v="11802.66"/>
    <s v=""/>
    <s v=""/>
    <n v="0"/>
    <n v="11802.66"/>
    <x v="0"/>
    <x v="0"/>
    <s v=""/>
    <s v=""/>
    <n v="0"/>
    <n v="0"/>
    <n v="0"/>
  </r>
  <r>
    <x v="217"/>
    <s v="30/07/2024"/>
    <s v="Rd Purchase Franchisee Gold CSJ"/>
    <s v="SGST ON GOLD ORNAMENT RD PURCHASE"/>
    <s v=""/>
    <s v=""/>
    <n v="1628.77"/>
    <s v=""/>
    <s v=""/>
    <n v="0"/>
    <n v="0"/>
    <x v="0"/>
    <x v="0"/>
    <s v=""/>
    <s v=""/>
    <n v="0"/>
    <n v="0"/>
    <n v="0"/>
  </r>
  <r>
    <x v="217"/>
    <s v="30/07/2024"/>
    <s v="Rd Purchase Franchisee Gold CSJ"/>
    <s v="CGST ON GOLD ORNAMENT RD PURCHASE"/>
    <s v=""/>
    <s v=""/>
    <n v="1628.77"/>
    <s v=""/>
    <s v=""/>
    <n v="0"/>
    <n v="0"/>
    <x v="0"/>
    <x v="0"/>
    <s v=""/>
    <s v=""/>
    <n v="0"/>
    <n v="0"/>
    <n v="0"/>
  </r>
  <r>
    <x v="217"/>
    <s v="30/07/2024"/>
    <s v="Rd Purchase Franchisee Gold CSJ"/>
    <s v="SGST ON PRECIOUS STONES RD PURCHASE"/>
    <s v=""/>
    <s v=""/>
    <n v="1.05"/>
    <s v=""/>
    <s v=""/>
    <n v="0"/>
    <n v="0"/>
    <x v="0"/>
    <x v="0"/>
    <s v=""/>
    <s v=""/>
    <n v="0"/>
    <n v="0"/>
    <n v="0"/>
  </r>
  <r>
    <x v="217"/>
    <s v="30/07/2024"/>
    <s v="Rd Purchase Franchisee Gold CSJ"/>
    <s v="CGST ON PRECIOUS STONES RD PURCHASE"/>
    <s v=""/>
    <s v=""/>
    <n v="1.05"/>
    <s v=""/>
    <s v=""/>
    <n v="0"/>
    <n v="0"/>
    <x v="0"/>
    <x v="0"/>
    <s v=""/>
    <s v=""/>
    <n v="0"/>
    <n v="0"/>
    <n v="0"/>
  </r>
  <r>
    <x v="217"/>
    <s v="30/07/2024"/>
    <s v="Rd Purchase Franchisee Gold CSJ"/>
    <s v="SGST ON GOLD ORNAMENT RD PURCHASE"/>
    <s v=""/>
    <s v=""/>
    <n v="177.04"/>
    <s v=""/>
    <s v=""/>
    <n v="0"/>
    <n v="0"/>
    <x v="0"/>
    <x v="0"/>
    <s v=""/>
    <s v=""/>
    <n v="0"/>
    <n v="0"/>
    <n v="0"/>
  </r>
  <r>
    <x v="217"/>
    <s v="30/07/2024"/>
    <s v="Rd Purchase Franchisee Gold CSJ"/>
    <s v="CGST ON GOLD ORNAMENT RD PURCHASE"/>
    <s v=""/>
    <s v=""/>
    <n v="177.04"/>
    <s v=""/>
    <s v=""/>
    <n v="0"/>
    <n v="0"/>
    <x v="0"/>
    <x v="0"/>
    <s v=""/>
    <s v=""/>
    <n v="0"/>
    <n v="0"/>
    <n v="0"/>
  </r>
  <r>
    <x v="217"/>
    <s v="30/07/2024"/>
    <s v="Rd Purchase Franchisee Gold CSJ"/>
    <s v="ROUND OFF A/C"/>
    <s v=""/>
    <s v=""/>
    <n v="0.15"/>
    <s v=""/>
    <s v=""/>
    <n v="0"/>
    <n v="0"/>
    <x v="0"/>
    <x v="0"/>
    <s v=""/>
    <s v=""/>
    <n v="0"/>
    <n v="0"/>
    <n v="0"/>
  </r>
  <r>
    <x v="217"/>
    <s v="30/07/2024"/>
    <s v="Rd Purchase Franchisee Gold CSJ"/>
    <s v="CHANDUKAKA SARAF AND SONS PVT LTD PUNE"/>
    <s v=""/>
    <s v=""/>
    <n v="0"/>
    <s v=""/>
    <s v=""/>
    <n v="124071"/>
    <n v="0"/>
    <x v="0"/>
    <x v="0"/>
    <s v=""/>
    <s v=""/>
    <n v="0"/>
    <n v="0"/>
    <n v="0"/>
  </r>
  <r>
    <x v="217"/>
    <s v="30/07/2024"/>
    <s v="Rd Purchase Franchisee Gold CSJ"/>
    <s v="CHANDUKAKA SARAF AND SONS PVT LTD PUNE"/>
    <s v=""/>
    <s v=""/>
    <n v="121"/>
    <s v=""/>
    <s v=""/>
    <n v="0"/>
    <n v="0"/>
    <x v="0"/>
    <x v="0"/>
    <s v=""/>
    <s v=""/>
    <n v="0"/>
    <n v="0"/>
    <n v="0"/>
  </r>
  <r>
    <x v="217"/>
    <s v="30/07/2024"/>
    <s v="Rd Purchase Franchisee Gold CSJ"/>
    <s v="T.D.S. PAYABLE PUR ON GOODS"/>
    <s v=""/>
    <s v=""/>
    <n v="0"/>
    <s v=""/>
    <s v=""/>
    <n v="121"/>
    <n v="0"/>
    <x v="0"/>
    <x v="0"/>
    <s v=""/>
    <s v=""/>
    <n v="0"/>
    <n v="0"/>
    <n v="0"/>
  </r>
  <r>
    <x v="218"/>
    <s v="30/07/2024"/>
    <s v="Rd Purchase Franchisee Gold CSJ"/>
    <s v="GOLD ORNAMENT RD PURCHASE"/>
    <n v="76.259"/>
    <n v="6870"/>
    <n v="523897.96"/>
    <s v=""/>
    <n v="0"/>
    <n v="0"/>
    <n v="523897.96"/>
    <x v="0"/>
    <x v="0"/>
    <n v="76.259"/>
    <n v="6870"/>
    <n v="523899.33"/>
    <n v="0"/>
    <n v="523899.33"/>
  </r>
  <r>
    <x v="218"/>
    <s v="30/07/2024"/>
    <s v="Rd Purchase Franchisee Gold CSJ"/>
    <s v="GOLD ORNAMENT RD PURCHASE LABOUR CHARGES"/>
    <s v=""/>
    <s v=""/>
    <n v="25377.78"/>
    <s v=""/>
    <s v=""/>
    <n v="0"/>
    <n v="25377.78"/>
    <x v="0"/>
    <x v="0"/>
    <s v=""/>
    <s v=""/>
    <n v="0"/>
    <n v="0"/>
    <n v="0"/>
  </r>
  <r>
    <x v="218"/>
    <s v="30/07/2024"/>
    <s v="Rd Purchase Franchisee Gold CSJ"/>
    <s v="SGST ON GOLD ORNAMENT RD PURCHASE"/>
    <s v=""/>
    <s v=""/>
    <n v="7858.47"/>
    <s v=""/>
    <s v=""/>
    <n v="0"/>
    <n v="0"/>
    <x v="0"/>
    <x v="0"/>
    <s v=""/>
    <s v=""/>
    <n v="0"/>
    <n v="0"/>
    <n v="0"/>
  </r>
  <r>
    <x v="218"/>
    <s v="30/07/2024"/>
    <s v="Rd Purchase Franchisee Gold CSJ"/>
    <s v="CGST ON GOLD ORNAMENT RD PURCHASE"/>
    <s v=""/>
    <s v=""/>
    <n v="7858.47"/>
    <s v=""/>
    <s v=""/>
    <n v="0"/>
    <n v="0"/>
    <x v="0"/>
    <x v="0"/>
    <s v=""/>
    <s v=""/>
    <n v="0"/>
    <n v="0"/>
    <n v="0"/>
  </r>
  <r>
    <x v="218"/>
    <s v="30/07/2024"/>
    <s v="Rd Purchase Franchisee Gold CSJ"/>
    <s v="SGST ON GOLD ORNAMENT RD PURCHASE"/>
    <s v=""/>
    <s v=""/>
    <n v="380.67"/>
    <s v=""/>
    <s v=""/>
    <n v="0"/>
    <n v="0"/>
    <x v="0"/>
    <x v="0"/>
    <s v=""/>
    <s v=""/>
    <n v="0"/>
    <n v="0"/>
    <n v="0"/>
  </r>
  <r>
    <x v="218"/>
    <s v="30/07/2024"/>
    <s v="Rd Purchase Franchisee Gold CSJ"/>
    <s v="CGST ON GOLD ORNAMENT RD PURCHASE"/>
    <s v=""/>
    <s v=""/>
    <n v="380.67"/>
    <s v=""/>
    <s v=""/>
    <n v="0"/>
    <n v="0"/>
    <x v="0"/>
    <x v="0"/>
    <s v=""/>
    <s v=""/>
    <n v="0"/>
    <n v="0"/>
    <n v="0"/>
  </r>
  <r>
    <x v="218"/>
    <s v="30/07/2024"/>
    <s v="Rd Purchase Franchisee Gold CSJ"/>
    <s v="ROUND OFF A/C"/>
    <s v=""/>
    <s v=""/>
    <n v="0"/>
    <s v=""/>
    <s v=""/>
    <n v="0.02"/>
    <n v="0"/>
    <x v="0"/>
    <x v="0"/>
    <s v=""/>
    <s v=""/>
    <n v="0"/>
    <n v="0"/>
    <n v="0"/>
  </r>
  <r>
    <x v="218"/>
    <s v="30/07/2024"/>
    <s v="Rd Purchase Franchisee Gold CSJ"/>
    <s v="CHANDUKAKA SARAF AND SONS PVT LTD PUNE"/>
    <s v=""/>
    <s v=""/>
    <n v="0"/>
    <s v=""/>
    <s v=""/>
    <n v="565754"/>
    <n v="0"/>
    <x v="0"/>
    <x v="0"/>
    <s v=""/>
    <s v=""/>
    <n v="0"/>
    <n v="0"/>
    <n v="0"/>
  </r>
  <r>
    <x v="218"/>
    <s v="30/07/2024"/>
    <s v="Rd Purchase Franchisee Gold CSJ"/>
    <s v="CHANDUKAKA SARAF AND SONS PVT LTD PUNE"/>
    <s v=""/>
    <s v=""/>
    <n v="550"/>
    <s v=""/>
    <s v=""/>
    <n v="0"/>
    <n v="0"/>
    <x v="0"/>
    <x v="0"/>
    <s v=""/>
    <s v=""/>
    <n v="0"/>
    <n v="0"/>
    <n v="0"/>
  </r>
  <r>
    <x v="218"/>
    <s v="30/07/2024"/>
    <s v="Rd Purchase Franchisee Gold CSJ"/>
    <s v="T.D.S. PAYABLE PUR ON GOODS"/>
    <s v=""/>
    <s v=""/>
    <n v="0"/>
    <s v=""/>
    <s v=""/>
    <n v="550"/>
    <n v="0"/>
    <x v="0"/>
    <x v="0"/>
    <s v=""/>
    <s v=""/>
    <n v="0"/>
    <n v="0"/>
    <n v="0"/>
  </r>
  <r>
    <x v="219"/>
    <s v="30/07/2024"/>
    <s v="Rd Purchase Franchisee Gold CSJ"/>
    <s v="GOLD ORNAMENT RD PURCHASE"/>
    <n v="146.47399999999999"/>
    <n v="6870"/>
    <n v="1006270.89"/>
    <s v=""/>
    <n v="0"/>
    <n v="0"/>
    <n v="1006270.89"/>
    <x v="0"/>
    <x v="0"/>
    <n v="146.47399999999999"/>
    <n v="6870"/>
    <n v="1006276.38"/>
    <n v="0"/>
    <n v="1006276.38"/>
  </r>
  <r>
    <x v="219"/>
    <s v="30/07/2024"/>
    <s v="Rd Purchase Franchisee Gold CSJ"/>
    <s v="PRECIOUS STONES RD PURCHASE"/>
    <s v=""/>
    <s v=""/>
    <n v="421.4"/>
    <s v=""/>
    <s v=""/>
    <n v="0"/>
    <n v="421.4"/>
    <x v="0"/>
    <x v="0"/>
    <s v=""/>
    <s v=""/>
    <n v="0"/>
    <n v="0"/>
    <n v="0"/>
  </r>
  <r>
    <x v="219"/>
    <s v="30/07/2024"/>
    <s v="Rd Purchase Franchisee Gold CSJ"/>
    <s v="GOLD ORNAMENT RD PURCHASE LABOUR CHARGES"/>
    <s v=""/>
    <s v=""/>
    <n v="48392.28"/>
    <s v=""/>
    <s v=""/>
    <n v="0"/>
    <n v="48392.28"/>
    <x v="0"/>
    <x v="0"/>
    <s v=""/>
    <s v=""/>
    <n v="0"/>
    <n v="0"/>
    <n v="0"/>
  </r>
  <r>
    <x v="219"/>
    <s v="30/07/2024"/>
    <s v="Rd Purchase Franchisee Gold CSJ"/>
    <s v="SGST ON GOLD ORNAMENT RD PURCHASE"/>
    <s v=""/>
    <s v=""/>
    <n v="15094.06"/>
    <s v=""/>
    <s v=""/>
    <n v="0"/>
    <n v="0"/>
    <x v="0"/>
    <x v="0"/>
    <s v=""/>
    <s v=""/>
    <n v="0"/>
    <n v="0"/>
    <n v="0"/>
  </r>
  <r>
    <x v="219"/>
    <s v="30/07/2024"/>
    <s v="Rd Purchase Franchisee Gold CSJ"/>
    <s v="CGST ON GOLD ORNAMENT RD PURCHASE"/>
    <s v=""/>
    <s v=""/>
    <n v="15094.06"/>
    <s v=""/>
    <s v=""/>
    <n v="0"/>
    <n v="0"/>
    <x v="0"/>
    <x v="0"/>
    <s v=""/>
    <s v=""/>
    <n v="0"/>
    <n v="0"/>
    <n v="0"/>
  </r>
  <r>
    <x v="219"/>
    <s v="30/07/2024"/>
    <s v="Rd Purchase Franchisee Gold CSJ"/>
    <s v="SGST ON PRECIOUS STONES RD PURCHASE"/>
    <s v=""/>
    <s v=""/>
    <n v="6.32"/>
    <s v=""/>
    <s v=""/>
    <n v="0"/>
    <n v="0"/>
    <x v="0"/>
    <x v="0"/>
    <s v=""/>
    <s v=""/>
    <n v="0"/>
    <n v="0"/>
    <n v="0"/>
  </r>
  <r>
    <x v="219"/>
    <s v="30/07/2024"/>
    <s v="Rd Purchase Franchisee Gold CSJ"/>
    <s v="CGST ON PRECIOUS STONES RD PURCHASE"/>
    <s v=""/>
    <s v=""/>
    <n v="6.32"/>
    <s v=""/>
    <s v=""/>
    <n v="0"/>
    <n v="0"/>
    <x v="0"/>
    <x v="0"/>
    <s v=""/>
    <s v=""/>
    <n v="0"/>
    <n v="0"/>
    <n v="0"/>
  </r>
  <r>
    <x v="219"/>
    <s v="30/07/2024"/>
    <s v="Rd Purchase Franchisee Gold CSJ"/>
    <s v="SGST ON GOLD ORNAMENT RD PURCHASE"/>
    <s v=""/>
    <s v=""/>
    <n v="725.88"/>
    <s v=""/>
    <s v=""/>
    <n v="0"/>
    <n v="0"/>
    <x v="0"/>
    <x v="0"/>
    <s v=""/>
    <s v=""/>
    <n v="0"/>
    <n v="0"/>
    <n v="0"/>
  </r>
  <r>
    <x v="219"/>
    <s v="30/07/2024"/>
    <s v="Rd Purchase Franchisee Gold CSJ"/>
    <s v="CGST ON GOLD ORNAMENT RD PURCHASE"/>
    <s v=""/>
    <s v=""/>
    <n v="725.88"/>
    <s v=""/>
    <s v=""/>
    <n v="0"/>
    <n v="0"/>
    <x v="0"/>
    <x v="0"/>
    <s v=""/>
    <s v=""/>
    <n v="0"/>
    <n v="0"/>
    <n v="0"/>
  </r>
  <r>
    <x v="219"/>
    <s v="30/07/2024"/>
    <s v="Rd Purchase Franchisee Gold CSJ"/>
    <s v="ROUND OFF A/C"/>
    <s v=""/>
    <s v=""/>
    <n v="0"/>
    <s v=""/>
    <s v=""/>
    <n v="0.09"/>
    <n v="0"/>
    <x v="0"/>
    <x v="0"/>
    <s v=""/>
    <s v=""/>
    <n v="0"/>
    <n v="0"/>
    <n v="0"/>
  </r>
  <r>
    <x v="219"/>
    <s v="30/07/2024"/>
    <s v="Rd Purchase Franchisee Gold CSJ"/>
    <s v="CHANDUKAKA SARAF AND SONS PVT LTD PUNE"/>
    <s v=""/>
    <s v=""/>
    <n v="0"/>
    <s v=""/>
    <s v=""/>
    <n v="1086737"/>
    <n v="0"/>
    <x v="0"/>
    <x v="0"/>
    <s v=""/>
    <s v=""/>
    <n v="0"/>
    <n v="0"/>
    <n v="0"/>
  </r>
  <r>
    <x v="219"/>
    <s v="30/07/2024"/>
    <s v="Rd Purchase Franchisee Gold CSJ"/>
    <s v="CHANDUKAKA SARAF AND SONS PVT LTD PUNE"/>
    <s v=""/>
    <s v=""/>
    <n v="1056"/>
    <s v=""/>
    <s v=""/>
    <n v="0"/>
    <n v="0"/>
    <x v="0"/>
    <x v="0"/>
    <s v=""/>
    <s v=""/>
    <n v="0"/>
    <n v="0"/>
    <n v="0"/>
  </r>
  <r>
    <x v="219"/>
    <s v="30/07/2024"/>
    <s v="Rd Purchase Franchisee Gold CSJ"/>
    <s v="T.D.S. PAYABLE PUR ON GOODS"/>
    <s v=""/>
    <s v=""/>
    <n v="0"/>
    <s v=""/>
    <s v=""/>
    <n v="1056"/>
    <n v="0"/>
    <x v="0"/>
    <x v="0"/>
    <s v=""/>
    <s v=""/>
    <n v="0"/>
    <n v="0"/>
    <n v="0"/>
  </r>
  <r>
    <x v="220"/>
    <s v="30/07/2024"/>
    <s v="Rd Purchase Franchisee Gold CSJ"/>
    <s v="GOLD ORNAMENT RD PURCHASE"/>
    <n v="484.45699999999999"/>
    <n v="6870"/>
    <n v="3328234.18"/>
    <s v=""/>
    <n v="0"/>
    <n v="0"/>
    <n v="3328234.18"/>
    <x v="0"/>
    <x v="0"/>
    <n v="484.45699999999999"/>
    <n v="6870"/>
    <n v="3328219.59"/>
    <n v="0"/>
    <n v="3328219.59"/>
  </r>
  <r>
    <x v="220"/>
    <s v="30/07/2024"/>
    <s v="Rd Purchase Franchisee Gold CSJ"/>
    <s v="PRECIOUS STONES RD PURCHASE"/>
    <s v=""/>
    <s v=""/>
    <n v="7044.62"/>
    <s v=""/>
    <s v=""/>
    <n v="0"/>
    <n v="7044.62"/>
    <x v="0"/>
    <x v="0"/>
    <s v=""/>
    <s v=""/>
    <n v="0"/>
    <n v="0"/>
    <n v="0"/>
  </r>
  <r>
    <x v="220"/>
    <s v="30/07/2024"/>
    <s v="Rd Purchase Franchisee Gold CSJ"/>
    <s v="GOLD ORNAMENT RD PURCHASE LABOUR CHARGES"/>
    <s v=""/>
    <s v=""/>
    <n v="231999.9"/>
    <s v=""/>
    <s v=""/>
    <n v="0"/>
    <n v="231999.9"/>
    <x v="0"/>
    <x v="0"/>
    <s v=""/>
    <s v=""/>
    <n v="0"/>
    <n v="0"/>
    <n v="0"/>
  </r>
  <r>
    <x v="220"/>
    <s v="30/07/2024"/>
    <s v="Rd Purchase Franchisee Gold CSJ"/>
    <s v="GOLD ORNAMENT RD PURCHASE OTHER CHARGES"/>
    <s v=""/>
    <s v=""/>
    <n v="740"/>
    <s v=""/>
    <s v=""/>
    <n v="0"/>
    <n v="740"/>
    <x v="0"/>
    <x v="0"/>
    <s v=""/>
    <s v=""/>
    <n v="0"/>
    <n v="0"/>
    <n v="0"/>
  </r>
  <r>
    <x v="220"/>
    <s v="30/07/2024"/>
    <s v="Rd Purchase Franchisee Gold CSJ"/>
    <s v="SGST ON GOLD ORNAMENT RD PURCHASE"/>
    <s v=""/>
    <s v=""/>
    <n v="49923.51"/>
    <s v=""/>
    <s v=""/>
    <n v="0"/>
    <n v="0"/>
    <x v="0"/>
    <x v="0"/>
    <s v=""/>
    <s v=""/>
    <n v="0"/>
    <n v="0"/>
    <n v="0"/>
  </r>
  <r>
    <x v="220"/>
    <s v="30/07/2024"/>
    <s v="Rd Purchase Franchisee Gold CSJ"/>
    <s v="CGST ON GOLD ORNAMENT RD PURCHASE"/>
    <s v=""/>
    <s v=""/>
    <n v="49923.51"/>
    <s v=""/>
    <s v=""/>
    <n v="0"/>
    <n v="0"/>
    <x v="0"/>
    <x v="0"/>
    <s v=""/>
    <s v=""/>
    <n v="0"/>
    <n v="0"/>
    <n v="0"/>
  </r>
  <r>
    <x v="220"/>
    <s v="30/07/2024"/>
    <s v="Rd Purchase Franchisee Gold CSJ"/>
    <s v="SGST ON PRECIOUS STONES RD PURCHASE"/>
    <s v=""/>
    <s v=""/>
    <n v="105.67"/>
    <s v=""/>
    <s v=""/>
    <n v="0"/>
    <n v="0"/>
    <x v="0"/>
    <x v="0"/>
    <s v=""/>
    <s v=""/>
    <n v="0"/>
    <n v="0"/>
    <n v="0"/>
  </r>
  <r>
    <x v="220"/>
    <s v="30/07/2024"/>
    <s v="Rd Purchase Franchisee Gold CSJ"/>
    <s v="CGST ON PRECIOUS STONES RD PURCHASE"/>
    <s v=""/>
    <s v=""/>
    <n v="105.67"/>
    <s v=""/>
    <s v=""/>
    <n v="0"/>
    <n v="0"/>
    <x v="0"/>
    <x v="0"/>
    <s v=""/>
    <s v=""/>
    <n v="0"/>
    <n v="0"/>
    <n v="0"/>
  </r>
  <r>
    <x v="220"/>
    <s v="30/07/2024"/>
    <s v="Rd Purchase Franchisee Gold CSJ"/>
    <s v="SGST ON GOLD ORNAMENT RD PURCHASE"/>
    <s v=""/>
    <s v=""/>
    <n v="3480"/>
    <s v=""/>
    <s v=""/>
    <n v="0"/>
    <n v="0"/>
    <x v="0"/>
    <x v="0"/>
    <s v=""/>
    <s v=""/>
    <n v="0"/>
    <n v="0"/>
    <n v="0"/>
  </r>
  <r>
    <x v="220"/>
    <s v="30/07/2024"/>
    <s v="Rd Purchase Franchisee Gold CSJ"/>
    <s v="CGST ON GOLD ORNAMENT RD PURCHASE"/>
    <s v=""/>
    <s v=""/>
    <n v="3480"/>
    <s v=""/>
    <s v=""/>
    <n v="0"/>
    <n v="0"/>
    <x v="0"/>
    <x v="0"/>
    <s v=""/>
    <s v=""/>
    <n v="0"/>
    <n v="0"/>
    <n v="0"/>
  </r>
  <r>
    <x v="220"/>
    <s v="30/07/2024"/>
    <s v="Rd Purchase Franchisee Gold CSJ"/>
    <s v="SGST ON GOLD ORNAMENT RD PURCHASE"/>
    <s v=""/>
    <s v=""/>
    <n v="11.1"/>
    <s v=""/>
    <s v=""/>
    <n v="0"/>
    <n v="0"/>
    <x v="0"/>
    <x v="0"/>
    <s v=""/>
    <s v=""/>
    <n v="0"/>
    <n v="0"/>
    <n v="0"/>
  </r>
  <r>
    <x v="220"/>
    <s v="30/07/2024"/>
    <s v="Rd Purchase Franchisee Gold CSJ"/>
    <s v="CGST ON GOLD ORNAMENT RD PURCHASE"/>
    <s v=""/>
    <s v=""/>
    <n v="11.1"/>
    <s v=""/>
    <s v=""/>
    <n v="0"/>
    <n v="0"/>
    <x v="0"/>
    <x v="0"/>
    <s v=""/>
    <s v=""/>
    <n v="0"/>
    <n v="0"/>
    <n v="0"/>
  </r>
  <r>
    <x v="220"/>
    <s v="30/07/2024"/>
    <s v="Rd Purchase Franchisee Gold CSJ"/>
    <s v="ROUND OFF A/C"/>
    <s v=""/>
    <s v=""/>
    <n v="0"/>
    <s v=""/>
    <s v=""/>
    <n v="0.26"/>
    <n v="0"/>
    <x v="0"/>
    <x v="0"/>
    <s v=""/>
    <s v=""/>
    <n v="0"/>
    <n v="0"/>
    <n v="0"/>
  </r>
  <r>
    <x v="220"/>
    <s v="30/07/2024"/>
    <s v="Rd Purchase Franchisee Gold CSJ"/>
    <s v="CHANDUKAKA SARAF AND SONS PVT LTD PUNE"/>
    <s v=""/>
    <s v=""/>
    <n v="0"/>
    <s v=""/>
    <s v=""/>
    <n v="3675059"/>
    <n v="0"/>
    <x v="0"/>
    <x v="0"/>
    <s v=""/>
    <s v=""/>
    <n v="0"/>
    <n v="0"/>
    <n v="0"/>
  </r>
  <r>
    <x v="220"/>
    <s v="30/07/2024"/>
    <s v="Rd Purchase Franchisee Gold CSJ"/>
    <s v="CHANDUKAKA SARAF AND SONS PVT LTD PUNE"/>
    <s v=""/>
    <s v=""/>
    <n v="3569"/>
    <s v=""/>
    <s v=""/>
    <n v="0"/>
    <n v="0"/>
    <x v="0"/>
    <x v="0"/>
    <s v=""/>
    <s v=""/>
    <n v="0"/>
    <n v="0"/>
    <n v="0"/>
  </r>
  <r>
    <x v="220"/>
    <s v="30/07/2024"/>
    <s v="Rd Purchase Franchisee Gold CSJ"/>
    <s v="T.D.S. PAYABLE PUR ON GOODS"/>
    <s v=""/>
    <s v=""/>
    <n v="0"/>
    <s v=""/>
    <s v=""/>
    <n v="3569"/>
    <n v="0"/>
    <x v="0"/>
    <x v="0"/>
    <s v=""/>
    <s v=""/>
    <n v="0"/>
    <n v="0"/>
    <n v="0"/>
  </r>
  <r>
    <x v="221"/>
    <s v="30/07/2024"/>
    <s v="Rd Purchase Franchisee Gold CSJ"/>
    <s v="GOLD ORNAMENT RD PURCHASE"/>
    <n v="84.781000000000006"/>
    <n v="6870"/>
    <n v="582463.32999999996"/>
    <s v=""/>
    <n v="0"/>
    <n v="0"/>
    <n v="582463.32999999996"/>
    <x v="0"/>
    <x v="0"/>
    <n v="84.781000000000006"/>
    <n v="6870"/>
    <n v="582445.47"/>
    <n v="0"/>
    <n v="582445.47"/>
  </r>
  <r>
    <x v="221"/>
    <s v="30/07/2024"/>
    <s v="Rd Purchase Franchisee Gold CSJ"/>
    <s v="GOLD ORNAMENT RD PURCHASE LABOUR CHARGES"/>
    <s v=""/>
    <s v=""/>
    <n v="23344.26"/>
    <s v=""/>
    <s v=""/>
    <n v="0"/>
    <n v="23344.26"/>
    <x v="0"/>
    <x v="0"/>
    <s v=""/>
    <s v=""/>
    <n v="0"/>
    <n v="0"/>
    <n v="0"/>
  </r>
  <r>
    <x v="221"/>
    <s v="30/07/2024"/>
    <s v="Rd Purchase Franchisee Gold CSJ"/>
    <s v="PRECIOUS STONES RD PURCHASE"/>
    <s v=""/>
    <s v=""/>
    <n v="74.48"/>
    <s v=""/>
    <s v=""/>
    <n v="0"/>
    <n v="74.48"/>
    <x v="0"/>
    <x v="0"/>
    <s v=""/>
    <s v=""/>
    <n v="0"/>
    <n v="0"/>
    <n v="0"/>
  </r>
  <r>
    <x v="221"/>
    <s v="30/07/2024"/>
    <s v="Rd Purchase Franchisee Gold CSJ"/>
    <s v="SGST ON GOLD ORNAMENT RD PURCHASE"/>
    <s v=""/>
    <s v=""/>
    <n v="8736.9500000000007"/>
    <s v=""/>
    <s v=""/>
    <n v="0"/>
    <n v="0"/>
    <x v="0"/>
    <x v="0"/>
    <s v=""/>
    <s v=""/>
    <n v="0"/>
    <n v="0"/>
    <n v="0"/>
  </r>
  <r>
    <x v="221"/>
    <s v="30/07/2024"/>
    <s v="Rd Purchase Franchisee Gold CSJ"/>
    <s v="CGST ON GOLD ORNAMENT RD PURCHASE"/>
    <s v=""/>
    <s v=""/>
    <n v="8736.9500000000007"/>
    <s v=""/>
    <s v=""/>
    <n v="0"/>
    <n v="0"/>
    <x v="0"/>
    <x v="0"/>
    <s v=""/>
    <s v=""/>
    <n v="0"/>
    <n v="0"/>
    <n v="0"/>
  </r>
  <r>
    <x v="221"/>
    <s v="30/07/2024"/>
    <s v="Rd Purchase Franchisee Gold CSJ"/>
    <s v="SGST ON GOLD ORNAMENT RD PURCHASE"/>
    <s v=""/>
    <s v=""/>
    <n v="350.16"/>
    <s v=""/>
    <s v=""/>
    <n v="0"/>
    <n v="0"/>
    <x v="0"/>
    <x v="0"/>
    <s v=""/>
    <s v=""/>
    <n v="0"/>
    <n v="0"/>
    <n v="0"/>
  </r>
  <r>
    <x v="221"/>
    <s v="30/07/2024"/>
    <s v="Rd Purchase Franchisee Gold CSJ"/>
    <s v="CGST ON GOLD ORNAMENT RD PURCHASE"/>
    <s v=""/>
    <s v=""/>
    <n v="350.16"/>
    <s v=""/>
    <s v=""/>
    <n v="0"/>
    <n v="0"/>
    <x v="0"/>
    <x v="0"/>
    <s v=""/>
    <s v=""/>
    <n v="0"/>
    <n v="0"/>
    <n v="0"/>
  </r>
  <r>
    <x v="221"/>
    <s v="30/07/2024"/>
    <s v="Rd Purchase Franchisee Gold CSJ"/>
    <s v="SGST ON PRECIOUS STONES RD PURCHASE"/>
    <s v=""/>
    <s v=""/>
    <n v="1.1200000000000001"/>
    <s v=""/>
    <s v=""/>
    <n v="0"/>
    <n v="0"/>
    <x v="0"/>
    <x v="0"/>
    <s v=""/>
    <s v=""/>
    <n v="0"/>
    <n v="0"/>
    <n v="0"/>
  </r>
  <r>
    <x v="221"/>
    <s v="30/07/2024"/>
    <s v="Rd Purchase Franchisee Gold CSJ"/>
    <s v="CGST ON PRECIOUS STONES RD PURCHASE"/>
    <s v=""/>
    <s v=""/>
    <n v="1.1200000000000001"/>
    <s v=""/>
    <s v=""/>
    <n v="0"/>
    <n v="0"/>
    <x v="0"/>
    <x v="0"/>
    <s v=""/>
    <s v=""/>
    <n v="0"/>
    <n v="0"/>
    <n v="0"/>
  </r>
  <r>
    <x v="221"/>
    <s v="30/07/2024"/>
    <s v="Rd Purchase Franchisee Gold CSJ"/>
    <s v="ROUND OFF A/C"/>
    <s v=""/>
    <s v=""/>
    <n v="0.47"/>
    <s v=""/>
    <s v=""/>
    <n v="0"/>
    <n v="0"/>
    <x v="0"/>
    <x v="0"/>
    <s v=""/>
    <s v=""/>
    <n v="0"/>
    <n v="0"/>
    <n v="0"/>
  </r>
  <r>
    <x v="221"/>
    <s v="30/07/2024"/>
    <s v="Rd Purchase Franchisee Gold CSJ"/>
    <s v="CHANDUKAKA SARAF AND SONS PVT LTD PUNE"/>
    <s v=""/>
    <s v=""/>
    <n v="0"/>
    <s v=""/>
    <s v=""/>
    <n v="624059"/>
    <n v="0"/>
    <x v="0"/>
    <x v="0"/>
    <s v=""/>
    <s v=""/>
    <n v="0"/>
    <n v="0"/>
    <n v="0"/>
  </r>
  <r>
    <x v="221"/>
    <s v="30/07/2024"/>
    <s v="Rd Purchase Franchisee Gold CSJ"/>
    <s v="CHANDUKAKA SARAF AND SONS PVT LTD PUNE"/>
    <s v=""/>
    <s v=""/>
    <n v="606"/>
    <s v=""/>
    <s v=""/>
    <n v="0"/>
    <n v="0"/>
    <x v="0"/>
    <x v="0"/>
    <s v=""/>
    <s v=""/>
    <n v="0"/>
    <n v="0"/>
    <n v="0"/>
  </r>
  <r>
    <x v="221"/>
    <s v="30/07/2024"/>
    <s v="Rd Purchase Franchisee Gold CSJ"/>
    <s v="T.D.S. PAYABLE PUR ON GOODS"/>
    <s v=""/>
    <s v=""/>
    <n v="0"/>
    <s v=""/>
    <s v=""/>
    <n v="606"/>
    <n v="0"/>
    <x v="0"/>
    <x v="0"/>
    <s v=""/>
    <s v=""/>
    <n v="0"/>
    <n v="0"/>
    <n v="0"/>
  </r>
  <r>
    <x v="222"/>
    <s v="30/07/2024"/>
    <s v="Rd Purchase Franchisee Gold CSJ"/>
    <s v="GOLD ORNAMENT RD PURCHASE"/>
    <n v="211.655"/>
    <n v="6870"/>
    <n v="1454071.23"/>
    <s v=""/>
    <n v="0"/>
    <n v="0"/>
    <n v="1454071.23"/>
    <x v="0"/>
    <x v="0"/>
    <n v="211.655"/>
    <n v="6870"/>
    <n v="1454069.85"/>
    <n v="0"/>
    <n v="1454069.85"/>
  </r>
  <r>
    <x v="222"/>
    <s v="30/07/2024"/>
    <s v="Rd Purchase Franchisee Gold CSJ"/>
    <s v="GOLD ORNAMENT RD PURCHASE LABOUR CHARGES"/>
    <s v=""/>
    <s v=""/>
    <n v="74663.16"/>
    <s v=""/>
    <s v=""/>
    <n v="0"/>
    <n v="74663.16"/>
    <x v="0"/>
    <x v="0"/>
    <s v=""/>
    <s v=""/>
    <n v="0"/>
    <n v="0"/>
    <n v="0"/>
  </r>
  <r>
    <x v="222"/>
    <s v="30/07/2024"/>
    <s v="Rd Purchase Franchisee Gold CSJ"/>
    <s v="PRECIOUS STONES RD PURCHASE"/>
    <s v=""/>
    <s v=""/>
    <n v="1625.82"/>
    <s v=""/>
    <s v=""/>
    <n v="0"/>
    <n v="1625.82"/>
    <x v="0"/>
    <x v="0"/>
    <s v=""/>
    <s v=""/>
    <n v="0"/>
    <n v="0"/>
    <n v="0"/>
  </r>
  <r>
    <x v="222"/>
    <s v="30/07/2024"/>
    <s v="Rd Purchase Franchisee Gold CSJ"/>
    <s v="GOLD ORNAMENT RD PURCHASE OTHER CHARGES"/>
    <s v=""/>
    <s v=""/>
    <n v="0.25"/>
    <s v=""/>
    <s v=""/>
    <n v="0"/>
    <n v="0.25"/>
    <x v="0"/>
    <x v="0"/>
    <s v=""/>
    <s v=""/>
    <n v="0"/>
    <n v="0"/>
    <n v="0"/>
  </r>
  <r>
    <x v="222"/>
    <s v="30/07/2024"/>
    <s v="Rd Purchase Franchisee Gold CSJ"/>
    <s v="SGST ON GOLD ORNAMENT RD PURCHASE"/>
    <s v=""/>
    <s v=""/>
    <n v="21811.07"/>
    <s v=""/>
    <s v=""/>
    <n v="0"/>
    <n v="0"/>
    <x v="0"/>
    <x v="0"/>
    <s v=""/>
    <s v=""/>
    <n v="0"/>
    <n v="0"/>
    <n v="0"/>
  </r>
  <r>
    <x v="222"/>
    <s v="30/07/2024"/>
    <s v="Rd Purchase Franchisee Gold CSJ"/>
    <s v="CGST ON GOLD ORNAMENT RD PURCHASE"/>
    <s v=""/>
    <s v=""/>
    <n v="21811.07"/>
    <s v=""/>
    <s v=""/>
    <n v="0"/>
    <n v="0"/>
    <x v="0"/>
    <x v="0"/>
    <s v=""/>
    <s v=""/>
    <n v="0"/>
    <n v="0"/>
    <n v="0"/>
  </r>
  <r>
    <x v="222"/>
    <s v="30/07/2024"/>
    <s v="Rd Purchase Franchisee Gold CSJ"/>
    <s v="SGST ON GOLD ORNAMENT RD PURCHASE"/>
    <s v=""/>
    <s v=""/>
    <n v="1119.95"/>
    <s v=""/>
    <s v=""/>
    <n v="0"/>
    <n v="0"/>
    <x v="0"/>
    <x v="0"/>
    <s v=""/>
    <s v=""/>
    <n v="0"/>
    <n v="0"/>
    <n v="0"/>
  </r>
  <r>
    <x v="222"/>
    <s v="30/07/2024"/>
    <s v="Rd Purchase Franchisee Gold CSJ"/>
    <s v="CGST ON GOLD ORNAMENT RD PURCHASE"/>
    <s v=""/>
    <s v=""/>
    <n v="1119.95"/>
    <s v=""/>
    <s v=""/>
    <n v="0"/>
    <n v="0"/>
    <x v="0"/>
    <x v="0"/>
    <s v=""/>
    <s v=""/>
    <n v="0"/>
    <n v="0"/>
    <n v="0"/>
  </r>
  <r>
    <x v="222"/>
    <s v="30/07/2024"/>
    <s v="Rd Purchase Franchisee Gold CSJ"/>
    <s v="SGST ON PRECIOUS STONES RD PURCHASE"/>
    <s v=""/>
    <s v=""/>
    <n v="24.39"/>
    <s v=""/>
    <s v=""/>
    <n v="0"/>
    <n v="0"/>
    <x v="0"/>
    <x v="0"/>
    <s v=""/>
    <s v=""/>
    <n v="0"/>
    <n v="0"/>
    <n v="0"/>
  </r>
  <r>
    <x v="222"/>
    <s v="30/07/2024"/>
    <s v="Rd Purchase Franchisee Gold CSJ"/>
    <s v="CGST ON PRECIOUS STONES RD PURCHASE"/>
    <s v=""/>
    <s v=""/>
    <n v="24.39"/>
    <s v=""/>
    <s v=""/>
    <n v="0"/>
    <n v="0"/>
    <x v="0"/>
    <x v="0"/>
    <s v=""/>
    <s v=""/>
    <n v="0"/>
    <n v="0"/>
    <n v="0"/>
  </r>
  <r>
    <x v="222"/>
    <s v="30/07/2024"/>
    <s v="Rd Purchase Franchisee Gold CSJ"/>
    <s v="ROUND OFF A/C"/>
    <s v=""/>
    <s v=""/>
    <n v="0"/>
    <s v=""/>
    <s v=""/>
    <n v="0.28000000000000003"/>
    <n v="0"/>
    <x v="0"/>
    <x v="0"/>
    <s v=""/>
    <s v=""/>
    <n v="0"/>
    <n v="0"/>
    <n v="0"/>
  </r>
  <r>
    <x v="222"/>
    <s v="30/07/2024"/>
    <s v="Rd Purchase Franchisee Gold CSJ"/>
    <s v="CHANDUKAKA SARAF AND SONS PVT LTD PUNE"/>
    <s v=""/>
    <s v=""/>
    <n v="0"/>
    <s v=""/>
    <s v=""/>
    <n v="1576271"/>
    <n v="0"/>
    <x v="0"/>
    <x v="0"/>
    <s v=""/>
    <s v=""/>
    <n v="0"/>
    <n v="0"/>
    <n v="0"/>
  </r>
  <r>
    <x v="222"/>
    <s v="30/07/2024"/>
    <s v="Rd Purchase Franchisee Gold CSJ"/>
    <s v="CHANDUKAKA SARAF AND SONS PVT LTD PUNE"/>
    <s v=""/>
    <s v=""/>
    <n v="1531"/>
    <s v=""/>
    <s v=""/>
    <n v="0"/>
    <n v="0"/>
    <x v="0"/>
    <x v="0"/>
    <s v=""/>
    <s v=""/>
    <n v="0"/>
    <n v="0"/>
    <n v="0"/>
  </r>
  <r>
    <x v="222"/>
    <s v="30/07/2024"/>
    <s v="Rd Purchase Franchisee Gold CSJ"/>
    <s v="T.D.S. PAYABLE PUR ON GOODS"/>
    <s v=""/>
    <s v=""/>
    <n v="0"/>
    <s v=""/>
    <s v=""/>
    <n v="1531"/>
    <n v="0"/>
    <x v="0"/>
    <x v="0"/>
    <s v=""/>
    <s v=""/>
    <n v="0"/>
    <n v="0"/>
    <n v="0"/>
  </r>
  <r>
    <x v="223"/>
    <s v="30/07/2024"/>
    <s v="Rd Purchase Franchisee Gold CSJ"/>
    <s v="GOLD ORNAMENT RD PURCHASE"/>
    <n v="10.962"/>
    <n v="6870"/>
    <n v="75303.100000000006"/>
    <s v=""/>
    <n v="0"/>
    <n v="0"/>
    <n v="75303.100000000006"/>
    <x v="0"/>
    <x v="0"/>
    <n v="10.962"/>
    <n v="6870"/>
    <n v="75308.94"/>
    <n v="0"/>
    <n v="75308.94"/>
  </r>
  <r>
    <x v="223"/>
    <s v="30/07/2024"/>
    <s v="Rd Purchase Franchisee Gold CSJ"/>
    <s v="GOLD ORNAMENT RD PURCHASE LABOUR CHARGES"/>
    <s v=""/>
    <s v=""/>
    <n v="4637.25"/>
    <s v=""/>
    <s v=""/>
    <n v="0"/>
    <n v="4637.25"/>
    <x v="0"/>
    <x v="0"/>
    <s v=""/>
    <s v=""/>
    <n v="0"/>
    <n v="0"/>
    <n v="0"/>
  </r>
  <r>
    <x v="223"/>
    <s v="30/07/2024"/>
    <s v="Rd Purchase Franchisee Gold CSJ"/>
    <s v="PRECIOUS STONES RD PURCHASE"/>
    <s v=""/>
    <s v=""/>
    <n v="105.84"/>
    <s v=""/>
    <s v=""/>
    <n v="0"/>
    <n v="105.84"/>
    <x v="0"/>
    <x v="0"/>
    <s v=""/>
    <s v=""/>
    <n v="0"/>
    <n v="0"/>
    <n v="0"/>
  </r>
  <r>
    <x v="223"/>
    <s v="30/07/2024"/>
    <s v="Rd Purchase Franchisee Gold CSJ"/>
    <s v="SGST ON GOLD ORNAMENT RD PURCHASE"/>
    <s v=""/>
    <s v=""/>
    <n v="1129.55"/>
    <s v=""/>
    <s v=""/>
    <n v="0"/>
    <n v="0"/>
    <x v="0"/>
    <x v="0"/>
    <s v=""/>
    <s v=""/>
    <n v="0"/>
    <n v="0"/>
    <n v="0"/>
  </r>
  <r>
    <x v="223"/>
    <s v="30/07/2024"/>
    <s v="Rd Purchase Franchisee Gold CSJ"/>
    <s v="CGST ON GOLD ORNAMENT RD PURCHASE"/>
    <s v=""/>
    <s v=""/>
    <n v="1129.55"/>
    <s v=""/>
    <s v=""/>
    <n v="0"/>
    <n v="0"/>
    <x v="0"/>
    <x v="0"/>
    <s v=""/>
    <s v=""/>
    <n v="0"/>
    <n v="0"/>
    <n v="0"/>
  </r>
  <r>
    <x v="223"/>
    <s v="30/07/2024"/>
    <s v="Rd Purchase Franchisee Gold CSJ"/>
    <s v="SGST ON GOLD ORNAMENT RD PURCHASE"/>
    <s v=""/>
    <s v=""/>
    <n v="69.56"/>
    <s v=""/>
    <s v=""/>
    <n v="0"/>
    <n v="0"/>
    <x v="0"/>
    <x v="0"/>
    <s v=""/>
    <s v=""/>
    <n v="0"/>
    <n v="0"/>
    <n v="0"/>
  </r>
  <r>
    <x v="223"/>
    <s v="30/07/2024"/>
    <s v="Rd Purchase Franchisee Gold CSJ"/>
    <s v="CGST ON GOLD ORNAMENT RD PURCHASE"/>
    <s v=""/>
    <s v=""/>
    <n v="69.56"/>
    <s v=""/>
    <s v=""/>
    <n v="0"/>
    <n v="0"/>
    <x v="0"/>
    <x v="0"/>
    <s v=""/>
    <s v=""/>
    <n v="0"/>
    <n v="0"/>
    <n v="0"/>
  </r>
  <r>
    <x v="223"/>
    <s v="30/07/2024"/>
    <s v="Rd Purchase Franchisee Gold CSJ"/>
    <s v="SGST ON PRECIOUS STONES RD PURCHASE"/>
    <s v=""/>
    <s v=""/>
    <n v="1.59"/>
    <s v=""/>
    <s v=""/>
    <n v="0"/>
    <n v="0"/>
    <x v="0"/>
    <x v="0"/>
    <s v=""/>
    <s v=""/>
    <n v="0"/>
    <n v="0"/>
    <n v="0"/>
  </r>
  <r>
    <x v="223"/>
    <s v="30/07/2024"/>
    <s v="Rd Purchase Franchisee Gold CSJ"/>
    <s v="CGST ON PRECIOUS STONES RD PURCHASE"/>
    <s v=""/>
    <s v=""/>
    <n v="1.59"/>
    <s v=""/>
    <s v=""/>
    <n v="0"/>
    <n v="0"/>
    <x v="0"/>
    <x v="0"/>
    <s v=""/>
    <s v=""/>
    <n v="0"/>
    <n v="0"/>
    <n v="0"/>
  </r>
  <r>
    <x v="223"/>
    <s v="30/07/2024"/>
    <s v="Rd Purchase Franchisee Gold CSJ"/>
    <s v="ROUND OFF A/C"/>
    <s v=""/>
    <s v=""/>
    <n v="0.41"/>
    <s v=""/>
    <s v=""/>
    <n v="0"/>
    <n v="0"/>
    <x v="0"/>
    <x v="0"/>
    <s v=""/>
    <s v=""/>
    <n v="0"/>
    <n v="0"/>
    <n v="0"/>
  </r>
  <r>
    <x v="223"/>
    <s v="30/07/2024"/>
    <s v="Rd Purchase Franchisee Gold CSJ"/>
    <s v="CHANDUKAKA SARAF AND SONS PVT LTD PUNE"/>
    <s v=""/>
    <s v=""/>
    <n v="0"/>
    <s v=""/>
    <s v=""/>
    <n v="82448"/>
    <n v="0"/>
    <x v="0"/>
    <x v="0"/>
    <s v=""/>
    <s v=""/>
    <n v="0"/>
    <n v="0"/>
    <n v="0"/>
  </r>
  <r>
    <x v="223"/>
    <s v="30/07/2024"/>
    <s v="Rd Purchase Franchisee Gold CSJ"/>
    <s v="CHANDUKAKA SARAF AND SONS PVT LTD PUNE"/>
    <s v=""/>
    <s v=""/>
    <n v="81"/>
    <s v=""/>
    <s v=""/>
    <n v="0"/>
    <n v="0"/>
    <x v="0"/>
    <x v="0"/>
    <s v=""/>
    <s v=""/>
    <n v="0"/>
    <n v="0"/>
    <n v="0"/>
  </r>
  <r>
    <x v="223"/>
    <s v="30/07/2024"/>
    <s v="Rd Purchase Franchisee Gold CSJ"/>
    <s v="T.D.S. PAYABLE PUR ON GOODS"/>
    <s v=""/>
    <s v=""/>
    <n v="0"/>
    <s v=""/>
    <s v=""/>
    <n v="81"/>
    <n v="0"/>
    <x v="0"/>
    <x v="0"/>
    <s v=""/>
    <s v=""/>
    <n v="0"/>
    <n v="0"/>
    <n v="0"/>
  </r>
  <r>
    <x v="224"/>
    <s v="30/07/2024"/>
    <s v="Rd Purchase Franchisee Gold CSJ"/>
    <s v="GOLD ORNAMENT RD PURCHASE"/>
    <n v="1570.3589999999999"/>
    <n v="6870"/>
    <n v="10788336.66"/>
    <s v=""/>
    <n v="0"/>
    <n v="0"/>
    <n v="10788336.66"/>
    <x v="0"/>
    <x v="0"/>
    <n v="1570.3589999999999"/>
    <n v="6870"/>
    <n v="10788366.33"/>
    <n v="0"/>
    <n v="10788366.33"/>
  </r>
  <r>
    <x v="224"/>
    <s v="30/07/2024"/>
    <s v="Rd Purchase Franchisee Gold CSJ"/>
    <s v="GOLD ORNAMENT RD PURCHASE LABOUR CHARGES"/>
    <s v=""/>
    <s v=""/>
    <n v="516046.92"/>
    <s v=""/>
    <s v=""/>
    <n v="0"/>
    <n v="516046.92"/>
    <x v="0"/>
    <x v="0"/>
    <s v=""/>
    <s v=""/>
    <n v="0"/>
    <n v="0"/>
    <n v="0"/>
  </r>
  <r>
    <x v="224"/>
    <s v="30/07/2024"/>
    <s v="Rd Purchase Franchisee Gold CSJ"/>
    <s v="GOLD ORNAMENT RD PURCHASE OTHER CHARGES"/>
    <s v=""/>
    <s v=""/>
    <n v="50"/>
    <s v=""/>
    <s v=""/>
    <n v="0"/>
    <n v="50"/>
    <x v="0"/>
    <x v="0"/>
    <s v=""/>
    <s v=""/>
    <n v="0"/>
    <n v="0"/>
    <n v="0"/>
  </r>
  <r>
    <x v="224"/>
    <s v="30/07/2024"/>
    <s v="Rd Purchase Franchisee Gold CSJ"/>
    <s v="PRECIOUS STONES RD PURCHASE"/>
    <s v=""/>
    <s v=""/>
    <n v="4272.3100000000004"/>
    <s v=""/>
    <s v=""/>
    <n v="0"/>
    <n v="4272.3100000000004"/>
    <x v="0"/>
    <x v="0"/>
    <s v=""/>
    <s v=""/>
    <n v="0"/>
    <n v="0"/>
    <n v="0"/>
  </r>
  <r>
    <x v="224"/>
    <s v="30/07/2024"/>
    <s v="Rd Purchase Franchisee Gold CSJ"/>
    <s v="SGST ON GOLD ORNAMENT RD PURCHASE"/>
    <s v=""/>
    <s v=""/>
    <n v="161825.04999999999"/>
    <s v=""/>
    <s v=""/>
    <n v="0"/>
    <n v="0"/>
    <x v="0"/>
    <x v="0"/>
    <s v=""/>
    <s v=""/>
    <n v="0"/>
    <n v="0"/>
    <n v="0"/>
  </r>
  <r>
    <x v="224"/>
    <s v="30/07/2024"/>
    <s v="Rd Purchase Franchisee Gold CSJ"/>
    <s v="CGST ON GOLD ORNAMENT RD PURCHASE"/>
    <s v=""/>
    <s v=""/>
    <n v="161825.04999999999"/>
    <s v=""/>
    <s v=""/>
    <n v="0"/>
    <n v="0"/>
    <x v="0"/>
    <x v="0"/>
    <s v=""/>
    <s v=""/>
    <n v="0"/>
    <n v="0"/>
    <n v="0"/>
  </r>
  <r>
    <x v="224"/>
    <s v="30/07/2024"/>
    <s v="Rd Purchase Franchisee Gold CSJ"/>
    <s v="SGST ON GOLD ORNAMENT RD PURCHASE"/>
    <s v=""/>
    <s v=""/>
    <n v="7740.7"/>
    <s v=""/>
    <s v=""/>
    <n v="0"/>
    <n v="0"/>
    <x v="0"/>
    <x v="0"/>
    <s v=""/>
    <s v=""/>
    <n v="0"/>
    <n v="0"/>
    <n v="0"/>
  </r>
  <r>
    <x v="224"/>
    <s v="30/07/2024"/>
    <s v="Rd Purchase Franchisee Gold CSJ"/>
    <s v="CGST ON GOLD ORNAMENT RD PURCHASE"/>
    <s v=""/>
    <s v=""/>
    <n v="7740.7"/>
    <s v=""/>
    <s v=""/>
    <n v="0"/>
    <n v="0"/>
    <x v="0"/>
    <x v="0"/>
    <s v=""/>
    <s v=""/>
    <n v="0"/>
    <n v="0"/>
    <n v="0"/>
  </r>
  <r>
    <x v="224"/>
    <s v="30/07/2024"/>
    <s v="Rd Purchase Franchisee Gold CSJ"/>
    <s v="SGST ON GOLD ORNAMENT RD PURCHASE"/>
    <s v=""/>
    <s v=""/>
    <n v="0.75"/>
    <s v=""/>
    <s v=""/>
    <n v="0"/>
    <n v="0"/>
    <x v="0"/>
    <x v="0"/>
    <s v=""/>
    <s v=""/>
    <n v="0"/>
    <n v="0"/>
    <n v="0"/>
  </r>
  <r>
    <x v="224"/>
    <s v="30/07/2024"/>
    <s v="Rd Purchase Franchisee Gold CSJ"/>
    <s v="CGST ON GOLD ORNAMENT RD PURCHASE"/>
    <s v=""/>
    <s v=""/>
    <n v="0.75"/>
    <s v=""/>
    <s v=""/>
    <n v="0"/>
    <n v="0"/>
    <x v="0"/>
    <x v="0"/>
    <s v=""/>
    <s v=""/>
    <n v="0"/>
    <n v="0"/>
    <n v="0"/>
  </r>
  <r>
    <x v="224"/>
    <s v="30/07/2024"/>
    <s v="Rd Purchase Franchisee Gold CSJ"/>
    <s v="SGST ON PRECIOUS STONES RD PURCHASE"/>
    <s v=""/>
    <s v=""/>
    <n v="64.08"/>
    <s v=""/>
    <s v=""/>
    <n v="0"/>
    <n v="0"/>
    <x v="0"/>
    <x v="0"/>
    <s v=""/>
    <s v=""/>
    <n v="0"/>
    <n v="0"/>
    <n v="0"/>
  </r>
  <r>
    <x v="224"/>
    <s v="30/07/2024"/>
    <s v="Rd Purchase Franchisee Gold CSJ"/>
    <s v="CGST ON PRECIOUS STONES RD PURCHASE"/>
    <s v=""/>
    <s v=""/>
    <n v="64.08"/>
    <s v=""/>
    <s v=""/>
    <n v="0"/>
    <n v="0"/>
    <x v="0"/>
    <x v="0"/>
    <s v=""/>
    <s v=""/>
    <n v="0"/>
    <n v="0"/>
    <n v="0"/>
  </r>
  <r>
    <x v="224"/>
    <s v="30/07/2024"/>
    <s v="Rd Purchase Franchisee Gold CSJ"/>
    <s v="ROUND OFF A/C"/>
    <s v=""/>
    <s v=""/>
    <n v="0"/>
    <s v=""/>
    <s v=""/>
    <n v="0.05"/>
    <n v="0"/>
    <x v="0"/>
    <x v="0"/>
    <s v=""/>
    <s v=""/>
    <n v="0"/>
    <n v="0"/>
    <n v="0"/>
  </r>
  <r>
    <x v="224"/>
    <s v="30/07/2024"/>
    <s v="Rd Purchase Franchisee Gold CSJ"/>
    <s v="CHANDUKAKA SARAF AND SONS PVT LTD PUNE"/>
    <s v=""/>
    <s v=""/>
    <n v="0"/>
    <s v=""/>
    <s v=""/>
    <n v="11647967"/>
    <n v="0"/>
    <x v="0"/>
    <x v="0"/>
    <s v=""/>
    <s v=""/>
    <n v="0"/>
    <n v="0"/>
    <n v="0"/>
  </r>
  <r>
    <x v="224"/>
    <s v="30/07/2024"/>
    <s v="Rd Purchase Franchisee Gold CSJ"/>
    <s v="CHANDUKAKA SARAF AND SONS PVT LTD PUNE"/>
    <s v=""/>
    <s v=""/>
    <n v="11309"/>
    <s v=""/>
    <s v=""/>
    <n v="0"/>
    <n v="0"/>
    <x v="0"/>
    <x v="0"/>
    <s v=""/>
    <s v=""/>
    <n v="0"/>
    <n v="0"/>
    <n v="0"/>
  </r>
  <r>
    <x v="224"/>
    <s v="30/07/2024"/>
    <s v="Rd Purchase Franchisee Gold CSJ"/>
    <s v="T.D.S. PAYABLE PUR ON GOODS"/>
    <s v=""/>
    <s v=""/>
    <n v="0"/>
    <s v=""/>
    <s v=""/>
    <n v="11309"/>
    <n v="0"/>
    <x v="0"/>
    <x v="0"/>
    <s v=""/>
    <s v=""/>
    <n v="0"/>
    <n v="0"/>
    <n v="0"/>
  </r>
  <r>
    <x v="225"/>
    <s v="30/07/2024"/>
    <s v="Rd Purchase Franchisee Gold CSJ"/>
    <s v="GOLD ORNAMENT RD PURCHASE"/>
    <n v="943.53099999999995"/>
    <n v="6870"/>
    <n v="6478975.9299999997"/>
    <s v=""/>
    <n v="0"/>
    <n v="0"/>
    <n v="6478975.9299999997"/>
    <x v="0"/>
    <x v="0"/>
    <n v="943.53099999999995"/>
    <n v="6870"/>
    <n v="6482057.9699999997"/>
    <n v="0"/>
    <n v="6482057.9699999997"/>
  </r>
  <r>
    <x v="225"/>
    <s v="30/07/2024"/>
    <s v="Rd Purchase Franchisee Gold CSJ"/>
    <s v="GOLD ORNAMENT RD PURCHASE LABOUR CHARGES"/>
    <s v=""/>
    <s v=""/>
    <n v="401551.5"/>
    <s v=""/>
    <s v=""/>
    <n v="0"/>
    <n v="401551.5"/>
    <x v="0"/>
    <x v="0"/>
    <s v=""/>
    <s v=""/>
    <n v="0"/>
    <n v="0"/>
    <n v="0"/>
  </r>
  <r>
    <x v="225"/>
    <s v="30/07/2024"/>
    <s v="Rd Purchase Franchisee Gold CSJ"/>
    <s v="PRECIOUS STONES RD PURCHASE"/>
    <s v=""/>
    <s v=""/>
    <n v="40298.120000000003"/>
    <s v=""/>
    <s v=""/>
    <n v="0"/>
    <n v="40298.120000000003"/>
    <x v="0"/>
    <x v="0"/>
    <s v=""/>
    <s v=""/>
    <n v="0"/>
    <n v="0"/>
    <n v="0"/>
  </r>
  <r>
    <x v="225"/>
    <s v="30/07/2024"/>
    <s v="Rd Purchase Franchisee Gold CSJ"/>
    <s v="GOLD ORNAMENT RD PURCHASE OTHER CHARGES"/>
    <s v=""/>
    <s v=""/>
    <n v="10.25"/>
    <s v=""/>
    <s v=""/>
    <n v="0"/>
    <n v="10.25"/>
    <x v="0"/>
    <x v="0"/>
    <s v=""/>
    <s v=""/>
    <n v="0"/>
    <n v="0"/>
    <n v="0"/>
  </r>
  <r>
    <x v="225"/>
    <s v="30/07/2024"/>
    <s v="Rd Purchase Franchisee Gold CSJ"/>
    <s v="GOLD BULLION RD PURCHASE"/>
    <s v=""/>
    <s v=""/>
    <n v="3076.04"/>
    <s v=""/>
    <s v=""/>
    <n v="0"/>
    <n v="3076.04"/>
    <x v="0"/>
    <x v="0"/>
    <s v=""/>
    <s v=""/>
    <n v="0"/>
    <n v="0"/>
    <n v="0"/>
  </r>
  <r>
    <x v="225"/>
    <s v="30/07/2024"/>
    <s v="Rd Purchase Franchisee Gold CSJ"/>
    <s v="GOLD BULLION RD PURCHASE LABOUR CHARGES"/>
    <s v=""/>
    <s v=""/>
    <n v="11.87"/>
    <s v=""/>
    <s v=""/>
    <n v="0"/>
    <n v="11.87"/>
    <x v="0"/>
    <x v="0"/>
    <s v=""/>
    <s v=""/>
    <n v="0"/>
    <n v="0"/>
    <n v="0"/>
  </r>
  <r>
    <x v="225"/>
    <s v="30/07/2024"/>
    <s v="Rd Purchase Franchisee Gold CSJ"/>
    <s v="SGST ON GOLD ORNAMENT RD PURCHASE"/>
    <s v=""/>
    <s v=""/>
    <n v="97184.639999999999"/>
    <s v=""/>
    <s v=""/>
    <n v="0"/>
    <n v="0"/>
    <x v="0"/>
    <x v="0"/>
    <s v=""/>
    <s v=""/>
    <n v="0"/>
    <n v="0"/>
    <n v="0"/>
  </r>
  <r>
    <x v="225"/>
    <s v="30/07/2024"/>
    <s v="Rd Purchase Franchisee Gold CSJ"/>
    <s v="CGST ON GOLD ORNAMENT RD PURCHASE"/>
    <s v=""/>
    <s v=""/>
    <n v="97184.639999999999"/>
    <s v=""/>
    <s v=""/>
    <n v="0"/>
    <n v="0"/>
    <x v="0"/>
    <x v="0"/>
    <s v=""/>
    <s v=""/>
    <n v="0"/>
    <n v="0"/>
    <n v="0"/>
  </r>
  <r>
    <x v="225"/>
    <s v="30/07/2024"/>
    <s v="Rd Purchase Franchisee Gold CSJ"/>
    <s v="SGST ON GOLD ORNAMENT RD PURCHASE"/>
    <s v=""/>
    <s v=""/>
    <n v="6023.27"/>
    <s v=""/>
    <s v=""/>
    <n v="0"/>
    <n v="0"/>
    <x v="0"/>
    <x v="0"/>
    <s v=""/>
    <s v=""/>
    <n v="0"/>
    <n v="0"/>
    <n v="0"/>
  </r>
  <r>
    <x v="225"/>
    <s v="30/07/2024"/>
    <s v="Rd Purchase Franchisee Gold CSJ"/>
    <s v="CGST ON GOLD ORNAMENT RD PURCHASE"/>
    <s v=""/>
    <s v=""/>
    <n v="6023.27"/>
    <s v=""/>
    <s v=""/>
    <n v="0"/>
    <n v="0"/>
    <x v="0"/>
    <x v="0"/>
    <s v=""/>
    <s v=""/>
    <n v="0"/>
    <n v="0"/>
    <n v="0"/>
  </r>
  <r>
    <x v="225"/>
    <s v="30/07/2024"/>
    <s v="Rd Purchase Franchisee Gold CSJ"/>
    <s v="SGST ON PRECIOUS STONES RD PURCHASE"/>
    <s v=""/>
    <s v=""/>
    <n v="604.47"/>
    <s v=""/>
    <s v=""/>
    <n v="0"/>
    <n v="0"/>
    <x v="0"/>
    <x v="0"/>
    <s v=""/>
    <s v=""/>
    <n v="0"/>
    <n v="0"/>
    <n v="0"/>
  </r>
  <r>
    <x v="225"/>
    <s v="30/07/2024"/>
    <s v="Rd Purchase Franchisee Gold CSJ"/>
    <s v="CGST ON PRECIOUS STONES RD PURCHASE"/>
    <s v=""/>
    <s v=""/>
    <n v="604.47"/>
    <s v=""/>
    <s v=""/>
    <n v="0"/>
    <n v="0"/>
    <x v="0"/>
    <x v="0"/>
    <s v=""/>
    <s v=""/>
    <n v="0"/>
    <n v="0"/>
    <n v="0"/>
  </r>
  <r>
    <x v="225"/>
    <s v="30/07/2024"/>
    <s v="Rd Purchase Franchisee Gold CSJ"/>
    <s v="SGST ON GOLD ORNAMENT RD PURCHASE"/>
    <s v=""/>
    <s v=""/>
    <n v="0.15"/>
    <s v=""/>
    <s v=""/>
    <n v="0"/>
    <n v="0"/>
    <x v="0"/>
    <x v="0"/>
    <s v=""/>
    <s v=""/>
    <n v="0"/>
    <n v="0"/>
    <n v="0"/>
  </r>
  <r>
    <x v="225"/>
    <s v="30/07/2024"/>
    <s v="Rd Purchase Franchisee Gold CSJ"/>
    <s v="CGST ON GOLD ORNAMENT RD PURCHASE"/>
    <s v=""/>
    <s v=""/>
    <n v="0.15"/>
    <s v=""/>
    <s v=""/>
    <n v="0"/>
    <n v="0"/>
    <x v="0"/>
    <x v="0"/>
    <s v=""/>
    <s v=""/>
    <n v="0"/>
    <n v="0"/>
    <n v="0"/>
  </r>
  <r>
    <x v="225"/>
    <s v="30/07/2024"/>
    <s v="Rd Purchase Franchisee Gold CSJ"/>
    <s v="SGST ON GOLD  BULLION RD PURCHASE"/>
    <s v=""/>
    <s v=""/>
    <n v="46.14"/>
    <s v=""/>
    <s v=""/>
    <n v="0"/>
    <n v="0"/>
    <x v="0"/>
    <x v="0"/>
    <s v=""/>
    <s v=""/>
    <n v="0"/>
    <n v="0"/>
    <n v="0"/>
  </r>
  <r>
    <x v="225"/>
    <s v="30/07/2024"/>
    <s v="Rd Purchase Franchisee Gold CSJ"/>
    <s v="CGST ON GOLD  BULLION RD PURCHASE"/>
    <s v=""/>
    <s v=""/>
    <n v="46.14"/>
    <s v=""/>
    <s v=""/>
    <n v="0"/>
    <n v="0"/>
    <x v="0"/>
    <x v="0"/>
    <s v=""/>
    <s v=""/>
    <n v="0"/>
    <n v="0"/>
    <n v="0"/>
  </r>
  <r>
    <x v="225"/>
    <s v="30/07/2024"/>
    <s v="Rd Purchase Franchisee Gold CSJ"/>
    <s v="SGST ON GOLD  BULLION RD PURCHASE"/>
    <s v=""/>
    <s v=""/>
    <n v="0.18"/>
    <s v=""/>
    <s v=""/>
    <n v="0"/>
    <n v="0"/>
    <x v="0"/>
    <x v="0"/>
    <s v=""/>
    <s v=""/>
    <n v="0"/>
    <n v="0"/>
    <n v="0"/>
  </r>
  <r>
    <x v="225"/>
    <s v="30/07/2024"/>
    <s v="Rd Purchase Franchisee Gold CSJ"/>
    <s v="CGST ON GOLD  BULLION RD PURCHASE"/>
    <s v=""/>
    <s v=""/>
    <n v="0.18"/>
    <s v=""/>
    <s v=""/>
    <n v="0"/>
    <n v="0"/>
    <x v="0"/>
    <x v="0"/>
    <s v=""/>
    <s v=""/>
    <n v="0"/>
    <n v="0"/>
    <n v="0"/>
  </r>
  <r>
    <x v="225"/>
    <s v="30/07/2024"/>
    <s v="Rd Purchase Franchisee Gold CSJ"/>
    <s v="ROUND OFF A/C"/>
    <s v=""/>
    <s v=""/>
    <n v="0"/>
    <s v=""/>
    <s v=""/>
    <n v="0.41"/>
    <n v="0"/>
    <x v="0"/>
    <x v="0"/>
    <s v=""/>
    <s v=""/>
    <n v="0"/>
    <n v="0"/>
    <n v="0"/>
  </r>
  <r>
    <x v="225"/>
    <s v="30/07/2024"/>
    <s v="Rd Purchase Franchisee Gold CSJ"/>
    <s v="CHANDUKAKA SARAF AND SONS PVT LTD PUNE"/>
    <s v=""/>
    <s v=""/>
    <n v="0"/>
    <s v=""/>
    <s v=""/>
    <n v="7131641"/>
    <n v="0"/>
    <x v="0"/>
    <x v="0"/>
    <s v=""/>
    <s v=""/>
    <n v="0"/>
    <n v="0"/>
    <n v="0"/>
  </r>
  <r>
    <x v="225"/>
    <s v="30/07/2024"/>
    <s v="Rd Purchase Franchisee Gold CSJ"/>
    <s v="CHANDUKAKA SARAF AND SONS PVT LTD PUNE"/>
    <s v=""/>
    <s v=""/>
    <n v="6924"/>
    <s v=""/>
    <s v=""/>
    <n v="0"/>
    <n v="0"/>
    <x v="0"/>
    <x v="0"/>
    <s v=""/>
    <s v=""/>
    <n v="0"/>
    <n v="0"/>
    <n v="0"/>
  </r>
  <r>
    <x v="225"/>
    <s v="30/07/2024"/>
    <s v="Rd Purchase Franchisee Gold CSJ"/>
    <s v="T.D.S. PAYABLE PUR ON GOODS"/>
    <s v=""/>
    <s v=""/>
    <n v="0"/>
    <s v=""/>
    <s v=""/>
    <n v="6924"/>
    <n v="0"/>
    <x v="0"/>
    <x v="0"/>
    <s v=""/>
    <s v=""/>
    <n v="0"/>
    <n v="0"/>
    <n v="0"/>
  </r>
  <r>
    <x v="226"/>
    <s v="30/07/2024"/>
    <s v="Rd Purchase Franchisee Gold CSJ"/>
    <s v="GOLD ORNAMENT RD PURCHASE"/>
    <n v="102.782"/>
    <n v="6870"/>
    <n v="706108.76"/>
    <s v=""/>
    <n v="0"/>
    <n v="0"/>
    <n v="706108.76"/>
    <x v="0"/>
    <x v="0"/>
    <n v="102.782"/>
    <n v="6870"/>
    <n v="706112.34"/>
    <n v="0"/>
    <n v="706112.34"/>
  </r>
  <r>
    <x v="226"/>
    <s v="30/07/2024"/>
    <s v="Rd Purchase Franchisee Gold CSJ"/>
    <s v="GOLD ORNAMENT RD PURCHASE LABOUR CHARGES"/>
    <s v=""/>
    <s v=""/>
    <n v="46145.79"/>
    <s v=""/>
    <s v=""/>
    <n v="0"/>
    <n v="46145.79"/>
    <x v="0"/>
    <x v="0"/>
    <s v=""/>
    <s v=""/>
    <n v="0"/>
    <n v="0"/>
    <n v="0"/>
  </r>
  <r>
    <x v="226"/>
    <s v="30/07/2024"/>
    <s v="Rd Purchase Franchisee Gold CSJ"/>
    <s v="PRECIOUS STONES RD PURCHASE"/>
    <s v=""/>
    <s v=""/>
    <n v="3595.51"/>
    <s v=""/>
    <s v=""/>
    <n v="0"/>
    <n v="3595.51"/>
    <x v="0"/>
    <x v="0"/>
    <s v=""/>
    <s v=""/>
    <n v="0"/>
    <n v="0"/>
    <n v="0"/>
  </r>
  <r>
    <x v="226"/>
    <s v="30/07/2024"/>
    <s v="Rd Purchase Franchisee Gold CSJ"/>
    <s v="SGST ON GOLD ORNAMENT RD PURCHASE"/>
    <s v=""/>
    <s v=""/>
    <n v="10591.63"/>
    <s v=""/>
    <s v=""/>
    <n v="0"/>
    <n v="0"/>
    <x v="0"/>
    <x v="0"/>
    <s v=""/>
    <s v=""/>
    <n v="0"/>
    <n v="0"/>
    <n v="0"/>
  </r>
  <r>
    <x v="226"/>
    <s v="30/07/2024"/>
    <s v="Rd Purchase Franchisee Gold CSJ"/>
    <s v="CGST ON GOLD ORNAMENT RD PURCHASE"/>
    <s v=""/>
    <s v=""/>
    <n v="10591.63"/>
    <s v=""/>
    <s v=""/>
    <n v="0"/>
    <n v="0"/>
    <x v="0"/>
    <x v="0"/>
    <s v=""/>
    <s v=""/>
    <n v="0"/>
    <n v="0"/>
    <n v="0"/>
  </r>
  <r>
    <x v="226"/>
    <s v="30/07/2024"/>
    <s v="Rd Purchase Franchisee Gold CSJ"/>
    <s v="SGST ON GOLD ORNAMENT RD PURCHASE"/>
    <s v=""/>
    <s v=""/>
    <n v="692.19"/>
    <s v=""/>
    <s v=""/>
    <n v="0"/>
    <n v="0"/>
    <x v="0"/>
    <x v="0"/>
    <s v=""/>
    <s v=""/>
    <n v="0"/>
    <n v="0"/>
    <n v="0"/>
  </r>
  <r>
    <x v="226"/>
    <s v="30/07/2024"/>
    <s v="Rd Purchase Franchisee Gold CSJ"/>
    <s v="CGST ON GOLD ORNAMENT RD PURCHASE"/>
    <s v=""/>
    <s v=""/>
    <n v="692.19"/>
    <s v=""/>
    <s v=""/>
    <n v="0"/>
    <n v="0"/>
    <x v="0"/>
    <x v="0"/>
    <s v=""/>
    <s v=""/>
    <n v="0"/>
    <n v="0"/>
    <n v="0"/>
  </r>
  <r>
    <x v="226"/>
    <s v="30/07/2024"/>
    <s v="Rd Purchase Franchisee Gold CSJ"/>
    <s v="SGST ON PRECIOUS STONES RD PURCHASE"/>
    <s v=""/>
    <s v=""/>
    <n v="53.93"/>
    <s v=""/>
    <s v=""/>
    <n v="0"/>
    <n v="0"/>
    <x v="0"/>
    <x v="0"/>
    <s v=""/>
    <s v=""/>
    <n v="0"/>
    <n v="0"/>
    <n v="0"/>
  </r>
  <r>
    <x v="226"/>
    <s v="30/07/2024"/>
    <s v="Rd Purchase Franchisee Gold CSJ"/>
    <s v="CGST ON PRECIOUS STONES RD PURCHASE"/>
    <s v=""/>
    <s v=""/>
    <n v="53.93"/>
    <s v=""/>
    <s v=""/>
    <n v="0"/>
    <n v="0"/>
    <x v="0"/>
    <x v="0"/>
    <s v=""/>
    <s v=""/>
    <n v="0"/>
    <n v="0"/>
    <n v="0"/>
  </r>
  <r>
    <x v="226"/>
    <s v="30/07/2024"/>
    <s v="Rd Purchase Franchisee Gold CSJ"/>
    <s v="ROUND OFF A/C"/>
    <s v=""/>
    <s v=""/>
    <n v="0.44"/>
    <s v=""/>
    <s v=""/>
    <n v="0"/>
    <n v="0"/>
    <x v="0"/>
    <x v="0"/>
    <s v=""/>
    <s v=""/>
    <n v="0"/>
    <n v="0"/>
    <n v="0"/>
  </r>
  <r>
    <x v="226"/>
    <s v="30/07/2024"/>
    <s v="Rd Purchase Franchisee Gold CSJ"/>
    <s v="CHANDUKAKA SARAF AND SONS PVT LTD PUNE"/>
    <s v=""/>
    <s v=""/>
    <n v="0"/>
    <s v=""/>
    <s v=""/>
    <n v="778526"/>
    <n v="0"/>
    <x v="0"/>
    <x v="0"/>
    <s v=""/>
    <s v=""/>
    <n v="0"/>
    <n v="0"/>
    <n v="0"/>
  </r>
  <r>
    <x v="226"/>
    <s v="30/07/2024"/>
    <s v="Rd Purchase Franchisee Gold CSJ"/>
    <s v="CHANDUKAKA SARAF AND SONS PVT LTD PUNE"/>
    <s v=""/>
    <s v=""/>
    <n v="756"/>
    <s v=""/>
    <s v=""/>
    <n v="0"/>
    <n v="0"/>
    <x v="0"/>
    <x v="0"/>
    <s v=""/>
    <s v=""/>
    <n v="0"/>
    <n v="0"/>
    <n v="0"/>
  </r>
  <r>
    <x v="226"/>
    <s v="30/07/2024"/>
    <s v="Rd Purchase Franchisee Gold CSJ"/>
    <s v="T.D.S. PAYABLE PUR ON GOODS"/>
    <s v=""/>
    <s v=""/>
    <n v="0"/>
    <s v=""/>
    <s v=""/>
    <n v="756"/>
    <n v="0"/>
    <x v="0"/>
    <x v="0"/>
    <s v=""/>
    <s v=""/>
    <n v="0"/>
    <n v="0"/>
    <n v="0"/>
  </r>
  <r>
    <x v="227"/>
    <s v="30/07/2024"/>
    <s v="Rd Purchase Franchisee Gold CSJ"/>
    <s v="GOLD ORNAMENT RD PURCHASE"/>
    <n v="35.99"/>
    <n v="6870"/>
    <n v="247254.04"/>
    <s v=""/>
    <n v="0"/>
    <n v="0"/>
    <n v="247254.04"/>
    <x v="0"/>
    <x v="0"/>
    <n v="35.99"/>
    <n v="6870"/>
    <n v="247251.3"/>
    <n v="0"/>
    <n v="247251.3"/>
  </r>
  <r>
    <x v="227"/>
    <s v="30/07/2024"/>
    <s v="Rd Purchase Franchisee Gold CSJ"/>
    <s v="GOLD ORNAMENT RD PURCHASE LABOUR CHARGES"/>
    <s v=""/>
    <s v=""/>
    <n v="12077.46"/>
    <s v=""/>
    <s v=""/>
    <n v="0"/>
    <n v="12077.46"/>
    <x v="0"/>
    <x v="0"/>
    <s v=""/>
    <s v=""/>
    <n v="0"/>
    <n v="0"/>
    <n v="0"/>
  </r>
  <r>
    <x v="227"/>
    <s v="30/07/2024"/>
    <s v="Rd Purchase Franchisee Gold CSJ"/>
    <s v="SGST ON GOLD ORNAMENT RD PURCHASE"/>
    <s v=""/>
    <s v=""/>
    <n v="3708.81"/>
    <s v=""/>
    <s v=""/>
    <n v="0"/>
    <n v="0"/>
    <x v="0"/>
    <x v="0"/>
    <s v=""/>
    <s v=""/>
    <n v="0"/>
    <n v="0"/>
    <n v="0"/>
  </r>
  <r>
    <x v="227"/>
    <s v="30/07/2024"/>
    <s v="Rd Purchase Franchisee Gold CSJ"/>
    <s v="CGST ON GOLD ORNAMENT RD PURCHASE"/>
    <s v=""/>
    <s v=""/>
    <n v="3708.81"/>
    <s v=""/>
    <s v=""/>
    <n v="0"/>
    <n v="0"/>
    <x v="0"/>
    <x v="0"/>
    <s v=""/>
    <s v=""/>
    <n v="0"/>
    <n v="0"/>
    <n v="0"/>
  </r>
  <r>
    <x v="227"/>
    <s v="30/07/2024"/>
    <s v="Rd Purchase Franchisee Gold CSJ"/>
    <s v="SGST ON GOLD ORNAMENT RD PURCHASE"/>
    <s v=""/>
    <s v=""/>
    <n v="181.16"/>
    <s v=""/>
    <s v=""/>
    <n v="0"/>
    <n v="0"/>
    <x v="0"/>
    <x v="0"/>
    <s v=""/>
    <s v=""/>
    <n v="0"/>
    <n v="0"/>
    <n v="0"/>
  </r>
  <r>
    <x v="227"/>
    <s v="30/07/2024"/>
    <s v="Rd Purchase Franchisee Gold CSJ"/>
    <s v="CGST ON GOLD ORNAMENT RD PURCHASE"/>
    <s v=""/>
    <s v=""/>
    <n v="181.16"/>
    <s v=""/>
    <s v=""/>
    <n v="0"/>
    <n v="0"/>
    <x v="0"/>
    <x v="0"/>
    <s v=""/>
    <s v=""/>
    <n v="0"/>
    <n v="0"/>
    <n v="0"/>
  </r>
  <r>
    <x v="227"/>
    <s v="30/07/2024"/>
    <s v="Rd Purchase Franchisee Gold CSJ"/>
    <s v="ROUND OFF A/C"/>
    <s v=""/>
    <s v=""/>
    <n v="0"/>
    <s v=""/>
    <s v=""/>
    <n v="0.44"/>
    <n v="0"/>
    <x v="0"/>
    <x v="0"/>
    <s v=""/>
    <s v=""/>
    <n v="0"/>
    <n v="0"/>
    <n v="0"/>
  </r>
  <r>
    <x v="227"/>
    <s v="30/07/2024"/>
    <s v="Rd Purchase Franchisee Gold CSJ"/>
    <s v="CHANDUKAKA SARAF AND SONS PVT LTD PUNE"/>
    <s v=""/>
    <s v=""/>
    <n v="0"/>
    <s v=""/>
    <s v=""/>
    <n v="267111"/>
    <n v="0"/>
    <x v="0"/>
    <x v="0"/>
    <s v=""/>
    <s v=""/>
    <n v="0"/>
    <n v="0"/>
    <n v="0"/>
  </r>
  <r>
    <x v="227"/>
    <s v="30/07/2024"/>
    <s v="Rd Purchase Franchisee Gold CSJ"/>
    <s v="CHANDUKAKA SARAF AND SONS PVT LTD PUNE"/>
    <s v=""/>
    <s v=""/>
    <n v="260"/>
    <s v=""/>
    <s v=""/>
    <n v="0"/>
    <n v="0"/>
    <x v="0"/>
    <x v="0"/>
    <s v=""/>
    <s v=""/>
    <n v="0"/>
    <n v="0"/>
    <n v="0"/>
  </r>
  <r>
    <x v="227"/>
    <s v="30/07/2024"/>
    <s v="Rd Purchase Franchisee Gold CSJ"/>
    <s v="T.D.S. PAYABLE PUR ON GOODS"/>
    <s v=""/>
    <s v=""/>
    <n v="0"/>
    <s v=""/>
    <s v=""/>
    <n v="260"/>
    <n v="0"/>
    <x v="0"/>
    <x v="0"/>
    <s v=""/>
    <s v=""/>
    <n v="0"/>
    <n v="0"/>
    <n v="0"/>
  </r>
  <r>
    <x v="228"/>
    <s v="30/07/2024"/>
    <s v="Rd Purchase Franchisee Gold CSJ"/>
    <s v="GOLD ORNAMENT RD PURCHASE"/>
    <n v="291.74799999999999"/>
    <n v="6870"/>
    <n v="2004325.27"/>
    <s v=""/>
    <n v="0"/>
    <n v="0"/>
    <n v="2004325.27"/>
    <x v="0"/>
    <x v="0"/>
    <n v="291.74799999999999"/>
    <n v="6870"/>
    <n v="2004308.76"/>
    <n v="0"/>
    <n v="2004308.76"/>
  </r>
  <r>
    <x v="228"/>
    <s v="30/07/2024"/>
    <s v="Rd Purchase Franchisee Gold CSJ"/>
    <s v="PRECIOUS STONES RD PURCHASE"/>
    <s v=""/>
    <s v=""/>
    <n v="2022.72"/>
    <s v=""/>
    <s v=""/>
    <n v="0"/>
    <n v="2022.72"/>
    <x v="0"/>
    <x v="0"/>
    <s v=""/>
    <s v=""/>
    <n v="0"/>
    <n v="0"/>
    <n v="0"/>
  </r>
  <r>
    <x v="228"/>
    <s v="30/07/2024"/>
    <s v="Rd Purchase Franchisee Gold CSJ"/>
    <s v="GOLD ORNAMENT RD PURCHASE LABOUR CHARGES"/>
    <s v=""/>
    <s v=""/>
    <n v="96166.26"/>
    <s v=""/>
    <s v=""/>
    <n v="0"/>
    <n v="96166.26"/>
    <x v="0"/>
    <x v="0"/>
    <s v=""/>
    <s v=""/>
    <n v="0"/>
    <n v="0"/>
    <n v="0"/>
  </r>
  <r>
    <x v="228"/>
    <s v="30/07/2024"/>
    <s v="Rd Purchase Franchisee Gold CSJ"/>
    <s v="SGST ON GOLD ORNAMENT RD PURCHASE"/>
    <s v=""/>
    <s v=""/>
    <n v="30064.880000000001"/>
    <s v=""/>
    <s v=""/>
    <n v="0"/>
    <n v="0"/>
    <x v="0"/>
    <x v="0"/>
    <s v=""/>
    <s v=""/>
    <n v="0"/>
    <n v="0"/>
    <n v="0"/>
  </r>
  <r>
    <x v="228"/>
    <s v="30/07/2024"/>
    <s v="Rd Purchase Franchisee Gold CSJ"/>
    <s v="CGST ON GOLD ORNAMENT RD PURCHASE"/>
    <s v=""/>
    <s v=""/>
    <n v="30064.880000000001"/>
    <s v=""/>
    <s v=""/>
    <n v="0"/>
    <n v="0"/>
    <x v="0"/>
    <x v="0"/>
    <s v=""/>
    <s v=""/>
    <n v="0"/>
    <n v="0"/>
    <n v="0"/>
  </r>
  <r>
    <x v="228"/>
    <s v="30/07/2024"/>
    <s v="Rd Purchase Franchisee Gold CSJ"/>
    <s v="SGST ON PRECIOUS STONES RD PURCHASE"/>
    <s v=""/>
    <s v=""/>
    <n v="30.34"/>
    <s v=""/>
    <s v=""/>
    <n v="0"/>
    <n v="0"/>
    <x v="0"/>
    <x v="0"/>
    <s v=""/>
    <s v=""/>
    <n v="0"/>
    <n v="0"/>
    <n v="0"/>
  </r>
  <r>
    <x v="228"/>
    <s v="30/07/2024"/>
    <s v="Rd Purchase Franchisee Gold CSJ"/>
    <s v="CGST ON PRECIOUS STONES RD PURCHASE"/>
    <s v=""/>
    <s v=""/>
    <n v="30.34"/>
    <s v=""/>
    <s v=""/>
    <n v="0"/>
    <n v="0"/>
    <x v="0"/>
    <x v="0"/>
    <s v=""/>
    <s v=""/>
    <n v="0"/>
    <n v="0"/>
    <n v="0"/>
  </r>
  <r>
    <x v="228"/>
    <s v="30/07/2024"/>
    <s v="Rd Purchase Franchisee Gold CSJ"/>
    <s v="SGST ON GOLD ORNAMENT RD PURCHASE"/>
    <s v=""/>
    <s v=""/>
    <n v="1442.49"/>
    <s v=""/>
    <s v=""/>
    <n v="0"/>
    <n v="0"/>
    <x v="0"/>
    <x v="0"/>
    <s v=""/>
    <s v=""/>
    <n v="0"/>
    <n v="0"/>
    <n v="0"/>
  </r>
  <r>
    <x v="228"/>
    <s v="30/07/2024"/>
    <s v="Rd Purchase Franchisee Gold CSJ"/>
    <s v="CGST ON GOLD ORNAMENT RD PURCHASE"/>
    <s v=""/>
    <s v=""/>
    <n v="1442.49"/>
    <s v=""/>
    <s v=""/>
    <n v="0"/>
    <n v="0"/>
    <x v="0"/>
    <x v="0"/>
    <s v=""/>
    <s v=""/>
    <n v="0"/>
    <n v="0"/>
    <n v="0"/>
  </r>
  <r>
    <x v="228"/>
    <s v="30/07/2024"/>
    <s v="Rd Purchase Franchisee Gold CSJ"/>
    <s v="ROUND OFF A/C"/>
    <s v=""/>
    <s v=""/>
    <n v="0.33"/>
    <s v=""/>
    <s v=""/>
    <n v="0"/>
    <n v="0"/>
    <x v="0"/>
    <x v="0"/>
    <s v=""/>
    <s v=""/>
    <n v="0"/>
    <n v="0"/>
    <n v="0"/>
  </r>
  <r>
    <x v="228"/>
    <s v="30/07/2024"/>
    <s v="Rd Purchase Franchisee Gold CSJ"/>
    <s v="CHANDUKAKA SARAF AND SONS PVT LTD PUNE"/>
    <s v=""/>
    <s v=""/>
    <n v="0"/>
    <s v=""/>
    <s v=""/>
    <n v="2165590"/>
    <n v="0"/>
    <x v="0"/>
    <x v="0"/>
    <s v=""/>
    <s v=""/>
    <n v="0"/>
    <n v="0"/>
    <n v="0"/>
  </r>
  <r>
    <x v="228"/>
    <s v="30/07/2024"/>
    <s v="Rd Purchase Franchisee Gold CSJ"/>
    <s v="CHANDUKAKA SARAF AND SONS PVT LTD PUNE"/>
    <s v=""/>
    <s v=""/>
    <n v="2103"/>
    <s v=""/>
    <s v=""/>
    <n v="0"/>
    <n v="0"/>
    <x v="0"/>
    <x v="0"/>
    <s v=""/>
    <s v=""/>
    <n v="0"/>
    <n v="0"/>
    <n v="0"/>
  </r>
  <r>
    <x v="228"/>
    <s v="30/07/2024"/>
    <s v="Rd Purchase Franchisee Gold CSJ"/>
    <s v="T.D.S. PAYABLE PUR ON GOODS"/>
    <s v=""/>
    <s v=""/>
    <n v="0"/>
    <s v=""/>
    <s v=""/>
    <n v="2103"/>
    <n v="0"/>
    <x v="0"/>
    <x v="0"/>
    <s v=""/>
    <s v=""/>
    <n v="0"/>
    <n v="0"/>
    <n v="0"/>
  </r>
  <r>
    <x v="229"/>
    <s v="30/07/2024"/>
    <s v="Rd Purchase Franchise Silver CSJ"/>
    <s v="SILVER BULLION RD PURCHASE"/>
    <n v="72196.873999999996"/>
    <n v="81.2"/>
    <n v="5862386.1699999999"/>
    <s v=""/>
    <n v="0"/>
    <n v="0"/>
    <n v="5862386.1699999999"/>
    <x v="1"/>
    <x v="0"/>
    <n v="72196.873999999996"/>
    <n v="81.2"/>
    <n v="5862386.1689999998"/>
    <n v="0"/>
    <n v="5862386.1689999998"/>
  </r>
  <r>
    <x v="229"/>
    <s v="30/07/2024"/>
    <s v="Rd Purchase Franchise Silver CSJ"/>
    <s v="SGST ON SILVER BULLION RD PURCHASE"/>
    <s v=""/>
    <s v=""/>
    <n v="87935.79"/>
    <s v=""/>
    <s v=""/>
    <n v="0"/>
    <n v="0"/>
    <x v="1"/>
    <x v="0"/>
    <s v=""/>
    <s v=""/>
    <n v="0"/>
    <n v="0"/>
    <n v="0"/>
  </r>
  <r>
    <x v="229"/>
    <s v="30/07/2024"/>
    <s v="Rd Purchase Franchise Silver CSJ"/>
    <s v="CGST ON SILVER BULLION RD PURCHASE"/>
    <s v=""/>
    <s v=""/>
    <n v="87935.79"/>
    <s v=""/>
    <s v=""/>
    <n v="0"/>
    <n v="0"/>
    <x v="1"/>
    <x v="0"/>
    <s v=""/>
    <s v=""/>
    <n v="0"/>
    <n v="0"/>
    <n v="0"/>
  </r>
  <r>
    <x v="229"/>
    <s v="30/07/2024"/>
    <s v="Rd Purchase Franchise Silver CSJ"/>
    <s v="ROUND OFF A/C"/>
    <s v=""/>
    <s v=""/>
    <n v="0.25"/>
    <s v=""/>
    <s v=""/>
    <n v="0"/>
    <n v="0"/>
    <x v="1"/>
    <x v="0"/>
    <s v=""/>
    <s v=""/>
    <n v="0"/>
    <n v="0"/>
    <n v="0"/>
  </r>
  <r>
    <x v="229"/>
    <s v="30/07/2024"/>
    <s v="Rd Purchase Franchise Silver CSJ"/>
    <s v="CHANDUKAKA SARAF AND SONS PVT LTD PUNE"/>
    <s v=""/>
    <s v=""/>
    <n v="0"/>
    <s v=""/>
    <s v=""/>
    <n v="6038258"/>
    <n v="0"/>
    <x v="1"/>
    <x v="0"/>
    <s v=""/>
    <s v=""/>
    <n v="0"/>
    <n v="0"/>
    <n v="0"/>
  </r>
  <r>
    <x v="229"/>
    <s v="30/07/2024"/>
    <s v="Rd Purchase Franchise Silver CSJ"/>
    <s v="CHANDUKAKA SARAF AND SONS PVT LTD PUNE"/>
    <s v=""/>
    <s v=""/>
    <n v="5863"/>
    <s v=""/>
    <s v=""/>
    <n v="0"/>
    <n v="0"/>
    <x v="1"/>
    <x v="0"/>
    <s v=""/>
    <s v=""/>
    <n v="0"/>
    <n v="0"/>
    <n v="0"/>
  </r>
  <r>
    <x v="229"/>
    <s v="30/07/2024"/>
    <s v="Rd Purchase Franchise Silver CSJ"/>
    <s v="T.D.S. PAYABLE PUR ON GOODS"/>
    <s v=""/>
    <s v=""/>
    <n v="0"/>
    <s v=""/>
    <s v=""/>
    <n v="5863"/>
    <n v="0"/>
    <x v="1"/>
    <x v="0"/>
    <s v=""/>
    <s v=""/>
    <n v="0"/>
    <n v="0"/>
    <n v="0"/>
  </r>
  <r>
    <x v="230"/>
    <s v="30/07/2024"/>
    <s v="Rd Purchase Franchisee Diamond CSJ"/>
    <s v="GOLD ORNAMENT RD PURCHASE"/>
    <n v="102.352"/>
    <n v="6870"/>
    <n v="703162.36"/>
    <s v=""/>
    <n v="0"/>
    <n v="0"/>
    <n v="703162.36"/>
    <x v="2"/>
    <x v="0"/>
    <n v="102.352"/>
    <n v="6870"/>
    <n v="703158.24"/>
    <n v="0"/>
    <n v="703158.24"/>
  </r>
  <r>
    <x v="230"/>
    <s v="30/07/2024"/>
    <s v="Rd Purchase Franchisee Diamond CSJ"/>
    <s v="DIAMOND RD PURCHASE"/>
    <s v=""/>
    <s v=""/>
    <n v="847175"/>
    <s v=""/>
    <s v=""/>
    <n v="0"/>
    <n v="847175"/>
    <x v="2"/>
    <x v="0"/>
    <s v=""/>
    <s v=""/>
    <n v="0"/>
    <n v="0"/>
    <n v="0"/>
  </r>
  <r>
    <x v="230"/>
    <s v="30/07/2024"/>
    <s v="Rd Purchase Franchisee Diamond CSJ"/>
    <s v="PRECIOUS STONES RD PURCHASE"/>
    <s v=""/>
    <s v=""/>
    <n v="5445.11"/>
    <s v=""/>
    <s v=""/>
    <n v="0"/>
    <n v="5445.11"/>
    <x v="2"/>
    <x v="0"/>
    <s v=""/>
    <s v=""/>
    <n v="0"/>
    <n v="0"/>
    <n v="0"/>
  </r>
  <r>
    <x v="230"/>
    <s v="30/07/2024"/>
    <s v="Rd Purchase Franchisee Diamond CSJ"/>
    <s v="GOLD ORNAMENT RD PURCHASE LABOUR CHARGES"/>
    <s v=""/>
    <s v=""/>
    <n v="213567.69"/>
    <s v=""/>
    <s v=""/>
    <n v="0"/>
    <n v="213567.69"/>
    <x v="2"/>
    <x v="0"/>
    <s v=""/>
    <s v=""/>
    <n v="0"/>
    <n v="0"/>
    <n v="0"/>
  </r>
  <r>
    <x v="230"/>
    <s v="30/07/2024"/>
    <s v="Rd Purchase Franchisee Diamond CSJ"/>
    <s v="SGST ON GOLD ORNAMENT RD PURCHASE"/>
    <s v=""/>
    <s v=""/>
    <n v="10547.44"/>
    <s v=""/>
    <s v=""/>
    <n v="0"/>
    <n v="0"/>
    <x v="2"/>
    <x v="0"/>
    <s v=""/>
    <s v=""/>
    <n v="0"/>
    <n v="0"/>
    <n v="0"/>
  </r>
  <r>
    <x v="230"/>
    <s v="30/07/2024"/>
    <s v="Rd Purchase Franchisee Diamond CSJ"/>
    <s v="CGST ON GOLD ORNAMENT RD PURCHASE"/>
    <s v=""/>
    <s v=""/>
    <n v="10547.44"/>
    <s v=""/>
    <s v=""/>
    <n v="0"/>
    <n v="0"/>
    <x v="2"/>
    <x v="0"/>
    <s v=""/>
    <s v=""/>
    <n v="0"/>
    <n v="0"/>
    <n v="0"/>
  </r>
  <r>
    <x v="230"/>
    <s v="30/07/2024"/>
    <s v="Rd Purchase Franchisee Diamond CSJ"/>
    <s v="SGST ON DIAMOND RD PURCHASE"/>
    <s v=""/>
    <s v=""/>
    <n v="12707.63"/>
    <s v=""/>
    <s v=""/>
    <n v="0"/>
    <n v="0"/>
    <x v="2"/>
    <x v="0"/>
    <s v=""/>
    <s v=""/>
    <n v="0"/>
    <n v="0"/>
    <n v="0"/>
  </r>
  <r>
    <x v="230"/>
    <s v="30/07/2024"/>
    <s v="Rd Purchase Franchisee Diamond CSJ"/>
    <s v="CGST ON DIAMOND RD PURCHASE"/>
    <s v=""/>
    <s v=""/>
    <n v="12707.63"/>
    <s v=""/>
    <s v=""/>
    <n v="0"/>
    <n v="0"/>
    <x v="2"/>
    <x v="0"/>
    <s v=""/>
    <s v=""/>
    <n v="0"/>
    <n v="0"/>
    <n v="0"/>
  </r>
  <r>
    <x v="230"/>
    <s v="30/07/2024"/>
    <s v="Rd Purchase Franchisee Diamond CSJ"/>
    <s v="SGST ON PRECIOUS STONES RD PURCHASE"/>
    <s v=""/>
    <s v=""/>
    <n v="81.680000000000007"/>
    <s v=""/>
    <s v=""/>
    <n v="0"/>
    <n v="0"/>
    <x v="2"/>
    <x v="0"/>
    <s v=""/>
    <s v=""/>
    <n v="0"/>
    <n v="0"/>
    <n v="0"/>
  </r>
  <r>
    <x v="230"/>
    <s v="30/07/2024"/>
    <s v="Rd Purchase Franchisee Diamond CSJ"/>
    <s v="CGST ON PRECIOUS STONES RD PURCHASE"/>
    <s v=""/>
    <s v=""/>
    <n v="81.680000000000007"/>
    <s v=""/>
    <s v=""/>
    <n v="0"/>
    <n v="0"/>
    <x v="2"/>
    <x v="0"/>
    <s v=""/>
    <s v=""/>
    <n v="0"/>
    <n v="0"/>
    <n v="0"/>
  </r>
  <r>
    <x v="230"/>
    <s v="30/07/2024"/>
    <s v="Rd Purchase Franchisee Diamond CSJ"/>
    <s v="SGST ON GOLD ORNAMENT RD PURCHASE"/>
    <s v=""/>
    <s v=""/>
    <n v="3203.52"/>
    <s v=""/>
    <s v=""/>
    <n v="0"/>
    <n v="0"/>
    <x v="2"/>
    <x v="0"/>
    <s v=""/>
    <s v=""/>
    <n v="0"/>
    <n v="0"/>
    <n v="0"/>
  </r>
  <r>
    <x v="230"/>
    <s v="30/07/2024"/>
    <s v="Rd Purchase Franchisee Diamond CSJ"/>
    <s v="CGST ON GOLD ORNAMENT RD PURCHASE"/>
    <s v=""/>
    <s v=""/>
    <n v="3203.52"/>
    <s v=""/>
    <s v=""/>
    <n v="0"/>
    <n v="0"/>
    <x v="2"/>
    <x v="0"/>
    <s v=""/>
    <s v=""/>
    <n v="0"/>
    <n v="0"/>
    <n v="0"/>
  </r>
  <r>
    <x v="230"/>
    <s v="30/07/2024"/>
    <s v="Rd Purchase Franchisee Diamond CSJ"/>
    <s v="ROUND OFF A/C"/>
    <s v=""/>
    <s v=""/>
    <n v="0.3"/>
    <s v=""/>
    <s v=""/>
    <n v="0"/>
    <n v="0"/>
    <x v="2"/>
    <x v="0"/>
    <s v=""/>
    <s v=""/>
    <n v="0"/>
    <n v="0"/>
    <n v="0"/>
  </r>
  <r>
    <x v="230"/>
    <s v="30/07/2024"/>
    <s v="Rd Purchase Franchisee Diamond CSJ"/>
    <s v="CHANDUKAKA SARAF AND SONS PVT LTD PUNE"/>
    <s v=""/>
    <s v=""/>
    <n v="0"/>
    <s v=""/>
    <s v=""/>
    <n v="1822431"/>
    <n v="0"/>
    <x v="2"/>
    <x v="0"/>
    <s v=""/>
    <s v=""/>
    <n v="0"/>
    <n v="0"/>
    <n v="0"/>
  </r>
  <r>
    <x v="230"/>
    <s v="30/07/2024"/>
    <s v="Rd Purchase Franchisee Diamond CSJ"/>
    <s v="CHANDUKAKA SARAF AND SONS PVT LTD PUNE"/>
    <s v=""/>
    <s v=""/>
    <n v="1770"/>
    <s v=""/>
    <s v=""/>
    <n v="0"/>
    <n v="0"/>
    <x v="2"/>
    <x v="0"/>
    <s v=""/>
    <s v=""/>
    <n v="0"/>
    <n v="0"/>
    <n v="0"/>
  </r>
  <r>
    <x v="230"/>
    <s v="30/07/2024"/>
    <s v="Rd Purchase Franchisee Diamond CSJ"/>
    <s v="T.D.S. PAYABLE PUR ON GOODS"/>
    <s v=""/>
    <s v=""/>
    <n v="0"/>
    <s v=""/>
    <s v=""/>
    <n v="1770"/>
    <n v="0"/>
    <x v="2"/>
    <x v="0"/>
    <s v=""/>
    <s v=""/>
    <n v="0"/>
    <n v="0"/>
    <n v="0"/>
  </r>
  <r>
    <x v="231"/>
    <s v="30/07/2024"/>
    <s v="Rd Purchase Franchisee Diamond CSJ"/>
    <s v="GOLD ORNAMENT RD PURCHASE"/>
    <n v="233.49600000000001"/>
    <n v="6870"/>
    <n v="1604101.54"/>
    <s v=""/>
    <n v="0"/>
    <n v="0"/>
    <n v="1604101.54"/>
    <x v="2"/>
    <x v="0"/>
    <n v="233.49600000000001"/>
    <n v="6870"/>
    <n v="1604117.52"/>
    <n v="0"/>
    <n v="1604117.52"/>
  </r>
  <r>
    <x v="231"/>
    <s v="30/07/2024"/>
    <s v="Rd Purchase Franchisee Diamond CSJ"/>
    <s v="DIAMOND RD PURCHASE"/>
    <s v=""/>
    <s v=""/>
    <n v="2634087.5"/>
    <s v=""/>
    <s v=""/>
    <n v="0"/>
    <n v="2634087.5"/>
    <x v="2"/>
    <x v="0"/>
    <s v=""/>
    <s v=""/>
    <n v="0"/>
    <n v="0"/>
    <n v="0"/>
  </r>
  <r>
    <x v="231"/>
    <s v="30/07/2024"/>
    <s v="Rd Purchase Franchisee Diamond CSJ"/>
    <s v="GOLD ORNAMENT RD PURCHASE LABOUR CHARGES"/>
    <s v=""/>
    <s v=""/>
    <n v="523109.28"/>
    <s v=""/>
    <s v=""/>
    <n v="0"/>
    <n v="523109.28"/>
    <x v="2"/>
    <x v="0"/>
    <s v=""/>
    <s v=""/>
    <n v="0"/>
    <n v="0"/>
    <n v="0"/>
  </r>
  <r>
    <x v="231"/>
    <s v="30/07/2024"/>
    <s v="Rd Purchase Franchisee Diamond CSJ"/>
    <s v="PRECIOUS STONES RD PURCHASE"/>
    <s v=""/>
    <s v=""/>
    <n v="3655.27"/>
    <s v=""/>
    <s v=""/>
    <n v="0"/>
    <n v="3655.27"/>
    <x v="2"/>
    <x v="0"/>
    <s v=""/>
    <s v=""/>
    <n v="0"/>
    <n v="0"/>
    <n v="0"/>
  </r>
  <r>
    <x v="231"/>
    <s v="30/07/2024"/>
    <s v="Rd Purchase Franchisee Diamond CSJ"/>
    <s v="SGST ON GOLD ORNAMENT RD PURCHASE"/>
    <s v=""/>
    <s v=""/>
    <n v="24061.52"/>
    <s v=""/>
    <s v=""/>
    <n v="0"/>
    <n v="0"/>
    <x v="2"/>
    <x v="0"/>
    <s v=""/>
    <s v=""/>
    <n v="0"/>
    <n v="0"/>
    <n v="0"/>
  </r>
  <r>
    <x v="231"/>
    <s v="30/07/2024"/>
    <s v="Rd Purchase Franchisee Diamond CSJ"/>
    <s v="CGST ON GOLD ORNAMENT RD PURCHASE"/>
    <s v=""/>
    <s v=""/>
    <n v="24061.52"/>
    <s v=""/>
    <s v=""/>
    <n v="0"/>
    <n v="0"/>
    <x v="2"/>
    <x v="0"/>
    <s v=""/>
    <s v=""/>
    <n v="0"/>
    <n v="0"/>
    <n v="0"/>
  </r>
  <r>
    <x v="231"/>
    <s v="30/07/2024"/>
    <s v="Rd Purchase Franchisee Diamond CSJ"/>
    <s v="SGST ON DIAMOND RD PURCHASE"/>
    <s v=""/>
    <s v=""/>
    <n v="39511.31"/>
    <s v=""/>
    <s v=""/>
    <n v="0"/>
    <n v="0"/>
    <x v="2"/>
    <x v="0"/>
    <s v=""/>
    <s v=""/>
    <n v="0"/>
    <n v="0"/>
    <n v="0"/>
  </r>
  <r>
    <x v="231"/>
    <s v="30/07/2024"/>
    <s v="Rd Purchase Franchisee Diamond CSJ"/>
    <s v="CGST ON DIAMOND RD PURCHASE"/>
    <s v=""/>
    <s v=""/>
    <n v="39511.31"/>
    <s v=""/>
    <s v=""/>
    <n v="0"/>
    <n v="0"/>
    <x v="2"/>
    <x v="0"/>
    <s v=""/>
    <s v=""/>
    <n v="0"/>
    <n v="0"/>
    <n v="0"/>
  </r>
  <r>
    <x v="231"/>
    <s v="30/07/2024"/>
    <s v="Rd Purchase Franchisee Diamond CSJ"/>
    <s v="SGST ON GOLD ORNAMENT RD PURCHASE"/>
    <s v=""/>
    <s v=""/>
    <n v="7846.64"/>
    <s v=""/>
    <s v=""/>
    <n v="0"/>
    <n v="0"/>
    <x v="2"/>
    <x v="0"/>
    <s v=""/>
    <s v=""/>
    <n v="0"/>
    <n v="0"/>
    <n v="0"/>
  </r>
  <r>
    <x v="231"/>
    <s v="30/07/2024"/>
    <s v="Rd Purchase Franchisee Diamond CSJ"/>
    <s v="CGST ON GOLD ORNAMENT RD PURCHASE"/>
    <s v=""/>
    <s v=""/>
    <n v="7846.64"/>
    <s v=""/>
    <s v=""/>
    <n v="0"/>
    <n v="0"/>
    <x v="2"/>
    <x v="0"/>
    <s v=""/>
    <s v=""/>
    <n v="0"/>
    <n v="0"/>
    <n v="0"/>
  </r>
  <r>
    <x v="231"/>
    <s v="30/07/2024"/>
    <s v="Rd Purchase Franchisee Diamond CSJ"/>
    <s v="SGST ON PRECIOUS STONES RD PURCHASE"/>
    <s v=""/>
    <s v=""/>
    <n v="54.83"/>
    <s v=""/>
    <s v=""/>
    <n v="0"/>
    <n v="0"/>
    <x v="2"/>
    <x v="0"/>
    <s v=""/>
    <s v=""/>
    <n v="0"/>
    <n v="0"/>
    <n v="0"/>
  </r>
  <r>
    <x v="231"/>
    <s v="30/07/2024"/>
    <s v="Rd Purchase Franchisee Diamond CSJ"/>
    <s v="CGST ON PRECIOUS STONES RD PURCHASE"/>
    <s v=""/>
    <s v=""/>
    <n v="54.83"/>
    <s v=""/>
    <s v=""/>
    <n v="0"/>
    <n v="0"/>
    <x v="2"/>
    <x v="0"/>
    <s v=""/>
    <s v=""/>
    <n v="0"/>
    <n v="0"/>
    <n v="0"/>
  </r>
  <r>
    <x v="231"/>
    <s v="30/07/2024"/>
    <s v="Rd Purchase Franchisee Diamond CSJ"/>
    <s v="ROUND OFF A/C"/>
    <s v=""/>
    <s v=""/>
    <n v="0"/>
    <s v=""/>
    <s v=""/>
    <n v="0.19"/>
    <n v="0"/>
    <x v="2"/>
    <x v="0"/>
    <s v=""/>
    <s v=""/>
    <n v="0"/>
    <n v="0"/>
    <n v="0"/>
  </r>
  <r>
    <x v="231"/>
    <s v="30/07/2024"/>
    <s v="Rd Purchase Franchisee Diamond CSJ"/>
    <s v="CHANDUKAKA SARAF AND SONS PVT LTD PUNE"/>
    <s v=""/>
    <s v=""/>
    <n v="0"/>
    <s v=""/>
    <s v=""/>
    <n v="4907902"/>
    <n v="0"/>
    <x v="2"/>
    <x v="0"/>
    <s v=""/>
    <s v=""/>
    <n v="0"/>
    <n v="0"/>
    <n v="0"/>
  </r>
  <r>
    <x v="231"/>
    <s v="30/07/2024"/>
    <s v="Rd Purchase Franchisee Diamond CSJ"/>
    <s v="CHANDUKAKA SARAF AND SONS PVT LTD PUNE"/>
    <s v=""/>
    <s v=""/>
    <n v="4765"/>
    <s v=""/>
    <s v=""/>
    <n v="0"/>
    <n v="0"/>
    <x v="2"/>
    <x v="0"/>
    <s v=""/>
    <s v=""/>
    <n v="0"/>
    <n v="0"/>
    <n v="0"/>
  </r>
  <r>
    <x v="231"/>
    <s v="30/07/2024"/>
    <s v="Rd Purchase Franchisee Diamond CSJ"/>
    <s v="T.D.S. PAYABLE PUR ON GOODS"/>
    <s v=""/>
    <s v=""/>
    <n v="0"/>
    <s v=""/>
    <s v=""/>
    <n v="4765"/>
    <n v="0"/>
    <x v="2"/>
    <x v="0"/>
    <s v=""/>
    <s v=""/>
    <n v="0"/>
    <n v="0"/>
    <n v="0"/>
  </r>
  <r>
    <x v="232"/>
    <s v="30/07/2024"/>
    <s v="Rd Purchase Franchisee Diamond CSJ"/>
    <s v="GOLD ORNAMENT RD PURCHASE"/>
    <n v="651.577"/>
    <n v="6870"/>
    <n v="4476308.37"/>
    <s v=""/>
    <n v="0"/>
    <n v="0"/>
    <n v="4476308.37"/>
    <x v="2"/>
    <x v="0"/>
    <n v="651.577"/>
    <n v="6870"/>
    <n v="4476333.99"/>
    <n v="0"/>
    <n v="4476333.99"/>
  </r>
  <r>
    <x v="232"/>
    <s v="30/07/2024"/>
    <s v="Rd Purchase Franchisee Diamond CSJ"/>
    <s v="DIAMOND RD PURCHASE"/>
    <s v=""/>
    <s v=""/>
    <n v="7037693"/>
    <s v=""/>
    <s v=""/>
    <n v="0"/>
    <n v="7037693"/>
    <x v="2"/>
    <x v="0"/>
    <s v=""/>
    <s v=""/>
    <n v="0"/>
    <n v="0"/>
    <n v="0"/>
  </r>
  <r>
    <x v="232"/>
    <s v="30/07/2024"/>
    <s v="Rd Purchase Franchisee Diamond CSJ"/>
    <s v="GOLD ORNAMENT RD PURCHASE LABOUR CHARGES"/>
    <s v=""/>
    <s v=""/>
    <n v="1550476.56"/>
    <s v=""/>
    <s v=""/>
    <n v="0"/>
    <n v="1550476.56"/>
    <x v="2"/>
    <x v="0"/>
    <s v=""/>
    <s v=""/>
    <n v="0"/>
    <n v="0"/>
    <n v="0"/>
  </r>
  <r>
    <x v="232"/>
    <s v="30/07/2024"/>
    <s v="Rd Purchase Franchisee Diamond CSJ"/>
    <s v="PRECIOUS STONES RD PURCHASE"/>
    <s v=""/>
    <s v=""/>
    <n v="22869.93"/>
    <s v=""/>
    <s v=""/>
    <n v="0"/>
    <n v="22869.93"/>
    <x v="2"/>
    <x v="0"/>
    <s v=""/>
    <s v=""/>
    <n v="0"/>
    <n v="0"/>
    <n v="0"/>
  </r>
  <r>
    <x v="232"/>
    <s v="30/07/2024"/>
    <s v="Rd Purchase Franchisee Diamond CSJ"/>
    <s v="SGST ON GOLD ORNAMENT RD PURCHASE"/>
    <s v=""/>
    <s v=""/>
    <n v="67144.63"/>
    <s v=""/>
    <s v=""/>
    <n v="0"/>
    <n v="0"/>
    <x v="2"/>
    <x v="0"/>
    <s v=""/>
    <s v=""/>
    <n v="0"/>
    <n v="0"/>
    <n v="0"/>
  </r>
  <r>
    <x v="232"/>
    <s v="30/07/2024"/>
    <s v="Rd Purchase Franchisee Diamond CSJ"/>
    <s v="CGST ON GOLD ORNAMENT RD PURCHASE"/>
    <s v=""/>
    <s v=""/>
    <n v="67144.63"/>
    <s v=""/>
    <s v=""/>
    <n v="0"/>
    <n v="0"/>
    <x v="2"/>
    <x v="0"/>
    <s v=""/>
    <s v=""/>
    <n v="0"/>
    <n v="0"/>
    <n v="0"/>
  </r>
  <r>
    <x v="232"/>
    <s v="30/07/2024"/>
    <s v="Rd Purchase Franchisee Diamond CSJ"/>
    <s v="SGST ON DIAMOND RD PURCHASE"/>
    <s v=""/>
    <s v=""/>
    <n v="105565.4"/>
    <s v=""/>
    <s v=""/>
    <n v="0"/>
    <n v="0"/>
    <x v="2"/>
    <x v="0"/>
    <s v=""/>
    <s v=""/>
    <n v="0"/>
    <n v="0"/>
    <n v="0"/>
  </r>
  <r>
    <x v="232"/>
    <s v="30/07/2024"/>
    <s v="Rd Purchase Franchisee Diamond CSJ"/>
    <s v="CGST ON DIAMOND RD PURCHASE"/>
    <s v=""/>
    <s v=""/>
    <n v="105565.4"/>
    <s v=""/>
    <s v=""/>
    <n v="0"/>
    <n v="0"/>
    <x v="2"/>
    <x v="0"/>
    <s v=""/>
    <s v=""/>
    <n v="0"/>
    <n v="0"/>
    <n v="0"/>
  </r>
  <r>
    <x v="232"/>
    <s v="30/07/2024"/>
    <s v="Rd Purchase Franchisee Diamond CSJ"/>
    <s v="SGST ON GOLD ORNAMENT RD PURCHASE"/>
    <s v=""/>
    <s v=""/>
    <n v="23257.15"/>
    <s v=""/>
    <s v=""/>
    <n v="0"/>
    <n v="0"/>
    <x v="2"/>
    <x v="0"/>
    <s v=""/>
    <s v=""/>
    <n v="0"/>
    <n v="0"/>
    <n v="0"/>
  </r>
  <r>
    <x v="232"/>
    <s v="30/07/2024"/>
    <s v="Rd Purchase Franchisee Diamond CSJ"/>
    <s v="CGST ON GOLD ORNAMENT RD PURCHASE"/>
    <s v=""/>
    <s v=""/>
    <n v="23257.15"/>
    <s v=""/>
    <s v=""/>
    <n v="0"/>
    <n v="0"/>
    <x v="2"/>
    <x v="0"/>
    <s v=""/>
    <s v=""/>
    <n v="0"/>
    <n v="0"/>
    <n v="0"/>
  </r>
  <r>
    <x v="232"/>
    <s v="30/07/2024"/>
    <s v="Rd Purchase Franchisee Diamond CSJ"/>
    <s v="SGST ON PRECIOUS STONES RD PURCHASE"/>
    <s v=""/>
    <s v=""/>
    <n v="343.05"/>
    <s v=""/>
    <s v=""/>
    <n v="0"/>
    <n v="0"/>
    <x v="2"/>
    <x v="0"/>
    <s v=""/>
    <s v=""/>
    <n v="0"/>
    <n v="0"/>
    <n v="0"/>
  </r>
  <r>
    <x v="232"/>
    <s v="30/07/2024"/>
    <s v="Rd Purchase Franchisee Diamond CSJ"/>
    <s v="CGST ON PRECIOUS STONES RD PURCHASE"/>
    <s v=""/>
    <s v=""/>
    <n v="343.05"/>
    <s v=""/>
    <s v=""/>
    <n v="0"/>
    <n v="0"/>
    <x v="2"/>
    <x v="0"/>
    <s v=""/>
    <s v=""/>
    <n v="0"/>
    <n v="0"/>
    <n v="0"/>
  </r>
  <r>
    <x v="232"/>
    <s v="30/07/2024"/>
    <s v="Rd Purchase Franchisee Diamond CSJ"/>
    <s v="ROUND OFF A/C"/>
    <s v=""/>
    <s v=""/>
    <n v="0"/>
    <s v=""/>
    <s v=""/>
    <n v="0.32"/>
    <n v="0"/>
    <x v="2"/>
    <x v="0"/>
    <s v=""/>
    <s v=""/>
    <n v="0"/>
    <n v="0"/>
    <n v="0"/>
  </r>
  <r>
    <x v="232"/>
    <s v="30/07/2024"/>
    <s v="Rd Purchase Franchisee Diamond CSJ"/>
    <s v="CHANDUKAKA SARAF AND SONS PVT LTD PUNE"/>
    <s v=""/>
    <s v=""/>
    <n v="0"/>
    <s v=""/>
    <s v=""/>
    <n v="13479968"/>
    <n v="0"/>
    <x v="2"/>
    <x v="0"/>
    <s v=""/>
    <s v=""/>
    <n v="0"/>
    <n v="0"/>
    <n v="0"/>
  </r>
  <r>
    <x v="232"/>
    <s v="30/07/2024"/>
    <s v="Rd Purchase Franchisee Diamond CSJ"/>
    <s v="CHANDUKAKA SARAF AND SONS PVT LTD PUNE"/>
    <s v=""/>
    <s v=""/>
    <n v="13088"/>
    <s v=""/>
    <s v=""/>
    <n v="0"/>
    <n v="0"/>
    <x v="2"/>
    <x v="0"/>
    <s v=""/>
    <s v=""/>
    <n v="0"/>
    <n v="0"/>
    <n v="0"/>
  </r>
  <r>
    <x v="232"/>
    <s v="30/07/2024"/>
    <s v="Rd Purchase Franchisee Diamond CSJ"/>
    <s v="T.D.S. PAYABLE PUR ON GOODS"/>
    <s v=""/>
    <s v=""/>
    <n v="0"/>
    <s v=""/>
    <s v=""/>
    <n v="13088"/>
    <n v="0"/>
    <x v="2"/>
    <x v="0"/>
    <s v=""/>
    <s v=""/>
    <n v="0"/>
    <n v="0"/>
    <n v="0"/>
  </r>
  <r>
    <x v="233"/>
    <s v="30/07/2024"/>
    <s v="Rd Purchase Franchisee Diamond CSJ"/>
    <s v="GOLD ORNAMENT RD PURCHASE"/>
    <n v="664.95799999999997"/>
    <n v="6870"/>
    <n v="4568258.03"/>
    <s v=""/>
    <n v="0"/>
    <n v="0"/>
    <n v="4568258.03"/>
    <x v="2"/>
    <x v="0"/>
    <n v="664.95799999999997"/>
    <n v="6870"/>
    <n v="4568261.46"/>
    <n v="0"/>
    <n v="4568261.46"/>
  </r>
  <r>
    <x v="233"/>
    <s v="30/07/2024"/>
    <s v="Rd Purchase Franchisee Diamond CSJ"/>
    <s v="DIAMOND RD PURCHASE"/>
    <s v=""/>
    <s v=""/>
    <n v="6746235"/>
    <s v=""/>
    <s v=""/>
    <n v="0"/>
    <n v="6746235"/>
    <x v="2"/>
    <x v="0"/>
    <s v=""/>
    <s v=""/>
    <n v="0"/>
    <n v="0"/>
    <n v="0"/>
  </r>
  <r>
    <x v="233"/>
    <s v="30/07/2024"/>
    <s v="Rd Purchase Franchisee Diamond CSJ"/>
    <s v="PRECIOUS STONES RD PURCHASE"/>
    <s v=""/>
    <s v=""/>
    <n v="0"/>
    <s v=""/>
    <s v=""/>
    <n v="0"/>
    <n v="0"/>
    <x v="2"/>
    <x v="0"/>
    <s v=""/>
    <s v=""/>
    <n v="0"/>
    <n v="0"/>
    <n v="0"/>
  </r>
  <r>
    <x v="233"/>
    <s v="30/07/2024"/>
    <s v="Rd Purchase Franchisee Diamond CSJ"/>
    <s v="GOLD ORNAMENT RD PURCHASE LABOUR CHARGES"/>
    <s v=""/>
    <s v=""/>
    <n v="1"/>
    <s v=""/>
    <s v=""/>
    <n v="0"/>
    <n v="1"/>
    <x v="2"/>
    <x v="0"/>
    <s v=""/>
    <s v=""/>
    <n v="0"/>
    <n v="0"/>
    <n v="0"/>
  </r>
  <r>
    <x v="233"/>
    <s v="30/07/2024"/>
    <s v="Rd Purchase Franchisee Diamond CSJ"/>
    <s v="SGST ON GOLD ORNAMENT RD PURCHASE"/>
    <s v=""/>
    <s v=""/>
    <n v="68523.87"/>
    <s v=""/>
    <s v=""/>
    <n v="0"/>
    <n v="0"/>
    <x v="2"/>
    <x v="0"/>
    <s v=""/>
    <s v=""/>
    <n v="0"/>
    <n v="0"/>
    <n v="0"/>
  </r>
  <r>
    <x v="233"/>
    <s v="30/07/2024"/>
    <s v="Rd Purchase Franchisee Diamond CSJ"/>
    <s v="CGST ON GOLD ORNAMENT RD PURCHASE"/>
    <s v=""/>
    <s v=""/>
    <n v="68523.87"/>
    <s v=""/>
    <s v=""/>
    <n v="0"/>
    <n v="0"/>
    <x v="2"/>
    <x v="0"/>
    <s v=""/>
    <s v=""/>
    <n v="0"/>
    <n v="0"/>
    <n v="0"/>
  </r>
  <r>
    <x v="233"/>
    <s v="30/07/2024"/>
    <s v="Rd Purchase Franchisee Diamond CSJ"/>
    <s v="SGST ON DIAMOND RD PURCHASE"/>
    <s v=""/>
    <s v=""/>
    <n v="101193.53"/>
    <s v=""/>
    <s v=""/>
    <n v="0"/>
    <n v="0"/>
    <x v="2"/>
    <x v="0"/>
    <s v=""/>
    <s v=""/>
    <n v="0"/>
    <n v="0"/>
    <n v="0"/>
  </r>
  <r>
    <x v="233"/>
    <s v="30/07/2024"/>
    <s v="Rd Purchase Franchisee Diamond CSJ"/>
    <s v="CGST ON DIAMOND RD PURCHASE"/>
    <s v=""/>
    <s v=""/>
    <n v="101193.53"/>
    <s v=""/>
    <s v=""/>
    <n v="0"/>
    <n v="0"/>
    <x v="2"/>
    <x v="0"/>
    <s v=""/>
    <s v=""/>
    <n v="0"/>
    <n v="0"/>
    <n v="0"/>
  </r>
  <r>
    <x v="233"/>
    <s v="30/07/2024"/>
    <s v="Rd Purchase Franchisee Diamond CSJ"/>
    <s v="SGST ON GOLD ORNAMENT RD PURCHASE"/>
    <s v=""/>
    <s v=""/>
    <n v="0.02"/>
    <s v=""/>
    <s v=""/>
    <n v="0"/>
    <n v="0"/>
    <x v="2"/>
    <x v="0"/>
    <s v=""/>
    <s v=""/>
    <n v="0"/>
    <n v="0"/>
    <n v="0"/>
  </r>
  <r>
    <x v="233"/>
    <s v="30/07/2024"/>
    <s v="Rd Purchase Franchisee Diamond CSJ"/>
    <s v="CGST ON GOLD ORNAMENT RD PURCHASE"/>
    <s v=""/>
    <s v=""/>
    <n v="0.02"/>
    <s v=""/>
    <s v=""/>
    <n v="0"/>
    <n v="0"/>
    <x v="2"/>
    <x v="0"/>
    <s v=""/>
    <s v=""/>
    <n v="0"/>
    <n v="0"/>
    <n v="0"/>
  </r>
  <r>
    <x v="233"/>
    <s v="30/07/2024"/>
    <s v="Rd Purchase Franchisee Diamond CSJ"/>
    <s v="ROUND OFF A/C"/>
    <s v=""/>
    <s v=""/>
    <n v="0.13"/>
    <s v=""/>
    <s v=""/>
    <n v="0"/>
    <n v="0"/>
    <x v="2"/>
    <x v="0"/>
    <s v=""/>
    <s v=""/>
    <n v="0"/>
    <n v="0"/>
    <n v="0"/>
  </r>
  <r>
    <x v="233"/>
    <s v="30/07/2024"/>
    <s v="Rd Purchase Franchisee Diamond CSJ"/>
    <s v="CHANDUKAKA SARAF AND SONS PVT LTD PUNE"/>
    <s v=""/>
    <s v=""/>
    <n v="0"/>
    <s v=""/>
    <s v=""/>
    <n v="11653929"/>
    <n v="0"/>
    <x v="2"/>
    <x v="0"/>
    <s v=""/>
    <s v=""/>
    <n v="0"/>
    <n v="0"/>
    <n v="0"/>
  </r>
  <r>
    <x v="233"/>
    <s v="30/07/2024"/>
    <s v="Rd Purchase Franchisee Diamond CSJ"/>
    <s v="CHANDUKAKA SARAF AND SONS PVT LTD PUNE"/>
    <s v=""/>
    <s v=""/>
    <n v="11315"/>
    <s v=""/>
    <s v=""/>
    <n v="0"/>
    <n v="0"/>
    <x v="2"/>
    <x v="0"/>
    <s v=""/>
    <s v=""/>
    <n v="0"/>
    <n v="0"/>
    <n v="0"/>
  </r>
  <r>
    <x v="233"/>
    <s v="30/07/2024"/>
    <s v="Rd Purchase Franchisee Diamond CSJ"/>
    <s v="T.D.S. PAYABLE PUR ON GOODS"/>
    <s v=""/>
    <s v=""/>
    <n v="0"/>
    <s v=""/>
    <s v=""/>
    <n v="11315"/>
    <n v="0"/>
    <x v="2"/>
    <x v="0"/>
    <s v=""/>
    <s v=""/>
    <n v="0"/>
    <n v="0"/>
    <n v="0"/>
  </r>
  <r>
    <x v="234"/>
    <s v="30/07/2024"/>
    <s v="Rd Purchase Franchisee Diamond CSJ"/>
    <s v="GOLD ORNAMENT RD PURCHASE"/>
    <n v="306.16699999999997"/>
    <n v="6870"/>
    <n v="2103365.1800000002"/>
    <s v=""/>
    <n v="0"/>
    <n v="0"/>
    <n v="2103365.1800000002"/>
    <x v="2"/>
    <x v="0"/>
    <n v="306.16699999999997"/>
    <n v="6870"/>
    <n v="2103367.29"/>
    <n v="0"/>
    <n v="2103367.29"/>
  </r>
  <r>
    <x v="234"/>
    <s v="30/07/2024"/>
    <s v="Rd Purchase Franchisee Diamond CSJ"/>
    <s v="PRECIOUS STONES RD PURCHASE"/>
    <s v=""/>
    <s v=""/>
    <n v="0"/>
    <s v=""/>
    <s v=""/>
    <n v="0"/>
    <n v="0"/>
    <x v="2"/>
    <x v="0"/>
    <s v=""/>
    <s v=""/>
    <n v="0"/>
    <n v="0"/>
    <n v="0"/>
  </r>
  <r>
    <x v="234"/>
    <s v="30/07/2024"/>
    <s v="Rd Purchase Franchisee Diamond CSJ"/>
    <s v="DIAMOND RD PURCHASE"/>
    <s v=""/>
    <s v=""/>
    <n v="2689773.5"/>
    <s v=""/>
    <s v=""/>
    <n v="0"/>
    <n v="2689773.5"/>
    <x v="2"/>
    <x v="0"/>
    <s v=""/>
    <s v=""/>
    <n v="0"/>
    <n v="0"/>
    <n v="0"/>
  </r>
  <r>
    <x v="234"/>
    <s v="30/07/2024"/>
    <s v="Rd Purchase Franchisee Diamond CSJ"/>
    <s v="GOLD ORNAMENT RD PURCHASE LABOUR CHARGES"/>
    <s v=""/>
    <s v=""/>
    <n v="1"/>
    <s v=""/>
    <s v=""/>
    <n v="0"/>
    <n v="1"/>
    <x v="2"/>
    <x v="0"/>
    <s v=""/>
    <s v=""/>
    <n v="0"/>
    <n v="0"/>
    <n v="0"/>
  </r>
  <r>
    <x v="234"/>
    <s v="30/07/2024"/>
    <s v="Rd Purchase Franchisee Diamond CSJ"/>
    <s v="SGST ON GOLD ORNAMENT RD PURCHASE"/>
    <s v=""/>
    <s v=""/>
    <n v="31550.48"/>
    <s v=""/>
    <s v=""/>
    <n v="0"/>
    <n v="0"/>
    <x v="2"/>
    <x v="0"/>
    <s v=""/>
    <s v=""/>
    <n v="0"/>
    <n v="0"/>
    <n v="0"/>
  </r>
  <r>
    <x v="234"/>
    <s v="30/07/2024"/>
    <s v="Rd Purchase Franchisee Diamond CSJ"/>
    <s v="CGST ON GOLD ORNAMENT RD PURCHASE"/>
    <s v=""/>
    <s v=""/>
    <n v="31550.48"/>
    <s v=""/>
    <s v=""/>
    <n v="0"/>
    <n v="0"/>
    <x v="2"/>
    <x v="0"/>
    <s v=""/>
    <s v=""/>
    <n v="0"/>
    <n v="0"/>
    <n v="0"/>
  </r>
  <r>
    <x v="234"/>
    <s v="30/07/2024"/>
    <s v="Rd Purchase Franchisee Diamond CSJ"/>
    <s v="SGST ON DIAMOND RD PURCHASE"/>
    <s v=""/>
    <s v=""/>
    <n v="40346.6"/>
    <s v=""/>
    <s v=""/>
    <n v="0"/>
    <n v="0"/>
    <x v="2"/>
    <x v="0"/>
    <s v=""/>
    <s v=""/>
    <n v="0"/>
    <n v="0"/>
    <n v="0"/>
  </r>
  <r>
    <x v="234"/>
    <s v="30/07/2024"/>
    <s v="Rd Purchase Franchisee Diamond CSJ"/>
    <s v="CGST ON DIAMOND RD PURCHASE"/>
    <s v=""/>
    <s v=""/>
    <n v="40346.6"/>
    <s v=""/>
    <s v=""/>
    <n v="0"/>
    <n v="0"/>
    <x v="2"/>
    <x v="0"/>
    <s v=""/>
    <s v=""/>
    <n v="0"/>
    <n v="0"/>
    <n v="0"/>
  </r>
  <r>
    <x v="234"/>
    <s v="30/07/2024"/>
    <s v="Rd Purchase Franchisee Diamond CSJ"/>
    <s v="SGST ON GOLD ORNAMENT RD PURCHASE"/>
    <s v=""/>
    <s v=""/>
    <n v="0.02"/>
    <s v=""/>
    <s v=""/>
    <n v="0"/>
    <n v="0"/>
    <x v="2"/>
    <x v="0"/>
    <s v=""/>
    <s v=""/>
    <n v="0"/>
    <n v="0"/>
    <n v="0"/>
  </r>
  <r>
    <x v="234"/>
    <s v="30/07/2024"/>
    <s v="Rd Purchase Franchisee Diamond CSJ"/>
    <s v="CGST ON GOLD ORNAMENT RD PURCHASE"/>
    <s v=""/>
    <s v=""/>
    <n v="0.02"/>
    <s v=""/>
    <s v=""/>
    <n v="0"/>
    <n v="0"/>
    <x v="2"/>
    <x v="0"/>
    <s v=""/>
    <s v=""/>
    <n v="0"/>
    <n v="0"/>
    <n v="0"/>
  </r>
  <r>
    <x v="234"/>
    <s v="30/07/2024"/>
    <s v="Rd Purchase Franchisee Diamond CSJ"/>
    <s v="ROUND OFF A/C"/>
    <s v=""/>
    <s v=""/>
    <n v="0.12"/>
    <s v=""/>
    <s v=""/>
    <n v="0"/>
    <n v="0"/>
    <x v="2"/>
    <x v="0"/>
    <s v=""/>
    <s v=""/>
    <n v="0"/>
    <n v="0"/>
    <n v="0"/>
  </r>
  <r>
    <x v="234"/>
    <s v="30/07/2024"/>
    <s v="Rd Purchase Franchisee Diamond CSJ"/>
    <s v="CHANDUKAKA SARAF AND SONS PVT LTD PUNE"/>
    <s v=""/>
    <s v=""/>
    <n v="0"/>
    <s v=""/>
    <s v=""/>
    <n v="4936934"/>
    <n v="0"/>
    <x v="2"/>
    <x v="0"/>
    <s v=""/>
    <s v=""/>
    <n v="0"/>
    <n v="0"/>
    <n v="0"/>
  </r>
  <r>
    <x v="234"/>
    <s v="30/07/2024"/>
    <s v="Rd Purchase Franchisee Diamond CSJ"/>
    <s v="CHANDUKAKA SARAF AND SONS PVT LTD PUNE"/>
    <s v=""/>
    <s v=""/>
    <n v="4794"/>
    <s v=""/>
    <s v=""/>
    <n v="0"/>
    <n v="0"/>
    <x v="2"/>
    <x v="0"/>
    <s v=""/>
    <s v=""/>
    <n v="0"/>
    <n v="0"/>
    <n v="0"/>
  </r>
  <r>
    <x v="234"/>
    <s v="30/07/2024"/>
    <s v="Rd Purchase Franchisee Diamond CSJ"/>
    <s v="T.D.S. PAYABLE PUR ON GOODS"/>
    <s v=""/>
    <s v=""/>
    <n v="0"/>
    <s v=""/>
    <s v=""/>
    <n v="4794"/>
    <n v="0"/>
    <x v="2"/>
    <x v="0"/>
    <s v=""/>
    <s v=""/>
    <n v="0"/>
    <n v="0"/>
    <n v="0"/>
  </r>
  <r>
    <x v="235"/>
    <s v="31/07/2024"/>
    <s v="Franchise Silver Sales Bill CSJ"/>
    <s v="SILVER ARTICLES SALES"/>
    <s v=""/>
    <n v="0"/>
    <n v="0"/>
    <n v="100.289"/>
    <n v="81.23"/>
    <n v="8146.68"/>
    <n v="8146.68"/>
    <x v="1"/>
    <x v="1"/>
    <n v="100.289"/>
    <n v="81.23"/>
    <n v="8146.4750000000004"/>
    <n v="8146.4750000000004"/>
    <n v="0"/>
  </r>
  <r>
    <x v="235"/>
    <s v="31/07/2024"/>
    <s v="Franchise Silver Sales Bill CSJ"/>
    <s v="SILVER ARTICLES SALES LABOUR CHARGES"/>
    <s v=""/>
    <s v=""/>
    <n v="0"/>
    <s v=""/>
    <s v=""/>
    <n v="1365.07"/>
    <n v="1365.07"/>
    <x v="1"/>
    <x v="1"/>
    <s v=""/>
    <s v=""/>
    <n v="0"/>
    <n v="0"/>
    <n v="0"/>
  </r>
  <r>
    <x v="235"/>
    <s v="31/07/2024"/>
    <s v="Franchise Silver Sales Bill CSJ"/>
    <s v="SGST ON SILVER ARTICLES SALES"/>
    <s v=""/>
    <s v=""/>
    <n v="0"/>
    <s v=""/>
    <s v=""/>
    <n v="122.2"/>
    <n v="0"/>
    <x v="1"/>
    <x v="1"/>
    <s v=""/>
    <s v=""/>
    <n v="0"/>
    <n v="0"/>
    <n v="0"/>
  </r>
  <r>
    <x v="235"/>
    <s v="31/07/2024"/>
    <s v="Franchise Silver Sales Bill CSJ"/>
    <s v="CGST ON SILVER ARTICLES SALES"/>
    <s v=""/>
    <s v=""/>
    <n v="0"/>
    <s v=""/>
    <s v=""/>
    <n v="122.2"/>
    <n v="0"/>
    <x v="1"/>
    <x v="1"/>
    <s v=""/>
    <s v=""/>
    <n v="0"/>
    <n v="0"/>
    <n v="0"/>
  </r>
  <r>
    <x v="235"/>
    <s v="31/07/2024"/>
    <s v="Franchise Silver Sales Bill CSJ"/>
    <s v="SGST ON SILVER ARTICLES SALES"/>
    <s v=""/>
    <s v=""/>
    <n v="0"/>
    <s v=""/>
    <s v=""/>
    <n v="20.48"/>
    <n v="0"/>
    <x v="1"/>
    <x v="1"/>
    <s v=""/>
    <s v=""/>
    <n v="0"/>
    <n v="0"/>
    <n v="0"/>
  </r>
  <r>
    <x v="235"/>
    <s v="31/07/2024"/>
    <s v="Franchise Silver Sales Bill CSJ"/>
    <s v="CGST ON SILVER ARTICLES SALES"/>
    <s v=""/>
    <s v=""/>
    <n v="0"/>
    <s v=""/>
    <s v=""/>
    <n v="20.48"/>
    <n v="0"/>
    <x v="1"/>
    <x v="1"/>
    <s v=""/>
    <s v=""/>
    <n v="0"/>
    <n v="0"/>
    <n v="0"/>
  </r>
  <r>
    <x v="235"/>
    <s v="31/07/2024"/>
    <s v="Franchise Silver Sales Bill CSJ"/>
    <s v="ROUND OFF A/C"/>
    <s v=""/>
    <s v=""/>
    <n v="0.11"/>
    <s v=""/>
    <s v=""/>
    <n v="0"/>
    <n v="0"/>
    <x v="1"/>
    <x v="1"/>
    <s v=""/>
    <s v=""/>
    <n v="0"/>
    <n v="0"/>
    <n v="0"/>
  </r>
  <r>
    <x v="235"/>
    <s v="31/07/2024"/>
    <s v="Franchise Silver Sales Bill CSJ"/>
    <s v="CHANDUKAKA SARAF AND SONS PVT LTD PUNE"/>
    <s v=""/>
    <s v=""/>
    <n v="9797"/>
    <s v=""/>
    <s v=""/>
    <n v="0"/>
    <n v="0"/>
    <x v="1"/>
    <x v="1"/>
    <s v=""/>
    <s v=""/>
    <n v="0"/>
    <n v="0"/>
    <n v="0"/>
  </r>
  <r>
    <x v="236"/>
    <s v="31/07/2024"/>
    <s v="Franchise Silver Sales Bill CSJ"/>
    <s v="SILVER ORNAMENT SALES"/>
    <s v=""/>
    <n v="0"/>
    <n v="0"/>
    <n v="43.604999999999997"/>
    <n v="81.23"/>
    <n v="10415.620000000001"/>
    <n v="10415.620000000001"/>
    <x v="1"/>
    <x v="1"/>
    <n v="43.604999999999997"/>
    <n v="81.23"/>
    <n v="3542.0340000000001"/>
    <n v="3542.0340000000001"/>
    <n v="0"/>
  </r>
  <r>
    <x v="236"/>
    <s v="31/07/2024"/>
    <s v="Franchise Silver Sales Bill CSJ"/>
    <s v="SGST ON SILVER ORNAMENT SALES"/>
    <s v=""/>
    <s v=""/>
    <n v="0"/>
    <s v=""/>
    <s v=""/>
    <n v="156.22999999999999"/>
    <n v="0"/>
    <x v="1"/>
    <x v="1"/>
    <s v=""/>
    <s v=""/>
    <n v="0"/>
    <n v="0"/>
    <n v="0"/>
  </r>
  <r>
    <x v="236"/>
    <s v="31/07/2024"/>
    <s v="Franchise Silver Sales Bill CSJ"/>
    <s v="CGST ON SILVER ORNAMENT SALES"/>
    <s v=""/>
    <s v=""/>
    <n v="0"/>
    <s v=""/>
    <s v=""/>
    <n v="156.22999999999999"/>
    <n v="0"/>
    <x v="1"/>
    <x v="1"/>
    <s v=""/>
    <s v=""/>
    <n v="0"/>
    <n v="0"/>
    <n v="0"/>
  </r>
  <r>
    <x v="236"/>
    <s v="31/07/2024"/>
    <s v="Franchise Silver Sales Bill CSJ"/>
    <s v="ROUND OFF A/C"/>
    <s v=""/>
    <s v=""/>
    <n v="0.08"/>
    <s v=""/>
    <s v=""/>
    <n v="0"/>
    <n v="0"/>
    <x v="1"/>
    <x v="1"/>
    <s v=""/>
    <s v=""/>
    <n v="0"/>
    <n v="0"/>
    <n v="0"/>
  </r>
  <r>
    <x v="236"/>
    <s v="31/07/2024"/>
    <s v="Franchise Silver Sales Bill CSJ"/>
    <s v="CHANDUKAKA SARAF AND SONS PVT LTD PUNE"/>
    <s v=""/>
    <s v=""/>
    <n v="10728"/>
    <s v=""/>
    <s v=""/>
    <n v="0"/>
    <n v="0"/>
    <x v="1"/>
    <x v="1"/>
    <s v=""/>
    <s v=""/>
    <n v="0"/>
    <n v="0"/>
    <n v="0"/>
  </r>
  <r>
    <x v="237"/>
    <s v="31/07/2024"/>
    <s v="Franchise Silver Sales Bill CSJ"/>
    <s v="SILVER ORNAMENT SALES"/>
    <s v=""/>
    <n v="0"/>
    <n v="0"/>
    <n v="342.20100000000002"/>
    <n v="81.23"/>
    <n v="25149.72"/>
    <n v="25149.72"/>
    <x v="1"/>
    <x v="1"/>
    <n v="342.20100000000002"/>
    <n v="81.23"/>
    <n v="27796.987000000001"/>
    <n v="27796.987000000001"/>
    <n v="0"/>
  </r>
  <r>
    <x v="237"/>
    <s v="31/07/2024"/>
    <s v="Franchise Silver Sales Bill CSJ"/>
    <s v="SILVER ORNAMENT SALES LABOUR CHARGES"/>
    <s v=""/>
    <s v=""/>
    <n v="0"/>
    <s v=""/>
    <s v=""/>
    <n v="4348.33"/>
    <n v="4348.33"/>
    <x v="1"/>
    <x v="1"/>
    <s v=""/>
    <s v=""/>
    <n v="0"/>
    <n v="0"/>
    <n v="0"/>
  </r>
  <r>
    <x v="237"/>
    <s v="31/07/2024"/>
    <s v="Franchise Silver Sales Bill CSJ"/>
    <s v="SILVER ARTICLES SALES"/>
    <s v=""/>
    <s v=""/>
    <n v="0"/>
    <s v=""/>
    <s v=""/>
    <n v="2646.02"/>
    <n v="2646.02"/>
    <x v="1"/>
    <x v="1"/>
    <s v=""/>
    <s v=""/>
    <n v="0"/>
    <n v="0"/>
    <n v="0"/>
  </r>
  <r>
    <x v="237"/>
    <s v="31/07/2024"/>
    <s v="Franchise Silver Sales Bill CSJ"/>
    <s v="SILVER ARTICLES SALES LABOUR CHARGES"/>
    <s v=""/>
    <s v=""/>
    <n v="0"/>
    <s v=""/>
    <s v=""/>
    <n v="640.16999999999996"/>
    <n v="640.16999999999996"/>
    <x v="1"/>
    <x v="1"/>
    <s v=""/>
    <s v=""/>
    <n v="0"/>
    <n v="0"/>
    <n v="0"/>
  </r>
  <r>
    <x v="237"/>
    <s v="31/07/2024"/>
    <s v="Franchise Silver Sales Bill CSJ"/>
    <s v="SGST ON SILVER ORNAMENT SALES"/>
    <s v=""/>
    <s v=""/>
    <n v="0"/>
    <s v=""/>
    <s v=""/>
    <n v="377.25"/>
    <n v="0"/>
    <x v="1"/>
    <x v="1"/>
    <s v=""/>
    <s v=""/>
    <n v="0"/>
    <n v="0"/>
    <n v="0"/>
  </r>
  <r>
    <x v="237"/>
    <s v="31/07/2024"/>
    <s v="Franchise Silver Sales Bill CSJ"/>
    <s v="CGST ON SILVER ORNAMENT SALES"/>
    <s v=""/>
    <s v=""/>
    <n v="0"/>
    <s v=""/>
    <s v=""/>
    <n v="377.25"/>
    <n v="0"/>
    <x v="1"/>
    <x v="1"/>
    <s v=""/>
    <s v=""/>
    <n v="0"/>
    <n v="0"/>
    <n v="0"/>
  </r>
  <r>
    <x v="237"/>
    <s v="31/07/2024"/>
    <s v="Franchise Silver Sales Bill CSJ"/>
    <s v="SGST ON SILVER ORNAMENT SALES"/>
    <s v=""/>
    <s v=""/>
    <n v="0"/>
    <s v=""/>
    <s v=""/>
    <n v="65.22"/>
    <n v="0"/>
    <x v="1"/>
    <x v="1"/>
    <s v=""/>
    <s v=""/>
    <n v="0"/>
    <n v="0"/>
    <n v="0"/>
  </r>
  <r>
    <x v="237"/>
    <s v="31/07/2024"/>
    <s v="Franchise Silver Sales Bill CSJ"/>
    <s v="CGST ON SILVER ORNAMENT SALES"/>
    <s v=""/>
    <s v=""/>
    <n v="0"/>
    <s v=""/>
    <s v=""/>
    <n v="65.22"/>
    <n v="0"/>
    <x v="1"/>
    <x v="1"/>
    <s v=""/>
    <s v=""/>
    <n v="0"/>
    <n v="0"/>
    <n v="0"/>
  </r>
  <r>
    <x v="237"/>
    <s v="31/07/2024"/>
    <s v="Franchise Silver Sales Bill CSJ"/>
    <s v="SGST ON SILVER ARTICLES SALES"/>
    <s v=""/>
    <s v=""/>
    <n v="0"/>
    <s v=""/>
    <s v=""/>
    <n v="39.69"/>
    <n v="0"/>
    <x v="1"/>
    <x v="1"/>
    <s v=""/>
    <s v=""/>
    <n v="0"/>
    <n v="0"/>
    <n v="0"/>
  </r>
  <r>
    <x v="237"/>
    <s v="31/07/2024"/>
    <s v="Franchise Silver Sales Bill CSJ"/>
    <s v="CGST ON SILVER ARTICLES SALES"/>
    <s v=""/>
    <s v=""/>
    <n v="0"/>
    <s v=""/>
    <s v=""/>
    <n v="39.69"/>
    <n v="0"/>
    <x v="1"/>
    <x v="1"/>
    <s v=""/>
    <s v=""/>
    <n v="0"/>
    <n v="0"/>
    <n v="0"/>
  </r>
  <r>
    <x v="237"/>
    <s v="31/07/2024"/>
    <s v="Franchise Silver Sales Bill CSJ"/>
    <s v="SGST ON SILVER ARTICLES SALES"/>
    <s v=""/>
    <s v=""/>
    <n v="0"/>
    <s v=""/>
    <s v=""/>
    <n v="9.6"/>
    <n v="0"/>
    <x v="1"/>
    <x v="1"/>
    <s v=""/>
    <s v=""/>
    <n v="0"/>
    <n v="0"/>
    <n v="0"/>
  </r>
  <r>
    <x v="237"/>
    <s v="31/07/2024"/>
    <s v="Franchise Silver Sales Bill CSJ"/>
    <s v="CGST ON SILVER ARTICLES SALES"/>
    <s v=""/>
    <s v=""/>
    <n v="0"/>
    <s v=""/>
    <s v=""/>
    <n v="9.6"/>
    <n v="0"/>
    <x v="1"/>
    <x v="1"/>
    <s v=""/>
    <s v=""/>
    <n v="0"/>
    <n v="0"/>
    <n v="0"/>
  </r>
  <r>
    <x v="237"/>
    <s v="31/07/2024"/>
    <s v="Franchise Silver Sales Bill CSJ"/>
    <s v="ROUND OFF A/C"/>
    <s v=""/>
    <s v=""/>
    <n v="0"/>
    <s v=""/>
    <s v=""/>
    <n v="0.24"/>
    <n v="0"/>
    <x v="1"/>
    <x v="1"/>
    <s v=""/>
    <s v=""/>
    <n v="0"/>
    <n v="0"/>
    <n v="0"/>
  </r>
  <r>
    <x v="237"/>
    <s v="31/07/2024"/>
    <s v="Franchise Silver Sales Bill CSJ"/>
    <s v="CHANDUKAKA SARAF AND SONS PVT LTD PUNE"/>
    <s v=""/>
    <s v=""/>
    <n v="33768"/>
    <s v=""/>
    <s v=""/>
    <n v="0"/>
    <n v="0"/>
    <x v="1"/>
    <x v="1"/>
    <s v=""/>
    <s v=""/>
    <n v="0"/>
    <n v="0"/>
    <n v="0"/>
  </r>
  <r>
    <x v="238"/>
    <s v="31/07/2024"/>
    <s v="Franchise Silver Sales Bill CSJ"/>
    <s v="SILVER ORNAMENT SALES"/>
    <s v=""/>
    <n v="0"/>
    <n v="0"/>
    <n v="1268.683"/>
    <n v="81.23"/>
    <n v="92510.78"/>
    <n v="92510.78"/>
    <x v="1"/>
    <x v="1"/>
    <n v="1268.683"/>
    <n v="81.23"/>
    <n v="103055.12"/>
    <n v="103055.12"/>
    <n v="0"/>
  </r>
  <r>
    <x v="238"/>
    <s v="31/07/2024"/>
    <s v="Franchise Silver Sales Bill CSJ"/>
    <s v="SILVER ORNAMENT SALES LABOUR CHARGES"/>
    <s v=""/>
    <s v=""/>
    <n v="0"/>
    <s v=""/>
    <s v=""/>
    <n v="16880.62"/>
    <n v="16880.62"/>
    <x v="1"/>
    <x v="1"/>
    <s v=""/>
    <s v=""/>
    <n v="0"/>
    <n v="0"/>
    <n v="0"/>
  </r>
  <r>
    <x v="238"/>
    <s v="31/07/2024"/>
    <s v="Franchise Silver Sales Bill CSJ"/>
    <s v="SILVER ARTICLES SALES"/>
    <s v=""/>
    <s v=""/>
    <n v="0"/>
    <s v=""/>
    <s v=""/>
    <n v="10540.48"/>
    <n v="10540.48"/>
    <x v="1"/>
    <x v="1"/>
    <s v=""/>
    <s v=""/>
    <n v="0"/>
    <n v="0"/>
    <n v="0"/>
  </r>
  <r>
    <x v="238"/>
    <s v="31/07/2024"/>
    <s v="Franchise Silver Sales Bill CSJ"/>
    <s v="SILVER ARTICLES SALES LABOUR CHARGES"/>
    <s v=""/>
    <s v=""/>
    <n v="0"/>
    <s v=""/>
    <s v=""/>
    <n v="1136.1600000000001"/>
    <n v="1136.1600000000001"/>
    <x v="1"/>
    <x v="1"/>
    <s v=""/>
    <s v=""/>
    <n v="0"/>
    <n v="0"/>
    <n v="0"/>
  </r>
  <r>
    <x v="238"/>
    <s v="31/07/2024"/>
    <s v="Franchise Silver Sales Bill CSJ"/>
    <s v="SGST ON SILVER ORNAMENT SALES"/>
    <s v=""/>
    <s v=""/>
    <n v="0"/>
    <s v=""/>
    <s v=""/>
    <n v="1387.66"/>
    <n v="0"/>
    <x v="1"/>
    <x v="1"/>
    <s v=""/>
    <s v=""/>
    <n v="0"/>
    <n v="0"/>
    <n v="0"/>
  </r>
  <r>
    <x v="238"/>
    <s v="31/07/2024"/>
    <s v="Franchise Silver Sales Bill CSJ"/>
    <s v="CGST ON SILVER ORNAMENT SALES"/>
    <s v=""/>
    <s v=""/>
    <n v="0"/>
    <s v=""/>
    <s v=""/>
    <n v="1387.66"/>
    <n v="0"/>
    <x v="1"/>
    <x v="1"/>
    <s v=""/>
    <s v=""/>
    <n v="0"/>
    <n v="0"/>
    <n v="0"/>
  </r>
  <r>
    <x v="238"/>
    <s v="31/07/2024"/>
    <s v="Franchise Silver Sales Bill CSJ"/>
    <s v="SGST ON SILVER ORNAMENT SALES"/>
    <s v=""/>
    <s v=""/>
    <n v="0"/>
    <s v=""/>
    <s v=""/>
    <n v="253.21"/>
    <n v="0"/>
    <x v="1"/>
    <x v="1"/>
    <s v=""/>
    <s v=""/>
    <n v="0"/>
    <n v="0"/>
    <n v="0"/>
  </r>
  <r>
    <x v="238"/>
    <s v="31/07/2024"/>
    <s v="Franchise Silver Sales Bill CSJ"/>
    <s v="CGST ON SILVER ORNAMENT SALES"/>
    <s v=""/>
    <s v=""/>
    <n v="0"/>
    <s v=""/>
    <s v=""/>
    <n v="253.21"/>
    <n v="0"/>
    <x v="1"/>
    <x v="1"/>
    <s v=""/>
    <s v=""/>
    <n v="0"/>
    <n v="0"/>
    <n v="0"/>
  </r>
  <r>
    <x v="238"/>
    <s v="31/07/2024"/>
    <s v="Franchise Silver Sales Bill CSJ"/>
    <s v="SGST ON SILVER ARTICLES SALES"/>
    <s v=""/>
    <s v=""/>
    <n v="0"/>
    <s v=""/>
    <s v=""/>
    <n v="158.11000000000001"/>
    <n v="0"/>
    <x v="1"/>
    <x v="1"/>
    <s v=""/>
    <s v=""/>
    <n v="0"/>
    <n v="0"/>
    <n v="0"/>
  </r>
  <r>
    <x v="238"/>
    <s v="31/07/2024"/>
    <s v="Franchise Silver Sales Bill CSJ"/>
    <s v="CGST ON SILVER ARTICLES SALES"/>
    <s v=""/>
    <s v=""/>
    <n v="0"/>
    <s v=""/>
    <s v=""/>
    <n v="158.11000000000001"/>
    <n v="0"/>
    <x v="1"/>
    <x v="1"/>
    <s v=""/>
    <s v=""/>
    <n v="0"/>
    <n v="0"/>
    <n v="0"/>
  </r>
  <r>
    <x v="238"/>
    <s v="31/07/2024"/>
    <s v="Franchise Silver Sales Bill CSJ"/>
    <s v="SGST ON SILVER ARTICLES SALES"/>
    <s v=""/>
    <s v=""/>
    <n v="0"/>
    <s v=""/>
    <s v=""/>
    <n v="17.04"/>
    <n v="0"/>
    <x v="1"/>
    <x v="1"/>
    <s v=""/>
    <s v=""/>
    <n v="0"/>
    <n v="0"/>
    <n v="0"/>
  </r>
  <r>
    <x v="238"/>
    <s v="31/07/2024"/>
    <s v="Franchise Silver Sales Bill CSJ"/>
    <s v="CGST ON SILVER ARTICLES SALES"/>
    <s v=""/>
    <s v=""/>
    <n v="0"/>
    <s v=""/>
    <s v=""/>
    <n v="17.04"/>
    <n v="0"/>
    <x v="1"/>
    <x v="1"/>
    <s v=""/>
    <s v=""/>
    <n v="0"/>
    <n v="0"/>
    <n v="0"/>
  </r>
  <r>
    <x v="238"/>
    <s v="31/07/2024"/>
    <s v="Franchise Silver Sales Bill CSJ"/>
    <s v="ROUND OFF A/C"/>
    <s v=""/>
    <s v=""/>
    <n v="0.08"/>
    <s v=""/>
    <s v=""/>
    <n v="0"/>
    <n v="0"/>
    <x v="1"/>
    <x v="1"/>
    <s v=""/>
    <s v=""/>
    <n v="0"/>
    <n v="0"/>
    <n v="0"/>
  </r>
  <r>
    <x v="238"/>
    <s v="31/07/2024"/>
    <s v="Franchise Silver Sales Bill CSJ"/>
    <s v="CHANDUKAKA SARAF AND SONS PVT LTD PUNE"/>
    <s v=""/>
    <s v=""/>
    <n v="124700"/>
    <s v=""/>
    <s v=""/>
    <n v="0"/>
    <n v="0"/>
    <x v="1"/>
    <x v="1"/>
    <s v=""/>
    <s v=""/>
    <n v="0"/>
    <n v="0"/>
    <n v="0"/>
  </r>
  <r>
    <x v="239"/>
    <s v="31/07/2024"/>
    <s v="Franchise Silver Sales Bill CSJ"/>
    <s v="SILVER ORNAMENT SALES"/>
    <s v=""/>
    <n v="0"/>
    <n v="0"/>
    <n v="57.524000000000001"/>
    <n v="81.23"/>
    <n v="12068.14"/>
    <n v="12068.14"/>
    <x v="1"/>
    <x v="1"/>
    <n v="57.524000000000001"/>
    <n v="81.23"/>
    <n v="4672.6750000000002"/>
    <n v="4672.6750000000002"/>
    <n v="0"/>
  </r>
  <r>
    <x v="239"/>
    <s v="31/07/2024"/>
    <s v="Franchise Silver Sales Bill CSJ"/>
    <s v="SGST ON SILVER ORNAMENT SALES"/>
    <s v=""/>
    <s v=""/>
    <n v="0"/>
    <s v=""/>
    <s v=""/>
    <n v="181.02"/>
    <n v="0"/>
    <x v="1"/>
    <x v="1"/>
    <s v=""/>
    <s v=""/>
    <n v="0"/>
    <n v="0"/>
    <n v="0"/>
  </r>
  <r>
    <x v="239"/>
    <s v="31/07/2024"/>
    <s v="Franchise Silver Sales Bill CSJ"/>
    <s v="CGST ON SILVER ORNAMENT SALES"/>
    <s v=""/>
    <s v=""/>
    <n v="0"/>
    <s v=""/>
    <s v=""/>
    <n v="181.02"/>
    <n v="0"/>
    <x v="1"/>
    <x v="1"/>
    <s v=""/>
    <s v=""/>
    <n v="0"/>
    <n v="0"/>
    <n v="0"/>
  </r>
  <r>
    <x v="239"/>
    <s v="31/07/2024"/>
    <s v="Franchise Silver Sales Bill CSJ"/>
    <s v="ROUND OFF A/C"/>
    <s v=""/>
    <s v=""/>
    <n v="0.18"/>
    <s v=""/>
    <s v=""/>
    <n v="0"/>
    <n v="0"/>
    <x v="1"/>
    <x v="1"/>
    <s v=""/>
    <s v=""/>
    <n v="0"/>
    <n v="0"/>
    <n v="0"/>
  </r>
  <r>
    <x v="239"/>
    <s v="31/07/2024"/>
    <s v="Franchise Silver Sales Bill CSJ"/>
    <s v="CHANDUKAKA SARAF AND SONS PVT LTD PUNE"/>
    <s v=""/>
    <s v=""/>
    <n v="12430"/>
    <s v=""/>
    <s v=""/>
    <n v="0"/>
    <n v="0"/>
    <x v="1"/>
    <x v="1"/>
    <s v=""/>
    <s v=""/>
    <n v="0"/>
    <n v="0"/>
    <n v="0"/>
  </r>
  <r>
    <x v="240"/>
    <s v="31/07/2024"/>
    <s v="Franchise Silver Sales Bill CSJ"/>
    <s v="SILVER ORNAMENT SALES"/>
    <s v=""/>
    <n v="0"/>
    <n v="0"/>
    <n v="77.900999999999996"/>
    <n v="81.23"/>
    <n v="16265.77"/>
    <n v="16265.77"/>
    <x v="1"/>
    <x v="1"/>
    <n v="77.900999999999996"/>
    <n v="81.23"/>
    <n v="6327.8980000000001"/>
    <n v="6327.8980000000001"/>
    <n v="0"/>
  </r>
  <r>
    <x v="240"/>
    <s v="31/07/2024"/>
    <s v="Franchise Silver Sales Bill CSJ"/>
    <s v="SGST ON SILVER ORNAMENT SALES"/>
    <s v=""/>
    <s v=""/>
    <n v="0"/>
    <s v=""/>
    <s v=""/>
    <n v="243.99"/>
    <n v="0"/>
    <x v="1"/>
    <x v="1"/>
    <s v=""/>
    <s v=""/>
    <n v="0"/>
    <n v="0"/>
    <n v="0"/>
  </r>
  <r>
    <x v="240"/>
    <s v="31/07/2024"/>
    <s v="Franchise Silver Sales Bill CSJ"/>
    <s v="CGST ON SILVER ORNAMENT SALES"/>
    <s v=""/>
    <s v=""/>
    <n v="0"/>
    <s v=""/>
    <s v=""/>
    <n v="243.99"/>
    <n v="0"/>
    <x v="1"/>
    <x v="1"/>
    <s v=""/>
    <s v=""/>
    <n v="0"/>
    <n v="0"/>
    <n v="0"/>
  </r>
  <r>
    <x v="240"/>
    <s v="31/07/2024"/>
    <s v="Franchise Silver Sales Bill CSJ"/>
    <s v="ROUND OFF A/C"/>
    <s v=""/>
    <s v=""/>
    <n v="0"/>
    <s v=""/>
    <s v=""/>
    <n v="0.25"/>
    <n v="0"/>
    <x v="1"/>
    <x v="1"/>
    <s v=""/>
    <s v=""/>
    <n v="0"/>
    <n v="0"/>
    <n v="0"/>
  </r>
  <r>
    <x v="240"/>
    <s v="31/07/2024"/>
    <s v="Franchise Silver Sales Bill CSJ"/>
    <s v="CHANDUKAKA SARAF AND SONS PVT LTD PUNE"/>
    <s v=""/>
    <s v=""/>
    <n v="16754"/>
    <s v=""/>
    <s v=""/>
    <n v="0"/>
    <n v="0"/>
    <x v="1"/>
    <x v="1"/>
    <s v=""/>
    <s v=""/>
    <n v="0"/>
    <n v="0"/>
    <n v="0"/>
  </r>
  <r>
    <x v="241"/>
    <s v="31/07/2024"/>
    <s v="Franchise Silver Sales Bill CSJ"/>
    <s v="SILVER ARTICLES SALES"/>
    <s v=""/>
    <n v="0"/>
    <n v="0"/>
    <n v="2842.431"/>
    <n v="81.23"/>
    <n v="64680.01"/>
    <n v="64680.01"/>
    <x v="1"/>
    <x v="1"/>
    <n v="2842.431"/>
    <n v="81.23"/>
    <n v="230890.67"/>
    <n v="230890.67"/>
    <n v="0"/>
  </r>
  <r>
    <x v="241"/>
    <s v="31/07/2024"/>
    <s v="Franchise Silver Sales Bill CSJ"/>
    <s v="SILVER ARTICLES SALES LABOUR CHARGES"/>
    <s v=""/>
    <s v=""/>
    <n v="0"/>
    <s v=""/>
    <s v=""/>
    <n v="6062.53"/>
    <n v="6062.53"/>
    <x v="1"/>
    <x v="1"/>
    <s v=""/>
    <s v=""/>
    <n v="0"/>
    <n v="0"/>
    <n v="0"/>
  </r>
  <r>
    <x v="241"/>
    <s v="31/07/2024"/>
    <s v="Franchise Silver Sales Bill CSJ"/>
    <s v="SILVER ORNAMENT SALES"/>
    <s v=""/>
    <s v=""/>
    <n v="0"/>
    <s v=""/>
    <s v=""/>
    <n v="118877.81"/>
    <n v="118877.81"/>
    <x v="1"/>
    <x v="1"/>
    <s v=""/>
    <s v=""/>
    <n v="0"/>
    <n v="0"/>
    <n v="0"/>
  </r>
  <r>
    <x v="241"/>
    <s v="31/07/2024"/>
    <s v="Franchise Silver Sales Bill CSJ"/>
    <s v="SILVER ORNAMENT SALES LABOUR CHARGES"/>
    <s v=""/>
    <s v=""/>
    <n v="0"/>
    <s v=""/>
    <s v=""/>
    <n v="21101.360000000001"/>
    <n v="21101.360000000001"/>
    <x v="1"/>
    <x v="1"/>
    <s v=""/>
    <s v=""/>
    <n v="0"/>
    <n v="0"/>
    <n v="0"/>
  </r>
  <r>
    <x v="241"/>
    <s v="31/07/2024"/>
    <s v="Franchise Silver Sales Bill CSJ"/>
    <s v="SILVER BULLION SALES"/>
    <s v=""/>
    <s v=""/>
    <n v="0"/>
    <s v=""/>
    <s v=""/>
    <n v="47327.040000000001"/>
    <n v="47327.040000000001"/>
    <x v="1"/>
    <x v="1"/>
    <s v=""/>
    <s v=""/>
    <n v="0"/>
    <n v="0"/>
    <n v="0"/>
  </r>
  <r>
    <x v="241"/>
    <s v="31/07/2024"/>
    <s v="Franchise Silver Sales Bill CSJ"/>
    <s v="SILVER BULLION SALES LABOUR CHARGES"/>
    <s v=""/>
    <s v=""/>
    <n v="0"/>
    <s v=""/>
    <s v=""/>
    <n v="189.27"/>
    <n v="189.27"/>
    <x v="1"/>
    <x v="1"/>
    <s v=""/>
    <s v=""/>
    <n v="0"/>
    <n v="0"/>
    <n v="0"/>
  </r>
  <r>
    <x v="241"/>
    <s v="31/07/2024"/>
    <s v="Franchise Silver Sales Bill CSJ"/>
    <s v="SGST ON SILVER ARTICLES SALES"/>
    <s v=""/>
    <s v=""/>
    <n v="0"/>
    <s v=""/>
    <s v=""/>
    <n v="970.2"/>
    <n v="0"/>
    <x v="1"/>
    <x v="1"/>
    <s v=""/>
    <s v=""/>
    <n v="0"/>
    <n v="0"/>
    <n v="0"/>
  </r>
  <r>
    <x v="241"/>
    <s v="31/07/2024"/>
    <s v="Franchise Silver Sales Bill CSJ"/>
    <s v="CGST ON SILVER ARTICLES SALES"/>
    <s v=""/>
    <s v=""/>
    <n v="0"/>
    <s v=""/>
    <s v=""/>
    <n v="970.2"/>
    <n v="0"/>
    <x v="1"/>
    <x v="1"/>
    <s v=""/>
    <s v=""/>
    <n v="0"/>
    <n v="0"/>
    <n v="0"/>
  </r>
  <r>
    <x v="241"/>
    <s v="31/07/2024"/>
    <s v="Franchise Silver Sales Bill CSJ"/>
    <s v="SGST ON SILVER ARTICLES SALES"/>
    <s v=""/>
    <s v=""/>
    <n v="0"/>
    <s v=""/>
    <s v=""/>
    <n v="90.94"/>
    <n v="0"/>
    <x v="1"/>
    <x v="1"/>
    <s v=""/>
    <s v=""/>
    <n v="0"/>
    <n v="0"/>
    <n v="0"/>
  </r>
  <r>
    <x v="241"/>
    <s v="31/07/2024"/>
    <s v="Franchise Silver Sales Bill CSJ"/>
    <s v="CGST ON SILVER ARTICLES SALES"/>
    <s v=""/>
    <s v=""/>
    <n v="0"/>
    <s v=""/>
    <s v=""/>
    <n v="90.94"/>
    <n v="0"/>
    <x v="1"/>
    <x v="1"/>
    <s v=""/>
    <s v=""/>
    <n v="0"/>
    <n v="0"/>
    <n v="0"/>
  </r>
  <r>
    <x v="241"/>
    <s v="31/07/2024"/>
    <s v="Franchise Silver Sales Bill CSJ"/>
    <s v="SGST ON SILVER ORNAMENT SALES"/>
    <s v=""/>
    <s v=""/>
    <n v="0"/>
    <s v=""/>
    <s v=""/>
    <n v="1783.17"/>
    <n v="0"/>
    <x v="1"/>
    <x v="1"/>
    <s v=""/>
    <s v=""/>
    <n v="0"/>
    <n v="0"/>
    <n v="0"/>
  </r>
  <r>
    <x v="241"/>
    <s v="31/07/2024"/>
    <s v="Franchise Silver Sales Bill CSJ"/>
    <s v="CGST ON SILVER ORNAMENT SALES"/>
    <s v=""/>
    <s v=""/>
    <n v="0"/>
    <s v=""/>
    <s v=""/>
    <n v="1783.17"/>
    <n v="0"/>
    <x v="1"/>
    <x v="1"/>
    <s v=""/>
    <s v=""/>
    <n v="0"/>
    <n v="0"/>
    <n v="0"/>
  </r>
  <r>
    <x v="241"/>
    <s v="31/07/2024"/>
    <s v="Franchise Silver Sales Bill CSJ"/>
    <s v="SGST ON SILVER ORNAMENT SALES"/>
    <s v=""/>
    <s v=""/>
    <n v="0"/>
    <s v=""/>
    <s v=""/>
    <n v="316.52"/>
    <n v="0"/>
    <x v="1"/>
    <x v="1"/>
    <s v=""/>
    <s v=""/>
    <n v="0"/>
    <n v="0"/>
    <n v="0"/>
  </r>
  <r>
    <x v="241"/>
    <s v="31/07/2024"/>
    <s v="Franchise Silver Sales Bill CSJ"/>
    <s v="CGST ON SILVER ORNAMENT SALES"/>
    <s v=""/>
    <s v=""/>
    <n v="0"/>
    <s v=""/>
    <s v=""/>
    <n v="316.52"/>
    <n v="0"/>
    <x v="1"/>
    <x v="1"/>
    <s v=""/>
    <s v=""/>
    <n v="0"/>
    <n v="0"/>
    <n v="0"/>
  </r>
  <r>
    <x v="241"/>
    <s v="31/07/2024"/>
    <s v="Franchise Silver Sales Bill CSJ"/>
    <s v="SGST ON SILVER BULLION SALES"/>
    <s v=""/>
    <s v=""/>
    <n v="0"/>
    <s v=""/>
    <s v=""/>
    <n v="709.91"/>
    <n v="0"/>
    <x v="1"/>
    <x v="1"/>
    <s v=""/>
    <s v=""/>
    <n v="0"/>
    <n v="0"/>
    <n v="0"/>
  </r>
  <r>
    <x v="241"/>
    <s v="31/07/2024"/>
    <s v="Franchise Silver Sales Bill CSJ"/>
    <s v="CGST ON SILVER BULLION SALES"/>
    <s v=""/>
    <s v=""/>
    <n v="0"/>
    <s v=""/>
    <s v=""/>
    <n v="709.91"/>
    <n v="0"/>
    <x v="1"/>
    <x v="1"/>
    <s v=""/>
    <s v=""/>
    <n v="0"/>
    <n v="0"/>
    <n v="0"/>
  </r>
  <r>
    <x v="241"/>
    <s v="31/07/2024"/>
    <s v="Franchise Silver Sales Bill CSJ"/>
    <s v="SGST ON SILVER BULLION SALES"/>
    <s v=""/>
    <s v=""/>
    <n v="0"/>
    <s v=""/>
    <s v=""/>
    <n v="2.84"/>
    <n v="0"/>
    <x v="1"/>
    <x v="1"/>
    <s v=""/>
    <s v=""/>
    <n v="0"/>
    <n v="0"/>
    <n v="0"/>
  </r>
  <r>
    <x v="241"/>
    <s v="31/07/2024"/>
    <s v="Franchise Silver Sales Bill CSJ"/>
    <s v="CGST ON SILVER BULLION SALES"/>
    <s v=""/>
    <s v=""/>
    <n v="0"/>
    <s v=""/>
    <s v=""/>
    <n v="2.84"/>
    <n v="0"/>
    <x v="1"/>
    <x v="1"/>
    <s v=""/>
    <s v=""/>
    <n v="0"/>
    <n v="0"/>
    <n v="0"/>
  </r>
  <r>
    <x v="241"/>
    <s v="31/07/2024"/>
    <s v="Franchise Silver Sales Bill CSJ"/>
    <s v="ROUND OFF A/C"/>
    <s v=""/>
    <s v=""/>
    <n v="0.18"/>
    <s v=""/>
    <s v=""/>
    <n v="0"/>
    <n v="0"/>
    <x v="1"/>
    <x v="1"/>
    <s v=""/>
    <s v=""/>
    <n v="0"/>
    <n v="0"/>
    <n v="0"/>
  </r>
  <r>
    <x v="241"/>
    <s v="31/07/2024"/>
    <s v="Franchise Silver Sales Bill CSJ"/>
    <s v="CHANDUKAKA SARAF AND SONS PVT LTD PUNE"/>
    <s v=""/>
    <s v=""/>
    <n v="265985"/>
    <s v=""/>
    <s v=""/>
    <n v="0"/>
    <n v="0"/>
    <x v="1"/>
    <x v="1"/>
    <s v=""/>
    <s v=""/>
    <n v="0"/>
    <n v="0"/>
    <n v="0"/>
  </r>
  <r>
    <x v="242"/>
    <s v="31/07/2024"/>
    <s v="Franchise Silver Sales Bill CSJ"/>
    <s v="SILVER ORNAMENT SALES"/>
    <s v=""/>
    <n v="0"/>
    <n v="0"/>
    <n v="94.680999999999997"/>
    <n v="81.23"/>
    <n v="19488.990000000002"/>
    <n v="19488.990000000002"/>
    <x v="1"/>
    <x v="1"/>
    <n v="94.680999999999997"/>
    <n v="81.23"/>
    <n v="7690.9380000000001"/>
    <n v="7690.9380000000001"/>
    <n v="0"/>
  </r>
  <r>
    <x v="242"/>
    <s v="31/07/2024"/>
    <s v="Franchise Silver Sales Bill CSJ"/>
    <s v="SGST ON SILVER ORNAMENT SALES"/>
    <s v=""/>
    <s v=""/>
    <n v="0"/>
    <s v=""/>
    <s v=""/>
    <n v="292.33"/>
    <n v="0"/>
    <x v="1"/>
    <x v="1"/>
    <s v=""/>
    <s v=""/>
    <n v="0"/>
    <n v="0"/>
    <n v="0"/>
  </r>
  <r>
    <x v="242"/>
    <s v="31/07/2024"/>
    <s v="Franchise Silver Sales Bill CSJ"/>
    <s v="CGST ON SILVER ORNAMENT SALES"/>
    <s v=""/>
    <s v=""/>
    <n v="0"/>
    <s v=""/>
    <s v=""/>
    <n v="292.33"/>
    <n v="0"/>
    <x v="1"/>
    <x v="1"/>
    <s v=""/>
    <s v=""/>
    <n v="0"/>
    <n v="0"/>
    <n v="0"/>
  </r>
  <r>
    <x v="242"/>
    <s v="31/07/2024"/>
    <s v="Franchise Silver Sales Bill CSJ"/>
    <s v="ROUND OFF A/C"/>
    <s v=""/>
    <s v=""/>
    <n v="0"/>
    <s v=""/>
    <s v=""/>
    <n v="0.35"/>
    <n v="0"/>
    <x v="1"/>
    <x v="1"/>
    <s v=""/>
    <s v=""/>
    <n v="0"/>
    <n v="0"/>
    <n v="0"/>
  </r>
  <r>
    <x v="242"/>
    <s v="31/07/2024"/>
    <s v="Franchise Silver Sales Bill CSJ"/>
    <s v="CHANDUKAKA SARAF AND SONS PVT LTD PUNE"/>
    <s v=""/>
    <s v=""/>
    <n v="20074"/>
    <s v=""/>
    <s v=""/>
    <n v="0"/>
    <n v="0"/>
    <x v="1"/>
    <x v="1"/>
    <s v=""/>
    <s v=""/>
    <n v="0"/>
    <n v="0"/>
    <n v="0"/>
  </r>
  <r>
    <x v="243"/>
    <s v="31/07/2024"/>
    <s v="Franchise Silver Sales Bill CSJ"/>
    <s v="SILVER ORNAMENT SALES"/>
    <s v=""/>
    <n v="0"/>
    <n v="0"/>
    <n v="2773.4119999999998"/>
    <n v="81.23"/>
    <n v="154744.24"/>
    <n v="154744.24"/>
    <x v="1"/>
    <x v="1"/>
    <n v="2773.4119999999998"/>
    <n v="81.23"/>
    <n v="225284.25700000001"/>
    <n v="225284.25700000001"/>
    <n v="0"/>
  </r>
  <r>
    <x v="243"/>
    <s v="31/07/2024"/>
    <s v="Franchise Silver Sales Bill CSJ"/>
    <s v="SILVER ORNAMENT SALES LABOUR CHARGES"/>
    <s v=""/>
    <s v=""/>
    <n v="0"/>
    <s v=""/>
    <s v=""/>
    <n v="24403.03"/>
    <n v="24403.03"/>
    <x v="1"/>
    <x v="1"/>
    <s v=""/>
    <s v=""/>
    <n v="0"/>
    <n v="0"/>
    <n v="0"/>
  </r>
  <r>
    <x v="243"/>
    <s v="31/07/2024"/>
    <s v="Franchise Silver Sales Bill CSJ"/>
    <s v="SILVER ARTICLES SALES"/>
    <s v=""/>
    <s v=""/>
    <n v="0"/>
    <s v=""/>
    <s v=""/>
    <n v="70534.22"/>
    <n v="70534.22"/>
    <x v="1"/>
    <x v="1"/>
    <s v=""/>
    <s v=""/>
    <n v="0"/>
    <n v="0"/>
    <n v="0"/>
  </r>
  <r>
    <x v="243"/>
    <s v="31/07/2024"/>
    <s v="Franchise Silver Sales Bill CSJ"/>
    <s v="SILVER ARTICLES SALES LABOUR CHARGES"/>
    <s v=""/>
    <s v=""/>
    <n v="0"/>
    <s v=""/>
    <s v=""/>
    <n v="10144.48"/>
    <n v="10144.48"/>
    <x v="1"/>
    <x v="1"/>
    <s v=""/>
    <s v=""/>
    <n v="0"/>
    <n v="0"/>
    <n v="0"/>
  </r>
  <r>
    <x v="243"/>
    <s v="31/07/2024"/>
    <s v="Franchise Silver Sales Bill CSJ"/>
    <s v="SGST ON SILVER ORNAMENT SALES"/>
    <s v=""/>
    <s v=""/>
    <n v="0"/>
    <s v=""/>
    <s v=""/>
    <n v="2321.16"/>
    <n v="0"/>
    <x v="1"/>
    <x v="1"/>
    <s v=""/>
    <s v=""/>
    <n v="0"/>
    <n v="0"/>
    <n v="0"/>
  </r>
  <r>
    <x v="243"/>
    <s v="31/07/2024"/>
    <s v="Franchise Silver Sales Bill CSJ"/>
    <s v="CGST ON SILVER ORNAMENT SALES"/>
    <s v=""/>
    <s v=""/>
    <n v="0"/>
    <s v=""/>
    <s v=""/>
    <n v="2321.16"/>
    <n v="0"/>
    <x v="1"/>
    <x v="1"/>
    <s v=""/>
    <s v=""/>
    <n v="0"/>
    <n v="0"/>
    <n v="0"/>
  </r>
  <r>
    <x v="243"/>
    <s v="31/07/2024"/>
    <s v="Franchise Silver Sales Bill CSJ"/>
    <s v="SGST ON SILVER ORNAMENT SALES"/>
    <s v=""/>
    <s v=""/>
    <n v="0"/>
    <s v=""/>
    <s v=""/>
    <n v="366.05"/>
    <n v="0"/>
    <x v="1"/>
    <x v="1"/>
    <s v=""/>
    <s v=""/>
    <n v="0"/>
    <n v="0"/>
    <n v="0"/>
  </r>
  <r>
    <x v="243"/>
    <s v="31/07/2024"/>
    <s v="Franchise Silver Sales Bill CSJ"/>
    <s v="CGST ON SILVER ORNAMENT SALES"/>
    <s v=""/>
    <s v=""/>
    <n v="0"/>
    <s v=""/>
    <s v=""/>
    <n v="366.05"/>
    <n v="0"/>
    <x v="1"/>
    <x v="1"/>
    <s v=""/>
    <s v=""/>
    <n v="0"/>
    <n v="0"/>
    <n v="0"/>
  </r>
  <r>
    <x v="243"/>
    <s v="31/07/2024"/>
    <s v="Franchise Silver Sales Bill CSJ"/>
    <s v="SGST ON SILVER ARTICLES SALES"/>
    <s v=""/>
    <s v=""/>
    <n v="0"/>
    <s v=""/>
    <s v=""/>
    <n v="1058.01"/>
    <n v="0"/>
    <x v="1"/>
    <x v="1"/>
    <s v=""/>
    <s v=""/>
    <n v="0"/>
    <n v="0"/>
    <n v="0"/>
  </r>
  <r>
    <x v="243"/>
    <s v="31/07/2024"/>
    <s v="Franchise Silver Sales Bill CSJ"/>
    <s v="CGST ON SILVER ARTICLES SALES"/>
    <s v=""/>
    <s v=""/>
    <n v="0"/>
    <s v=""/>
    <s v=""/>
    <n v="1058.01"/>
    <n v="0"/>
    <x v="1"/>
    <x v="1"/>
    <s v=""/>
    <s v=""/>
    <n v="0"/>
    <n v="0"/>
    <n v="0"/>
  </r>
  <r>
    <x v="243"/>
    <s v="31/07/2024"/>
    <s v="Franchise Silver Sales Bill CSJ"/>
    <s v="SGST ON SILVER ARTICLES SALES"/>
    <s v=""/>
    <s v=""/>
    <n v="0"/>
    <s v=""/>
    <s v=""/>
    <n v="152.16999999999999"/>
    <n v="0"/>
    <x v="1"/>
    <x v="1"/>
    <s v=""/>
    <s v=""/>
    <n v="0"/>
    <n v="0"/>
    <n v="0"/>
  </r>
  <r>
    <x v="243"/>
    <s v="31/07/2024"/>
    <s v="Franchise Silver Sales Bill CSJ"/>
    <s v="CGST ON SILVER ARTICLES SALES"/>
    <s v=""/>
    <s v=""/>
    <n v="0"/>
    <s v=""/>
    <s v=""/>
    <n v="152.16999999999999"/>
    <n v="0"/>
    <x v="1"/>
    <x v="1"/>
    <s v=""/>
    <s v=""/>
    <n v="0"/>
    <n v="0"/>
    <n v="0"/>
  </r>
  <r>
    <x v="243"/>
    <s v="31/07/2024"/>
    <s v="Franchise Silver Sales Bill CSJ"/>
    <s v="ROUND OFF A/C"/>
    <s v=""/>
    <s v=""/>
    <n v="0"/>
    <s v=""/>
    <s v=""/>
    <n v="0.25"/>
    <n v="0"/>
    <x v="1"/>
    <x v="1"/>
    <s v=""/>
    <s v=""/>
    <n v="0"/>
    <n v="0"/>
    <n v="0"/>
  </r>
  <r>
    <x v="243"/>
    <s v="31/07/2024"/>
    <s v="Franchise Silver Sales Bill CSJ"/>
    <s v="CHANDUKAKA SARAF AND SONS PVT LTD PUNE"/>
    <s v=""/>
    <s v=""/>
    <n v="267621"/>
    <s v=""/>
    <s v=""/>
    <n v="0"/>
    <n v="0"/>
    <x v="1"/>
    <x v="1"/>
    <s v=""/>
    <s v=""/>
    <n v="0"/>
    <n v="0"/>
    <n v="0"/>
  </r>
  <r>
    <x v="244"/>
    <s v="31/07/2024"/>
    <s v="Franchise Silver Sales Bill CSJ"/>
    <s v="SILVER ORNAMENT SALES"/>
    <s v=""/>
    <n v="0"/>
    <n v="0"/>
    <n v="85.332999999999998"/>
    <n v="81.23"/>
    <n v="16106.7"/>
    <n v="16106.7"/>
    <x v="1"/>
    <x v="1"/>
    <n v="85.332999999999998"/>
    <n v="81.23"/>
    <n v="6931.6"/>
    <n v="6931.6"/>
    <n v="0"/>
  </r>
  <r>
    <x v="244"/>
    <s v="31/07/2024"/>
    <s v="Franchise Silver Sales Bill CSJ"/>
    <s v="SGST ON SILVER ORNAMENT SALES"/>
    <s v=""/>
    <s v=""/>
    <n v="0"/>
    <s v=""/>
    <s v=""/>
    <n v="241.6"/>
    <n v="0"/>
    <x v="1"/>
    <x v="1"/>
    <s v=""/>
    <s v=""/>
    <n v="0"/>
    <n v="0"/>
    <n v="0"/>
  </r>
  <r>
    <x v="244"/>
    <s v="31/07/2024"/>
    <s v="Franchise Silver Sales Bill CSJ"/>
    <s v="CGST ON SILVER ORNAMENT SALES"/>
    <s v=""/>
    <s v=""/>
    <n v="0"/>
    <s v=""/>
    <s v=""/>
    <n v="241.6"/>
    <n v="0"/>
    <x v="1"/>
    <x v="1"/>
    <s v=""/>
    <s v=""/>
    <n v="0"/>
    <n v="0"/>
    <n v="0"/>
  </r>
  <r>
    <x v="244"/>
    <s v="31/07/2024"/>
    <s v="Franchise Silver Sales Bill CSJ"/>
    <s v="ROUND OFF A/C"/>
    <s v=""/>
    <s v=""/>
    <n v="0"/>
    <s v=""/>
    <s v=""/>
    <n v="0.1"/>
    <n v="0"/>
    <x v="1"/>
    <x v="1"/>
    <s v=""/>
    <s v=""/>
    <n v="0"/>
    <n v="0"/>
    <n v="0"/>
  </r>
  <r>
    <x v="244"/>
    <s v="31/07/2024"/>
    <s v="Franchise Silver Sales Bill CSJ"/>
    <s v="CHANDUKAKA SARAF AND SONS PVT LTD PUNE"/>
    <s v=""/>
    <s v=""/>
    <n v="16590"/>
    <s v=""/>
    <s v=""/>
    <n v="0"/>
    <n v="0"/>
    <x v="1"/>
    <x v="1"/>
    <s v=""/>
    <s v=""/>
    <n v="0"/>
    <n v="0"/>
    <n v="0"/>
  </r>
  <r>
    <x v="245"/>
    <s v="31/07/2024"/>
    <s v="Franchise Silver Sales Bill CSJ"/>
    <s v="SILVER ORNAMENT SALES"/>
    <s v=""/>
    <n v="0"/>
    <n v="0"/>
    <n v="1260.075"/>
    <n v="81.23"/>
    <n v="74952.740000000005"/>
    <n v="74952.740000000005"/>
    <x v="1"/>
    <x v="1"/>
    <n v="1260.075"/>
    <n v="81.23"/>
    <n v="102355.89200000001"/>
    <n v="102355.89200000001"/>
    <n v="0"/>
  </r>
  <r>
    <x v="245"/>
    <s v="31/07/2024"/>
    <s v="Franchise Silver Sales Bill CSJ"/>
    <s v="SILVER ORNAMENT SALES LABOUR CHARGES"/>
    <s v=""/>
    <s v=""/>
    <n v="0"/>
    <s v=""/>
    <s v=""/>
    <n v="15237.76"/>
    <n v="15237.76"/>
    <x v="1"/>
    <x v="1"/>
    <s v=""/>
    <s v=""/>
    <n v="0"/>
    <n v="0"/>
    <n v="0"/>
  </r>
  <r>
    <x v="245"/>
    <s v="31/07/2024"/>
    <s v="Franchise Silver Sales Bill CSJ"/>
    <s v="SILVER ARTICLES SALES"/>
    <s v=""/>
    <s v=""/>
    <n v="0"/>
    <s v=""/>
    <s v=""/>
    <n v="5668"/>
    <n v="5668"/>
    <x v="1"/>
    <x v="1"/>
    <s v=""/>
    <s v=""/>
    <n v="0"/>
    <n v="0"/>
    <n v="0"/>
  </r>
  <r>
    <x v="245"/>
    <s v="31/07/2024"/>
    <s v="Franchise Silver Sales Bill CSJ"/>
    <s v="SILVER ARTICLES SALES LABOUR CHARGES"/>
    <s v=""/>
    <s v=""/>
    <n v="0"/>
    <s v=""/>
    <s v=""/>
    <n v="1010.67"/>
    <n v="1010.67"/>
    <x v="1"/>
    <x v="1"/>
    <s v=""/>
    <s v=""/>
    <n v="0"/>
    <n v="0"/>
    <n v="0"/>
  </r>
  <r>
    <x v="245"/>
    <s v="31/07/2024"/>
    <s v="Franchise Silver Sales Bill CSJ"/>
    <s v="SILVER BULLION SALES"/>
    <s v=""/>
    <s v=""/>
    <n v="0"/>
    <s v=""/>
    <s v=""/>
    <n v="21732.27"/>
    <n v="21732.27"/>
    <x v="1"/>
    <x v="1"/>
    <s v=""/>
    <s v=""/>
    <n v="0"/>
    <n v="0"/>
    <n v="0"/>
  </r>
  <r>
    <x v="245"/>
    <s v="31/07/2024"/>
    <s v="Franchise Silver Sales Bill CSJ"/>
    <s v="SILVER BULLION SALES LABOUR CHARGES"/>
    <s v=""/>
    <s v=""/>
    <n v="0"/>
    <s v=""/>
    <s v=""/>
    <n v="86.92"/>
    <n v="86.92"/>
    <x v="1"/>
    <x v="1"/>
    <s v=""/>
    <s v=""/>
    <n v="0"/>
    <n v="0"/>
    <n v="0"/>
  </r>
  <r>
    <x v="245"/>
    <s v="31/07/2024"/>
    <s v="Franchise Silver Sales Bill CSJ"/>
    <s v="SGST ON SILVER ORNAMENT SALES"/>
    <s v=""/>
    <s v=""/>
    <n v="0"/>
    <s v=""/>
    <s v=""/>
    <n v="1124.29"/>
    <n v="0"/>
    <x v="1"/>
    <x v="1"/>
    <s v=""/>
    <s v=""/>
    <n v="0"/>
    <n v="0"/>
    <n v="0"/>
  </r>
  <r>
    <x v="245"/>
    <s v="31/07/2024"/>
    <s v="Franchise Silver Sales Bill CSJ"/>
    <s v="CGST ON SILVER ORNAMENT SALES"/>
    <s v=""/>
    <s v=""/>
    <n v="0"/>
    <s v=""/>
    <s v=""/>
    <n v="1124.29"/>
    <n v="0"/>
    <x v="1"/>
    <x v="1"/>
    <s v=""/>
    <s v=""/>
    <n v="0"/>
    <n v="0"/>
    <n v="0"/>
  </r>
  <r>
    <x v="245"/>
    <s v="31/07/2024"/>
    <s v="Franchise Silver Sales Bill CSJ"/>
    <s v="SGST ON SILVER ORNAMENT SALES"/>
    <s v=""/>
    <s v=""/>
    <n v="0"/>
    <s v=""/>
    <s v=""/>
    <n v="228.57"/>
    <n v="0"/>
    <x v="1"/>
    <x v="1"/>
    <s v=""/>
    <s v=""/>
    <n v="0"/>
    <n v="0"/>
    <n v="0"/>
  </r>
  <r>
    <x v="245"/>
    <s v="31/07/2024"/>
    <s v="Franchise Silver Sales Bill CSJ"/>
    <s v="CGST ON SILVER ORNAMENT SALES"/>
    <s v=""/>
    <s v=""/>
    <n v="0"/>
    <s v=""/>
    <s v=""/>
    <n v="228.57"/>
    <n v="0"/>
    <x v="1"/>
    <x v="1"/>
    <s v=""/>
    <s v=""/>
    <n v="0"/>
    <n v="0"/>
    <n v="0"/>
  </r>
  <r>
    <x v="245"/>
    <s v="31/07/2024"/>
    <s v="Franchise Silver Sales Bill CSJ"/>
    <s v="SGST ON SILVER ARTICLES SALES"/>
    <s v=""/>
    <s v=""/>
    <n v="0"/>
    <s v=""/>
    <s v=""/>
    <n v="85.02"/>
    <n v="0"/>
    <x v="1"/>
    <x v="1"/>
    <s v=""/>
    <s v=""/>
    <n v="0"/>
    <n v="0"/>
    <n v="0"/>
  </r>
  <r>
    <x v="245"/>
    <s v="31/07/2024"/>
    <s v="Franchise Silver Sales Bill CSJ"/>
    <s v="CGST ON SILVER ARTICLES SALES"/>
    <s v=""/>
    <s v=""/>
    <n v="0"/>
    <s v=""/>
    <s v=""/>
    <n v="85.02"/>
    <n v="0"/>
    <x v="1"/>
    <x v="1"/>
    <s v=""/>
    <s v=""/>
    <n v="0"/>
    <n v="0"/>
    <n v="0"/>
  </r>
  <r>
    <x v="245"/>
    <s v="31/07/2024"/>
    <s v="Franchise Silver Sales Bill CSJ"/>
    <s v="SGST ON SILVER ARTICLES SALES"/>
    <s v=""/>
    <s v=""/>
    <n v="0"/>
    <s v=""/>
    <s v=""/>
    <n v="15.16"/>
    <n v="0"/>
    <x v="1"/>
    <x v="1"/>
    <s v=""/>
    <s v=""/>
    <n v="0"/>
    <n v="0"/>
    <n v="0"/>
  </r>
  <r>
    <x v="245"/>
    <s v="31/07/2024"/>
    <s v="Franchise Silver Sales Bill CSJ"/>
    <s v="CGST ON SILVER ARTICLES SALES"/>
    <s v=""/>
    <s v=""/>
    <n v="0"/>
    <s v=""/>
    <s v=""/>
    <n v="15.16"/>
    <n v="0"/>
    <x v="1"/>
    <x v="1"/>
    <s v=""/>
    <s v=""/>
    <n v="0"/>
    <n v="0"/>
    <n v="0"/>
  </r>
  <r>
    <x v="245"/>
    <s v="31/07/2024"/>
    <s v="Franchise Silver Sales Bill CSJ"/>
    <s v="SGST ON SILVER BULLION SALES"/>
    <s v=""/>
    <s v=""/>
    <n v="0"/>
    <s v=""/>
    <s v=""/>
    <n v="325.98"/>
    <n v="0"/>
    <x v="1"/>
    <x v="1"/>
    <s v=""/>
    <s v=""/>
    <n v="0"/>
    <n v="0"/>
    <n v="0"/>
  </r>
  <r>
    <x v="245"/>
    <s v="31/07/2024"/>
    <s v="Franchise Silver Sales Bill CSJ"/>
    <s v="CGST ON SILVER BULLION SALES"/>
    <s v=""/>
    <s v=""/>
    <n v="0"/>
    <s v=""/>
    <s v=""/>
    <n v="325.98"/>
    <n v="0"/>
    <x v="1"/>
    <x v="1"/>
    <s v=""/>
    <s v=""/>
    <n v="0"/>
    <n v="0"/>
    <n v="0"/>
  </r>
  <r>
    <x v="245"/>
    <s v="31/07/2024"/>
    <s v="Franchise Silver Sales Bill CSJ"/>
    <s v="SGST ON SILVER BULLION SALES"/>
    <s v=""/>
    <s v=""/>
    <n v="0"/>
    <s v=""/>
    <s v=""/>
    <n v="1.3"/>
    <n v="0"/>
    <x v="1"/>
    <x v="1"/>
    <s v=""/>
    <s v=""/>
    <n v="0"/>
    <n v="0"/>
    <n v="0"/>
  </r>
  <r>
    <x v="245"/>
    <s v="31/07/2024"/>
    <s v="Franchise Silver Sales Bill CSJ"/>
    <s v="CGST ON SILVER BULLION SALES"/>
    <s v=""/>
    <s v=""/>
    <n v="0"/>
    <s v=""/>
    <s v=""/>
    <n v="1.3"/>
    <n v="0"/>
    <x v="1"/>
    <x v="1"/>
    <s v=""/>
    <s v=""/>
    <n v="0"/>
    <n v="0"/>
    <n v="0"/>
  </r>
  <r>
    <x v="245"/>
    <s v="31/07/2024"/>
    <s v="Franchise Silver Sales Bill CSJ"/>
    <s v="ROUND OFF A/C"/>
    <s v=""/>
    <s v=""/>
    <n v="0"/>
    <s v=""/>
    <s v=""/>
    <n v="0"/>
    <n v="0"/>
    <x v="1"/>
    <x v="1"/>
    <s v=""/>
    <s v=""/>
    <n v="0"/>
    <n v="0"/>
    <n v="0"/>
  </r>
  <r>
    <x v="245"/>
    <s v="31/07/2024"/>
    <s v="Franchise Silver Sales Bill CSJ"/>
    <s v="CHANDUKAKA SARAF AND SONS PVT LTD PUNE"/>
    <s v=""/>
    <s v=""/>
    <n v="122249"/>
    <s v=""/>
    <s v=""/>
    <n v="0"/>
    <n v="0"/>
    <x v="1"/>
    <x v="1"/>
    <s v=""/>
    <s v=""/>
    <n v="0"/>
    <n v="0"/>
    <n v="0"/>
  </r>
  <r>
    <x v="246"/>
    <s v="31/07/2024"/>
    <s v="Franchise Silver Sales Bill CSJ"/>
    <s v="SILVER ORNAMENT SALES"/>
    <s v=""/>
    <n v="0"/>
    <n v="0"/>
    <n v="786.00699999999995"/>
    <n v="81.23"/>
    <n v="46607.79"/>
    <n v="46607.79"/>
    <x v="1"/>
    <x v="1"/>
    <n v="786.00699999999995"/>
    <n v="81.23"/>
    <n v="63847.349000000002"/>
    <n v="63847.349000000002"/>
    <n v="0"/>
  </r>
  <r>
    <x v="246"/>
    <s v="31/07/2024"/>
    <s v="Franchise Silver Sales Bill CSJ"/>
    <s v="SILVER ORNAMENT SALES LABOUR CHARGES"/>
    <s v=""/>
    <s v=""/>
    <n v="0"/>
    <s v=""/>
    <s v=""/>
    <n v="9173.7000000000007"/>
    <n v="9173.7000000000007"/>
    <x v="1"/>
    <x v="1"/>
    <s v=""/>
    <s v=""/>
    <n v="0"/>
    <n v="0"/>
    <n v="0"/>
  </r>
  <r>
    <x v="246"/>
    <s v="31/07/2024"/>
    <s v="Franchise Silver Sales Bill CSJ"/>
    <s v="SILVER ARTICLES SALES"/>
    <s v=""/>
    <s v=""/>
    <n v="0"/>
    <s v=""/>
    <s v=""/>
    <n v="17237.759999999998"/>
    <n v="17237.759999999998"/>
    <x v="1"/>
    <x v="1"/>
    <s v=""/>
    <s v=""/>
    <n v="0"/>
    <n v="0"/>
    <n v="0"/>
  </r>
  <r>
    <x v="246"/>
    <s v="31/07/2024"/>
    <s v="Franchise Silver Sales Bill CSJ"/>
    <s v="SILVER ARTICLES SALES LABOUR CHARGES"/>
    <s v=""/>
    <s v=""/>
    <n v="0"/>
    <s v=""/>
    <s v=""/>
    <n v="2754.59"/>
    <n v="2754.59"/>
    <x v="1"/>
    <x v="1"/>
    <s v=""/>
    <s v=""/>
    <n v="0"/>
    <n v="0"/>
    <n v="0"/>
  </r>
  <r>
    <x v="246"/>
    <s v="31/07/2024"/>
    <s v="Franchise Silver Sales Bill CSJ"/>
    <s v="SGST ON SILVER ORNAMENT SALES"/>
    <s v=""/>
    <s v=""/>
    <n v="0"/>
    <s v=""/>
    <s v=""/>
    <n v="699.12"/>
    <n v="0"/>
    <x v="1"/>
    <x v="1"/>
    <s v=""/>
    <s v=""/>
    <n v="0"/>
    <n v="0"/>
    <n v="0"/>
  </r>
  <r>
    <x v="246"/>
    <s v="31/07/2024"/>
    <s v="Franchise Silver Sales Bill CSJ"/>
    <s v="CGST ON SILVER ORNAMENT SALES"/>
    <s v=""/>
    <s v=""/>
    <n v="0"/>
    <s v=""/>
    <s v=""/>
    <n v="699.12"/>
    <n v="0"/>
    <x v="1"/>
    <x v="1"/>
    <s v=""/>
    <s v=""/>
    <n v="0"/>
    <n v="0"/>
    <n v="0"/>
  </r>
  <r>
    <x v="246"/>
    <s v="31/07/2024"/>
    <s v="Franchise Silver Sales Bill CSJ"/>
    <s v="SGST ON SILVER ORNAMENT SALES"/>
    <s v=""/>
    <s v=""/>
    <n v="0"/>
    <s v=""/>
    <s v=""/>
    <n v="137.61000000000001"/>
    <n v="0"/>
    <x v="1"/>
    <x v="1"/>
    <s v=""/>
    <s v=""/>
    <n v="0"/>
    <n v="0"/>
    <n v="0"/>
  </r>
  <r>
    <x v="246"/>
    <s v="31/07/2024"/>
    <s v="Franchise Silver Sales Bill CSJ"/>
    <s v="CGST ON SILVER ORNAMENT SALES"/>
    <s v=""/>
    <s v=""/>
    <n v="0"/>
    <s v=""/>
    <s v=""/>
    <n v="137.61000000000001"/>
    <n v="0"/>
    <x v="1"/>
    <x v="1"/>
    <s v=""/>
    <s v=""/>
    <n v="0"/>
    <n v="0"/>
    <n v="0"/>
  </r>
  <r>
    <x v="246"/>
    <s v="31/07/2024"/>
    <s v="Franchise Silver Sales Bill CSJ"/>
    <s v="SGST ON SILVER ARTICLES SALES"/>
    <s v=""/>
    <s v=""/>
    <n v="0"/>
    <s v=""/>
    <s v=""/>
    <n v="258.57"/>
    <n v="0"/>
    <x v="1"/>
    <x v="1"/>
    <s v=""/>
    <s v=""/>
    <n v="0"/>
    <n v="0"/>
    <n v="0"/>
  </r>
  <r>
    <x v="246"/>
    <s v="31/07/2024"/>
    <s v="Franchise Silver Sales Bill CSJ"/>
    <s v="CGST ON SILVER ARTICLES SALES"/>
    <s v=""/>
    <s v=""/>
    <n v="0"/>
    <s v=""/>
    <s v=""/>
    <n v="258.57"/>
    <n v="0"/>
    <x v="1"/>
    <x v="1"/>
    <s v=""/>
    <s v=""/>
    <n v="0"/>
    <n v="0"/>
    <n v="0"/>
  </r>
  <r>
    <x v="246"/>
    <s v="31/07/2024"/>
    <s v="Franchise Silver Sales Bill CSJ"/>
    <s v="SGST ON SILVER ARTICLES SALES"/>
    <s v=""/>
    <s v=""/>
    <n v="0"/>
    <s v=""/>
    <s v=""/>
    <n v="41.32"/>
    <n v="0"/>
    <x v="1"/>
    <x v="1"/>
    <s v=""/>
    <s v=""/>
    <n v="0"/>
    <n v="0"/>
    <n v="0"/>
  </r>
  <r>
    <x v="246"/>
    <s v="31/07/2024"/>
    <s v="Franchise Silver Sales Bill CSJ"/>
    <s v="CGST ON SILVER ARTICLES SALES"/>
    <s v=""/>
    <s v=""/>
    <n v="0"/>
    <s v=""/>
    <s v=""/>
    <n v="41.32"/>
    <n v="0"/>
    <x v="1"/>
    <x v="1"/>
    <s v=""/>
    <s v=""/>
    <n v="0"/>
    <n v="0"/>
    <n v="0"/>
  </r>
  <r>
    <x v="246"/>
    <s v="31/07/2024"/>
    <s v="Franchise Silver Sales Bill CSJ"/>
    <s v="ROUND OFF A/C"/>
    <s v=""/>
    <s v=""/>
    <n v="0.08"/>
    <s v=""/>
    <s v=""/>
    <n v="0"/>
    <n v="0"/>
    <x v="1"/>
    <x v="1"/>
    <s v=""/>
    <s v=""/>
    <n v="0"/>
    <n v="0"/>
    <n v="0"/>
  </r>
  <r>
    <x v="246"/>
    <s v="31/07/2024"/>
    <s v="Franchise Silver Sales Bill CSJ"/>
    <s v="CHANDUKAKA SARAF AND SONS PVT LTD PUNE"/>
    <s v=""/>
    <s v=""/>
    <n v="78047"/>
    <s v=""/>
    <s v=""/>
    <n v="0"/>
    <n v="0"/>
    <x v="1"/>
    <x v="1"/>
    <s v=""/>
    <s v=""/>
    <n v="0"/>
    <n v="0"/>
    <n v="0"/>
  </r>
  <r>
    <x v="247"/>
    <s v="31/07/2024"/>
    <s v="Franchise Silver Sales Bill CSJ"/>
    <s v="SILVER ORNAMENT SALES"/>
    <s v=""/>
    <n v="0"/>
    <n v="0"/>
    <n v="51.113999999999997"/>
    <n v="81.23"/>
    <n v="10508.17"/>
    <n v="10508.17"/>
    <x v="1"/>
    <x v="1"/>
    <n v="51.113999999999997"/>
    <n v="81.23"/>
    <n v="4151.99"/>
    <n v="4151.99"/>
    <n v="0"/>
  </r>
  <r>
    <x v="247"/>
    <s v="31/07/2024"/>
    <s v="Franchise Silver Sales Bill CSJ"/>
    <s v="SGST ON SILVER ORNAMENT SALES"/>
    <s v=""/>
    <s v=""/>
    <n v="0"/>
    <s v=""/>
    <s v=""/>
    <n v="157.62"/>
    <n v="0"/>
    <x v="1"/>
    <x v="1"/>
    <s v=""/>
    <s v=""/>
    <n v="0"/>
    <n v="0"/>
    <n v="0"/>
  </r>
  <r>
    <x v="247"/>
    <s v="31/07/2024"/>
    <s v="Franchise Silver Sales Bill CSJ"/>
    <s v="CGST ON SILVER ORNAMENT SALES"/>
    <s v=""/>
    <s v=""/>
    <n v="0"/>
    <s v=""/>
    <s v=""/>
    <n v="157.62"/>
    <n v="0"/>
    <x v="1"/>
    <x v="1"/>
    <s v=""/>
    <s v=""/>
    <n v="0"/>
    <n v="0"/>
    <n v="0"/>
  </r>
  <r>
    <x v="247"/>
    <s v="31/07/2024"/>
    <s v="Franchise Silver Sales Bill CSJ"/>
    <s v="ROUND OFF A/C"/>
    <s v=""/>
    <s v=""/>
    <n v="0.41"/>
    <s v=""/>
    <s v=""/>
    <n v="0"/>
    <n v="0"/>
    <x v="1"/>
    <x v="1"/>
    <s v=""/>
    <s v=""/>
    <n v="0"/>
    <n v="0"/>
    <n v="0"/>
  </r>
  <r>
    <x v="247"/>
    <s v="31/07/2024"/>
    <s v="Franchise Silver Sales Bill CSJ"/>
    <s v="CHANDUKAKA SARAF AND SONS PVT LTD PUNE"/>
    <s v=""/>
    <s v=""/>
    <n v="10823"/>
    <s v=""/>
    <s v=""/>
    <n v="0"/>
    <n v="0"/>
    <x v="1"/>
    <x v="1"/>
    <s v=""/>
    <s v=""/>
    <n v="0"/>
    <n v="0"/>
    <n v="0"/>
  </r>
  <r>
    <x v="248"/>
    <s v="31/07/2024"/>
    <s v="Franchise Silver Sales Bill CSJ"/>
    <s v="SILVER ORNAMENT SALES"/>
    <s v=""/>
    <n v="0"/>
    <n v="0"/>
    <n v="465.32299999999998"/>
    <n v="81.23"/>
    <n v="33280.239999999998"/>
    <n v="33280.239999999998"/>
    <x v="1"/>
    <x v="1"/>
    <n v="465.32299999999998"/>
    <n v="81.23"/>
    <n v="37798.186999999998"/>
    <n v="37798.186999999998"/>
    <n v="0"/>
  </r>
  <r>
    <x v="248"/>
    <s v="31/07/2024"/>
    <s v="Franchise Silver Sales Bill CSJ"/>
    <s v="SILVER ORNAMENT SALES LABOUR CHARGES"/>
    <s v=""/>
    <s v=""/>
    <n v="0"/>
    <s v=""/>
    <s v=""/>
    <n v="6171.68"/>
    <n v="6171.68"/>
    <x v="1"/>
    <x v="1"/>
    <s v=""/>
    <s v=""/>
    <n v="0"/>
    <n v="0"/>
    <n v="0"/>
  </r>
  <r>
    <x v="248"/>
    <s v="31/07/2024"/>
    <s v="Franchise Silver Sales Bill CSJ"/>
    <s v="SILVER ARTICLES SALES"/>
    <s v=""/>
    <s v=""/>
    <n v="0"/>
    <s v=""/>
    <s v=""/>
    <n v="4516.25"/>
    <n v="4516.25"/>
    <x v="1"/>
    <x v="1"/>
    <s v=""/>
    <s v=""/>
    <n v="0"/>
    <n v="0"/>
    <n v="0"/>
  </r>
  <r>
    <x v="248"/>
    <s v="31/07/2024"/>
    <s v="Franchise Silver Sales Bill CSJ"/>
    <s v="SILVER ARTICLES SALES LABOUR CHARGES"/>
    <s v=""/>
    <s v=""/>
    <n v="0"/>
    <s v=""/>
    <s v=""/>
    <n v="671.62"/>
    <n v="671.62"/>
    <x v="1"/>
    <x v="1"/>
    <s v=""/>
    <s v=""/>
    <n v="0"/>
    <n v="0"/>
    <n v="0"/>
  </r>
  <r>
    <x v="248"/>
    <s v="31/07/2024"/>
    <s v="Franchise Silver Sales Bill CSJ"/>
    <s v="SGST ON SILVER ORNAMENT SALES"/>
    <s v=""/>
    <s v=""/>
    <n v="0"/>
    <s v=""/>
    <s v=""/>
    <n v="499.2"/>
    <n v="0"/>
    <x v="1"/>
    <x v="1"/>
    <s v=""/>
    <s v=""/>
    <n v="0"/>
    <n v="0"/>
    <n v="0"/>
  </r>
  <r>
    <x v="248"/>
    <s v="31/07/2024"/>
    <s v="Franchise Silver Sales Bill CSJ"/>
    <s v="CGST ON SILVER ORNAMENT SALES"/>
    <s v=""/>
    <s v=""/>
    <n v="0"/>
    <s v=""/>
    <s v=""/>
    <n v="499.2"/>
    <n v="0"/>
    <x v="1"/>
    <x v="1"/>
    <s v=""/>
    <s v=""/>
    <n v="0"/>
    <n v="0"/>
    <n v="0"/>
  </r>
  <r>
    <x v="248"/>
    <s v="31/07/2024"/>
    <s v="Franchise Silver Sales Bill CSJ"/>
    <s v="SGST ON SILVER ORNAMENT SALES"/>
    <s v=""/>
    <s v=""/>
    <n v="0"/>
    <s v=""/>
    <s v=""/>
    <n v="92.58"/>
    <n v="0"/>
    <x v="1"/>
    <x v="1"/>
    <s v=""/>
    <s v=""/>
    <n v="0"/>
    <n v="0"/>
    <n v="0"/>
  </r>
  <r>
    <x v="248"/>
    <s v="31/07/2024"/>
    <s v="Franchise Silver Sales Bill CSJ"/>
    <s v="CGST ON SILVER ORNAMENT SALES"/>
    <s v=""/>
    <s v=""/>
    <n v="0"/>
    <s v=""/>
    <s v=""/>
    <n v="92.58"/>
    <n v="0"/>
    <x v="1"/>
    <x v="1"/>
    <s v=""/>
    <s v=""/>
    <n v="0"/>
    <n v="0"/>
    <n v="0"/>
  </r>
  <r>
    <x v="248"/>
    <s v="31/07/2024"/>
    <s v="Franchise Silver Sales Bill CSJ"/>
    <s v="SGST ON SILVER ARTICLES SALES"/>
    <s v=""/>
    <s v=""/>
    <n v="0"/>
    <s v=""/>
    <s v=""/>
    <n v="67.739999999999995"/>
    <n v="0"/>
    <x v="1"/>
    <x v="1"/>
    <s v=""/>
    <s v=""/>
    <n v="0"/>
    <n v="0"/>
    <n v="0"/>
  </r>
  <r>
    <x v="248"/>
    <s v="31/07/2024"/>
    <s v="Franchise Silver Sales Bill CSJ"/>
    <s v="CGST ON SILVER ARTICLES SALES"/>
    <s v=""/>
    <s v=""/>
    <n v="0"/>
    <s v=""/>
    <s v=""/>
    <n v="67.739999999999995"/>
    <n v="0"/>
    <x v="1"/>
    <x v="1"/>
    <s v=""/>
    <s v=""/>
    <n v="0"/>
    <n v="0"/>
    <n v="0"/>
  </r>
  <r>
    <x v="248"/>
    <s v="31/07/2024"/>
    <s v="Franchise Silver Sales Bill CSJ"/>
    <s v="SGST ON SILVER ARTICLES SALES"/>
    <s v=""/>
    <s v=""/>
    <n v="0"/>
    <s v=""/>
    <s v=""/>
    <n v="10.07"/>
    <n v="0"/>
    <x v="1"/>
    <x v="1"/>
    <s v=""/>
    <s v=""/>
    <n v="0"/>
    <n v="0"/>
    <n v="0"/>
  </r>
  <r>
    <x v="248"/>
    <s v="31/07/2024"/>
    <s v="Franchise Silver Sales Bill CSJ"/>
    <s v="CGST ON SILVER ARTICLES SALES"/>
    <s v=""/>
    <s v=""/>
    <n v="0"/>
    <s v=""/>
    <s v=""/>
    <n v="10.07"/>
    <n v="0"/>
    <x v="1"/>
    <x v="1"/>
    <s v=""/>
    <s v=""/>
    <n v="0"/>
    <n v="0"/>
    <n v="0"/>
  </r>
  <r>
    <x v="248"/>
    <s v="31/07/2024"/>
    <s v="Franchise Silver Sales Bill CSJ"/>
    <s v="ROUND OFF A/C"/>
    <s v=""/>
    <s v=""/>
    <n v="0"/>
    <s v=""/>
    <s v=""/>
    <n v="0.03"/>
    <n v="0"/>
    <x v="1"/>
    <x v="1"/>
    <s v=""/>
    <s v=""/>
    <n v="0"/>
    <n v="0"/>
    <n v="0"/>
  </r>
  <r>
    <x v="248"/>
    <s v="31/07/2024"/>
    <s v="Franchise Silver Sales Bill CSJ"/>
    <s v="CHANDUKAKA SARAF AND SONS PVT LTD PUNE"/>
    <s v=""/>
    <s v=""/>
    <n v="45979"/>
    <s v=""/>
    <s v=""/>
    <n v="0"/>
    <n v="0"/>
    <x v="1"/>
    <x v="1"/>
    <s v=""/>
    <s v=""/>
    <n v="0"/>
    <n v="0"/>
    <n v="0"/>
  </r>
  <r>
    <x v="249"/>
    <s v="31/07/2024"/>
    <s v="Franchise Silver Sales Bill CSJ"/>
    <s v="SILVER ORNAMENT SALES"/>
    <s v=""/>
    <n v="0"/>
    <n v="0"/>
    <n v="65.125"/>
    <n v="81.23"/>
    <n v="14014.34"/>
    <n v="14014.34"/>
    <x v="1"/>
    <x v="1"/>
    <n v="65.125"/>
    <n v="81.23"/>
    <n v="5290.1040000000003"/>
    <n v="5290.1040000000003"/>
    <n v="0"/>
  </r>
  <r>
    <x v="249"/>
    <s v="31/07/2024"/>
    <s v="Franchise Silver Sales Bill CSJ"/>
    <s v="SGST ON SILVER ORNAMENT SALES"/>
    <s v=""/>
    <s v=""/>
    <n v="0"/>
    <s v=""/>
    <s v=""/>
    <n v="210.22"/>
    <n v="0"/>
    <x v="1"/>
    <x v="1"/>
    <s v=""/>
    <s v=""/>
    <n v="0"/>
    <n v="0"/>
    <n v="0"/>
  </r>
  <r>
    <x v="249"/>
    <s v="31/07/2024"/>
    <s v="Franchise Silver Sales Bill CSJ"/>
    <s v="CGST ON SILVER ORNAMENT SALES"/>
    <s v=""/>
    <s v=""/>
    <n v="0"/>
    <s v=""/>
    <s v=""/>
    <n v="210.22"/>
    <n v="0"/>
    <x v="1"/>
    <x v="1"/>
    <s v=""/>
    <s v=""/>
    <n v="0"/>
    <n v="0"/>
    <n v="0"/>
  </r>
  <r>
    <x v="249"/>
    <s v="31/07/2024"/>
    <s v="Franchise Silver Sales Bill CSJ"/>
    <s v="ROUND OFF A/C"/>
    <s v=""/>
    <s v=""/>
    <n v="0"/>
    <s v=""/>
    <s v=""/>
    <n v="0.22"/>
    <n v="0"/>
    <x v="1"/>
    <x v="1"/>
    <s v=""/>
    <s v=""/>
    <n v="0"/>
    <n v="0"/>
    <n v="0"/>
  </r>
  <r>
    <x v="249"/>
    <s v="31/07/2024"/>
    <s v="Franchise Silver Sales Bill CSJ"/>
    <s v="CHANDUKAKA SARAF AND SONS PVT LTD PUNE"/>
    <s v=""/>
    <s v=""/>
    <n v="14435"/>
    <s v=""/>
    <s v=""/>
    <n v="0"/>
    <n v="0"/>
    <x v="1"/>
    <x v="1"/>
    <s v=""/>
    <s v=""/>
    <n v="0"/>
    <n v="0"/>
    <n v="0"/>
  </r>
  <r>
    <x v="250"/>
    <s v="31/07/2024"/>
    <s v="Franchise Silver Sales Bill CSJ"/>
    <s v="SILVER ORNAMENT SALES"/>
    <s v=""/>
    <n v="0"/>
    <n v="0"/>
    <n v="73.481999999999999"/>
    <n v="81.23"/>
    <n v="15007.09"/>
    <n v="15007.09"/>
    <x v="1"/>
    <x v="1"/>
    <n v="73.481999999999999"/>
    <n v="81.23"/>
    <n v="5968.9430000000002"/>
    <n v="5968.9430000000002"/>
    <n v="0"/>
  </r>
  <r>
    <x v="250"/>
    <s v="31/07/2024"/>
    <s v="Franchise Silver Sales Bill CSJ"/>
    <s v="SGST ON SILVER ORNAMENT SALES"/>
    <s v=""/>
    <s v=""/>
    <n v="0"/>
    <s v=""/>
    <s v=""/>
    <n v="225.11"/>
    <n v="0"/>
    <x v="1"/>
    <x v="1"/>
    <s v=""/>
    <s v=""/>
    <n v="0"/>
    <n v="0"/>
    <n v="0"/>
  </r>
  <r>
    <x v="250"/>
    <s v="31/07/2024"/>
    <s v="Franchise Silver Sales Bill CSJ"/>
    <s v="CGST ON SILVER ORNAMENT SALES"/>
    <s v=""/>
    <s v=""/>
    <n v="0"/>
    <s v=""/>
    <s v=""/>
    <n v="225.11"/>
    <n v="0"/>
    <x v="1"/>
    <x v="1"/>
    <s v=""/>
    <s v=""/>
    <n v="0"/>
    <n v="0"/>
    <n v="0"/>
  </r>
  <r>
    <x v="250"/>
    <s v="31/07/2024"/>
    <s v="Franchise Silver Sales Bill CSJ"/>
    <s v="ROUND OFF A/C"/>
    <s v=""/>
    <s v=""/>
    <n v="0.31"/>
    <s v=""/>
    <s v=""/>
    <n v="0"/>
    <n v="0"/>
    <x v="1"/>
    <x v="1"/>
    <s v=""/>
    <s v=""/>
    <n v="0"/>
    <n v="0"/>
    <n v="0"/>
  </r>
  <r>
    <x v="250"/>
    <s v="31/07/2024"/>
    <s v="Franchise Silver Sales Bill CSJ"/>
    <s v="CHANDUKAKA SARAF AND SONS PVT LTD PUNE"/>
    <s v=""/>
    <s v=""/>
    <n v="15457"/>
    <s v=""/>
    <s v=""/>
    <n v="0"/>
    <n v="0"/>
    <x v="1"/>
    <x v="1"/>
    <s v=""/>
    <s v=""/>
    <n v="0"/>
    <n v="0"/>
    <n v="0"/>
  </r>
  <r>
    <x v="251"/>
    <s v="31/07/2024"/>
    <s v="Franchise Silver Sales Bill CSJ"/>
    <s v="SILVER ORNAMENT SALES"/>
    <s v=""/>
    <n v="0"/>
    <n v="0"/>
    <n v="60.743000000000002"/>
    <n v="81.23"/>
    <n v="13034.79"/>
    <n v="13034.79"/>
    <x v="1"/>
    <x v="1"/>
    <n v="60.743000000000002"/>
    <n v="81.23"/>
    <n v="4934.1540000000005"/>
    <n v="4934.1540000000005"/>
    <n v="0"/>
  </r>
  <r>
    <x v="251"/>
    <s v="31/07/2024"/>
    <s v="Franchise Silver Sales Bill CSJ"/>
    <s v="SGST ON SILVER ORNAMENT SALES"/>
    <s v=""/>
    <s v=""/>
    <n v="0"/>
    <s v=""/>
    <s v=""/>
    <n v="195.52"/>
    <n v="0"/>
    <x v="1"/>
    <x v="1"/>
    <s v=""/>
    <s v=""/>
    <n v="0"/>
    <n v="0"/>
    <n v="0"/>
  </r>
  <r>
    <x v="251"/>
    <s v="31/07/2024"/>
    <s v="Franchise Silver Sales Bill CSJ"/>
    <s v="CGST ON SILVER ORNAMENT SALES"/>
    <s v=""/>
    <s v=""/>
    <n v="0"/>
    <s v=""/>
    <s v=""/>
    <n v="195.52"/>
    <n v="0"/>
    <x v="1"/>
    <x v="1"/>
    <s v=""/>
    <s v=""/>
    <n v="0"/>
    <n v="0"/>
    <n v="0"/>
  </r>
  <r>
    <x v="251"/>
    <s v="31/07/2024"/>
    <s v="Franchise Silver Sales Bill CSJ"/>
    <s v="ROUND OFF A/C"/>
    <s v=""/>
    <s v=""/>
    <n v="0"/>
    <s v=""/>
    <s v=""/>
    <n v="0.17"/>
    <n v="0"/>
    <x v="1"/>
    <x v="1"/>
    <s v=""/>
    <s v=""/>
    <n v="0"/>
    <n v="0"/>
    <n v="0"/>
  </r>
  <r>
    <x v="251"/>
    <s v="31/07/2024"/>
    <s v="Franchise Silver Sales Bill CSJ"/>
    <s v="CHANDUKAKA SARAF AND SONS PVT LTD PUNE"/>
    <s v=""/>
    <s v=""/>
    <n v="13426"/>
    <s v=""/>
    <s v=""/>
    <n v="0"/>
    <n v="0"/>
    <x v="1"/>
    <x v="1"/>
    <s v=""/>
    <s v=""/>
    <n v="0"/>
    <n v="0"/>
    <n v="0"/>
  </r>
  <r>
    <x v="252"/>
    <s v="31/07/2024"/>
    <s v="Franchise Silver Sales Bill CSJ"/>
    <s v="SILVER ORNAMENT SALES"/>
    <s v=""/>
    <n v="0"/>
    <n v="0"/>
    <n v="1819.7840000000001"/>
    <n v="81.23"/>
    <n v="101571.07"/>
    <n v="101571.07"/>
    <x v="1"/>
    <x v="1"/>
    <n v="1819.7840000000001"/>
    <n v="81.23"/>
    <n v="147821.054"/>
    <n v="147821.054"/>
    <n v="0"/>
  </r>
  <r>
    <x v="252"/>
    <s v="31/07/2024"/>
    <s v="Franchise Silver Sales Bill CSJ"/>
    <s v="SILVER ORNAMENT SALES LABOUR CHARGES"/>
    <s v=""/>
    <s v=""/>
    <n v="0"/>
    <s v=""/>
    <s v=""/>
    <n v="19230.7"/>
    <n v="19230.7"/>
    <x v="1"/>
    <x v="1"/>
    <s v=""/>
    <s v=""/>
    <n v="0"/>
    <n v="0"/>
    <n v="0"/>
  </r>
  <r>
    <x v="252"/>
    <s v="31/07/2024"/>
    <s v="Franchise Silver Sales Bill CSJ"/>
    <s v="SILVER ARTICLES SALES"/>
    <s v=""/>
    <s v=""/>
    <n v="0"/>
    <s v=""/>
    <s v=""/>
    <n v="46244.45"/>
    <n v="46244.45"/>
    <x v="1"/>
    <x v="1"/>
    <s v=""/>
    <s v=""/>
    <n v="0"/>
    <n v="0"/>
    <n v="0"/>
  </r>
  <r>
    <x v="252"/>
    <s v="31/07/2024"/>
    <s v="Franchise Silver Sales Bill CSJ"/>
    <s v="SILVER ARTICLES SALES LABOUR CHARGES"/>
    <s v=""/>
    <s v=""/>
    <n v="0"/>
    <s v=""/>
    <s v=""/>
    <n v="5195.22"/>
    <n v="5195.22"/>
    <x v="1"/>
    <x v="1"/>
    <s v=""/>
    <s v=""/>
    <n v="0"/>
    <n v="0"/>
    <n v="0"/>
  </r>
  <r>
    <x v="252"/>
    <s v="31/07/2024"/>
    <s v="Franchise Silver Sales Bill CSJ"/>
    <s v="SGST ON SILVER ORNAMENT SALES"/>
    <s v=""/>
    <s v=""/>
    <n v="0"/>
    <s v=""/>
    <s v=""/>
    <n v="1523.57"/>
    <n v="0"/>
    <x v="1"/>
    <x v="1"/>
    <s v=""/>
    <s v=""/>
    <n v="0"/>
    <n v="0"/>
    <n v="0"/>
  </r>
  <r>
    <x v="252"/>
    <s v="31/07/2024"/>
    <s v="Franchise Silver Sales Bill CSJ"/>
    <s v="CGST ON SILVER ORNAMENT SALES"/>
    <s v=""/>
    <s v=""/>
    <n v="0"/>
    <s v=""/>
    <s v=""/>
    <n v="1523.57"/>
    <n v="0"/>
    <x v="1"/>
    <x v="1"/>
    <s v=""/>
    <s v=""/>
    <n v="0"/>
    <n v="0"/>
    <n v="0"/>
  </r>
  <r>
    <x v="252"/>
    <s v="31/07/2024"/>
    <s v="Franchise Silver Sales Bill CSJ"/>
    <s v="SGST ON SILVER ORNAMENT SALES"/>
    <s v=""/>
    <s v=""/>
    <n v="0"/>
    <s v=""/>
    <s v=""/>
    <n v="288.45999999999998"/>
    <n v="0"/>
    <x v="1"/>
    <x v="1"/>
    <s v=""/>
    <s v=""/>
    <n v="0"/>
    <n v="0"/>
    <n v="0"/>
  </r>
  <r>
    <x v="252"/>
    <s v="31/07/2024"/>
    <s v="Franchise Silver Sales Bill CSJ"/>
    <s v="CGST ON SILVER ORNAMENT SALES"/>
    <s v=""/>
    <s v=""/>
    <n v="0"/>
    <s v=""/>
    <s v=""/>
    <n v="288.45999999999998"/>
    <n v="0"/>
    <x v="1"/>
    <x v="1"/>
    <s v=""/>
    <s v=""/>
    <n v="0"/>
    <n v="0"/>
    <n v="0"/>
  </r>
  <r>
    <x v="252"/>
    <s v="31/07/2024"/>
    <s v="Franchise Silver Sales Bill CSJ"/>
    <s v="SGST ON SILVER ARTICLES SALES"/>
    <s v=""/>
    <s v=""/>
    <n v="0"/>
    <s v=""/>
    <s v=""/>
    <n v="693.67"/>
    <n v="0"/>
    <x v="1"/>
    <x v="1"/>
    <s v=""/>
    <s v=""/>
    <n v="0"/>
    <n v="0"/>
    <n v="0"/>
  </r>
  <r>
    <x v="252"/>
    <s v="31/07/2024"/>
    <s v="Franchise Silver Sales Bill CSJ"/>
    <s v="CGST ON SILVER ARTICLES SALES"/>
    <s v=""/>
    <s v=""/>
    <n v="0"/>
    <s v=""/>
    <s v=""/>
    <n v="693.67"/>
    <n v="0"/>
    <x v="1"/>
    <x v="1"/>
    <s v=""/>
    <s v=""/>
    <n v="0"/>
    <n v="0"/>
    <n v="0"/>
  </r>
  <r>
    <x v="252"/>
    <s v="31/07/2024"/>
    <s v="Franchise Silver Sales Bill CSJ"/>
    <s v="SGST ON SILVER ARTICLES SALES"/>
    <s v=""/>
    <s v=""/>
    <n v="0"/>
    <s v=""/>
    <s v=""/>
    <n v="77.930000000000007"/>
    <n v="0"/>
    <x v="1"/>
    <x v="1"/>
    <s v=""/>
    <s v=""/>
    <n v="0"/>
    <n v="0"/>
    <n v="0"/>
  </r>
  <r>
    <x v="252"/>
    <s v="31/07/2024"/>
    <s v="Franchise Silver Sales Bill CSJ"/>
    <s v="CGST ON SILVER ARTICLES SALES"/>
    <s v=""/>
    <s v=""/>
    <n v="0"/>
    <s v=""/>
    <s v=""/>
    <n v="77.930000000000007"/>
    <n v="0"/>
    <x v="1"/>
    <x v="1"/>
    <s v=""/>
    <s v=""/>
    <n v="0"/>
    <n v="0"/>
    <n v="0"/>
  </r>
  <r>
    <x v="252"/>
    <s v="31/07/2024"/>
    <s v="Franchise Silver Sales Bill CSJ"/>
    <s v="ROUND OFF A/C"/>
    <s v=""/>
    <s v=""/>
    <n v="0"/>
    <s v=""/>
    <s v=""/>
    <n v="0.3"/>
    <n v="0"/>
    <x v="1"/>
    <x v="1"/>
    <s v=""/>
    <s v=""/>
    <n v="0"/>
    <n v="0"/>
    <n v="0"/>
  </r>
  <r>
    <x v="252"/>
    <s v="31/07/2024"/>
    <s v="Franchise Silver Sales Bill CSJ"/>
    <s v="CHANDUKAKA SARAF AND SONS PVT LTD PUNE"/>
    <s v=""/>
    <s v=""/>
    <n v="177409"/>
    <s v=""/>
    <s v=""/>
    <n v="0"/>
    <n v="0"/>
    <x v="1"/>
    <x v="1"/>
    <s v=""/>
    <s v=""/>
    <n v="0"/>
    <n v="0"/>
    <n v="0"/>
  </r>
  <r>
    <x v="253"/>
    <s v="31/07/2024"/>
    <s v="Franchise Silver Sales Bill CSJ"/>
    <s v="SILVER ORNAMENT SALES"/>
    <s v=""/>
    <n v="0"/>
    <n v="0"/>
    <n v="1294.777"/>
    <n v="81.23"/>
    <n v="62917.21"/>
    <n v="62917.21"/>
    <x v="1"/>
    <x v="1"/>
    <n v="1294.777"/>
    <n v="81.23"/>
    <n v="105174.736"/>
    <n v="105174.736"/>
    <n v="0"/>
  </r>
  <r>
    <x v="253"/>
    <s v="31/07/2024"/>
    <s v="Franchise Silver Sales Bill CSJ"/>
    <s v="SILVER ORNAMENT SALES LABOUR CHARGES"/>
    <s v=""/>
    <s v=""/>
    <n v="0"/>
    <s v=""/>
    <s v=""/>
    <n v="11897.42"/>
    <n v="11897.42"/>
    <x v="1"/>
    <x v="1"/>
    <s v=""/>
    <s v=""/>
    <n v="0"/>
    <n v="0"/>
    <n v="0"/>
  </r>
  <r>
    <x v="253"/>
    <s v="31/07/2024"/>
    <s v="Franchise Silver Sales Bill CSJ"/>
    <s v="SILVER ARTICLES SALES"/>
    <s v=""/>
    <s v=""/>
    <n v="0"/>
    <s v=""/>
    <s v=""/>
    <n v="42256.01"/>
    <n v="42256.01"/>
    <x v="1"/>
    <x v="1"/>
    <s v=""/>
    <s v=""/>
    <n v="0"/>
    <n v="0"/>
    <n v="0"/>
  </r>
  <r>
    <x v="253"/>
    <s v="31/07/2024"/>
    <s v="Franchise Silver Sales Bill CSJ"/>
    <s v="SILVER ARTICLES SALES LABOUR CHARGES"/>
    <s v=""/>
    <s v=""/>
    <n v="0"/>
    <s v=""/>
    <s v=""/>
    <n v="7492.59"/>
    <n v="7492.59"/>
    <x v="1"/>
    <x v="1"/>
    <s v=""/>
    <s v=""/>
    <n v="0"/>
    <n v="0"/>
    <n v="0"/>
  </r>
  <r>
    <x v="253"/>
    <s v="31/07/2024"/>
    <s v="Franchise Silver Sales Bill CSJ"/>
    <s v="SGST ON SILVER ORNAMENT SALES"/>
    <s v=""/>
    <s v=""/>
    <n v="0"/>
    <s v=""/>
    <s v=""/>
    <n v="943.76"/>
    <n v="0"/>
    <x v="1"/>
    <x v="1"/>
    <s v=""/>
    <s v=""/>
    <n v="0"/>
    <n v="0"/>
    <n v="0"/>
  </r>
  <r>
    <x v="253"/>
    <s v="31/07/2024"/>
    <s v="Franchise Silver Sales Bill CSJ"/>
    <s v="CGST ON SILVER ORNAMENT SALES"/>
    <s v=""/>
    <s v=""/>
    <n v="0"/>
    <s v=""/>
    <s v=""/>
    <n v="943.76"/>
    <n v="0"/>
    <x v="1"/>
    <x v="1"/>
    <s v=""/>
    <s v=""/>
    <n v="0"/>
    <n v="0"/>
    <n v="0"/>
  </r>
  <r>
    <x v="253"/>
    <s v="31/07/2024"/>
    <s v="Franchise Silver Sales Bill CSJ"/>
    <s v="SGST ON SILVER ORNAMENT SALES"/>
    <s v=""/>
    <s v=""/>
    <n v="0"/>
    <s v=""/>
    <s v=""/>
    <n v="178.46"/>
    <n v="0"/>
    <x v="1"/>
    <x v="1"/>
    <s v=""/>
    <s v=""/>
    <n v="0"/>
    <n v="0"/>
    <n v="0"/>
  </r>
  <r>
    <x v="253"/>
    <s v="31/07/2024"/>
    <s v="Franchise Silver Sales Bill CSJ"/>
    <s v="CGST ON SILVER ORNAMENT SALES"/>
    <s v=""/>
    <s v=""/>
    <n v="0"/>
    <s v=""/>
    <s v=""/>
    <n v="178.46"/>
    <n v="0"/>
    <x v="1"/>
    <x v="1"/>
    <s v=""/>
    <s v=""/>
    <n v="0"/>
    <n v="0"/>
    <n v="0"/>
  </r>
  <r>
    <x v="253"/>
    <s v="31/07/2024"/>
    <s v="Franchise Silver Sales Bill CSJ"/>
    <s v="SGST ON SILVER ARTICLES SALES"/>
    <s v=""/>
    <s v=""/>
    <n v="0"/>
    <s v=""/>
    <s v=""/>
    <n v="633.84"/>
    <n v="0"/>
    <x v="1"/>
    <x v="1"/>
    <s v=""/>
    <s v=""/>
    <n v="0"/>
    <n v="0"/>
    <n v="0"/>
  </r>
  <r>
    <x v="253"/>
    <s v="31/07/2024"/>
    <s v="Franchise Silver Sales Bill CSJ"/>
    <s v="CGST ON SILVER ARTICLES SALES"/>
    <s v=""/>
    <s v=""/>
    <n v="0"/>
    <s v=""/>
    <s v=""/>
    <n v="633.84"/>
    <n v="0"/>
    <x v="1"/>
    <x v="1"/>
    <s v=""/>
    <s v=""/>
    <n v="0"/>
    <n v="0"/>
    <n v="0"/>
  </r>
  <r>
    <x v="253"/>
    <s v="31/07/2024"/>
    <s v="Franchise Silver Sales Bill CSJ"/>
    <s v="SGST ON SILVER ARTICLES SALES"/>
    <s v=""/>
    <s v=""/>
    <n v="0"/>
    <s v=""/>
    <s v=""/>
    <n v="112.39"/>
    <n v="0"/>
    <x v="1"/>
    <x v="1"/>
    <s v=""/>
    <s v=""/>
    <n v="0"/>
    <n v="0"/>
    <n v="0"/>
  </r>
  <r>
    <x v="253"/>
    <s v="31/07/2024"/>
    <s v="Franchise Silver Sales Bill CSJ"/>
    <s v="CGST ON SILVER ARTICLES SALES"/>
    <s v=""/>
    <s v=""/>
    <n v="0"/>
    <s v=""/>
    <s v=""/>
    <n v="112.39"/>
    <n v="0"/>
    <x v="1"/>
    <x v="1"/>
    <s v=""/>
    <s v=""/>
    <n v="0"/>
    <n v="0"/>
    <n v="0"/>
  </r>
  <r>
    <x v="253"/>
    <s v="31/07/2024"/>
    <s v="Franchise Silver Sales Bill CSJ"/>
    <s v="ROUND OFF A/C"/>
    <s v=""/>
    <s v=""/>
    <n v="0.13"/>
    <s v=""/>
    <s v=""/>
    <n v="0"/>
    <n v="0"/>
    <x v="1"/>
    <x v="1"/>
    <s v=""/>
    <s v=""/>
    <n v="0"/>
    <n v="0"/>
    <n v="0"/>
  </r>
  <r>
    <x v="253"/>
    <s v="31/07/2024"/>
    <s v="Franchise Silver Sales Bill CSJ"/>
    <s v="CHANDUKAKA SARAF AND SONS PVT LTD PUNE"/>
    <s v=""/>
    <s v=""/>
    <n v="128300"/>
    <s v=""/>
    <s v=""/>
    <n v="0"/>
    <n v="0"/>
    <x v="1"/>
    <x v="1"/>
    <s v=""/>
    <s v=""/>
    <n v="0"/>
    <n v="0"/>
    <n v="0"/>
  </r>
  <r>
    <x v="254"/>
    <s v="31/07/2024"/>
    <s v="Franchise Silver Sales Bill CSJ"/>
    <s v="SILVER ORNAMENT SALES"/>
    <s v=""/>
    <n v="0"/>
    <n v="0"/>
    <n v="924.00099999999998"/>
    <n v="81.23"/>
    <n v="43684.56"/>
    <n v="43684.56"/>
    <x v="1"/>
    <x v="1"/>
    <n v="924.00099999999998"/>
    <n v="81.23"/>
    <n v="75056.600999999995"/>
    <n v="75056.600999999995"/>
    <n v="0"/>
  </r>
  <r>
    <x v="254"/>
    <s v="31/07/2024"/>
    <s v="Franchise Silver Sales Bill CSJ"/>
    <s v="SILVER ORNAMENT SALES LABOUR CHARGES"/>
    <s v=""/>
    <s v=""/>
    <n v="0"/>
    <s v=""/>
    <s v=""/>
    <n v="8278.7199999999993"/>
    <n v="8278.7199999999993"/>
    <x v="1"/>
    <x v="1"/>
    <s v=""/>
    <s v=""/>
    <n v="0"/>
    <n v="0"/>
    <n v="0"/>
  </r>
  <r>
    <x v="254"/>
    <s v="31/07/2024"/>
    <s v="Franchise Silver Sales Bill CSJ"/>
    <s v="SILVER ARTICLES SALES"/>
    <s v=""/>
    <s v=""/>
    <n v="0"/>
    <s v=""/>
    <s v=""/>
    <n v="7247.3"/>
    <n v="7247.3"/>
    <x v="1"/>
    <x v="1"/>
    <s v=""/>
    <s v=""/>
    <n v="0"/>
    <n v="0"/>
    <n v="0"/>
  </r>
  <r>
    <x v="254"/>
    <s v="31/07/2024"/>
    <s v="Franchise Silver Sales Bill CSJ"/>
    <s v="SILVER ARTICLES SALES LABOUR CHARGES"/>
    <s v=""/>
    <s v=""/>
    <n v="0"/>
    <s v=""/>
    <s v=""/>
    <n v="1269.06"/>
    <n v="1269.06"/>
    <x v="1"/>
    <x v="1"/>
    <s v=""/>
    <s v=""/>
    <n v="0"/>
    <n v="0"/>
    <n v="0"/>
  </r>
  <r>
    <x v="254"/>
    <s v="31/07/2024"/>
    <s v="Franchise Silver Sales Bill CSJ"/>
    <s v="SILVER BULLION SALES"/>
    <s v=""/>
    <s v=""/>
    <n v="0"/>
    <s v=""/>
    <s v=""/>
    <n v="24122.87"/>
    <n v="24122.87"/>
    <x v="1"/>
    <x v="1"/>
    <s v=""/>
    <s v=""/>
    <n v="0"/>
    <n v="0"/>
    <n v="0"/>
  </r>
  <r>
    <x v="254"/>
    <s v="31/07/2024"/>
    <s v="Franchise Silver Sales Bill CSJ"/>
    <s v="SILVER BULLION SALES LABOUR CHARGES"/>
    <s v=""/>
    <s v=""/>
    <n v="0"/>
    <s v=""/>
    <s v=""/>
    <n v="96.5"/>
    <n v="96.5"/>
    <x v="1"/>
    <x v="1"/>
    <s v=""/>
    <s v=""/>
    <n v="0"/>
    <n v="0"/>
    <n v="0"/>
  </r>
  <r>
    <x v="254"/>
    <s v="31/07/2024"/>
    <s v="Franchise Silver Sales Bill CSJ"/>
    <s v="SGST ON SILVER ORNAMENT SALES"/>
    <s v=""/>
    <s v=""/>
    <n v="0"/>
    <s v=""/>
    <s v=""/>
    <n v="655.27"/>
    <n v="0"/>
    <x v="1"/>
    <x v="1"/>
    <s v=""/>
    <s v=""/>
    <n v="0"/>
    <n v="0"/>
    <n v="0"/>
  </r>
  <r>
    <x v="254"/>
    <s v="31/07/2024"/>
    <s v="Franchise Silver Sales Bill CSJ"/>
    <s v="CGST ON SILVER ORNAMENT SALES"/>
    <s v=""/>
    <s v=""/>
    <n v="0"/>
    <s v=""/>
    <s v=""/>
    <n v="655.27"/>
    <n v="0"/>
    <x v="1"/>
    <x v="1"/>
    <s v=""/>
    <s v=""/>
    <n v="0"/>
    <n v="0"/>
    <n v="0"/>
  </r>
  <r>
    <x v="254"/>
    <s v="31/07/2024"/>
    <s v="Franchise Silver Sales Bill CSJ"/>
    <s v="SGST ON SILVER ORNAMENT SALES"/>
    <s v=""/>
    <s v=""/>
    <n v="0"/>
    <s v=""/>
    <s v=""/>
    <n v="124.18"/>
    <n v="0"/>
    <x v="1"/>
    <x v="1"/>
    <s v=""/>
    <s v=""/>
    <n v="0"/>
    <n v="0"/>
    <n v="0"/>
  </r>
  <r>
    <x v="254"/>
    <s v="31/07/2024"/>
    <s v="Franchise Silver Sales Bill CSJ"/>
    <s v="CGST ON SILVER ORNAMENT SALES"/>
    <s v=""/>
    <s v=""/>
    <n v="0"/>
    <s v=""/>
    <s v=""/>
    <n v="124.18"/>
    <n v="0"/>
    <x v="1"/>
    <x v="1"/>
    <s v=""/>
    <s v=""/>
    <n v="0"/>
    <n v="0"/>
    <n v="0"/>
  </r>
  <r>
    <x v="254"/>
    <s v="31/07/2024"/>
    <s v="Franchise Silver Sales Bill CSJ"/>
    <s v="SGST ON SILVER ARTICLES SALES"/>
    <s v=""/>
    <s v=""/>
    <n v="0"/>
    <s v=""/>
    <s v=""/>
    <n v="108.71"/>
    <n v="0"/>
    <x v="1"/>
    <x v="1"/>
    <s v=""/>
    <s v=""/>
    <n v="0"/>
    <n v="0"/>
    <n v="0"/>
  </r>
  <r>
    <x v="254"/>
    <s v="31/07/2024"/>
    <s v="Franchise Silver Sales Bill CSJ"/>
    <s v="CGST ON SILVER ARTICLES SALES"/>
    <s v=""/>
    <s v=""/>
    <n v="0"/>
    <s v=""/>
    <s v=""/>
    <n v="108.71"/>
    <n v="0"/>
    <x v="1"/>
    <x v="1"/>
    <s v=""/>
    <s v=""/>
    <n v="0"/>
    <n v="0"/>
    <n v="0"/>
  </r>
  <r>
    <x v="254"/>
    <s v="31/07/2024"/>
    <s v="Franchise Silver Sales Bill CSJ"/>
    <s v="SGST ON SILVER ARTICLES SALES"/>
    <s v=""/>
    <s v=""/>
    <n v="0"/>
    <s v=""/>
    <s v=""/>
    <n v="19.04"/>
    <n v="0"/>
    <x v="1"/>
    <x v="1"/>
    <s v=""/>
    <s v=""/>
    <n v="0"/>
    <n v="0"/>
    <n v="0"/>
  </r>
  <r>
    <x v="254"/>
    <s v="31/07/2024"/>
    <s v="Franchise Silver Sales Bill CSJ"/>
    <s v="CGST ON SILVER ARTICLES SALES"/>
    <s v=""/>
    <s v=""/>
    <n v="0"/>
    <s v=""/>
    <s v=""/>
    <n v="19.04"/>
    <n v="0"/>
    <x v="1"/>
    <x v="1"/>
    <s v=""/>
    <s v=""/>
    <n v="0"/>
    <n v="0"/>
    <n v="0"/>
  </r>
  <r>
    <x v="254"/>
    <s v="31/07/2024"/>
    <s v="Franchise Silver Sales Bill CSJ"/>
    <s v="SGST ON SILVER BULLION SALES"/>
    <s v=""/>
    <s v=""/>
    <n v="0"/>
    <s v=""/>
    <s v=""/>
    <n v="361.84"/>
    <n v="0"/>
    <x v="1"/>
    <x v="1"/>
    <s v=""/>
    <s v=""/>
    <n v="0"/>
    <n v="0"/>
    <n v="0"/>
  </r>
  <r>
    <x v="254"/>
    <s v="31/07/2024"/>
    <s v="Franchise Silver Sales Bill CSJ"/>
    <s v="CGST ON SILVER BULLION SALES"/>
    <s v=""/>
    <s v=""/>
    <n v="0"/>
    <s v=""/>
    <s v=""/>
    <n v="361.84"/>
    <n v="0"/>
    <x v="1"/>
    <x v="1"/>
    <s v=""/>
    <s v=""/>
    <n v="0"/>
    <n v="0"/>
    <n v="0"/>
  </r>
  <r>
    <x v="254"/>
    <s v="31/07/2024"/>
    <s v="Franchise Silver Sales Bill CSJ"/>
    <s v="SGST ON SILVER BULLION SALES"/>
    <s v=""/>
    <s v=""/>
    <n v="0"/>
    <s v=""/>
    <s v=""/>
    <n v="1.45"/>
    <n v="0"/>
    <x v="1"/>
    <x v="1"/>
    <s v=""/>
    <s v=""/>
    <n v="0"/>
    <n v="0"/>
    <n v="0"/>
  </r>
  <r>
    <x v="254"/>
    <s v="31/07/2024"/>
    <s v="Franchise Silver Sales Bill CSJ"/>
    <s v="CGST ON SILVER BULLION SALES"/>
    <s v=""/>
    <s v=""/>
    <n v="0"/>
    <s v=""/>
    <s v=""/>
    <n v="1.45"/>
    <n v="0"/>
    <x v="1"/>
    <x v="1"/>
    <s v=""/>
    <s v=""/>
    <n v="0"/>
    <n v="0"/>
    <n v="0"/>
  </r>
  <r>
    <x v="254"/>
    <s v="31/07/2024"/>
    <s v="Franchise Silver Sales Bill CSJ"/>
    <s v="ROUND OFF A/C"/>
    <s v=""/>
    <s v=""/>
    <n v="0"/>
    <s v=""/>
    <s v=""/>
    <n v="0.01"/>
    <n v="0"/>
    <x v="1"/>
    <x v="1"/>
    <s v=""/>
    <s v=""/>
    <n v="0"/>
    <n v="0"/>
    <n v="0"/>
  </r>
  <r>
    <x v="254"/>
    <s v="31/07/2024"/>
    <s v="Franchise Silver Sales Bill CSJ"/>
    <s v="CHANDUKAKA SARAF AND SONS PVT LTD PUNE"/>
    <s v=""/>
    <s v=""/>
    <n v="87240"/>
    <s v=""/>
    <s v=""/>
    <n v="0"/>
    <n v="0"/>
    <x v="1"/>
    <x v="1"/>
    <s v=""/>
    <s v=""/>
    <n v="0"/>
    <n v="0"/>
    <n v="0"/>
  </r>
  <r>
    <x v="255"/>
    <s v="31/07/2024"/>
    <s v="Franchise Silver Sales Bill CSJ"/>
    <s v="SILVER ORNAMENT SALES"/>
    <s v=""/>
    <n v="0"/>
    <n v="0"/>
    <n v="52.155999999999999"/>
    <n v="81.23"/>
    <n v="10884.17"/>
    <n v="10884.17"/>
    <x v="1"/>
    <x v="1"/>
    <n v="52.155999999999999"/>
    <n v="81.23"/>
    <n v="4236.6319999999996"/>
    <n v="4236.6319999999996"/>
    <n v="0"/>
  </r>
  <r>
    <x v="255"/>
    <s v="31/07/2024"/>
    <s v="Franchise Silver Sales Bill CSJ"/>
    <s v="SGST ON SILVER ORNAMENT SALES"/>
    <s v=""/>
    <s v=""/>
    <n v="0"/>
    <s v=""/>
    <s v=""/>
    <n v="163.26"/>
    <n v="0"/>
    <x v="1"/>
    <x v="1"/>
    <s v=""/>
    <s v=""/>
    <n v="0"/>
    <n v="0"/>
    <n v="0"/>
  </r>
  <r>
    <x v="255"/>
    <s v="31/07/2024"/>
    <s v="Franchise Silver Sales Bill CSJ"/>
    <s v="CGST ON SILVER ORNAMENT SALES"/>
    <s v=""/>
    <s v=""/>
    <n v="0"/>
    <s v=""/>
    <s v=""/>
    <n v="163.26"/>
    <n v="0"/>
    <x v="1"/>
    <x v="1"/>
    <s v=""/>
    <s v=""/>
    <n v="0"/>
    <n v="0"/>
    <n v="0"/>
  </r>
  <r>
    <x v="255"/>
    <s v="31/07/2024"/>
    <s v="Franchise Silver Sales Bill CSJ"/>
    <s v="ROUND OFF A/C"/>
    <s v=""/>
    <s v=""/>
    <n v="0"/>
    <s v=""/>
    <s v=""/>
    <n v="0.31"/>
    <n v="0"/>
    <x v="1"/>
    <x v="1"/>
    <s v=""/>
    <s v=""/>
    <n v="0"/>
    <n v="0"/>
    <n v="0"/>
  </r>
  <r>
    <x v="255"/>
    <s v="31/07/2024"/>
    <s v="Franchise Silver Sales Bill CSJ"/>
    <s v="CHANDUKAKA SARAF AND SONS PVT LTD PUNE"/>
    <s v=""/>
    <s v=""/>
    <n v="11211"/>
    <s v=""/>
    <s v=""/>
    <n v="0"/>
    <n v="0"/>
    <x v="1"/>
    <x v="1"/>
    <s v=""/>
    <s v=""/>
    <n v="0"/>
    <n v="0"/>
    <n v="0"/>
  </r>
  <r>
    <x v="256"/>
    <s v="31/07/2024"/>
    <s v="Franchise Sales Bill Ornament CSJ"/>
    <s v="GOLD BULLION SALES"/>
    <s v=""/>
    <n v="0"/>
    <n v="0"/>
    <n v="478.029"/>
    <n v="6873.46"/>
    <n v="3285703.96"/>
    <n v="3285703.96"/>
    <x v="0"/>
    <x v="1"/>
    <n v="478.029"/>
    <n v="6873.46"/>
    <n v="3285713.21"/>
    <n v="3285713.21"/>
    <n v="0"/>
  </r>
  <r>
    <x v="256"/>
    <s v="31/07/2024"/>
    <s v="Franchise Sales Bill Ornament CSJ"/>
    <s v="GOLD BULLION SALES LABOUR CHARGES"/>
    <s v=""/>
    <s v=""/>
    <n v="0"/>
    <s v=""/>
    <s v=""/>
    <n v="6591.55"/>
    <n v="6591.55"/>
    <x v="0"/>
    <x v="1"/>
    <s v=""/>
    <s v=""/>
    <n v="0"/>
    <n v="0"/>
    <n v="0"/>
  </r>
  <r>
    <x v="256"/>
    <s v="31/07/2024"/>
    <s v="Franchise Sales Bill Ornament CSJ"/>
    <s v="GOLD BULLION SALES OTHER CHARGES"/>
    <s v=""/>
    <s v=""/>
    <n v="0"/>
    <s v=""/>
    <s v=""/>
    <n v="365.25"/>
    <n v="365.25"/>
    <x v="0"/>
    <x v="1"/>
    <s v=""/>
    <s v=""/>
    <n v="0"/>
    <n v="0"/>
    <n v="0"/>
  </r>
  <r>
    <x v="256"/>
    <s v="31/07/2024"/>
    <s v="Franchise Sales Bill Ornament CSJ"/>
    <s v="SGST ON GOLD BULLION SALES"/>
    <s v=""/>
    <s v=""/>
    <n v="0"/>
    <s v=""/>
    <s v=""/>
    <n v="49285.56"/>
    <n v="0"/>
    <x v="0"/>
    <x v="1"/>
    <s v=""/>
    <s v=""/>
    <n v="0"/>
    <n v="0"/>
    <n v="0"/>
  </r>
  <r>
    <x v="256"/>
    <s v="31/07/2024"/>
    <s v="Franchise Sales Bill Ornament CSJ"/>
    <s v="CGST ON GOLD BULLION SALES"/>
    <s v=""/>
    <s v=""/>
    <n v="0"/>
    <s v=""/>
    <s v=""/>
    <n v="49285.56"/>
    <n v="0"/>
    <x v="0"/>
    <x v="1"/>
    <s v=""/>
    <s v=""/>
    <n v="0"/>
    <n v="0"/>
    <n v="0"/>
  </r>
  <r>
    <x v="256"/>
    <s v="31/07/2024"/>
    <s v="Franchise Sales Bill Ornament CSJ"/>
    <s v="SGST ON GOLD BULLION SALES"/>
    <s v=""/>
    <s v=""/>
    <n v="0"/>
    <s v=""/>
    <s v=""/>
    <n v="98.87"/>
    <n v="0"/>
    <x v="0"/>
    <x v="1"/>
    <s v=""/>
    <s v=""/>
    <n v="0"/>
    <n v="0"/>
    <n v="0"/>
  </r>
  <r>
    <x v="256"/>
    <s v="31/07/2024"/>
    <s v="Franchise Sales Bill Ornament CSJ"/>
    <s v="CGST ON GOLD BULLION SALES"/>
    <s v=""/>
    <s v=""/>
    <n v="0"/>
    <s v=""/>
    <s v=""/>
    <n v="98.87"/>
    <n v="0"/>
    <x v="0"/>
    <x v="1"/>
    <s v=""/>
    <s v=""/>
    <n v="0"/>
    <n v="0"/>
    <n v="0"/>
  </r>
  <r>
    <x v="256"/>
    <s v="31/07/2024"/>
    <s v="Franchise Sales Bill Ornament CSJ"/>
    <s v="SGST ON GOLD BULLION SALES"/>
    <s v=""/>
    <s v=""/>
    <n v="0"/>
    <s v=""/>
    <s v=""/>
    <n v="5.48"/>
    <n v="0"/>
    <x v="0"/>
    <x v="1"/>
    <s v=""/>
    <s v=""/>
    <n v="0"/>
    <n v="0"/>
    <n v="0"/>
  </r>
  <r>
    <x v="256"/>
    <s v="31/07/2024"/>
    <s v="Franchise Sales Bill Ornament CSJ"/>
    <s v="CGST ON GOLD BULLION SALES"/>
    <s v=""/>
    <s v=""/>
    <n v="0"/>
    <s v=""/>
    <s v=""/>
    <n v="5.48"/>
    <n v="0"/>
    <x v="0"/>
    <x v="1"/>
    <s v=""/>
    <s v=""/>
    <n v="0"/>
    <n v="0"/>
    <n v="0"/>
  </r>
  <r>
    <x v="256"/>
    <s v="31/07/2024"/>
    <s v="Franchise Sales Bill Ornament CSJ"/>
    <s v="ROUND OFF A/C"/>
    <s v=""/>
    <s v=""/>
    <n v="0"/>
    <s v=""/>
    <s v=""/>
    <n v="0.42"/>
    <n v="0"/>
    <x v="0"/>
    <x v="1"/>
    <s v=""/>
    <s v=""/>
    <n v="0"/>
    <n v="0"/>
    <n v="0"/>
  </r>
  <r>
    <x v="256"/>
    <s v="31/07/2024"/>
    <s v="Franchise Sales Bill Ornament CSJ"/>
    <s v="CHANDUKAKA SARAF AND SONS PVT LTD PUNE"/>
    <s v=""/>
    <s v=""/>
    <n v="3391441"/>
    <s v=""/>
    <s v=""/>
    <n v="0"/>
    <n v="0"/>
    <x v="0"/>
    <x v="1"/>
    <s v=""/>
    <s v=""/>
    <n v="0"/>
    <n v="0"/>
    <n v="0"/>
  </r>
  <r>
    <x v="257"/>
    <s v="31/07/2024"/>
    <s v="Franchise Sales Bill Ornament CSJ"/>
    <s v="GOLD ORNAMENT SALES"/>
    <s v=""/>
    <n v="0"/>
    <n v="0"/>
    <n v="46.036999999999999"/>
    <n v="6873.46"/>
    <n v="316431.94"/>
    <n v="316431.94"/>
    <x v="0"/>
    <x v="1"/>
    <n v="46.036999999999999"/>
    <n v="6873.46"/>
    <n v="316433.478"/>
    <n v="316433.478"/>
    <n v="0"/>
  </r>
  <r>
    <x v="257"/>
    <s v="31/07/2024"/>
    <s v="Franchise Sales Bill Ornament CSJ"/>
    <s v="GOLD ORNAMENT SALES LABOUR CHARGES"/>
    <s v=""/>
    <s v=""/>
    <n v="0"/>
    <s v=""/>
    <s v=""/>
    <n v="6880.33"/>
    <n v="6880.33"/>
    <x v="0"/>
    <x v="1"/>
    <s v=""/>
    <s v=""/>
    <n v="0"/>
    <n v="0"/>
    <n v="0"/>
  </r>
  <r>
    <x v="257"/>
    <s v="31/07/2024"/>
    <s v="Franchise Sales Bill Ornament CSJ"/>
    <s v="SGST ON GOLD ORNAMENT SALES"/>
    <s v=""/>
    <s v=""/>
    <n v="0"/>
    <s v=""/>
    <s v=""/>
    <n v="4746.4799999999996"/>
    <n v="0"/>
    <x v="0"/>
    <x v="1"/>
    <s v=""/>
    <s v=""/>
    <n v="0"/>
    <n v="0"/>
    <n v="0"/>
  </r>
  <r>
    <x v="257"/>
    <s v="31/07/2024"/>
    <s v="Franchise Sales Bill Ornament CSJ"/>
    <s v="CGST ON GOLD ORNAMENT SALES"/>
    <s v=""/>
    <s v=""/>
    <n v="0"/>
    <s v=""/>
    <s v=""/>
    <n v="4746.4799999999996"/>
    <n v="0"/>
    <x v="0"/>
    <x v="1"/>
    <s v=""/>
    <s v=""/>
    <n v="0"/>
    <n v="0"/>
    <n v="0"/>
  </r>
  <r>
    <x v="257"/>
    <s v="31/07/2024"/>
    <s v="Franchise Sales Bill Ornament CSJ"/>
    <s v="SGST ON GOLD ORNAMENT SALES"/>
    <s v=""/>
    <s v=""/>
    <n v="0"/>
    <s v=""/>
    <s v=""/>
    <n v="103.2"/>
    <n v="0"/>
    <x v="0"/>
    <x v="1"/>
    <s v=""/>
    <s v=""/>
    <n v="0"/>
    <n v="0"/>
    <n v="0"/>
  </r>
  <r>
    <x v="257"/>
    <s v="31/07/2024"/>
    <s v="Franchise Sales Bill Ornament CSJ"/>
    <s v="CGST ON GOLD ORNAMENT SALES"/>
    <s v=""/>
    <s v=""/>
    <n v="0"/>
    <s v=""/>
    <s v=""/>
    <n v="103.2"/>
    <n v="0"/>
    <x v="0"/>
    <x v="1"/>
    <s v=""/>
    <s v=""/>
    <n v="0"/>
    <n v="0"/>
    <n v="0"/>
  </r>
  <r>
    <x v="257"/>
    <s v="31/07/2024"/>
    <s v="Franchise Sales Bill Ornament CSJ"/>
    <s v="ROUND OFF A/C"/>
    <s v=""/>
    <s v=""/>
    <n v="0"/>
    <s v=""/>
    <s v=""/>
    <n v="0.37"/>
    <n v="0"/>
    <x v="0"/>
    <x v="1"/>
    <s v=""/>
    <s v=""/>
    <n v="0"/>
    <n v="0"/>
    <n v="0"/>
  </r>
  <r>
    <x v="257"/>
    <s v="31/07/2024"/>
    <s v="Franchise Sales Bill Ornament CSJ"/>
    <s v="CHANDUKAKA SARAF AND SONS PVT LTD PUNE"/>
    <s v=""/>
    <s v=""/>
    <n v="333012"/>
    <s v=""/>
    <s v=""/>
    <n v="0"/>
    <n v="0"/>
    <x v="0"/>
    <x v="1"/>
    <s v=""/>
    <s v=""/>
    <n v="0"/>
    <n v="0"/>
    <n v="0"/>
  </r>
  <r>
    <x v="258"/>
    <s v="31/07/2024"/>
    <s v="Franchise Sales Bill Ornament CSJ"/>
    <s v="GOLD BULLION SALES"/>
    <s v=""/>
    <n v="0"/>
    <n v="0"/>
    <n v="59.74"/>
    <n v="6873.46"/>
    <n v="410618.96"/>
    <n v="410618.96"/>
    <x v="0"/>
    <x v="1"/>
    <n v="59.74"/>
    <n v="6873.46"/>
    <n v="410620.5"/>
    <n v="410620.5"/>
    <n v="0"/>
  </r>
  <r>
    <x v="258"/>
    <s v="31/07/2024"/>
    <s v="Franchise Sales Bill Ornament CSJ"/>
    <s v="GOLD BULLION SALES LABOUR CHARGES"/>
    <s v=""/>
    <s v=""/>
    <n v="0"/>
    <s v=""/>
    <s v=""/>
    <n v="824.82"/>
    <n v="824.82"/>
    <x v="0"/>
    <x v="1"/>
    <s v=""/>
    <s v=""/>
    <n v="0"/>
    <n v="0"/>
    <n v="0"/>
  </r>
  <r>
    <x v="258"/>
    <s v="31/07/2024"/>
    <s v="Franchise Sales Bill Ornament CSJ"/>
    <s v="GOLD BULLION SALES OTHER CHARGES"/>
    <s v=""/>
    <s v=""/>
    <n v="0"/>
    <s v=""/>
    <s v=""/>
    <n v="180"/>
    <n v="180"/>
    <x v="0"/>
    <x v="1"/>
    <s v=""/>
    <s v=""/>
    <n v="0"/>
    <n v="0"/>
    <n v="0"/>
  </r>
  <r>
    <x v="258"/>
    <s v="31/07/2024"/>
    <s v="Franchise Sales Bill Ornament CSJ"/>
    <s v="SGST ON GOLD BULLION SALES"/>
    <s v=""/>
    <s v=""/>
    <n v="0"/>
    <s v=""/>
    <s v=""/>
    <n v="6159.28"/>
    <n v="0"/>
    <x v="0"/>
    <x v="1"/>
    <s v=""/>
    <s v=""/>
    <n v="0"/>
    <n v="0"/>
    <n v="0"/>
  </r>
  <r>
    <x v="258"/>
    <s v="31/07/2024"/>
    <s v="Franchise Sales Bill Ornament CSJ"/>
    <s v="CGST ON GOLD BULLION SALES"/>
    <s v=""/>
    <s v=""/>
    <n v="0"/>
    <s v=""/>
    <s v=""/>
    <n v="6159.28"/>
    <n v="0"/>
    <x v="0"/>
    <x v="1"/>
    <s v=""/>
    <s v=""/>
    <n v="0"/>
    <n v="0"/>
    <n v="0"/>
  </r>
  <r>
    <x v="258"/>
    <s v="31/07/2024"/>
    <s v="Franchise Sales Bill Ornament CSJ"/>
    <s v="SGST ON GOLD BULLION SALES"/>
    <s v=""/>
    <s v=""/>
    <n v="0"/>
    <s v=""/>
    <s v=""/>
    <n v="12.37"/>
    <n v="0"/>
    <x v="0"/>
    <x v="1"/>
    <s v=""/>
    <s v=""/>
    <n v="0"/>
    <n v="0"/>
    <n v="0"/>
  </r>
  <r>
    <x v="258"/>
    <s v="31/07/2024"/>
    <s v="Franchise Sales Bill Ornament CSJ"/>
    <s v="CGST ON GOLD BULLION SALES"/>
    <s v=""/>
    <s v=""/>
    <n v="0"/>
    <s v=""/>
    <s v=""/>
    <n v="12.37"/>
    <n v="0"/>
    <x v="0"/>
    <x v="1"/>
    <s v=""/>
    <s v=""/>
    <n v="0"/>
    <n v="0"/>
    <n v="0"/>
  </r>
  <r>
    <x v="258"/>
    <s v="31/07/2024"/>
    <s v="Franchise Sales Bill Ornament CSJ"/>
    <s v="SGST ON GOLD BULLION SALES"/>
    <s v=""/>
    <s v=""/>
    <n v="0"/>
    <s v=""/>
    <s v=""/>
    <n v="2.7"/>
    <n v="0"/>
    <x v="0"/>
    <x v="1"/>
    <s v=""/>
    <s v=""/>
    <n v="0"/>
    <n v="0"/>
    <n v="0"/>
  </r>
  <r>
    <x v="258"/>
    <s v="31/07/2024"/>
    <s v="Franchise Sales Bill Ornament CSJ"/>
    <s v="CGST ON GOLD BULLION SALES"/>
    <s v=""/>
    <s v=""/>
    <n v="0"/>
    <s v=""/>
    <s v=""/>
    <n v="2.7"/>
    <n v="0"/>
    <x v="0"/>
    <x v="1"/>
    <s v=""/>
    <s v=""/>
    <n v="0"/>
    <n v="0"/>
    <n v="0"/>
  </r>
  <r>
    <x v="258"/>
    <s v="31/07/2024"/>
    <s v="Franchise Sales Bill Ornament CSJ"/>
    <s v="ROUND OFF A/C"/>
    <s v=""/>
    <s v=""/>
    <n v="0.48"/>
    <s v=""/>
    <s v=""/>
    <n v="0"/>
    <n v="0"/>
    <x v="0"/>
    <x v="1"/>
    <s v=""/>
    <s v=""/>
    <n v="0"/>
    <n v="0"/>
    <n v="0"/>
  </r>
  <r>
    <x v="258"/>
    <s v="31/07/2024"/>
    <s v="Franchise Sales Bill Ornament CSJ"/>
    <s v="CHANDUKAKA SARAF AND SONS PVT LTD PUNE"/>
    <s v=""/>
    <s v=""/>
    <n v="423972"/>
    <s v=""/>
    <s v=""/>
    <n v="0"/>
    <n v="0"/>
    <x v="0"/>
    <x v="1"/>
    <s v=""/>
    <s v=""/>
    <n v="0"/>
    <n v="0"/>
    <n v="0"/>
  </r>
  <r>
    <x v="259"/>
    <s v="31/07/2024"/>
    <s v="Franchise Sales Bill Ornament CSJ"/>
    <s v="GOLD ORNAMENT SALE MRP"/>
    <s v=""/>
    <n v="0"/>
    <n v="0"/>
    <n v="0"/>
    <n v="6873.46"/>
    <n v="2850"/>
    <n v="2850"/>
    <x v="0"/>
    <x v="1"/>
    <n v="0"/>
    <n v="6873.46"/>
    <n v="0"/>
    <n v="0"/>
    <n v="0"/>
  </r>
  <r>
    <x v="259"/>
    <s v="31/07/2024"/>
    <s v="Franchise Sales Bill Ornament CSJ"/>
    <s v="SGST ON GOLD ORNAMENT SALES"/>
    <s v=""/>
    <s v=""/>
    <n v="0"/>
    <s v=""/>
    <s v=""/>
    <n v="42.75"/>
    <n v="0"/>
    <x v="0"/>
    <x v="1"/>
    <s v=""/>
    <s v=""/>
    <n v="0"/>
    <n v="0"/>
    <n v="0"/>
  </r>
  <r>
    <x v="259"/>
    <s v="31/07/2024"/>
    <s v="Franchise Sales Bill Ornament CSJ"/>
    <s v="CGST ON GOLD ORNAMENT SALES"/>
    <s v=""/>
    <s v=""/>
    <n v="0"/>
    <s v=""/>
    <s v=""/>
    <n v="42.75"/>
    <n v="0"/>
    <x v="0"/>
    <x v="1"/>
    <s v=""/>
    <s v=""/>
    <n v="0"/>
    <n v="0"/>
    <n v="0"/>
  </r>
  <r>
    <x v="259"/>
    <s v="31/07/2024"/>
    <s v="Franchise Sales Bill Ornament CSJ"/>
    <s v="ROUND OFF A/C"/>
    <s v=""/>
    <s v=""/>
    <n v="0"/>
    <s v=""/>
    <s v=""/>
    <n v="0.5"/>
    <n v="0"/>
    <x v="0"/>
    <x v="1"/>
    <s v=""/>
    <s v=""/>
    <n v="0"/>
    <n v="0"/>
    <n v="0"/>
  </r>
  <r>
    <x v="259"/>
    <s v="31/07/2024"/>
    <s v="Franchise Sales Bill Ornament CSJ"/>
    <s v="CHANDUKAKA SARAF AND SONS PVT LTD PUNE"/>
    <s v=""/>
    <s v=""/>
    <n v="2936"/>
    <s v=""/>
    <s v=""/>
    <n v="0"/>
    <n v="0"/>
    <x v="0"/>
    <x v="1"/>
    <s v=""/>
    <s v=""/>
    <n v="0"/>
    <n v="0"/>
    <n v="0"/>
  </r>
  <r>
    <x v="260"/>
    <s v="31/07/2024"/>
    <s v="Franchise Sales Bill Ornament CSJ"/>
    <s v="GOLD BULLION SALES"/>
    <s v=""/>
    <n v="0"/>
    <n v="0"/>
    <n v="408.18799999999999"/>
    <n v="6873.46"/>
    <n v="2805668.21"/>
    <n v="2805668.21"/>
    <x v="0"/>
    <x v="1"/>
    <n v="408.18799999999999"/>
    <n v="6873.46"/>
    <n v="2805663.89"/>
    <n v="2805663.89"/>
    <n v="0"/>
  </r>
  <r>
    <x v="260"/>
    <s v="31/07/2024"/>
    <s v="Franchise Sales Bill Ornament CSJ"/>
    <s v="GOLD BULLION SALES LABOUR CHARGES"/>
    <s v=""/>
    <s v=""/>
    <n v="0"/>
    <s v=""/>
    <s v=""/>
    <n v="5629.33"/>
    <n v="5629.33"/>
    <x v="0"/>
    <x v="1"/>
    <s v=""/>
    <s v=""/>
    <n v="0"/>
    <n v="0"/>
    <n v="0"/>
  </r>
  <r>
    <x v="260"/>
    <s v="31/07/2024"/>
    <s v="Franchise Sales Bill Ornament CSJ"/>
    <s v="GOLD BULLION SALES OTHER CHARGES"/>
    <s v=""/>
    <s v=""/>
    <n v="0"/>
    <s v=""/>
    <s v=""/>
    <n v="365"/>
    <n v="365"/>
    <x v="0"/>
    <x v="1"/>
    <s v=""/>
    <s v=""/>
    <n v="0"/>
    <n v="0"/>
    <n v="0"/>
  </r>
  <r>
    <x v="260"/>
    <s v="31/07/2024"/>
    <s v="Franchise Sales Bill Ornament CSJ"/>
    <s v="SGST ON GOLD BULLION SALES"/>
    <s v=""/>
    <s v=""/>
    <n v="0"/>
    <s v=""/>
    <s v=""/>
    <n v="42085.02"/>
    <n v="0"/>
    <x v="0"/>
    <x v="1"/>
    <s v=""/>
    <s v=""/>
    <n v="0"/>
    <n v="0"/>
    <n v="0"/>
  </r>
  <r>
    <x v="260"/>
    <s v="31/07/2024"/>
    <s v="Franchise Sales Bill Ornament CSJ"/>
    <s v="CGST ON GOLD BULLION SALES"/>
    <s v=""/>
    <s v=""/>
    <n v="0"/>
    <s v=""/>
    <s v=""/>
    <n v="42085.02"/>
    <n v="0"/>
    <x v="0"/>
    <x v="1"/>
    <s v=""/>
    <s v=""/>
    <n v="0"/>
    <n v="0"/>
    <n v="0"/>
  </r>
  <r>
    <x v="260"/>
    <s v="31/07/2024"/>
    <s v="Franchise Sales Bill Ornament CSJ"/>
    <s v="SGST ON GOLD BULLION SALES"/>
    <s v=""/>
    <s v=""/>
    <n v="0"/>
    <s v=""/>
    <s v=""/>
    <n v="84.44"/>
    <n v="0"/>
    <x v="0"/>
    <x v="1"/>
    <s v=""/>
    <s v=""/>
    <n v="0"/>
    <n v="0"/>
    <n v="0"/>
  </r>
  <r>
    <x v="260"/>
    <s v="31/07/2024"/>
    <s v="Franchise Sales Bill Ornament CSJ"/>
    <s v="CGST ON GOLD BULLION SALES"/>
    <s v=""/>
    <s v=""/>
    <n v="0"/>
    <s v=""/>
    <s v=""/>
    <n v="84.44"/>
    <n v="0"/>
    <x v="0"/>
    <x v="1"/>
    <s v=""/>
    <s v=""/>
    <n v="0"/>
    <n v="0"/>
    <n v="0"/>
  </r>
  <r>
    <x v="260"/>
    <s v="31/07/2024"/>
    <s v="Franchise Sales Bill Ornament CSJ"/>
    <s v="SGST ON GOLD BULLION SALES"/>
    <s v=""/>
    <s v=""/>
    <n v="0"/>
    <s v=""/>
    <s v=""/>
    <n v="5.48"/>
    <n v="0"/>
    <x v="0"/>
    <x v="1"/>
    <s v=""/>
    <s v=""/>
    <n v="0"/>
    <n v="0"/>
    <n v="0"/>
  </r>
  <r>
    <x v="260"/>
    <s v="31/07/2024"/>
    <s v="Franchise Sales Bill Ornament CSJ"/>
    <s v="CGST ON GOLD BULLION SALES"/>
    <s v=""/>
    <s v=""/>
    <n v="0"/>
    <s v=""/>
    <s v=""/>
    <n v="5.48"/>
    <n v="0"/>
    <x v="0"/>
    <x v="1"/>
    <s v=""/>
    <s v=""/>
    <n v="0"/>
    <n v="0"/>
    <n v="0"/>
  </r>
  <r>
    <x v="260"/>
    <s v="31/07/2024"/>
    <s v="Franchise Sales Bill Ornament CSJ"/>
    <s v="ROUND OFF A/C"/>
    <s v=""/>
    <s v=""/>
    <n v="0.42"/>
    <s v=""/>
    <s v=""/>
    <n v="0"/>
    <n v="0"/>
    <x v="0"/>
    <x v="1"/>
    <s v=""/>
    <s v=""/>
    <n v="0"/>
    <n v="0"/>
    <n v="0"/>
  </r>
  <r>
    <x v="260"/>
    <s v="31/07/2024"/>
    <s v="Franchise Sales Bill Ornament CSJ"/>
    <s v="CHANDUKAKA SARAF AND SONS PVT LTD PUNE"/>
    <s v=""/>
    <s v=""/>
    <n v="2896012"/>
    <s v=""/>
    <s v=""/>
    <n v="0"/>
    <n v="0"/>
    <x v="0"/>
    <x v="1"/>
    <s v=""/>
    <s v=""/>
    <n v="0"/>
    <n v="0"/>
    <n v="0"/>
  </r>
  <r>
    <x v="261"/>
    <s v="31/07/2024"/>
    <s v="Franchise Sales Bill Ornament CSJ"/>
    <s v="GOLD BULLION SALES"/>
    <s v=""/>
    <n v="0"/>
    <n v="0"/>
    <n v="4.9749999999999996"/>
    <n v="6873.46"/>
    <n v="34195.449999999997"/>
    <n v="34195.449999999997"/>
    <x v="0"/>
    <x v="1"/>
    <n v="4.9749999999999996"/>
    <n v="6873.46"/>
    <n v="34195.464"/>
    <n v="34195.464"/>
    <n v="0"/>
  </r>
  <r>
    <x v="261"/>
    <s v="31/07/2024"/>
    <s v="Franchise Sales Bill Ornament CSJ"/>
    <s v="GOLD BULLION SALES LABOUR CHARGES"/>
    <s v=""/>
    <s v=""/>
    <n v="0"/>
    <s v=""/>
    <s v=""/>
    <n v="68.73"/>
    <n v="68.73"/>
    <x v="0"/>
    <x v="1"/>
    <s v=""/>
    <s v=""/>
    <n v="0"/>
    <n v="0"/>
    <n v="0"/>
  </r>
  <r>
    <x v="261"/>
    <s v="31/07/2024"/>
    <s v="Franchise Sales Bill Ornament CSJ"/>
    <s v="SGST ON GOLD BULLION SALES"/>
    <s v=""/>
    <s v=""/>
    <n v="0"/>
    <s v=""/>
    <s v=""/>
    <n v="512.92999999999995"/>
    <n v="0"/>
    <x v="0"/>
    <x v="1"/>
    <s v=""/>
    <s v=""/>
    <n v="0"/>
    <n v="0"/>
    <n v="0"/>
  </r>
  <r>
    <x v="261"/>
    <s v="31/07/2024"/>
    <s v="Franchise Sales Bill Ornament CSJ"/>
    <s v="CGST ON GOLD BULLION SALES"/>
    <s v=""/>
    <s v=""/>
    <n v="0"/>
    <s v=""/>
    <s v=""/>
    <n v="512.92999999999995"/>
    <n v="0"/>
    <x v="0"/>
    <x v="1"/>
    <s v=""/>
    <s v=""/>
    <n v="0"/>
    <n v="0"/>
    <n v="0"/>
  </r>
  <r>
    <x v="261"/>
    <s v="31/07/2024"/>
    <s v="Franchise Sales Bill Ornament CSJ"/>
    <s v="SGST ON GOLD BULLION SALES"/>
    <s v=""/>
    <s v=""/>
    <n v="0"/>
    <s v=""/>
    <s v=""/>
    <n v="1.03"/>
    <n v="0"/>
    <x v="0"/>
    <x v="1"/>
    <s v=""/>
    <s v=""/>
    <n v="0"/>
    <n v="0"/>
    <n v="0"/>
  </r>
  <r>
    <x v="261"/>
    <s v="31/07/2024"/>
    <s v="Franchise Sales Bill Ornament CSJ"/>
    <s v="CGST ON GOLD BULLION SALES"/>
    <s v=""/>
    <s v=""/>
    <n v="0"/>
    <s v=""/>
    <s v=""/>
    <n v="1.03"/>
    <n v="0"/>
    <x v="0"/>
    <x v="1"/>
    <s v=""/>
    <s v=""/>
    <n v="0"/>
    <n v="0"/>
    <n v="0"/>
  </r>
  <r>
    <x v="261"/>
    <s v="31/07/2024"/>
    <s v="Franchise Sales Bill Ornament CSJ"/>
    <s v="ROUND OFF A/C"/>
    <s v=""/>
    <s v=""/>
    <n v="0.1"/>
    <s v=""/>
    <s v=""/>
    <n v="0"/>
    <n v="0"/>
    <x v="0"/>
    <x v="1"/>
    <s v=""/>
    <s v=""/>
    <n v="0"/>
    <n v="0"/>
    <n v="0"/>
  </r>
  <r>
    <x v="261"/>
    <s v="31/07/2024"/>
    <s v="Franchise Sales Bill Ornament CSJ"/>
    <s v="CHANDUKAKA SARAF AND SONS PVT LTD PUNE"/>
    <s v=""/>
    <s v=""/>
    <n v="35292"/>
    <s v=""/>
    <s v=""/>
    <n v="0"/>
    <n v="0"/>
    <x v="0"/>
    <x v="1"/>
    <s v=""/>
    <s v=""/>
    <n v="0"/>
    <n v="0"/>
    <n v="0"/>
  </r>
  <r>
    <x v="262"/>
    <s v="31/07/2024"/>
    <s v="Franchise Sales Bill Ornament CSJ"/>
    <s v="GOLD BULLION SALES"/>
    <s v=""/>
    <n v="0"/>
    <n v="0"/>
    <n v="1023.688"/>
    <n v="6877.63"/>
    <n v="7040530.3700000001"/>
    <n v="7040530.3700000001"/>
    <x v="0"/>
    <x v="1"/>
    <n v="1023.688"/>
    <n v="6877.63"/>
    <n v="7040547.2989999996"/>
    <n v="7040547.2989999996"/>
    <n v="0"/>
  </r>
  <r>
    <x v="262"/>
    <s v="31/07/2024"/>
    <s v="Franchise Sales Bill Ornament CSJ"/>
    <s v="GOLD BULLION SALES LABOUR CHARGES"/>
    <s v=""/>
    <s v=""/>
    <n v="0"/>
    <s v=""/>
    <s v=""/>
    <n v="14133.74"/>
    <n v="14133.74"/>
    <x v="0"/>
    <x v="1"/>
    <s v=""/>
    <s v=""/>
    <n v="0"/>
    <n v="0"/>
    <n v="0"/>
  </r>
  <r>
    <x v="262"/>
    <s v="31/07/2024"/>
    <s v="Franchise Sales Bill Ornament CSJ"/>
    <s v="GOLD BULLION SALES OTHER CHARGES"/>
    <s v=""/>
    <s v=""/>
    <n v="0"/>
    <s v=""/>
    <s v=""/>
    <n v="630"/>
    <n v="630"/>
    <x v="0"/>
    <x v="1"/>
    <s v=""/>
    <s v=""/>
    <n v="0"/>
    <n v="0"/>
    <n v="0"/>
  </r>
  <r>
    <x v="262"/>
    <s v="31/07/2024"/>
    <s v="Franchise Sales Bill Ornament CSJ"/>
    <s v="SGST ON GOLD BULLION SALES"/>
    <s v=""/>
    <s v=""/>
    <n v="0"/>
    <s v=""/>
    <s v=""/>
    <n v="105607.96"/>
    <n v="0"/>
    <x v="0"/>
    <x v="1"/>
    <s v=""/>
    <s v=""/>
    <n v="0"/>
    <n v="0"/>
    <n v="0"/>
  </r>
  <r>
    <x v="262"/>
    <s v="31/07/2024"/>
    <s v="Franchise Sales Bill Ornament CSJ"/>
    <s v="CGST ON GOLD BULLION SALES"/>
    <s v=""/>
    <s v=""/>
    <n v="0"/>
    <s v=""/>
    <s v=""/>
    <n v="105607.96"/>
    <n v="0"/>
    <x v="0"/>
    <x v="1"/>
    <s v=""/>
    <s v=""/>
    <n v="0"/>
    <n v="0"/>
    <n v="0"/>
  </r>
  <r>
    <x v="262"/>
    <s v="31/07/2024"/>
    <s v="Franchise Sales Bill Ornament CSJ"/>
    <s v="SGST ON GOLD BULLION SALES"/>
    <s v=""/>
    <s v=""/>
    <n v="0"/>
    <s v=""/>
    <s v=""/>
    <n v="212.01"/>
    <n v="0"/>
    <x v="0"/>
    <x v="1"/>
    <s v=""/>
    <s v=""/>
    <n v="0"/>
    <n v="0"/>
    <n v="0"/>
  </r>
  <r>
    <x v="262"/>
    <s v="31/07/2024"/>
    <s v="Franchise Sales Bill Ornament CSJ"/>
    <s v="CGST ON GOLD BULLION SALES"/>
    <s v=""/>
    <s v=""/>
    <n v="0"/>
    <s v=""/>
    <s v=""/>
    <n v="212.01"/>
    <n v="0"/>
    <x v="0"/>
    <x v="1"/>
    <s v=""/>
    <s v=""/>
    <n v="0"/>
    <n v="0"/>
    <n v="0"/>
  </r>
  <r>
    <x v="262"/>
    <s v="31/07/2024"/>
    <s v="Franchise Sales Bill Ornament CSJ"/>
    <s v="SGST ON GOLD BULLION SALES"/>
    <s v=""/>
    <s v=""/>
    <n v="0"/>
    <s v=""/>
    <s v=""/>
    <n v="9.4499999999999993"/>
    <n v="0"/>
    <x v="0"/>
    <x v="1"/>
    <s v=""/>
    <s v=""/>
    <n v="0"/>
    <n v="0"/>
    <n v="0"/>
  </r>
  <r>
    <x v="262"/>
    <s v="31/07/2024"/>
    <s v="Franchise Sales Bill Ornament CSJ"/>
    <s v="CGST ON GOLD BULLION SALES"/>
    <s v=""/>
    <s v=""/>
    <n v="0"/>
    <s v=""/>
    <s v=""/>
    <n v="9.4499999999999993"/>
    <n v="0"/>
    <x v="0"/>
    <x v="1"/>
    <s v=""/>
    <s v=""/>
    <n v="0"/>
    <n v="0"/>
    <n v="0"/>
  </r>
  <r>
    <x v="262"/>
    <s v="31/07/2024"/>
    <s v="Franchise Sales Bill Ornament CSJ"/>
    <s v="ROUND OFF A/C"/>
    <s v=""/>
    <s v=""/>
    <n v="0"/>
    <s v=""/>
    <s v=""/>
    <n v="0.05"/>
    <n v="0"/>
    <x v="0"/>
    <x v="1"/>
    <s v=""/>
    <s v=""/>
    <n v="0"/>
    <n v="0"/>
    <n v="0"/>
  </r>
  <r>
    <x v="262"/>
    <s v="31/07/2024"/>
    <s v="Franchise Sales Bill Ornament CSJ"/>
    <s v="CHANDUKAKA SARAF AND SONS PVT LTD PUNE"/>
    <s v=""/>
    <s v=""/>
    <n v="7266953"/>
    <s v=""/>
    <s v=""/>
    <n v="0"/>
    <n v="0"/>
    <x v="0"/>
    <x v="1"/>
    <s v=""/>
    <s v=""/>
    <n v="0"/>
    <n v="0"/>
    <n v="0"/>
  </r>
  <r>
    <x v="263"/>
    <s v="31/07/2024"/>
    <s v="Franchise Sales Bill Ornament CSJ"/>
    <s v="GOLD BULLION SALES"/>
    <s v=""/>
    <n v="0"/>
    <n v="0"/>
    <n v="360.81599999999997"/>
    <n v="6877.63"/>
    <n v="2481564.0099999998"/>
    <n v="2481564.0099999998"/>
    <x v="0"/>
    <x v="1"/>
    <n v="360.81599999999997"/>
    <n v="6877.63"/>
    <n v="2481558.946"/>
    <n v="2481558.946"/>
    <n v="0"/>
  </r>
  <r>
    <x v="263"/>
    <s v="31/07/2024"/>
    <s v="Franchise Sales Bill Ornament CSJ"/>
    <s v="GOLD BULLION SALES LABOUR CHARGES"/>
    <s v=""/>
    <s v=""/>
    <n v="0"/>
    <s v=""/>
    <s v=""/>
    <n v="4979.5"/>
    <n v="4979.5"/>
    <x v="0"/>
    <x v="1"/>
    <s v=""/>
    <s v=""/>
    <n v="0"/>
    <n v="0"/>
    <n v="0"/>
  </r>
  <r>
    <x v="263"/>
    <s v="31/07/2024"/>
    <s v="Franchise Sales Bill Ornament CSJ"/>
    <s v="GOLD BULLION SALES OTHER CHARGES"/>
    <s v=""/>
    <s v=""/>
    <n v="0"/>
    <s v=""/>
    <s v=""/>
    <n v="995"/>
    <n v="995"/>
    <x v="0"/>
    <x v="1"/>
    <s v=""/>
    <s v=""/>
    <n v="0"/>
    <n v="0"/>
    <n v="0"/>
  </r>
  <r>
    <x v="263"/>
    <s v="31/07/2024"/>
    <s v="Franchise Sales Bill Ornament CSJ"/>
    <s v="SGST ON GOLD BULLION SALES"/>
    <s v=""/>
    <s v=""/>
    <n v="0"/>
    <s v=""/>
    <s v=""/>
    <n v="37223.46"/>
    <n v="0"/>
    <x v="0"/>
    <x v="1"/>
    <s v=""/>
    <s v=""/>
    <n v="0"/>
    <n v="0"/>
    <n v="0"/>
  </r>
  <r>
    <x v="263"/>
    <s v="31/07/2024"/>
    <s v="Franchise Sales Bill Ornament CSJ"/>
    <s v="CGST ON GOLD BULLION SALES"/>
    <s v=""/>
    <s v=""/>
    <n v="0"/>
    <s v=""/>
    <s v=""/>
    <n v="37223.46"/>
    <n v="0"/>
    <x v="0"/>
    <x v="1"/>
    <s v=""/>
    <s v=""/>
    <n v="0"/>
    <n v="0"/>
    <n v="0"/>
  </r>
  <r>
    <x v="263"/>
    <s v="31/07/2024"/>
    <s v="Franchise Sales Bill Ornament CSJ"/>
    <s v="SGST ON GOLD BULLION SALES"/>
    <s v=""/>
    <s v=""/>
    <n v="0"/>
    <s v=""/>
    <s v=""/>
    <n v="74.69"/>
    <n v="0"/>
    <x v="0"/>
    <x v="1"/>
    <s v=""/>
    <s v=""/>
    <n v="0"/>
    <n v="0"/>
    <n v="0"/>
  </r>
  <r>
    <x v="263"/>
    <s v="31/07/2024"/>
    <s v="Franchise Sales Bill Ornament CSJ"/>
    <s v="CGST ON GOLD BULLION SALES"/>
    <s v=""/>
    <s v=""/>
    <n v="0"/>
    <s v=""/>
    <s v=""/>
    <n v="74.69"/>
    <n v="0"/>
    <x v="0"/>
    <x v="1"/>
    <s v=""/>
    <s v=""/>
    <n v="0"/>
    <n v="0"/>
    <n v="0"/>
  </r>
  <r>
    <x v="263"/>
    <s v="31/07/2024"/>
    <s v="Franchise Sales Bill Ornament CSJ"/>
    <s v="SGST ON GOLD BULLION SALES"/>
    <s v=""/>
    <s v=""/>
    <n v="0"/>
    <s v=""/>
    <s v=""/>
    <n v="14.93"/>
    <n v="0"/>
    <x v="0"/>
    <x v="1"/>
    <s v=""/>
    <s v=""/>
    <n v="0"/>
    <n v="0"/>
    <n v="0"/>
  </r>
  <r>
    <x v="263"/>
    <s v="31/07/2024"/>
    <s v="Franchise Sales Bill Ornament CSJ"/>
    <s v="CGST ON GOLD BULLION SALES"/>
    <s v=""/>
    <s v=""/>
    <n v="0"/>
    <s v=""/>
    <s v=""/>
    <n v="14.93"/>
    <n v="0"/>
    <x v="0"/>
    <x v="1"/>
    <s v=""/>
    <s v=""/>
    <n v="0"/>
    <n v="0"/>
    <n v="0"/>
  </r>
  <r>
    <x v="263"/>
    <s v="31/07/2024"/>
    <s v="Franchise Sales Bill Ornament CSJ"/>
    <s v="ROUND OFF A/C"/>
    <s v=""/>
    <s v=""/>
    <n v="0"/>
    <s v=""/>
    <s v=""/>
    <n v="0.33"/>
    <n v="0"/>
    <x v="0"/>
    <x v="1"/>
    <s v=""/>
    <s v=""/>
    <n v="0"/>
    <n v="0"/>
    <n v="0"/>
  </r>
  <r>
    <x v="263"/>
    <s v="31/07/2024"/>
    <s v="Franchise Sales Bill Ornament CSJ"/>
    <s v="CHANDUKAKA SARAF AND SONS PVT LTD PUNE"/>
    <s v=""/>
    <s v=""/>
    <n v="2562165"/>
    <s v=""/>
    <s v=""/>
    <n v="0"/>
    <n v="0"/>
    <x v="0"/>
    <x v="1"/>
    <s v=""/>
    <s v=""/>
    <n v="0"/>
    <n v="0"/>
    <n v="0"/>
  </r>
  <r>
    <x v="264"/>
    <s v="31/07/2024"/>
    <s v="Franchise Sales Bill Ornament CSJ"/>
    <s v="GOLD BULLION SALES"/>
    <s v=""/>
    <n v="0"/>
    <n v="0"/>
    <n v="482.03100000000001"/>
    <n v="6877.63"/>
    <n v="3315207.44"/>
    <n v="3315207.44"/>
    <x v="0"/>
    <x v="1"/>
    <n v="482.03100000000001"/>
    <n v="6877.63"/>
    <n v="3315230.8670000001"/>
    <n v="3315230.8670000001"/>
    <n v="0"/>
  </r>
  <r>
    <x v="264"/>
    <s v="31/07/2024"/>
    <s v="Franchise Sales Bill Ornament CSJ"/>
    <s v="GOLD BULLION SALES LABOUR CHARGES"/>
    <s v=""/>
    <s v=""/>
    <n v="0"/>
    <s v=""/>
    <s v=""/>
    <n v="6650.85"/>
    <n v="6650.85"/>
    <x v="0"/>
    <x v="1"/>
    <s v=""/>
    <s v=""/>
    <n v="0"/>
    <n v="0"/>
    <n v="0"/>
  </r>
  <r>
    <x v="264"/>
    <s v="31/07/2024"/>
    <s v="Franchise Sales Bill Ornament CSJ"/>
    <s v="GOLD BULLION SALES OTHER CHARGES"/>
    <s v=""/>
    <s v=""/>
    <n v="0"/>
    <s v=""/>
    <s v=""/>
    <n v="380"/>
    <n v="380"/>
    <x v="0"/>
    <x v="1"/>
    <s v=""/>
    <s v=""/>
    <n v="0"/>
    <n v="0"/>
    <n v="0"/>
  </r>
  <r>
    <x v="264"/>
    <s v="31/07/2024"/>
    <s v="Franchise Sales Bill Ornament CSJ"/>
    <s v="SGST ON GOLD BULLION SALES"/>
    <s v=""/>
    <s v=""/>
    <n v="0"/>
    <s v=""/>
    <s v=""/>
    <n v="49728.11"/>
    <n v="0"/>
    <x v="0"/>
    <x v="1"/>
    <s v=""/>
    <s v=""/>
    <n v="0"/>
    <n v="0"/>
    <n v="0"/>
  </r>
  <r>
    <x v="264"/>
    <s v="31/07/2024"/>
    <s v="Franchise Sales Bill Ornament CSJ"/>
    <s v="CGST ON GOLD BULLION SALES"/>
    <s v=""/>
    <s v=""/>
    <n v="0"/>
    <s v=""/>
    <s v=""/>
    <n v="49728.11"/>
    <n v="0"/>
    <x v="0"/>
    <x v="1"/>
    <s v=""/>
    <s v=""/>
    <n v="0"/>
    <n v="0"/>
    <n v="0"/>
  </r>
  <r>
    <x v="264"/>
    <s v="31/07/2024"/>
    <s v="Franchise Sales Bill Ornament CSJ"/>
    <s v="SGST ON GOLD BULLION SALES"/>
    <s v=""/>
    <s v=""/>
    <n v="0"/>
    <s v=""/>
    <s v=""/>
    <n v="99.76"/>
    <n v="0"/>
    <x v="0"/>
    <x v="1"/>
    <s v=""/>
    <s v=""/>
    <n v="0"/>
    <n v="0"/>
    <n v="0"/>
  </r>
  <r>
    <x v="264"/>
    <s v="31/07/2024"/>
    <s v="Franchise Sales Bill Ornament CSJ"/>
    <s v="CGST ON GOLD BULLION SALES"/>
    <s v=""/>
    <s v=""/>
    <n v="0"/>
    <s v=""/>
    <s v=""/>
    <n v="99.76"/>
    <n v="0"/>
    <x v="0"/>
    <x v="1"/>
    <s v=""/>
    <s v=""/>
    <n v="0"/>
    <n v="0"/>
    <n v="0"/>
  </r>
  <r>
    <x v="264"/>
    <s v="31/07/2024"/>
    <s v="Franchise Sales Bill Ornament CSJ"/>
    <s v="SGST ON GOLD BULLION SALES"/>
    <s v=""/>
    <s v=""/>
    <n v="0"/>
    <s v=""/>
    <s v=""/>
    <n v="5.7"/>
    <n v="0"/>
    <x v="0"/>
    <x v="1"/>
    <s v=""/>
    <s v=""/>
    <n v="0"/>
    <n v="0"/>
    <n v="0"/>
  </r>
  <r>
    <x v="264"/>
    <s v="31/07/2024"/>
    <s v="Franchise Sales Bill Ornament CSJ"/>
    <s v="CGST ON GOLD BULLION SALES"/>
    <s v=""/>
    <s v=""/>
    <n v="0"/>
    <s v=""/>
    <s v=""/>
    <n v="5.7"/>
    <n v="0"/>
    <x v="0"/>
    <x v="1"/>
    <s v=""/>
    <s v=""/>
    <n v="0"/>
    <n v="0"/>
    <n v="0"/>
  </r>
  <r>
    <x v="264"/>
    <s v="31/07/2024"/>
    <s v="Franchise Sales Bill Ornament CSJ"/>
    <s v="ROUND OFF A/C"/>
    <s v=""/>
    <s v=""/>
    <n v="0.43"/>
    <s v=""/>
    <s v=""/>
    <n v="0"/>
    <n v="0"/>
    <x v="0"/>
    <x v="1"/>
    <s v=""/>
    <s v=""/>
    <n v="0"/>
    <n v="0"/>
    <n v="0"/>
  </r>
  <r>
    <x v="264"/>
    <s v="31/07/2024"/>
    <s v="Franchise Sales Bill Ornament CSJ"/>
    <s v="CHANDUKAKA SARAF AND SONS PVT LTD PUNE"/>
    <s v=""/>
    <s v=""/>
    <n v="3421905"/>
    <s v=""/>
    <s v=""/>
    <n v="0"/>
    <n v="0"/>
    <x v="0"/>
    <x v="1"/>
    <s v=""/>
    <s v=""/>
    <n v="0"/>
    <n v="0"/>
    <n v="0"/>
  </r>
  <r>
    <x v="265"/>
    <s v="31/07/2024"/>
    <s v="Franchise Sales Bill Ornament CSJ"/>
    <s v="GOLD BULLION SALES"/>
    <s v=""/>
    <n v="0"/>
    <n v="0"/>
    <n v="938.61199999999997"/>
    <n v="6877.63"/>
    <n v="6455433.29"/>
    <n v="6455433.29"/>
    <x v="0"/>
    <x v="1"/>
    <n v="938.61199999999997"/>
    <n v="6877.63"/>
    <n v="6455426.0499999998"/>
    <n v="6455426.0499999998"/>
    <n v="0"/>
  </r>
  <r>
    <x v="265"/>
    <s v="31/07/2024"/>
    <s v="Franchise Sales Bill Ornament CSJ"/>
    <s v="GOLD BULLION SALES LABOUR CHARGES"/>
    <s v=""/>
    <s v=""/>
    <n v="0"/>
    <s v=""/>
    <s v=""/>
    <n v="12950.91"/>
    <n v="12950.91"/>
    <x v="0"/>
    <x v="1"/>
    <s v=""/>
    <s v=""/>
    <n v="0"/>
    <n v="0"/>
    <n v="0"/>
  </r>
  <r>
    <x v="265"/>
    <s v="31/07/2024"/>
    <s v="Franchise Sales Bill Ornament CSJ"/>
    <s v="GOLD BULLION SALES OTHER CHARGES"/>
    <s v=""/>
    <s v=""/>
    <n v="0"/>
    <s v=""/>
    <s v=""/>
    <n v="800.5"/>
    <n v="800.5"/>
    <x v="0"/>
    <x v="1"/>
    <s v=""/>
    <s v=""/>
    <n v="0"/>
    <n v="0"/>
    <n v="0"/>
  </r>
  <r>
    <x v="265"/>
    <s v="31/07/2024"/>
    <s v="Franchise Sales Bill Ornament CSJ"/>
    <s v="SGST ON GOLD BULLION SALES"/>
    <s v=""/>
    <s v=""/>
    <n v="0"/>
    <s v=""/>
    <s v=""/>
    <n v="96831.5"/>
    <n v="0"/>
    <x v="0"/>
    <x v="1"/>
    <s v=""/>
    <s v=""/>
    <n v="0"/>
    <n v="0"/>
    <n v="0"/>
  </r>
  <r>
    <x v="265"/>
    <s v="31/07/2024"/>
    <s v="Franchise Sales Bill Ornament CSJ"/>
    <s v="CGST ON GOLD BULLION SALES"/>
    <s v=""/>
    <s v=""/>
    <n v="0"/>
    <s v=""/>
    <s v=""/>
    <n v="96831.5"/>
    <n v="0"/>
    <x v="0"/>
    <x v="1"/>
    <s v=""/>
    <s v=""/>
    <n v="0"/>
    <n v="0"/>
    <n v="0"/>
  </r>
  <r>
    <x v="265"/>
    <s v="31/07/2024"/>
    <s v="Franchise Sales Bill Ornament CSJ"/>
    <s v="SGST ON GOLD BULLION SALES"/>
    <s v=""/>
    <s v=""/>
    <n v="0"/>
    <s v=""/>
    <s v=""/>
    <n v="194.26"/>
    <n v="0"/>
    <x v="0"/>
    <x v="1"/>
    <s v=""/>
    <s v=""/>
    <n v="0"/>
    <n v="0"/>
    <n v="0"/>
  </r>
  <r>
    <x v="265"/>
    <s v="31/07/2024"/>
    <s v="Franchise Sales Bill Ornament CSJ"/>
    <s v="CGST ON GOLD BULLION SALES"/>
    <s v=""/>
    <s v=""/>
    <n v="0"/>
    <s v=""/>
    <s v=""/>
    <n v="194.26"/>
    <n v="0"/>
    <x v="0"/>
    <x v="1"/>
    <s v=""/>
    <s v=""/>
    <n v="0"/>
    <n v="0"/>
    <n v="0"/>
  </r>
  <r>
    <x v="265"/>
    <s v="31/07/2024"/>
    <s v="Franchise Sales Bill Ornament CSJ"/>
    <s v="SGST ON GOLD BULLION SALES"/>
    <s v=""/>
    <s v=""/>
    <n v="0"/>
    <s v=""/>
    <s v=""/>
    <n v="12.01"/>
    <n v="0"/>
    <x v="0"/>
    <x v="1"/>
    <s v=""/>
    <s v=""/>
    <n v="0"/>
    <n v="0"/>
    <n v="0"/>
  </r>
  <r>
    <x v="265"/>
    <s v="31/07/2024"/>
    <s v="Franchise Sales Bill Ornament CSJ"/>
    <s v="CGST ON GOLD BULLION SALES"/>
    <s v=""/>
    <s v=""/>
    <n v="0"/>
    <s v=""/>
    <s v=""/>
    <n v="12.01"/>
    <n v="0"/>
    <x v="0"/>
    <x v="1"/>
    <s v=""/>
    <s v=""/>
    <n v="0"/>
    <n v="0"/>
    <n v="0"/>
  </r>
  <r>
    <x v="265"/>
    <s v="31/07/2024"/>
    <s v="Franchise Sales Bill Ornament CSJ"/>
    <s v="ROUND OFF A/C"/>
    <s v=""/>
    <s v=""/>
    <n v="0.24"/>
    <s v=""/>
    <s v=""/>
    <n v="0"/>
    <n v="0"/>
    <x v="0"/>
    <x v="1"/>
    <s v=""/>
    <s v=""/>
    <n v="0"/>
    <n v="0"/>
    <n v="0"/>
  </r>
  <r>
    <x v="265"/>
    <s v="31/07/2024"/>
    <s v="Franchise Sales Bill Ornament CSJ"/>
    <s v="CHANDUKAKA SARAF AND SONS PVT LTD PUNE"/>
    <s v=""/>
    <s v=""/>
    <n v="6663260"/>
    <s v=""/>
    <s v=""/>
    <n v="0"/>
    <n v="0"/>
    <x v="0"/>
    <x v="1"/>
    <s v=""/>
    <s v=""/>
    <n v="0"/>
    <n v="0"/>
    <n v="0"/>
  </r>
  <r>
    <x v="266"/>
    <s v="31/07/2024"/>
    <s v="Franchise Sales Bill Ornament CSJ"/>
    <s v="GOLD BULLION SALES"/>
    <s v=""/>
    <n v="0"/>
    <n v="0"/>
    <n v="555.62800000000004"/>
    <n v="6877.63"/>
    <n v="3821401.94"/>
    <n v="3821401.94"/>
    <x v="0"/>
    <x v="1"/>
    <n v="555.62800000000004"/>
    <n v="6877.63"/>
    <n v="3821403.8020000001"/>
    <n v="3821403.8020000001"/>
    <n v="0"/>
  </r>
  <r>
    <x v="266"/>
    <s v="31/07/2024"/>
    <s v="Franchise Sales Bill Ornament CSJ"/>
    <s v="GOLD BULLION SALES LABOUR CHARGES"/>
    <s v=""/>
    <s v=""/>
    <n v="0"/>
    <s v=""/>
    <s v=""/>
    <n v="7668.71"/>
    <n v="7668.71"/>
    <x v="0"/>
    <x v="1"/>
    <s v=""/>
    <s v=""/>
    <n v="0"/>
    <n v="0"/>
    <n v="0"/>
  </r>
  <r>
    <x v="266"/>
    <s v="31/07/2024"/>
    <s v="Franchise Sales Bill Ornament CSJ"/>
    <s v="GOLD BULLION SALES OTHER CHARGES"/>
    <s v=""/>
    <s v=""/>
    <n v="0"/>
    <s v=""/>
    <s v=""/>
    <n v="385"/>
    <n v="385"/>
    <x v="0"/>
    <x v="1"/>
    <s v=""/>
    <s v=""/>
    <n v="0"/>
    <n v="0"/>
    <n v="0"/>
  </r>
  <r>
    <x v="266"/>
    <s v="31/07/2024"/>
    <s v="Franchise Sales Bill Ornament CSJ"/>
    <s v="SGST ON GOLD BULLION SALES"/>
    <s v=""/>
    <s v=""/>
    <n v="0"/>
    <s v=""/>
    <s v=""/>
    <n v="57321.03"/>
    <n v="0"/>
    <x v="0"/>
    <x v="1"/>
    <s v=""/>
    <s v=""/>
    <n v="0"/>
    <n v="0"/>
    <n v="0"/>
  </r>
  <r>
    <x v="266"/>
    <s v="31/07/2024"/>
    <s v="Franchise Sales Bill Ornament CSJ"/>
    <s v="CGST ON GOLD BULLION SALES"/>
    <s v=""/>
    <s v=""/>
    <n v="0"/>
    <s v=""/>
    <s v=""/>
    <n v="57321.03"/>
    <n v="0"/>
    <x v="0"/>
    <x v="1"/>
    <s v=""/>
    <s v=""/>
    <n v="0"/>
    <n v="0"/>
    <n v="0"/>
  </r>
  <r>
    <x v="266"/>
    <s v="31/07/2024"/>
    <s v="Franchise Sales Bill Ornament CSJ"/>
    <s v="SGST ON GOLD BULLION SALES"/>
    <s v=""/>
    <s v=""/>
    <n v="0"/>
    <s v=""/>
    <s v=""/>
    <n v="115.03"/>
    <n v="0"/>
    <x v="0"/>
    <x v="1"/>
    <s v=""/>
    <s v=""/>
    <n v="0"/>
    <n v="0"/>
    <n v="0"/>
  </r>
  <r>
    <x v="266"/>
    <s v="31/07/2024"/>
    <s v="Franchise Sales Bill Ornament CSJ"/>
    <s v="CGST ON GOLD BULLION SALES"/>
    <s v=""/>
    <s v=""/>
    <n v="0"/>
    <s v=""/>
    <s v=""/>
    <n v="115.03"/>
    <n v="0"/>
    <x v="0"/>
    <x v="1"/>
    <s v=""/>
    <s v=""/>
    <n v="0"/>
    <n v="0"/>
    <n v="0"/>
  </r>
  <r>
    <x v="266"/>
    <s v="31/07/2024"/>
    <s v="Franchise Sales Bill Ornament CSJ"/>
    <s v="SGST ON GOLD BULLION SALES"/>
    <s v=""/>
    <s v=""/>
    <n v="0"/>
    <s v=""/>
    <s v=""/>
    <n v="5.78"/>
    <n v="0"/>
    <x v="0"/>
    <x v="1"/>
    <s v=""/>
    <s v=""/>
    <n v="0"/>
    <n v="0"/>
    <n v="0"/>
  </r>
  <r>
    <x v="266"/>
    <s v="31/07/2024"/>
    <s v="Franchise Sales Bill Ornament CSJ"/>
    <s v="CGST ON GOLD BULLION SALES"/>
    <s v=""/>
    <s v=""/>
    <n v="0"/>
    <s v=""/>
    <s v=""/>
    <n v="5.78"/>
    <n v="0"/>
    <x v="0"/>
    <x v="1"/>
    <s v=""/>
    <s v=""/>
    <n v="0"/>
    <n v="0"/>
    <n v="0"/>
  </r>
  <r>
    <x v="266"/>
    <s v="31/07/2024"/>
    <s v="Franchise Sales Bill Ornament CSJ"/>
    <s v="ROUND OFF A/C"/>
    <s v=""/>
    <s v=""/>
    <n v="0.33"/>
    <s v=""/>
    <s v=""/>
    <n v="0"/>
    <n v="0"/>
    <x v="0"/>
    <x v="1"/>
    <s v=""/>
    <s v=""/>
    <n v="0"/>
    <n v="0"/>
    <n v="0"/>
  </r>
  <r>
    <x v="266"/>
    <s v="31/07/2024"/>
    <s v="Franchise Sales Bill Ornament CSJ"/>
    <s v="CHANDUKAKA SARAF AND SONS PVT LTD PUNE"/>
    <s v=""/>
    <s v=""/>
    <n v="3944339"/>
    <s v=""/>
    <s v=""/>
    <n v="0"/>
    <n v="0"/>
    <x v="0"/>
    <x v="1"/>
    <s v=""/>
    <s v=""/>
    <n v="0"/>
    <n v="0"/>
    <n v="0"/>
  </r>
  <r>
    <x v="267"/>
    <s v="31/07/2024"/>
    <s v="Franchise Sales Bill Ornament CSJ"/>
    <s v="GOLD BULLION SALES"/>
    <s v=""/>
    <n v="0"/>
    <n v="0"/>
    <n v="532.69600000000003"/>
    <n v="6877.63"/>
    <n v="3663665.23"/>
    <n v="3663665.23"/>
    <x v="0"/>
    <x v="1"/>
    <n v="532.69600000000003"/>
    <n v="6877.63"/>
    <n v="3663685.99"/>
    <n v="3663685.99"/>
    <n v="0"/>
  </r>
  <r>
    <x v="267"/>
    <s v="31/07/2024"/>
    <s v="Franchise Sales Bill Ornament CSJ"/>
    <s v="GOLD BULLION SALES LABOUR CHARGES"/>
    <s v=""/>
    <s v=""/>
    <n v="0"/>
    <s v=""/>
    <s v=""/>
    <n v="7345.44"/>
    <n v="7345.44"/>
    <x v="0"/>
    <x v="1"/>
    <s v=""/>
    <s v=""/>
    <n v="0"/>
    <n v="0"/>
    <n v="0"/>
  </r>
  <r>
    <x v="267"/>
    <s v="31/07/2024"/>
    <s v="Franchise Sales Bill Ornament CSJ"/>
    <s v="GOLD BULLION SALES OTHER CHARGES"/>
    <s v=""/>
    <s v=""/>
    <n v="0"/>
    <s v=""/>
    <s v=""/>
    <n v="435.5"/>
    <n v="435.5"/>
    <x v="0"/>
    <x v="1"/>
    <s v=""/>
    <s v=""/>
    <n v="0"/>
    <n v="0"/>
    <n v="0"/>
  </r>
  <r>
    <x v="267"/>
    <s v="31/07/2024"/>
    <s v="Franchise Sales Bill Ornament CSJ"/>
    <s v="SGST ON GOLD BULLION SALES"/>
    <s v=""/>
    <s v=""/>
    <n v="0"/>
    <s v=""/>
    <s v=""/>
    <n v="54954.98"/>
    <n v="0"/>
    <x v="0"/>
    <x v="1"/>
    <s v=""/>
    <s v=""/>
    <n v="0"/>
    <n v="0"/>
    <n v="0"/>
  </r>
  <r>
    <x v="267"/>
    <s v="31/07/2024"/>
    <s v="Franchise Sales Bill Ornament CSJ"/>
    <s v="CGST ON GOLD BULLION SALES"/>
    <s v=""/>
    <s v=""/>
    <n v="0"/>
    <s v=""/>
    <s v=""/>
    <n v="54954.98"/>
    <n v="0"/>
    <x v="0"/>
    <x v="1"/>
    <s v=""/>
    <s v=""/>
    <n v="0"/>
    <n v="0"/>
    <n v="0"/>
  </r>
  <r>
    <x v="267"/>
    <s v="31/07/2024"/>
    <s v="Franchise Sales Bill Ornament CSJ"/>
    <s v="SGST ON GOLD BULLION SALES"/>
    <s v=""/>
    <s v=""/>
    <n v="0"/>
    <s v=""/>
    <s v=""/>
    <n v="110.18"/>
    <n v="0"/>
    <x v="0"/>
    <x v="1"/>
    <s v=""/>
    <s v=""/>
    <n v="0"/>
    <n v="0"/>
    <n v="0"/>
  </r>
  <r>
    <x v="267"/>
    <s v="31/07/2024"/>
    <s v="Franchise Sales Bill Ornament CSJ"/>
    <s v="CGST ON GOLD BULLION SALES"/>
    <s v=""/>
    <s v=""/>
    <n v="0"/>
    <s v=""/>
    <s v=""/>
    <n v="110.18"/>
    <n v="0"/>
    <x v="0"/>
    <x v="1"/>
    <s v=""/>
    <s v=""/>
    <n v="0"/>
    <n v="0"/>
    <n v="0"/>
  </r>
  <r>
    <x v="267"/>
    <s v="31/07/2024"/>
    <s v="Franchise Sales Bill Ornament CSJ"/>
    <s v="SGST ON GOLD BULLION SALES"/>
    <s v=""/>
    <s v=""/>
    <n v="0"/>
    <s v=""/>
    <s v=""/>
    <n v="6.53"/>
    <n v="0"/>
    <x v="0"/>
    <x v="1"/>
    <s v=""/>
    <s v=""/>
    <n v="0"/>
    <n v="0"/>
    <n v="0"/>
  </r>
  <r>
    <x v="267"/>
    <s v="31/07/2024"/>
    <s v="Franchise Sales Bill Ornament CSJ"/>
    <s v="CGST ON GOLD BULLION SALES"/>
    <s v=""/>
    <s v=""/>
    <n v="0"/>
    <s v=""/>
    <s v=""/>
    <n v="6.53"/>
    <n v="0"/>
    <x v="0"/>
    <x v="1"/>
    <s v=""/>
    <s v=""/>
    <n v="0"/>
    <n v="0"/>
    <n v="0"/>
  </r>
  <r>
    <x v="267"/>
    <s v="31/07/2024"/>
    <s v="Franchise Sales Bill Ornament CSJ"/>
    <s v="ROUND OFF A/C"/>
    <s v=""/>
    <s v=""/>
    <n v="0"/>
    <s v=""/>
    <s v=""/>
    <n v="0.45"/>
    <n v="0"/>
    <x v="0"/>
    <x v="1"/>
    <s v=""/>
    <s v=""/>
    <n v="0"/>
    <n v="0"/>
    <n v="0"/>
  </r>
  <r>
    <x v="267"/>
    <s v="31/07/2024"/>
    <s v="Franchise Sales Bill Ornament CSJ"/>
    <s v="CHANDUKAKA SARAF AND SONS PVT LTD PUNE"/>
    <s v=""/>
    <s v=""/>
    <n v="3781590"/>
    <s v=""/>
    <s v=""/>
    <n v="0"/>
    <n v="0"/>
    <x v="0"/>
    <x v="1"/>
    <s v=""/>
    <s v=""/>
    <n v="0"/>
    <n v="0"/>
    <n v="0"/>
  </r>
  <r>
    <x v="268"/>
    <s v="31/07/2024"/>
    <s v="Franchise Sales Bill Ornament CSJ"/>
    <s v="GOLD ORNAMENT SALES"/>
    <s v=""/>
    <n v="0"/>
    <n v="0"/>
    <n v="50.72"/>
    <n v="6877.63"/>
    <n v="348830.66"/>
    <n v="348830.66"/>
    <x v="0"/>
    <x v="1"/>
    <n v="50.72"/>
    <n v="6877.63"/>
    <n v="348833.39399999997"/>
    <n v="348833.39399999997"/>
    <n v="0"/>
  </r>
  <r>
    <x v="268"/>
    <s v="31/07/2024"/>
    <s v="Franchise Sales Bill Ornament CSJ"/>
    <s v="GOLD ORNAMENT SALES LABOUR CHARGES"/>
    <s v=""/>
    <s v=""/>
    <n v="0"/>
    <s v=""/>
    <s v=""/>
    <n v="13273.83"/>
    <n v="13273.83"/>
    <x v="0"/>
    <x v="1"/>
    <s v=""/>
    <s v=""/>
    <n v="0"/>
    <n v="0"/>
    <n v="0"/>
  </r>
  <r>
    <x v="268"/>
    <s v="31/07/2024"/>
    <s v="Franchise Sales Bill Ornament CSJ"/>
    <s v="SGST ON GOLD ORNAMENT SALES"/>
    <s v=""/>
    <s v=""/>
    <n v="0"/>
    <s v=""/>
    <s v=""/>
    <n v="5232.46"/>
    <n v="0"/>
    <x v="0"/>
    <x v="1"/>
    <s v=""/>
    <s v=""/>
    <n v="0"/>
    <n v="0"/>
    <n v="0"/>
  </r>
  <r>
    <x v="268"/>
    <s v="31/07/2024"/>
    <s v="Franchise Sales Bill Ornament CSJ"/>
    <s v="CGST ON GOLD ORNAMENT SALES"/>
    <s v=""/>
    <s v=""/>
    <n v="0"/>
    <s v=""/>
    <s v=""/>
    <n v="5232.46"/>
    <n v="0"/>
    <x v="0"/>
    <x v="1"/>
    <s v=""/>
    <s v=""/>
    <n v="0"/>
    <n v="0"/>
    <n v="0"/>
  </r>
  <r>
    <x v="268"/>
    <s v="31/07/2024"/>
    <s v="Franchise Sales Bill Ornament CSJ"/>
    <s v="SGST ON GOLD ORNAMENT SALES"/>
    <s v=""/>
    <s v=""/>
    <n v="0"/>
    <s v=""/>
    <s v=""/>
    <n v="199.11"/>
    <n v="0"/>
    <x v="0"/>
    <x v="1"/>
    <s v=""/>
    <s v=""/>
    <n v="0"/>
    <n v="0"/>
    <n v="0"/>
  </r>
  <r>
    <x v="268"/>
    <s v="31/07/2024"/>
    <s v="Franchise Sales Bill Ornament CSJ"/>
    <s v="CGST ON GOLD ORNAMENT SALES"/>
    <s v=""/>
    <s v=""/>
    <n v="0"/>
    <s v=""/>
    <s v=""/>
    <n v="199.11"/>
    <n v="0"/>
    <x v="0"/>
    <x v="1"/>
    <s v=""/>
    <s v=""/>
    <n v="0"/>
    <n v="0"/>
    <n v="0"/>
  </r>
  <r>
    <x v="268"/>
    <s v="31/07/2024"/>
    <s v="Franchise Sales Bill Ornament CSJ"/>
    <s v="ROUND OFF A/C"/>
    <s v=""/>
    <s v=""/>
    <n v="0"/>
    <s v=""/>
    <s v=""/>
    <n v="0.37"/>
    <n v="0"/>
    <x v="0"/>
    <x v="1"/>
    <s v=""/>
    <s v=""/>
    <n v="0"/>
    <n v="0"/>
    <n v="0"/>
  </r>
  <r>
    <x v="268"/>
    <s v="31/07/2024"/>
    <s v="Franchise Sales Bill Ornament CSJ"/>
    <s v="CHANDUKAKA SARAF AND SONS PVT LTD PUNE"/>
    <s v=""/>
    <s v=""/>
    <n v="372968"/>
    <s v=""/>
    <s v=""/>
    <n v="0"/>
    <n v="0"/>
    <x v="0"/>
    <x v="1"/>
    <s v=""/>
    <s v=""/>
    <n v="0"/>
    <n v="0"/>
    <n v="0"/>
  </r>
  <r>
    <x v="269"/>
    <s v="31/07/2024"/>
    <s v="Franchise Sales Bill Ornament CSJ"/>
    <s v="GOLD BULLION SALES"/>
    <s v=""/>
    <n v="0"/>
    <n v="0"/>
    <n v="263.33699999999999"/>
    <n v="6877.63"/>
    <n v="1811131.78"/>
    <n v="1811131.78"/>
    <x v="0"/>
    <x v="1"/>
    <n v="263.33699999999999"/>
    <n v="6877.63"/>
    <n v="1811134.4509999999"/>
    <n v="1811134.4509999999"/>
    <n v="0"/>
  </r>
  <r>
    <x v="269"/>
    <s v="31/07/2024"/>
    <s v="Franchise Sales Bill Ornament CSJ"/>
    <s v="GOLD BULLION SALES LABOUR CHARGES"/>
    <s v=""/>
    <s v=""/>
    <n v="0"/>
    <s v=""/>
    <s v=""/>
    <n v="3631.5"/>
    <n v="3631.5"/>
    <x v="0"/>
    <x v="1"/>
    <s v=""/>
    <s v=""/>
    <n v="0"/>
    <n v="0"/>
    <n v="0"/>
  </r>
  <r>
    <x v="269"/>
    <s v="31/07/2024"/>
    <s v="Franchise Sales Bill Ornament CSJ"/>
    <s v="GOLD BULLION SALES OTHER CHARGES"/>
    <s v=""/>
    <s v=""/>
    <n v="0"/>
    <s v=""/>
    <s v=""/>
    <n v="255"/>
    <n v="255"/>
    <x v="0"/>
    <x v="1"/>
    <s v=""/>
    <s v=""/>
    <n v="0"/>
    <n v="0"/>
    <n v="0"/>
  </r>
  <r>
    <x v="269"/>
    <s v="31/07/2024"/>
    <s v="Franchise Sales Bill Ornament CSJ"/>
    <s v="SGST ON GOLD BULLION SALES"/>
    <s v=""/>
    <s v=""/>
    <n v="0"/>
    <s v=""/>
    <s v=""/>
    <n v="27166.98"/>
    <n v="0"/>
    <x v="0"/>
    <x v="1"/>
    <s v=""/>
    <s v=""/>
    <n v="0"/>
    <n v="0"/>
    <n v="0"/>
  </r>
  <r>
    <x v="269"/>
    <s v="31/07/2024"/>
    <s v="Franchise Sales Bill Ornament CSJ"/>
    <s v="CGST ON GOLD BULLION SALES"/>
    <s v=""/>
    <s v=""/>
    <n v="0"/>
    <s v=""/>
    <s v=""/>
    <n v="27166.98"/>
    <n v="0"/>
    <x v="0"/>
    <x v="1"/>
    <s v=""/>
    <s v=""/>
    <n v="0"/>
    <n v="0"/>
    <n v="0"/>
  </r>
  <r>
    <x v="269"/>
    <s v="31/07/2024"/>
    <s v="Franchise Sales Bill Ornament CSJ"/>
    <s v="SGST ON GOLD BULLION SALES"/>
    <s v=""/>
    <s v=""/>
    <n v="0"/>
    <s v=""/>
    <s v=""/>
    <n v="54.47"/>
    <n v="0"/>
    <x v="0"/>
    <x v="1"/>
    <s v=""/>
    <s v=""/>
    <n v="0"/>
    <n v="0"/>
    <n v="0"/>
  </r>
  <r>
    <x v="269"/>
    <s v="31/07/2024"/>
    <s v="Franchise Sales Bill Ornament CSJ"/>
    <s v="CGST ON GOLD BULLION SALES"/>
    <s v=""/>
    <s v=""/>
    <n v="0"/>
    <s v=""/>
    <s v=""/>
    <n v="54.47"/>
    <n v="0"/>
    <x v="0"/>
    <x v="1"/>
    <s v=""/>
    <s v=""/>
    <n v="0"/>
    <n v="0"/>
    <n v="0"/>
  </r>
  <r>
    <x v="269"/>
    <s v="31/07/2024"/>
    <s v="Franchise Sales Bill Ornament CSJ"/>
    <s v="SGST ON GOLD BULLION SALES"/>
    <s v=""/>
    <s v=""/>
    <n v="0"/>
    <s v=""/>
    <s v=""/>
    <n v="3.83"/>
    <n v="0"/>
    <x v="0"/>
    <x v="1"/>
    <s v=""/>
    <s v=""/>
    <n v="0"/>
    <n v="0"/>
    <n v="0"/>
  </r>
  <r>
    <x v="269"/>
    <s v="31/07/2024"/>
    <s v="Franchise Sales Bill Ornament CSJ"/>
    <s v="CGST ON GOLD BULLION SALES"/>
    <s v=""/>
    <s v=""/>
    <n v="0"/>
    <s v=""/>
    <s v=""/>
    <n v="3.83"/>
    <n v="0"/>
    <x v="0"/>
    <x v="1"/>
    <s v=""/>
    <s v=""/>
    <n v="0"/>
    <n v="0"/>
    <n v="0"/>
  </r>
  <r>
    <x v="269"/>
    <s v="31/07/2024"/>
    <s v="Franchise Sales Bill Ornament CSJ"/>
    <s v="ROUND OFF A/C"/>
    <s v=""/>
    <s v=""/>
    <n v="0"/>
    <s v=""/>
    <s v=""/>
    <n v="0.16"/>
    <n v="0"/>
    <x v="0"/>
    <x v="1"/>
    <s v=""/>
    <s v=""/>
    <n v="0"/>
    <n v="0"/>
    <n v="0"/>
  </r>
  <r>
    <x v="269"/>
    <s v="31/07/2024"/>
    <s v="Franchise Sales Bill Ornament CSJ"/>
    <s v="CHANDUKAKA SARAF AND SONS PVT LTD PUNE"/>
    <s v=""/>
    <s v=""/>
    <n v="1869469"/>
    <s v=""/>
    <s v=""/>
    <n v="0"/>
    <n v="0"/>
    <x v="0"/>
    <x v="1"/>
    <s v=""/>
    <s v=""/>
    <n v="0"/>
    <n v="0"/>
    <n v="0"/>
  </r>
  <r>
    <x v="270"/>
    <s v="31/07/2024"/>
    <s v="Franchise Sales Bill Ornament CSJ"/>
    <s v="GOLD ORNAMENT SALES"/>
    <s v=""/>
    <n v="0"/>
    <n v="0"/>
    <n v="28.75"/>
    <n v="6877.63"/>
    <n v="197731.87"/>
    <n v="197731.87"/>
    <x v="0"/>
    <x v="1"/>
    <n v="28.75"/>
    <n v="6877.63"/>
    <n v="197731.86300000001"/>
    <n v="197731.86300000001"/>
    <n v="0"/>
  </r>
  <r>
    <x v="270"/>
    <s v="31/07/2024"/>
    <s v="Franchise Sales Bill Ornament CSJ"/>
    <s v="GOLD ORNAMENT SALES LABOUR CHARGES"/>
    <s v=""/>
    <s v=""/>
    <n v="0"/>
    <s v=""/>
    <s v=""/>
    <n v="4085.31"/>
    <n v="4085.31"/>
    <x v="0"/>
    <x v="1"/>
    <s v=""/>
    <s v=""/>
    <n v="0"/>
    <n v="0"/>
    <n v="0"/>
  </r>
  <r>
    <x v="270"/>
    <s v="31/07/2024"/>
    <s v="Franchise Sales Bill Ornament CSJ"/>
    <s v="SGST ON GOLD ORNAMENT SALES"/>
    <s v=""/>
    <s v=""/>
    <n v="0"/>
    <s v=""/>
    <s v=""/>
    <n v="2965.98"/>
    <n v="0"/>
    <x v="0"/>
    <x v="1"/>
    <s v=""/>
    <s v=""/>
    <n v="0"/>
    <n v="0"/>
    <n v="0"/>
  </r>
  <r>
    <x v="270"/>
    <s v="31/07/2024"/>
    <s v="Franchise Sales Bill Ornament CSJ"/>
    <s v="CGST ON GOLD ORNAMENT SALES"/>
    <s v=""/>
    <s v=""/>
    <n v="0"/>
    <s v=""/>
    <s v=""/>
    <n v="2965.98"/>
    <n v="0"/>
    <x v="0"/>
    <x v="1"/>
    <s v=""/>
    <s v=""/>
    <n v="0"/>
    <n v="0"/>
    <n v="0"/>
  </r>
  <r>
    <x v="270"/>
    <s v="31/07/2024"/>
    <s v="Franchise Sales Bill Ornament CSJ"/>
    <s v="SGST ON GOLD ORNAMENT SALES"/>
    <s v=""/>
    <s v=""/>
    <n v="0"/>
    <s v=""/>
    <s v=""/>
    <n v="61.28"/>
    <n v="0"/>
    <x v="0"/>
    <x v="1"/>
    <s v=""/>
    <s v=""/>
    <n v="0"/>
    <n v="0"/>
    <n v="0"/>
  </r>
  <r>
    <x v="270"/>
    <s v="31/07/2024"/>
    <s v="Franchise Sales Bill Ornament CSJ"/>
    <s v="CGST ON GOLD ORNAMENT SALES"/>
    <s v=""/>
    <s v=""/>
    <n v="0"/>
    <s v=""/>
    <s v=""/>
    <n v="61.28"/>
    <n v="0"/>
    <x v="0"/>
    <x v="1"/>
    <s v=""/>
    <s v=""/>
    <n v="0"/>
    <n v="0"/>
    <n v="0"/>
  </r>
  <r>
    <x v="270"/>
    <s v="31/07/2024"/>
    <s v="Franchise Sales Bill Ornament CSJ"/>
    <s v="ROUND OFF A/C"/>
    <s v=""/>
    <s v=""/>
    <n v="0"/>
    <s v=""/>
    <s v=""/>
    <n v="0.3"/>
    <n v="0"/>
    <x v="0"/>
    <x v="1"/>
    <s v=""/>
    <s v=""/>
    <n v="0"/>
    <n v="0"/>
    <n v="0"/>
  </r>
  <r>
    <x v="270"/>
    <s v="31/07/2024"/>
    <s v="Franchise Sales Bill Ornament CSJ"/>
    <s v="CHANDUKAKA SARAF AND SONS PVT LTD PUNE"/>
    <s v=""/>
    <s v=""/>
    <n v="207872"/>
    <s v=""/>
    <s v=""/>
    <n v="0"/>
    <n v="0"/>
    <x v="0"/>
    <x v="1"/>
    <s v=""/>
    <s v=""/>
    <n v="0"/>
    <n v="0"/>
    <n v="0"/>
  </r>
  <r>
    <x v="271"/>
    <s v="31/07/2024"/>
    <s v="Franchise Sales Bill Ornament CSJ"/>
    <s v="GOLD ORNAMENT SALES"/>
    <s v=""/>
    <n v="0"/>
    <n v="0"/>
    <n v="13.321999999999999"/>
    <n v="6877.63"/>
    <n v="91621.04"/>
    <n v="91621.04"/>
    <x v="0"/>
    <x v="1"/>
    <n v="13.321999999999999"/>
    <n v="6877.63"/>
    <n v="91623.786999999997"/>
    <n v="91623.786999999997"/>
    <n v="0"/>
  </r>
  <r>
    <x v="271"/>
    <s v="31/07/2024"/>
    <s v="Franchise Sales Bill Ornament CSJ"/>
    <s v="PRECIOUS STONES SALES"/>
    <s v=""/>
    <s v=""/>
    <n v="0"/>
    <s v=""/>
    <s v=""/>
    <n v="66.64"/>
    <n v="66.64"/>
    <x v="0"/>
    <x v="1"/>
    <s v=""/>
    <s v=""/>
    <n v="0"/>
    <n v="0"/>
    <n v="0"/>
  </r>
  <r>
    <x v="271"/>
    <s v="31/07/2024"/>
    <s v="Franchise Sales Bill Ornament CSJ"/>
    <s v="GOLD ORNAMENT SALES LABOUR CHARGES"/>
    <s v=""/>
    <s v=""/>
    <n v="0"/>
    <s v=""/>
    <s v=""/>
    <n v="5976.66"/>
    <n v="5976.66"/>
    <x v="0"/>
    <x v="1"/>
    <s v=""/>
    <s v=""/>
    <n v="0"/>
    <n v="0"/>
    <n v="0"/>
  </r>
  <r>
    <x v="271"/>
    <s v="31/07/2024"/>
    <s v="Franchise Sales Bill Ornament CSJ"/>
    <s v="SGST ON GOLD ORNAMENT SALES"/>
    <s v=""/>
    <s v=""/>
    <n v="0"/>
    <s v=""/>
    <s v=""/>
    <n v="1374.32"/>
    <n v="0"/>
    <x v="0"/>
    <x v="1"/>
    <s v=""/>
    <s v=""/>
    <n v="0"/>
    <n v="0"/>
    <n v="0"/>
  </r>
  <r>
    <x v="271"/>
    <s v="31/07/2024"/>
    <s v="Franchise Sales Bill Ornament CSJ"/>
    <s v="CGST ON GOLD ORNAMENT SALES"/>
    <s v=""/>
    <s v=""/>
    <n v="0"/>
    <s v=""/>
    <s v=""/>
    <n v="1374.32"/>
    <n v="0"/>
    <x v="0"/>
    <x v="1"/>
    <s v=""/>
    <s v=""/>
    <n v="0"/>
    <n v="0"/>
    <n v="0"/>
  </r>
  <r>
    <x v="271"/>
    <s v="31/07/2024"/>
    <s v="Franchise Sales Bill Ornament CSJ"/>
    <s v="SGST ON PRECIOUS STONES SALES"/>
    <s v=""/>
    <s v=""/>
    <n v="0"/>
    <s v=""/>
    <s v=""/>
    <n v="1"/>
    <n v="0"/>
    <x v="0"/>
    <x v="1"/>
    <s v=""/>
    <s v=""/>
    <n v="0"/>
    <n v="0"/>
    <n v="0"/>
  </r>
  <r>
    <x v="271"/>
    <s v="31/07/2024"/>
    <s v="Franchise Sales Bill Ornament CSJ"/>
    <s v="CGST ON PRECIOUS STONES SALES"/>
    <s v=""/>
    <s v=""/>
    <n v="0"/>
    <s v=""/>
    <s v=""/>
    <n v="1"/>
    <n v="0"/>
    <x v="0"/>
    <x v="1"/>
    <s v=""/>
    <s v=""/>
    <n v="0"/>
    <n v="0"/>
    <n v="0"/>
  </r>
  <r>
    <x v="271"/>
    <s v="31/07/2024"/>
    <s v="Franchise Sales Bill Ornament CSJ"/>
    <s v="SGST ON GOLD ORNAMENT SALES"/>
    <s v=""/>
    <s v=""/>
    <n v="0"/>
    <s v=""/>
    <s v=""/>
    <n v="89.65"/>
    <n v="0"/>
    <x v="0"/>
    <x v="1"/>
    <s v=""/>
    <s v=""/>
    <n v="0"/>
    <n v="0"/>
    <n v="0"/>
  </r>
  <r>
    <x v="271"/>
    <s v="31/07/2024"/>
    <s v="Franchise Sales Bill Ornament CSJ"/>
    <s v="CGST ON GOLD ORNAMENT SALES"/>
    <s v=""/>
    <s v=""/>
    <n v="0"/>
    <s v=""/>
    <s v=""/>
    <n v="89.65"/>
    <n v="0"/>
    <x v="0"/>
    <x v="1"/>
    <s v=""/>
    <s v=""/>
    <n v="0"/>
    <n v="0"/>
    <n v="0"/>
  </r>
  <r>
    <x v="271"/>
    <s v="31/07/2024"/>
    <s v="Franchise Sales Bill Ornament CSJ"/>
    <s v="ROUND OFF A/C"/>
    <s v=""/>
    <s v=""/>
    <n v="0.28000000000000003"/>
    <s v=""/>
    <s v=""/>
    <n v="0"/>
    <n v="0"/>
    <x v="0"/>
    <x v="1"/>
    <s v=""/>
    <s v=""/>
    <n v="0"/>
    <n v="0"/>
    <n v="0"/>
  </r>
  <r>
    <x v="271"/>
    <s v="31/07/2024"/>
    <s v="Franchise Sales Bill Ornament CSJ"/>
    <s v="CHANDUKAKA SARAF AND SONS PVT LTD PUNE"/>
    <s v=""/>
    <s v=""/>
    <n v="100594"/>
    <s v=""/>
    <s v=""/>
    <n v="0"/>
    <n v="0"/>
    <x v="0"/>
    <x v="1"/>
    <s v=""/>
    <s v=""/>
    <n v="0"/>
    <n v="0"/>
    <n v="0"/>
  </r>
  <r>
    <x v="272"/>
    <s v="31/07/2024"/>
    <s v="Franchise Sales Bill Ornament CSJ"/>
    <s v="GOLD ORNAMENT SALES"/>
    <s v=""/>
    <n v="0"/>
    <n v="0"/>
    <n v="1.61"/>
    <n v="6877.63"/>
    <n v="11072.99"/>
    <n v="11072.99"/>
    <x v="0"/>
    <x v="1"/>
    <n v="1.61"/>
    <n v="6877.63"/>
    <n v="11072.984"/>
    <n v="11072.984"/>
    <n v="0"/>
  </r>
  <r>
    <x v="272"/>
    <s v="31/07/2024"/>
    <s v="Franchise Sales Bill Ornament CSJ"/>
    <s v="GOLD ORNAMENT SALES LABOUR CHARGES"/>
    <s v=""/>
    <s v=""/>
    <n v="0"/>
    <s v=""/>
    <s v=""/>
    <n v="543.33000000000004"/>
    <n v="543.33000000000004"/>
    <x v="0"/>
    <x v="1"/>
    <s v=""/>
    <s v=""/>
    <n v="0"/>
    <n v="0"/>
    <n v="0"/>
  </r>
  <r>
    <x v="272"/>
    <s v="31/07/2024"/>
    <s v="Franchise Sales Bill Ornament CSJ"/>
    <s v="SGST ON GOLD ORNAMENT SALES"/>
    <s v=""/>
    <s v=""/>
    <n v="0"/>
    <s v=""/>
    <s v=""/>
    <n v="166.09"/>
    <n v="0"/>
    <x v="0"/>
    <x v="1"/>
    <s v=""/>
    <s v=""/>
    <n v="0"/>
    <n v="0"/>
    <n v="0"/>
  </r>
  <r>
    <x v="272"/>
    <s v="31/07/2024"/>
    <s v="Franchise Sales Bill Ornament CSJ"/>
    <s v="CGST ON GOLD ORNAMENT SALES"/>
    <s v=""/>
    <s v=""/>
    <n v="0"/>
    <s v=""/>
    <s v=""/>
    <n v="166.09"/>
    <n v="0"/>
    <x v="0"/>
    <x v="1"/>
    <s v=""/>
    <s v=""/>
    <n v="0"/>
    <n v="0"/>
    <n v="0"/>
  </r>
  <r>
    <x v="272"/>
    <s v="31/07/2024"/>
    <s v="Franchise Sales Bill Ornament CSJ"/>
    <s v="SGST ON GOLD ORNAMENT SALES"/>
    <s v=""/>
    <s v=""/>
    <n v="0"/>
    <s v=""/>
    <s v=""/>
    <n v="8.15"/>
    <n v="0"/>
    <x v="0"/>
    <x v="1"/>
    <s v=""/>
    <s v=""/>
    <n v="0"/>
    <n v="0"/>
    <n v="0"/>
  </r>
  <r>
    <x v="272"/>
    <s v="31/07/2024"/>
    <s v="Franchise Sales Bill Ornament CSJ"/>
    <s v="CGST ON GOLD ORNAMENT SALES"/>
    <s v=""/>
    <s v=""/>
    <n v="0"/>
    <s v=""/>
    <s v=""/>
    <n v="8.15"/>
    <n v="0"/>
    <x v="0"/>
    <x v="1"/>
    <s v=""/>
    <s v=""/>
    <n v="0"/>
    <n v="0"/>
    <n v="0"/>
  </r>
  <r>
    <x v="272"/>
    <s v="31/07/2024"/>
    <s v="Franchise Sales Bill Ornament CSJ"/>
    <s v="ROUND OFF A/C"/>
    <s v=""/>
    <s v=""/>
    <n v="0"/>
    <s v=""/>
    <s v=""/>
    <n v="0.2"/>
    <n v="0"/>
    <x v="0"/>
    <x v="1"/>
    <s v=""/>
    <s v=""/>
    <n v="0"/>
    <n v="0"/>
    <n v="0"/>
  </r>
  <r>
    <x v="272"/>
    <s v="31/07/2024"/>
    <s v="Franchise Sales Bill Ornament CSJ"/>
    <s v="CHANDUKAKA SARAF AND SONS PVT LTD PUNE"/>
    <s v=""/>
    <s v=""/>
    <n v="11965"/>
    <s v=""/>
    <s v=""/>
    <n v="0"/>
    <n v="0"/>
    <x v="0"/>
    <x v="1"/>
    <s v=""/>
    <s v=""/>
    <n v="0"/>
    <n v="0"/>
    <n v="0"/>
  </r>
  <r>
    <x v="273"/>
    <s v="31/07/2024"/>
    <s v="Franchise Sales Bill Ornament CSJ"/>
    <s v="GOLD ORNAMENT SALES"/>
    <s v=""/>
    <n v="0"/>
    <n v="0"/>
    <n v="33.954000000000001"/>
    <n v="6877.63"/>
    <n v="233526.09"/>
    <n v="233526.09"/>
    <x v="0"/>
    <x v="1"/>
    <n v="33.954000000000001"/>
    <n v="6877.63"/>
    <n v="233523.049"/>
    <n v="233523.049"/>
    <n v="0"/>
  </r>
  <r>
    <x v="273"/>
    <s v="31/07/2024"/>
    <s v="Franchise Sales Bill Ornament CSJ"/>
    <s v="PRECIOUS STONES SALES"/>
    <s v=""/>
    <s v=""/>
    <n v="0"/>
    <s v=""/>
    <s v=""/>
    <n v="4078.87"/>
    <n v="4078.87"/>
    <x v="0"/>
    <x v="1"/>
    <s v=""/>
    <s v=""/>
    <n v="0"/>
    <n v="0"/>
    <n v="0"/>
  </r>
  <r>
    <x v="273"/>
    <s v="31/07/2024"/>
    <s v="Franchise Sales Bill Ornament CSJ"/>
    <s v="GOLD ORNAMENT SALES LABOUR CHARGES"/>
    <s v=""/>
    <s v=""/>
    <n v="0"/>
    <s v=""/>
    <s v=""/>
    <n v="25385.33"/>
    <n v="25385.33"/>
    <x v="0"/>
    <x v="1"/>
    <s v=""/>
    <s v=""/>
    <n v="0"/>
    <n v="0"/>
    <n v="0"/>
  </r>
  <r>
    <x v="273"/>
    <s v="31/07/2024"/>
    <s v="Franchise Sales Bill Ornament CSJ"/>
    <s v="SGST ON GOLD ORNAMENT SALES"/>
    <s v=""/>
    <s v=""/>
    <n v="0"/>
    <s v=""/>
    <s v=""/>
    <n v="3502.89"/>
    <n v="0"/>
    <x v="0"/>
    <x v="1"/>
    <s v=""/>
    <s v=""/>
    <n v="0"/>
    <n v="0"/>
    <n v="0"/>
  </r>
  <r>
    <x v="273"/>
    <s v="31/07/2024"/>
    <s v="Franchise Sales Bill Ornament CSJ"/>
    <s v="CGST ON GOLD ORNAMENT SALES"/>
    <s v=""/>
    <s v=""/>
    <n v="0"/>
    <s v=""/>
    <s v=""/>
    <n v="3502.89"/>
    <n v="0"/>
    <x v="0"/>
    <x v="1"/>
    <s v=""/>
    <s v=""/>
    <n v="0"/>
    <n v="0"/>
    <n v="0"/>
  </r>
  <r>
    <x v="273"/>
    <s v="31/07/2024"/>
    <s v="Franchise Sales Bill Ornament CSJ"/>
    <s v="SGST ON PRECIOUS STONES SALES"/>
    <s v=""/>
    <s v=""/>
    <n v="0"/>
    <s v=""/>
    <s v=""/>
    <n v="61.18"/>
    <n v="0"/>
    <x v="0"/>
    <x v="1"/>
    <s v=""/>
    <s v=""/>
    <n v="0"/>
    <n v="0"/>
    <n v="0"/>
  </r>
  <r>
    <x v="273"/>
    <s v="31/07/2024"/>
    <s v="Franchise Sales Bill Ornament CSJ"/>
    <s v="CGST ON PRECIOUS STONES SALES"/>
    <s v=""/>
    <s v=""/>
    <n v="0"/>
    <s v=""/>
    <s v=""/>
    <n v="61.18"/>
    <n v="0"/>
    <x v="0"/>
    <x v="1"/>
    <s v=""/>
    <s v=""/>
    <n v="0"/>
    <n v="0"/>
    <n v="0"/>
  </r>
  <r>
    <x v="273"/>
    <s v="31/07/2024"/>
    <s v="Franchise Sales Bill Ornament CSJ"/>
    <s v="SGST ON GOLD ORNAMENT SALES"/>
    <s v=""/>
    <s v=""/>
    <n v="0"/>
    <s v=""/>
    <s v=""/>
    <n v="380.78"/>
    <n v="0"/>
    <x v="0"/>
    <x v="1"/>
    <s v=""/>
    <s v=""/>
    <n v="0"/>
    <n v="0"/>
    <n v="0"/>
  </r>
  <r>
    <x v="273"/>
    <s v="31/07/2024"/>
    <s v="Franchise Sales Bill Ornament CSJ"/>
    <s v="CGST ON GOLD ORNAMENT SALES"/>
    <s v=""/>
    <s v=""/>
    <n v="0"/>
    <s v=""/>
    <s v=""/>
    <n v="380.78"/>
    <n v="0"/>
    <x v="0"/>
    <x v="1"/>
    <s v=""/>
    <s v=""/>
    <n v="0"/>
    <n v="0"/>
    <n v="0"/>
  </r>
  <r>
    <x v="273"/>
    <s v="31/07/2024"/>
    <s v="Franchise Sales Bill Ornament CSJ"/>
    <s v="ROUND OFF A/C"/>
    <s v=""/>
    <s v=""/>
    <n v="0"/>
    <s v=""/>
    <s v=""/>
    <n v="0.01"/>
    <n v="0"/>
    <x v="0"/>
    <x v="1"/>
    <s v=""/>
    <s v=""/>
    <n v="0"/>
    <n v="0"/>
    <n v="0"/>
  </r>
  <r>
    <x v="273"/>
    <s v="31/07/2024"/>
    <s v="Franchise Sales Bill Ornament CSJ"/>
    <s v="CHANDUKAKA SARAF AND SONS PVT LTD PUNE"/>
    <s v=""/>
    <s v=""/>
    <n v="270880"/>
    <s v=""/>
    <s v=""/>
    <n v="0"/>
    <n v="0"/>
    <x v="0"/>
    <x v="1"/>
    <s v=""/>
    <s v=""/>
    <n v="0"/>
    <n v="0"/>
    <n v="0"/>
  </r>
  <r>
    <x v="274"/>
    <s v="31/07/2024"/>
    <s v="Franchise Sales Bill Ornament CSJ"/>
    <s v="GOLD ORNAMENT SALES"/>
    <s v=""/>
    <n v="0"/>
    <n v="0"/>
    <n v="0.78200000000000003"/>
    <n v="6877.63"/>
    <n v="5378.31"/>
    <n v="5378.31"/>
    <x v="0"/>
    <x v="1"/>
    <n v="0.78200000000000003"/>
    <n v="6877.63"/>
    <n v="5378.3069999999998"/>
    <n v="5378.3069999999998"/>
    <n v="0"/>
  </r>
  <r>
    <x v="274"/>
    <s v="31/07/2024"/>
    <s v="Franchise Sales Bill Ornament CSJ"/>
    <s v="GOLD ORNAMENT SALES LABOUR CHARGES"/>
    <s v=""/>
    <s v=""/>
    <n v="0"/>
    <s v=""/>
    <s v=""/>
    <n v="378.27"/>
    <n v="378.27"/>
    <x v="0"/>
    <x v="1"/>
    <s v=""/>
    <s v=""/>
    <n v="0"/>
    <n v="0"/>
    <n v="0"/>
  </r>
  <r>
    <x v="274"/>
    <s v="31/07/2024"/>
    <s v="Franchise Sales Bill Ornament CSJ"/>
    <s v="SGST ON GOLD ORNAMENT SALES"/>
    <s v=""/>
    <s v=""/>
    <n v="0"/>
    <s v=""/>
    <s v=""/>
    <n v="80.67"/>
    <n v="0"/>
    <x v="0"/>
    <x v="1"/>
    <s v=""/>
    <s v=""/>
    <n v="0"/>
    <n v="0"/>
    <n v="0"/>
  </r>
  <r>
    <x v="274"/>
    <s v="31/07/2024"/>
    <s v="Franchise Sales Bill Ornament CSJ"/>
    <s v="CGST ON GOLD ORNAMENT SALES"/>
    <s v=""/>
    <s v=""/>
    <n v="0"/>
    <s v=""/>
    <s v=""/>
    <n v="80.67"/>
    <n v="0"/>
    <x v="0"/>
    <x v="1"/>
    <s v=""/>
    <s v=""/>
    <n v="0"/>
    <n v="0"/>
    <n v="0"/>
  </r>
  <r>
    <x v="274"/>
    <s v="31/07/2024"/>
    <s v="Franchise Sales Bill Ornament CSJ"/>
    <s v="SGST ON GOLD ORNAMENT SALES"/>
    <s v=""/>
    <s v=""/>
    <n v="0"/>
    <s v=""/>
    <s v=""/>
    <n v="5.67"/>
    <n v="0"/>
    <x v="0"/>
    <x v="1"/>
    <s v=""/>
    <s v=""/>
    <n v="0"/>
    <n v="0"/>
    <n v="0"/>
  </r>
  <r>
    <x v="274"/>
    <s v="31/07/2024"/>
    <s v="Franchise Sales Bill Ornament CSJ"/>
    <s v="CGST ON GOLD ORNAMENT SALES"/>
    <s v=""/>
    <s v=""/>
    <n v="0"/>
    <s v=""/>
    <s v=""/>
    <n v="5.67"/>
    <n v="0"/>
    <x v="0"/>
    <x v="1"/>
    <s v=""/>
    <s v=""/>
    <n v="0"/>
    <n v="0"/>
    <n v="0"/>
  </r>
  <r>
    <x v="274"/>
    <s v="31/07/2024"/>
    <s v="Franchise Sales Bill Ornament CSJ"/>
    <s v="ROUND OFF A/C"/>
    <s v=""/>
    <s v=""/>
    <n v="0.26"/>
    <s v=""/>
    <s v=""/>
    <n v="0"/>
    <n v="0"/>
    <x v="0"/>
    <x v="1"/>
    <s v=""/>
    <s v=""/>
    <n v="0"/>
    <n v="0"/>
    <n v="0"/>
  </r>
  <r>
    <x v="274"/>
    <s v="31/07/2024"/>
    <s v="Franchise Sales Bill Ornament CSJ"/>
    <s v="CHANDUKAKA SARAF AND SONS PVT LTD PUNE"/>
    <s v=""/>
    <s v=""/>
    <n v="5929"/>
    <s v=""/>
    <s v=""/>
    <n v="0"/>
    <n v="0"/>
    <x v="0"/>
    <x v="1"/>
    <s v=""/>
    <s v=""/>
    <n v="0"/>
    <n v="0"/>
    <n v="0"/>
  </r>
  <r>
    <x v="275"/>
    <s v="31/07/2024"/>
    <s v="Franchise Sales Bill Ornament CSJ"/>
    <s v="GOLD ORNAMENT SALES"/>
    <s v=""/>
    <n v="0"/>
    <n v="0"/>
    <n v="3.496"/>
    <n v="6877.63"/>
    <n v="24044.2"/>
    <n v="24044.2"/>
    <x v="0"/>
    <x v="1"/>
    <n v="3.496"/>
    <n v="6877.63"/>
    <n v="24044.194"/>
    <n v="24044.194"/>
    <n v="0"/>
  </r>
  <r>
    <x v="275"/>
    <s v="31/07/2024"/>
    <s v="Franchise Sales Bill Ornament CSJ"/>
    <s v="GOLD ORNAMENT SALES LABOUR CHARGES"/>
    <s v=""/>
    <s v=""/>
    <n v="0"/>
    <s v=""/>
    <s v=""/>
    <n v="1237.97"/>
    <n v="1237.97"/>
    <x v="0"/>
    <x v="1"/>
    <s v=""/>
    <s v=""/>
    <n v="0"/>
    <n v="0"/>
    <n v="0"/>
  </r>
  <r>
    <x v="275"/>
    <s v="31/07/2024"/>
    <s v="Franchise Sales Bill Ornament CSJ"/>
    <s v="SGST ON GOLD ORNAMENT SALES"/>
    <s v=""/>
    <s v=""/>
    <n v="0"/>
    <s v=""/>
    <s v=""/>
    <n v="360.66"/>
    <n v="0"/>
    <x v="0"/>
    <x v="1"/>
    <s v=""/>
    <s v=""/>
    <n v="0"/>
    <n v="0"/>
    <n v="0"/>
  </r>
  <r>
    <x v="275"/>
    <s v="31/07/2024"/>
    <s v="Franchise Sales Bill Ornament CSJ"/>
    <s v="CGST ON GOLD ORNAMENT SALES"/>
    <s v=""/>
    <s v=""/>
    <n v="0"/>
    <s v=""/>
    <s v=""/>
    <n v="360.66"/>
    <n v="0"/>
    <x v="0"/>
    <x v="1"/>
    <s v=""/>
    <s v=""/>
    <n v="0"/>
    <n v="0"/>
    <n v="0"/>
  </r>
  <r>
    <x v="275"/>
    <s v="31/07/2024"/>
    <s v="Franchise Sales Bill Ornament CSJ"/>
    <s v="SGST ON GOLD ORNAMENT SALES"/>
    <s v=""/>
    <s v=""/>
    <n v="0"/>
    <s v=""/>
    <s v=""/>
    <n v="18.57"/>
    <n v="0"/>
    <x v="0"/>
    <x v="1"/>
    <s v=""/>
    <s v=""/>
    <n v="0"/>
    <n v="0"/>
    <n v="0"/>
  </r>
  <r>
    <x v="275"/>
    <s v="31/07/2024"/>
    <s v="Franchise Sales Bill Ornament CSJ"/>
    <s v="CGST ON GOLD ORNAMENT SALES"/>
    <s v=""/>
    <s v=""/>
    <n v="0"/>
    <s v=""/>
    <s v=""/>
    <n v="18.57"/>
    <n v="0"/>
    <x v="0"/>
    <x v="1"/>
    <s v=""/>
    <s v=""/>
    <n v="0"/>
    <n v="0"/>
    <n v="0"/>
  </r>
  <r>
    <x v="275"/>
    <s v="31/07/2024"/>
    <s v="Franchise Sales Bill Ornament CSJ"/>
    <s v="ROUND OFF A/C"/>
    <s v=""/>
    <s v=""/>
    <n v="0"/>
    <s v=""/>
    <s v=""/>
    <n v="0.37"/>
    <n v="0"/>
    <x v="0"/>
    <x v="1"/>
    <s v=""/>
    <s v=""/>
    <n v="0"/>
    <n v="0"/>
    <n v="0"/>
  </r>
  <r>
    <x v="275"/>
    <s v="31/07/2024"/>
    <s v="Franchise Sales Bill Ornament CSJ"/>
    <s v="CHANDUKAKA SARAF AND SONS PVT LTD PUNE"/>
    <s v=""/>
    <s v=""/>
    <n v="26041"/>
    <s v=""/>
    <s v=""/>
    <n v="0"/>
    <n v="0"/>
    <x v="0"/>
    <x v="1"/>
    <s v=""/>
    <s v=""/>
    <n v="0"/>
    <n v="0"/>
    <n v="0"/>
  </r>
  <r>
    <x v="276"/>
    <s v="31/07/2024"/>
    <s v="Franchise Sales Bill Ornament CSJ"/>
    <s v="GOLD ORNAMENT SALES"/>
    <s v=""/>
    <n v="0"/>
    <n v="0"/>
    <n v="598.08900000000006"/>
    <n v="6877.63"/>
    <n v="2771789.61"/>
    <n v="2771789.61"/>
    <x v="0"/>
    <x v="1"/>
    <n v="598.08900000000006"/>
    <n v="6877.63"/>
    <n v="4113434.8489999999"/>
    <n v="4113434.8489999999"/>
    <n v="0"/>
  </r>
  <r>
    <x v="276"/>
    <s v="31/07/2024"/>
    <s v="Franchise Sales Bill Ornament CSJ"/>
    <s v="GOLD ORNAMENT SALES LABOUR CHARGES"/>
    <s v=""/>
    <s v=""/>
    <n v="0"/>
    <s v=""/>
    <s v=""/>
    <n v="107105.29"/>
    <n v="107105.29"/>
    <x v="0"/>
    <x v="1"/>
    <s v=""/>
    <s v=""/>
    <n v="0"/>
    <n v="0"/>
    <n v="0"/>
  </r>
  <r>
    <x v="276"/>
    <s v="31/07/2024"/>
    <s v="Franchise Sales Bill Ornament CSJ"/>
    <s v="PRECIOUS STONES SALES"/>
    <s v=""/>
    <s v=""/>
    <n v="0"/>
    <s v=""/>
    <s v=""/>
    <n v="431.2"/>
    <n v="431.2"/>
    <x v="0"/>
    <x v="1"/>
    <s v=""/>
    <s v=""/>
    <n v="0"/>
    <n v="0"/>
    <n v="0"/>
  </r>
  <r>
    <x v="276"/>
    <s v="31/07/2024"/>
    <s v="Franchise Sales Bill Ornament CSJ"/>
    <s v="GOLD BULLION SALES"/>
    <s v=""/>
    <s v=""/>
    <n v="0"/>
    <s v=""/>
    <s v=""/>
    <n v="1341617.1399999999"/>
    <n v="1341617.1399999999"/>
    <x v="0"/>
    <x v="1"/>
    <s v=""/>
    <s v=""/>
    <n v="0"/>
    <n v="0"/>
    <n v="0"/>
  </r>
  <r>
    <x v="276"/>
    <s v="31/07/2024"/>
    <s v="Franchise Sales Bill Ornament CSJ"/>
    <s v="GOLD BULLION SALES LABOUR CHARGES"/>
    <s v=""/>
    <s v=""/>
    <n v="0"/>
    <s v=""/>
    <s v=""/>
    <n v="2689.21"/>
    <n v="2689.21"/>
    <x v="0"/>
    <x v="1"/>
    <s v=""/>
    <s v=""/>
    <n v="0"/>
    <n v="0"/>
    <n v="0"/>
  </r>
  <r>
    <x v="276"/>
    <s v="31/07/2024"/>
    <s v="Franchise Sales Bill Ornament CSJ"/>
    <s v="GOLD BULLION SALES OTHER CHARGES"/>
    <s v=""/>
    <s v=""/>
    <n v="0"/>
    <s v=""/>
    <s v=""/>
    <n v="180"/>
    <n v="180"/>
    <x v="0"/>
    <x v="1"/>
    <s v=""/>
    <s v=""/>
    <n v="0"/>
    <n v="0"/>
    <n v="0"/>
  </r>
  <r>
    <x v="276"/>
    <s v="31/07/2024"/>
    <s v="Franchise Sales Bill Ornament CSJ"/>
    <s v="GOLD ORNAMENT SALE MRP"/>
    <s v=""/>
    <s v=""/>
    <n v="0"/>
    <s v=""/>
    <s v=""/>
    <n v="1425"/>
    <n v="1425"/>
    <x v="0"/>
    <x v="1"/>
    <s v=""/>
    <s v=""/>
    <n v="0"/>
    <n v="0"/>
    <n v="0"/>
  </r>
  <r>
    <x v="276"/>
    <s v="31/07/2024"/>
    <s v="Franchise Sales Bill Ornament CSJ"/>
    <s v="SGST ON GOLD ORNAMENT SALES"/>
    <s v=""/>
    <s v=""/>
    <n v="0"/>
    <s v=""/>
    <s v=""/>
    <n v="41576.839999999997"/>
    <n v="0"/>
    <x v="0"/>
    <x v="1"/>
    <s v=""/>
    <s v=""/>
    <n v="0"/>
    <n v="0"/>
    <n v="0"/>
  </r>
  <r>
    <x v="276"/>
    <s v="31/07/2024"/>
    <s v="Franchise Sales Bill Ornament CSJ"/>
    <s v="CGST ON GOLD ORNAMENT SALES"/>
    <s v=""/>
    <s v=""/>
    <n v="0"/>
    <s v=""/>
    <s v=""/>
    <n v="41576.839999999997"/>
    <n v="0"/>
    <x v="0"/>
    <x v="1"/>
    <s v=""/>
    <s v=""/>
    <n v="0"/>
    <n v="0"/>
    <n v="0"/>
  </r>
  <r>
    <x v="276"/>
    <s v="31/07/2024"/>
    <s v="Franchise Sales Bill Ornament CSJ"/>
    <s v="SGST ON GOLD ORNAMENT SALES"/>
    <s v=""/>
    <s v=""/>
    <n v="0"/>
    <s v=""/>
    <s v=""/>
    <n v="1606.58"/>
    <n v="0"/>
    <x v="0"/>
    <x v="1"/>
    <s v=""/>
    <s v=""/>
    <n v="0"/>
    <n v="0"/>
    <n v="0"/>
  </r>
  <r>
    <x v="276"/>
    <s v="31/07/2024"/>
    <s v="Franchise Sales Bill Ornament CSJ"/>
    <s v="CGST ON GOLD ORNAMENT SALES"/>
    <s v=""/>
    <s v=""/>
    <n v="0"/>
    <s v=""/>
    <s v=""/>
    <n v="1606.58"/>
    <n v="0"/>
    <x v="0"/>
    <x v="1"/>
    <s v=""/>
    <s v=""/>
    <n v="0"/>
    <n v="0"/>
    <n v="0"/>
  </r>
  <r>
    <x v="276"/>
    <s v="31/07/2024"/>
    <s v="Franchise Sales Bill Ornament CSJ"/>
    <s v="SGST ON PRECIOUS STONES SALES"/>
    <s v=""/>
    <s v=""/>
    <n v="0"/>
    <s v=""/>
    <s v=""/>
    <n v="6.47"/>
    <n v="0"/>
    <x v="0"/>
    <x v="1"/>
    <s v=""/>
    <s v=""/>
    <n v="0"/>
    <n v="0"/>
    <n v="0"/>
  </r>
  <r>
    <x v="276"/>
    <s v="31/07/2024"/>
    <s v="Franchise Sales Bill Ornament CSJ"/>
    <s v="CGST ON PRECIOUS STONES SALES"/>
    <s v=""/>
    <s v=""/>
    <n v="0"/>
    <s v=""/>
    <s v=""/>
    <n v="6.47"/>
    <n v="0"/>
    <x v="0"/>
    <x v="1"/>
    <s v=""/>
    <s v=""/>
    <n v="0"/>
    <n v="0"/>
    <n v="0"/>
  </r>
  <r>
    <x v="276"/>
    <s v="31/07/2024"/>
    <s v="Franchise Sales Bill Ornament CSJ"/>
    <s v="SGST ON GOLD BULLION SALES"/>
    <s v=""/>
    <s v=""/>
    <n v="0"/>
    <s v=""/>
    <s v=""/>
    <n v="20124.259999999998"/>
    <n v="0"/>
    <x v="0"/>
    <x v="1"/>
    <s v=""/>
    <s v=""/>
    <n v="0"/>
    <n v="0"/>
    <n v="0"/>
  </r>
  <r>
    <x v="276"/>
    <s v="31/07/2024"/>
    <s v="Franchise Sales Bill Ornament CSJ"/>
    <s v="CGST ON GOLD BULLION SALES"/>
    <s v=""/>
    <s v=""/>
    <n v="0"/>
    <s v=""/>
    <s v=""/>
    <n v="20124.259999999998"/>
    <n v="0"/>
    <x v="0"/>
    <x v="1"/>
    <s v=""/>
    <s v=""/>
    <n v="0"/>
    <n v="0"/>
    <n v="0"/>
  </r>
  <r>
    <x v="276"/>
    <s v="31/07/2024"/>
    <s v="Franchise Sales Bill Ornament CSJ"/>
    <s v="SGST ON GOLD BULLION SALES"/>
    <s v=""/>
    <s v=""/>
    <n v="0"/>
    <s v=""/>
    <s v=""/>
    <n v="40.340000000000003"/>
    <n v="0"/>
    <x v="0"/>
    <x v="1"/>
    <s v=""/>
    <s v=""/>
    <n v="0"/>
    <n v="0"/>
    <n v="0"/>
  </r>
  <r>
    <x v="276"/>
    <s v="31/07/2024"/>
    <s v="Franchise Sales Bill Ornament CSJ"/>
    <s v="CGST ON GOLD BULLION SALES"/>
    <s v=""/>
    <s v=""/>
    <n v="0"/>
    <s v=""/>
    <s v=""/>
    <n v="40.340000000000003"/>
    <n v="0"/>
    <x v="0"/>
    <x v="1"/>
    <s v=""/>
    <s v=""/>
    <n v="0"/>
    <n v="0"/>
    <n v="0"/>
  </r>
  <r>
    <x v="276"/>
    <s v="31/07/2024"/>
    <s v="Franchise Sales Bill Ornament CSJ"/>
    <s v="SGST ON GOLD BULLION SALES"/>
    <s v=""/>
    <s v=""/>
    <n v="0"/>
    <s v=""/>
    <s v=""/>
    <n v="2.7"/>
    <n v="0"/>
    <x v="0"/>
    <x v="1"/>
    <s v=""/>
    <s v=""/>
    <n v="0"/>
    <n v="0"/>
    <n v="0"/>
  </r>
  <r>
    <x v="276"/>
    <s v="31/07/2024"/>
    <s v="Franchise Sales Bill Ornament CSJ"/>
    <s v="CGST ON GOLD BULLION SALES"/>
    <s v=""/>
    <s v=""/>
    <n v="0"/>
    <s v=""/>
    <s v=""/>
    <n v="2.7"/>
    <n v="0"/>
    <x v="0"/>
    <x v="1"/>
    <s v=""/>
    <s v=""/>
    <n v="0"/>
    <n v="0"/>
    <n v="0"/>
  </r>
  <r>
    <x v="276"/>
    <s v="31/07/2024"/>
    <s v="Franchise Sales Bill Ornament CSJ"/>
    <s v="SGST ON GOLD ORNAMENT SALES"/>
    <s v=""/>
    <s v=""/>
    <n v="0"/>
    <s v=""/>
    <s v=""/>
    <n v="21.38"/>
    <n v="0"/>
    <x v="0"/>
    <x v="1"/>
    <s v=""/>
    <s v=""/>
    <n v="0"/>
    <n v="0"/>
    <n v="0"/>
  </r>
  <r>
    <x v="276"/>
    <s v="31/07/2024"/>
    <s v="Franchise Sales Bill Ornament CSJ"/>
    <s v="CGST ON GOLD ORNAMENT SALES"/>
    <s v=""/>
    <s v=""/>
    <n v="0"/>
    <s v=""/>
    <s v=""/>
    <n v="21.38"/>
    <n v="0"/>
    <x v="0"/>
    <x v="1"/>
    <s v=""/>
    <s v=""/>
    <n v="0"/>
    <n v="0"/>
    <n v="0"/>
  </r>
  <r>
    <x v="276"/>
    <s v="31/07/2024"/>
    <s v="Franchise Sales Bill Ornament CSJ"/>
    <s v="ROUND OFF A/C"/>
    <s v=""/>
    <s v=""/>
    <n v="0"/>
    <s v=""/>
    <s v=""/>
    <n v="0.41"/>
    <n v="0"/>
    <x v="0"/>
    <x v="1"/>
    <s v=""/>
    <s v=""/>
    <n v="0"/>
    <n v="0"/>
    <n v="0"/>
  </r>
  <r>
    <x v="276"/>
    <s v="31/07/2024"/>
    <s v="Franchise Sales Bill Ornament CSJ"/>
    <s v="CHANDUKAKA SARAF AND SONS PVT LTD PUNE"/>
    <s v=""/>
    <s v=""/>
    <n v="4351995"/>
    <s v=""/>
    <s v=""/>
    <n v="0"/>
    <n v="0"/>
    <x v="0"/>
    <x v="1"/>
    <s v=""/>
    <s v=""/>
    <n v="0"/>
    <n v="0"/>
    <n v="0"/>
  </r>
  <r>
    <x v="277"/>
    <s v="31/07/2024"/>
    <s v="Franchise Sales Bill Ornament CSJ"/>
    <s v="GOLD ORNAMENT SALES"/>
    <s v=""/>
    <n v="0"/>
    <n v="0"/>
    <n v="919.75099999999998"/>
    <n v="6877.63"/>
    <n v="4307402.2"/>
    <n v="4307402.2"/>
    <x v="0"/>
    <x v="1"/>
    <n v="919.75099999999998"/>
    <n v="6877.63"/>
    <n v="6325707.0700000003"/>
    <n v="6325707.0700000003"/>
    <n v="0"/>
  </r>
  <r>
    <x v="277"/>
    <s v="31/07/2024"/>
    <s v="Franchise Sales Bill Ornament CSJ"/>
    <s v="GOLD ORNAMENT SALES LABOUR CHARGES"/>
    <s v=""/>
    <s v=""/>
    <n v="0"/>
    <s v=""/>
    <s v=""/>
    <n v="180971.06"/>
    <n v="180971.06"/>
    <x v="0"/>
    <x v="1"/>
    <s v=""/>
    <s v=""/>
    <n v="0"/>
    <n v="0"/>
    <n v="0"/>
  </r>
  <r>
    <x v="277"/>
    <s v="31/07/2024"/>
    <s v="Franchise Sales Bill Ornament CSJ"/>
    <s v="PRECIOUS STONES SALES"/>
    <s v=""/>
    <s v=""/>
    <n v="0"/>
    <s v=""/>
    <s v=""/>
    <n v="1169.1400000000001"/>
    <n v="1169.1400000000001"/>
    <x v="0"/>
    <x v="1"/>
    <s v=""/>
    <s v=""/>
    <n v="0"/>
    <n v="0"/>
    <n v="0"/>
  </r>
  <r>
    <x v="277"/>
    <s v="31/07/2024"/>
    <s v="Franchise Sales Bill Ornament CSJ"/>
    <s v="GOLD ORNAMENT SALE MRP"/>
    <s v=""/>
    <s v=""/>
    <n v="0"/>
    <s v=""/>
    <s v=""/>
    <n v="1425"/>
    <n v="1425"/>
    <x v="0"/>
    <x v="1"/>
    <s v=""/>
    <s v=""/>
    <n v="0"/>
    <n v="0"/>
    <n v="0"/>
  </r>
  <r>
    <x v="277"/>
    <s v="31/07/2024"/>
    <s v="Franchise Sales Bill Ornament CSJ"/>
    <s v="GOLD BULLION SALES"/>
    <s v=""/>
    <s v=""/>
    <n v="0"/>
    <s v=""/>
    <s v=""/>
    <n v="2018345.05"/>
    <n v="2018345.05"/>
    <x v="0"/>
    <x v="1"/>
    <s v=""/>
    <s v=""/>
    <n v="0"/>
    <n v="0"/>
    <n v="0"/>
  </r>
  <r>
    <x v="277"/>
    <s v="31/07/2024"/>
    <s v="Franchise Sales Bill Ornament CSJ"/>
    <s v="GOLD BULLION SALES LABOUR CHARGES"/>
    <s v=""/>
    <s v=""/>
    <n v="0"/>
    <s v=""/>
    <s v=""/>
    <n v="4044.19"/>
    <n v="4044.19"/>
    <x v="0"/>
    <x v="1"/>
    <s v=""/>
    <s v=""/>
    <n v="0"/>
    <n v="0"/>
    <n v="0"/>
  </r>
  <r>
    <x v="277"/>
    <s v="31/07/2024"/>
    <s v="Franchise Sales Bill Ornament CSJ"/>
    <s v="GOLD BULLION SALES OTHER CHARGES"/>
    <s v=""/>
    <s v=""/>
    <n v="0"/>
    <s v=""/>
    <s v=""/>
    <n v="395"/>
    <n v="395"/>
    <x v="0"/>
    <x v="1"/>
    <s v=""/>
    <s v=""/>
    <n v="0"/>
    <n v="0"/>
    <n v="0"/>
  </r>
  <r>
    <x v="277"/>
    <s v="31/07/2024"/>
    <s v="Franchise Sales Bill Ornament CSJ"/>
    <s v="SGST ON GOLD ORNAMENT SALES"/>
    <s v=""/>
    <s v=""/>
    <n v="0"/>
    <s v=""/>
    <s v=""/>
    <n v="64611.03"/>
    <n v="0"/>
    <x v="0"/>
    <x v="1"/>
    <s v=""/>
    <s v=""/>
    <n v="0"/>
    <n v="0"/>
    <n v="0"/>
  </r>
  <r>
    <x v="277"/>
    <s v="31/07/2024"/>
    <s v="Franchise Sales Bill Ornament CSJ"/>
    <s v="CGST ON GOLD ORNAMENT SALES"/>
    <s v=""/>
    <s v=""/>
    <n v="0"/>
    <s v=""/>
    <s v=""/>
    <n v="64611.03"/>
    <n v="0"/>
    <x v="0"/>
    <x v="1"/>
    <s v=""/>
    <s v=""/>
    <n v="0"/>
    <n v="0"/>
    <n v="0"/>
  </r>
  <r>
    <x v="277"/>
    <s v="31/07/2024"/>
    <s v="Franchise Sales Bill Ornament CSJ"/>
    <s v="SGST ON GOLD ORNAMENT SALES"/>
    <s v=""/>
    <s v=""/>
    <n v="0"/>
    <s v=""/>
    <s v=""/>
    <n v="2714.57"/>
    <n v="0"/>
    <x v="0"/>
    <x v="1"/>
    <s v=""/>
    <s v=""/>
    <n v="0"/>
    <n v="0"/>
    <n v="0"/>
  </r>
  <r>
    <x v="277"/>
    <s v="31/07/2024"/>
    <s v="Franchise Sales Bill Ornament CSJ"/>
    <s v="CGST ON GOLD ORNAMENT SALES"/>
    <s v=""/>
    <s v=""/>
    <n v="0"/>
    <s v=""/>
    <s v=""/>
    <n v="2714.57"/>
    <n v="0"/>
    <x v="0"/>
    <x v="1"/>
    <s v=""/>
    <s v=""/>
    <n v="0"/>
    <n v="0"/>
    <n v="0"/>
  </r>
  <r>
    <x v="277"/>
    <s v="31/07/2024"/>
    <s v="Franchise Sales Bill Ornament CSJ"/>
    <s v="SGST ON PRECIOUS STONES SALES"/>
    <s v=""/>
    <s v=""/>
    <n v="0"/>
    <s v=""/>
    <s v=""/>
    <n v="17.54"/>
    <n v="0"/>
    <x v="0"/>
    <x v="1"/>
    <s v=""/>
    <s v=""/>
    <n v="0"/>
    <n v="0"/>
    <n v="0"/>
  </r>
  <r>
    <x v="277"/>
    <s v="31/07/2024"/>
    <s v="Franchise Sales Bill Ornament CSJ"/>
    <s v="CGST ON PRECIOUS STONES SALES"/>
    <s v=""/>
    <s v=""/>
    <n v="0"/>
    <s v=""/>
    <s v=""/>
    <n v="17.54"/>
    <n v="0"/>
    <x v="0"/>
    <x v="1"/>
    <s v=""/>
    <s v=""/>
    <n v="0"/>
    <n v="0"/>
    <n v="0"/>
  </r>
  <r>
    <x v="277"/>
    <s v="31/07/2024"/>
    <s v="Franchise Sales Bill Ornament CSJ"/>
    <s v="SGST ON GOLD ORNAMENT SALES"/>
    <s v=""/>
    <s v=""/>
    <n v="0"/>
    <s v=""/>
    <s v=""/>
    <n v="21.38"/>
    <n v="0"/>
    <x v="0"/>
    <x v="1"/>
    <s v=""/>
    <s v=""/>
    <n v="0"/>
    <n v="0"/>
    <n v="0"/>
  </r>
  <r>
    <x v="277"/>
    <s v="31/07/2024"/>
    <s v="Franchise Sales Bill Ornament CSJ"/>
    <s v="CGST ON GOLD ORNAMENT SALES"/>
    <s v=""/>
    <s v=""/>
    <n v="0"/>
    <s v=""/>
    <s v=""/>
    <n v="21.38"/>
    <n v="0"/>
    <x v="0"/>
    <x v="1"/>
    <s v=""/>
    <s v=""/>
    <n v="0"/>
    <n v="0"/>
    <n v="0"/>
  </r>
  <r>
    <x v="277"/>
    <s v="31/07/2024"/>
    <s v="Franchise Sales Bill Ornament CSJ"/>
    <s v="SGST ON GOLD BULLION SALES"/>
    <s v=""/>
    <s v=""/>
    <n v="0"/>
    <s v=""/>
    <s v=""/>
    <n v="30275.18"/>
    <n v="0"/>
    <x v="0"/>
    <x v="1"/>
    <s v=""/>
    <s v=""/>
    <n v="0"/>
    <n v="0"/>
    <n v="0"/>
  </r>
  <r>
    <x v="277"/>
    <s v="31/07/2024"/>
    <s v="Franchise Sales Bill Ornament CSJ"/>
    <s v="CGST ON GOLD BULLION SALES"/>
    <s v=""/>
    <s v=""/>
    <n v="0"/>
    <s v=""/>
    <s v=""/>
    <n v="30275.18"/>
    <n v="0"/>
    <x v="0"/>
    <x v="1"/>
    <s v=""/>
    <s v=""/>
    <n v="0"/>
    <n v="0"/>
    <n v="0"/>
  </r>
  <r>
    <x v="277"/>
    <s v="31/07/2024"/>
    <s v="Franchise Sales Bill Ornament CSJ"/>
    <s v="SGST ON GOLD BULLION SALES"/>
    <s v=""/>
    <s v=""/>
    <n v="0"/>
    <s v=""/>
    <s v=""/>
    <n v="60.66"/>
    <n v="0"/>
    <x v="0"/>
    <x v="1"/>
    <s v=""/>
    <s v=""/>
    <n v="0"/>
    <n v="0"/>
    <n v="0"/>
  </r>
  <r>
    <x v="277"/>
    <s v="31/07/2024"/>
    <s v="Franchise Sales Bill Ornament CSJ"/>
    <s v="CGST ON GOLD BULLION SALES"/>
    <s v=""/>
    <s v=""/>
    <n v="0"/>
    <s v=""/>
    <s v=""/>
    <n v="60.66"/>
    <n v="0"/>
    <x v="0"/>
    <x v="1"/>
    <s v=""/>
    <s v=""/>
    <n v="0"/>
    <n v="0"/>
    <n v="0"/>
  </r>
  <r>
    <x v="277"/>
    <s v="31/07/2024"/>
    <s v="Franchise Sales Bill Ornament CSJ"/>
    <s v="SGST ON GOLD BULLION SALES"/>
    <s v=""/>
    <s v=""/>
    <n v="0"/>
    <s v=""/>
    <s v=""/>
    <n v="5.93"/>
    <n v="0"/>
    <x v="0"/>
    <x v="1"/>
    <s v=""/>
    <s v=""/>
    <n v="0"/>
    <n v="0"/>
    <n v="0"/>
  </r>
  <r>
    <x v="277"/>
    <s v="31/07/2024"/>
    <s v="Franchise Sales Bill Ornament CSJ"/>
    <s v="CGST ON GOLD BULLION SALES"/>
    <s v=""/>
    <s v=""/>
    <n v="0"/>
    <s v=""/>
    <s v=""/>
    <n v="5.93"/>
    <n v="0"/>
    <x v="0"/>
    <x v="1"/>
    <s v=""/>
    <s v=""/>
    <n v="0"/>
    <n v="0"/>
    <n v="0"/>
  </r>
  <r>
    <x v="277"/>
    <s v="31/07/2024"/>
    <s v="Franchise Sales Bill Ornament CSJ"/>
    <s v="ROUND OFF A/C"/>
    <s v=""/>
    <s v=""/>
    <n v="0.22"/>
    <s v=""/>
    <s v=""/>
    <n v="0"/>
    <n v="0"/>
    <x v="0"/>
    <x v="1"/>
    <s v=""/>
    <s v=""/>
    <n v="0"/>
    <n v="0"/>
    <n v="0"/>
  </r>
  <r>
    <x v="277"/>
    <s v="31/07/2024"/>
    <s v="Franchise Sales Bill Ornament CSJ"/>
    <s v="CHANDUKAKA SARAF AND SONS PVT LTD PUNE"/>
    <s v=""/>
    <s v=""/>
    <n v="6709164"/>
    <s v=""/>
    <s v=""/>
    <n v="0"/>
    <n v="0"/>
    <x v="0"/>
    <x v="1"/>
    <s v=""/>
    <s v=""/>
    <n v="0"/>
    <n v="0"/>
    <n v="0"/>
  </r>
  <r>
    <x v="278"/>
    <s v="31/07/2024"/>
    <s v="Franchise Sales Bill Ornament CSJ"/>
    <s v="GOLD ORNAMENT SALES"/>
    <s v=""/>
    <n v="0"/>
    <n v="0"/>
    <n v="690.822"/>
    <n v="6877.63"/>
    <n v="2461966.1"/>
    <n v="2461966.1"/>
    <x v="0"/>
    <x v="1"/>
    <n v="690.822"/>
    <n v="6877.63"/>
    <n v="4751218.1119999997"/>
    <n v="4751218.1119999997"/>
    <n v="0"/>
  </r>
  <r>
    <x v="278"/>
    <s v="31/07/2024"/>
    <s v="Franchise Sales Bill Ornament CSJ"/>
    <s v="PRECIOUS STONES SALES"/>
    <s v=""/>
    <s v=""/>
    <n v="0"/>
    <s v=""/>
    <s v=""/>
    <n v="686"/>
    <n v="686"/>
    <x v="0"/>
    <x v="1"/>
    <s v=""/>
    <s v=""/>
    <n v="0"/>
    <n v="0"/>
    <n v="0"/>
  </r>
  <r>
    <x v="278"/>
    <s v="31/07/2024"/>
    <s v="Franchise Sales Bill Ornament CSJ"/>
    <s v="GOLD ORNAMENT SALES LABOUR CHARGES"/>
    <s v=""/>
    <s v=""/>
    <n v="0"/>
    <s v=""/>
    <s v=""/>
    <n v="102579.86"/>
    <n v="102579.86"/>
    <x v="0"/>
    <x v="1"/>
    <s v=""/>
    <s v=""/>
    <n v="0"/>
    <n v="0"/>
    <n v="0"/>
  </r>
  <r>
    <x v="278"/>
    <s v="31/07/2024"/>
    <s v="Franchise Sales Bill Ornament CSJ"/>
    <s v="GOLD BULLION SALES"/>
    <s v=""/>
    <s v=""/>
    <n v="0"/>
    <s v=""/>
    <s v=""/>
    <n v="2289268.98"/>
    <n v="2289268.98"/>
    <x v="0"/>
    <x v="1"/>
    <s v=""/>
    <s v=""/>
    <n v="0"/>
    <n v="0"/>
    <n v="0"/>
  </r>
  <r>
    <x v="278"/>
    <s v="31/07/2024"/>
    <s v="Franchise Sales Bill Ornament CSJ"/>
    <s v="GOLD BULLION SALES LABOUR CHARGES"/>
    <s v=""/>
    <s v=""/>
    <n v="0"/>
    <s v=""/>
    <s v=""/>
    <n v="4594.32"/>
    <n v="4594.32"/>
    <x v="0"/>
    <x v="1"/>
    <s v=""/>
    <s v=""/>
    <n v="0"/>
    <n v="0"/>
    <n v="0"/>
  </r>
  <r>
    <x v="278"/>
    <s v="31/07/2024"/>
    <s v="Franchise Sales Bill Ornament CSJ"/>
    <s v="GOLD BULLION SALES OTHER CHARGES"/>
    <s v=""/>
    <s v=""/>
    <n v="0"/>
    <s v=""/>
    <s v=""/>
    <n v="235"/>
    <n v="235"/>
    <x v="0"/>
    <x v="1"/>
    <s v=""/>
    <s v=""/>
    <n v="0"/>
    <n v="0"/>
    <n v="0"/>
  </r>
  <r>
    <x v="278"/>
    <s v="31/07/2024"/>
    <s v="Franchise Sales Bill Ornament CSJ"/>
    <s v="SGST ON GOLD ORNAMENT SALES"/>
    <s v=""/>
    <s v=""/>
    <n v="0"/>
    <s v=""/>
    <s v=""/>
    <n v="36929.49"/>
    <n v="0"/>
    <x v="0"/>
    <x v="1"/>
    <s v=""/>
    <s v=""/>
    <n v="0"/>
    <n v="0"/>
    <n v="0"/>
  </r>
  <r>
    <x v="278"/>
    <s v="31/07/2024"/>
    <s v="Franchise Sales Bill Ornament CSJ"/>
    <s v="CGST ON GOLD ORNAMENT SALES"/>
    <s v=""/>
    <s v=""/>
    <n v="0"/>
    <s v=""/>
    <s v=""/>
    <n v="36929.49"/>
    <n v="0"/>
    <x v="0"/>
    <x v="1"/>
    <s v=""/>
    <s v=""/>
    <n v="0"/>
    <n v="0"/>
    <n v="0"/>
  </r>
  <r>
    <x v="278"/>
    <s v="31/07/2024"/>
    <s v="Franchise Sales Bill Ornament CSJ"/>
    <s v="SGST ON PRECIOUS STONES SALES"/>
    <s v=""/>
    <s v=""/>
    <n v="0"/>
    <s v=""/>
    <s v=""/>
    <n v="10.29"/>
    <n v="0"/>
    <x v="0"/>
    <x v="1"/>
    <s v=""/>
    <s v=""/>
    <n v="0"/>
    <n v="0"/>
    <n v="0"/>
  </r>
  <r>
    <x v="278"/>
    <s v="31/07/2024"/>
    <s v="Franchise Sales Bill Ornament CSJ"/>
    <s v="CGST ON PRECIOUS STONES SALES"/>
    <s v=""/>
    <s v=""/>
    <n v="0"/>
    <s v=""/>
    <s v=""/>
    <n v="10.29"/>
    <n v="0"/>
    <x v="0"/>
    <x v="1"/>
    <s v=""/>
    <s v=""/>
    <n v="0"/>
    <n v="0"/>
    <n v="0"/>
  </r>
  <r>
    <x v="278"/>
    <s v="31/07/2024"/>
    <s v="Franchise Sales Bill Ornament CSJ"/>
    <s v="SGST ON GOLD ORNAMENT SALES"/>
    <s v=""/>
    <s v=""/>
    <n v="0"/>
    <s v=""/>
    <s v=""/>
    <n v="1538.7"/>
    <n v="0"/>
    <x v="0"/>
    <x v="1"/>
    <s v=""/>
    <s v=""/>
    <n v="0"/>
    <n v="0"/>
    <n v="0"/>
  </r>
  <r>
    <x v="278"/>
    <s v="31/07/2024"/>
    <s v="Franchise Sales Bill Ornament CSJ"/>
    <s v="CGST ON GOLD ORNAMENT SALES"/>
    <s v=""/>
    <s v=""/>
    <n v="0"/>
    <s v=""/>
    <s v=""/>
    <n v="1538.7"/>
    <n v="0"/>
    <x v="0"/>
    <x v="1"/>
    <s v=""/>
    <s v=""/>
    <n v="0"/>
    <n v="0"/>
    <n v="0"/>
  </r>
  <r>
    <x v="278"/>
    <s v="31/07/2024"/>
    <s v="Franchise Sales Bill Ornament CSJ"/>
    <s v="SGST ON GOLD BULLION SALES"/>
    <s v=""/>
    <s v=""/>
    <n v="0"/>
    <s v=""/>
    <s v=""/>
    <n v="34339.03"/>
    <n v="0"/>
    <x v="0"/>
    <x v="1"/>
    <s v=""/>
    <s v=""/>
    <n v="0"/>
    <n v="0"/>
    <n v="0"/>
  </r>
  <r>
    <x v="278"/>
    <s v="31/07/2024"/>
    <s v="Franchise Sales Bill Ornament CSJ"/>
    <s v="CGST ON GOLD BULLION SALES"/>
    <s v=""/>
    <s v=""/>
    <n v="0"/>
    <s v=""/>
    <s v=""/>
    <n v="34339.03"/>
    <n v="0"/>
    <x v="0"/>
    <x v="1"/>
    <s v=""/>
    <s v=""/>
    <n v="0"/>
    <n v="0"/>
    <n v="0"/>
  </r>
  <r>
    <x v="278"/>
    <s v="31/07/2024"/>
    <s v="Franchise Sales Bill Ornament CSJ"/>
    <s v="SGST ON GOLD BULLION SALES"/>
    <s v=""/>
    <s v=""/>
    <n v="0"/>
    <s v=""/>
    <s v=""/>
    <n v="68.91"/>
    <n v="0"/>
    <x v="0"/>
    <x v="1"/>
    <s v=""/>
    <s v=""/>
    <n v="0"/>
    <n v="0"/>
    <n v="0"/>
  </r>
  <r>
    <x v="278"/>
    <s v="31/07/2024"/>
    <s v="Franchise Sales Bill Ornament CSJ"/>
    <s v="CGST ON GOLD BULLION SALES"/>
    <s v=""/>
    <s v=""/>
    <n v="0"/>
    <s v=""/>
    <s v=""/>
    <n v="68.91"/>
    <n v="0"/>
    <x v="0"/>
    <x v="1"/>
    <s v=""/>
    <s v=""/>
    <n v="0"/>
    <n v="0"/>
    <n v="0"/>
  </r>
  <r>
    <x v="278"/>
    <s v="31/07/2024"/>
    <s v="Franchise Sales Bill Ornament CSJ"/>
    <s v="SGST ON GOLD BULLION SALES"/>
    <s v=""/>
    <s v=""/>
    <n v="0"/>
    <s v=""/>
    <s v=""/>
    <n v="3.53"/>
    <n v="0"/>
    <x v="0"/>
    <x v="1"/>
    <s v=""/>
    <s v=""/>
    <n v="0"/>
    <n v="0"/>
    <n v="0"/>
  </r>
  <r>
    <x v="278"/>
    <s v="31/07/2024"/>
    <s v="Franchise Sales Bill Ornament CSJ"/>
    <s v="CGST ON GOLD BULLION SALES"/>
    <s v=""/>
    <s v=""/>
    <n v="0"/>
    <s v=""/>
    <s v=""/>
    <n v="3.53"/>
    <n v="0"/>
    <x v="0"/>
    <x v="1"/>
    <s v=""/>
    <s v=""/>
    <n v="0"/>
    <n v="0"/>
    <n v="0"/>
  </r>
  <r>
    <x v="278"/>
    <s v="31/07/2024"/>
    <s v="Franchise Sales Bill Ornament CSJ"/>
    <s v="ROUND OFF A/C"/>
    <s v=""/>
    <s v=""/>
    <n v="0.16"/>
    <s v=""/>
    <s v=""/>
    <n v="0"/>
    <n v="0"/>
    <x v="0"/>
    <x v="1"/>
    <s v=""/>
    <s v=""/>
    <n v="0"/>
    <n v="0"/>
    <n v="0"/>
  </r>
  <r>
    <x v="278"/>
    <s v="31/07/2024"/>
    <s v="Franchise Sales Bill Ornament CSJ"/>
    <s v="CHANDUKAKA SARAF AND SONS PVT LTD PUNE"/>
    <s v=""/>
    <s v=""/>
    <n v="5005110"/>
    <s v=""/>
    <s v=""/>
    <n v="0"/>
    <n v="0"/>
    <x v="0"/>
    <x v="1"/>
    <s v=""/>
    <s v=""/>
    <n v="0"/>
    <n v="0"/>
    <n v="0"/>
  </r>
  <r>
    <x v="279"/>
    <s v="31/07/2024"/>
    <s v="Franchise Sales Bill Ornament CSJ"/>
    <s v="GOLD ORNAMENT SALES"/>
    <s v=""/>
    <n v="0"/>
    <n v="0"/>
    <n v="182.779"/>
    <n v="6877.63"/>
    <n v="1130013.95"/>
    <n v="1130013.95"/>
    <x v="0"/>
    <x v="1"/>
    <n v="182.779"/>
    <n v="6877.63"/>
    <n v="1257086.334"/>
    <n v="1257086.334"/>
    <n v="0"/>
  </r>
  <r>
    <x v="279"/>
    <s v="31/07/2024"/>
    <s v="Franchise Sales Bill Ornament CSJ"/>
    <s v="GOLD ORNAMENT SALES LABOUR CHARGES"/>
    <s v=""/>
    <s v=""/>
    <n v="0"/>
    <s v=""/>
    <s v=""/>
    <n v="54890.37"/>
    <n v="54890.37"/>
    <x v="0"/>
    <x v="1"/>
    <s v=""/>
    <s v=""/>
    <n v="0"/>
    <n v="0"/>
    <n v="0"/>
  </r>
  <r>
    <x v="279"/>
    <s v="31/07/2024"/>
    <s v="Franchise Sales Bill Ornament CSJ"/>
    <s v="GOLD BULLION SALES"/>
    <s v=""/>
    <s v=""/>
    <n v="0"/>
    <s v=""/>
    <s v=""/>
    <n v="127078.95"/>
    <n v="127078.95"/>
    <x v="0"/>
    <x v="1"/>
    <s v=""/>
    <s v=""/>
    <n v="0"/>
    <n v="0"/>
    <n v="0"/>
  </r>
  <r>
    <x v="279"/>
    <s v="31/07/2024"/>
    <s v="Franchise Sales Bill Ornament CSJ"/>
    <s v="GOLD BULLION SALES LABOUR CHARGES"/>
    <s v=""/>
    <s v=""/>
    <n v="0"/>
    <s v=""/>
    <s v=""/>
    <n v="254.48"/>
    <n v="254.48"/>
    <x v="0"/>
    <x v="1"/>
    <s v=""/>
    <s v=""/>
    <n v="0"/>
    <n v="0"/>
    <n v="0"/>
  </r>
  <r>
    <x v="279"/>
    <s v="31/07/2024"/>
    <s v="Franchise Sales Bill Ornament CSJ"/>
    <s v="GOLD BULLION SALES OTHER CHARGES"/>
    <s v=""/>
    <s v=""/>
    <n v="0"/>
    <s v=""/>
    <s v=""/>
    <n v="25"/>
    <n v="25"/>
    <x v="0"/>
    <x v="1"/>
    <s v=""/>
    <s v=""/>
    <n v="0"/>
    <n v="0"/>
    <n v="0"/>
  </r>
  <r>
    <x v="279"/>
    <s v="31/07/2024"/>
    <s v="Franchise Sales Bill Ornament CSJ"/>
    <s v="SGST ON GOLD ORNAMENT SALES"/>
    <s v=""/>
    <s v=""/>
    <n v="0"/>
    <s v=""/>
    <s v=""/>
    <n v="16950.21"/>
    <n v="0"/>
    <x v="0"/>
    <x v="1"/>
    <s v=""/>
    <s v=""/>
    <n v="0"/>
    <n v="0"/>
    <n v="0"/>
  </r>
  <r>
    <x v="279"/>
    <s v="31/07/2024"/>
    <s v="Franchise Sales Bill Ornament CSJ"/>
    <s v="CGST ON GOLD ORNAMENT SALES"/>
    <s v=""/>
    <s v=""/>
    <n v="0"/>
    <s v=""/>
    <s v=""/>
    <n v="16950.21"/>
    <n v="0"/>
    <x v="0"/>
    <x v="1"/>
    <s v=""/>
    <s v=""/>
    <n v="0"/>
    <n v="0"/>
    <n v="0"/>
  </r>
  <r>
    <x v="279"/>
    <s v="31/07/2024"/>
    <s v="Franchise Sales Bill Ornament CSJ"/>
    <s v="SGST ON GOLD ORNAMENT SALES"/>
    <s v=""/>
    <s v=""/>
    <n v="0"/>
    <s v=""/>
    <s v=""/>
    <n v="823.36"/>
    <n v="0"/>
    <x v="0"/>
    <x v="1"/>
    <s v=""/>
    <s v=""/>
    <n v="0"/>
    <n v="0"/>
    <n v="0"/>
  </r>
  <r>
    <x v="279"/>
    <s v="31/07/2024"/>
    <s v="Franchise Sales Bill Ornament CSJ"/>
    <s v="CGST ON GOLD ORNAMENT SALES"/>
    <s v=""/>
    <s v=""/>
    <n v="0"/>
    <s v=""/>
    <s v=""/>
    <n v="823.36"/>
    <n v="0"/>
    <x v="0"/>
    <x v="1"/>
    <s v=""/>
    <s v=""/>
    <n v="0"/>
    <n v="0"/>
    <n v="0"/>
  </r>
  <r>
    <x v="279"/>
    <s v="31/07/2024"/>
    <s v="Franchise Sales Bill Ornament CSJ"/>
    <s v="SGST ON GOLD BULLION SALES"/>
    <s v=""/>
    <s v=""/>
    <n v="0"/>
    <s v=""/>
    <s v=""/>
    <n v="1906.18"/>
    <n v="0"/>
    <x v="0"/>
    <x v="1"/>
    <s v=""/>
    <s v=""/>
    <n v="0"/>
    <n v="0"/>
    <n v="0"/>
  </r>
  <r>
    <x v="279"/>
    <s v="31/07/2024"/>
    <s v="Franchise Sales Bill Ornament CSJ"/>
    <s v="CGST ON GOLD BULLION SALES"/>
    <s v=""/>
    <s v=""/>
    <n v="0"/>
    <s v=""/>
    <s v=""/>
    <n v="1906.18"/>
    <n v="0"/>
    <x v="0"/>
    <x v="1"/>
    <s v=""/>
    <s v=""/>
    <n v="0"/>
    <n v="0"/>
    <n v="0"/>
  </r>
  <r>
    <x v="279"/>
    <s v="31/07/2024"/>
    <s v="Franchise Sales Bill Ornament CSJ"/>
    <s v="SGST ON GOLD BULLION SALES"/>
    <s v=""/>
    <s v=""/>
    <n v="0"/>
    <s v=""/>
    <s v=""/>
    <n v="3.82"/>
    <n v="0"/>
    <x v="0"/>
    <x v="1"/>
    <s v=""/>
    <s v=""/>
    <n v="0"/>
    <n v="0"/>
    <n v="0"/>
  </r>
  <r>
    <x v="279"/>
    <s v="31/07/2024"/>
    <s v="Franchise Sales Bill Ornament CSJ"/>
    <s v="CGST ON GOLD BULLION SALES"/>
    <s v=""/>
    <s v=""/>
    <n v="0"/>
    <s v=""/>
    <s v=""/>
    <n v="3.82"/>
    <n v="0"/>
    <x v="0"/>
    <x v="1"/>
    <s v=""/>
    <s v=""/>
    <n v="0"/>
    <n v="0"/>
    <n v="0"/>
  </r>
  <r>
    <x v="279"/>
    <s v="31/07/2024"/>
    <s v="Franchise Sales Bill Ornament CSJ"/>
    <s v="SGST ON GOLD BULLION SALES"/>
    <s v=""/>
    <s v=""/>
    <n v="0"/>
    <s v=""/>
    <s v=""/>
    <n v="0.38"/>
    <n v="0"/>
    <x v="0"/>
    <x v="1"/>
    <s v=""/>
    <s v=""/>
    <n v="0"/>
    <n v="0"/>
    <n v="0"/>
  </r>
  <r>
    <x v="279"/>
    <s v="31/07/2024"/>
    <s v="Franchise Sales Bill Ornament CSJ"/>
    <s v="CGST ON GOLD BULLION SALES"/>
    <s v=""/>
    <s v=""/>
    <n v="0"/>
    <s v=""/>
    <s v=""/>
    <n v="0.38"/>
    <n v="0"/>
    <x v="0"/>
    <x v="1"/>
    <s v=""/>
    <s v=""/>
    <n v="0"/>
    <n v="0"/>
    <n v="0"/>
  </r>
  <r>
    <x v="279"/>
    <s v="31/07/2024"/>
    <s v="Franchise Sales Bill Ornament CSJ"/>
    <s v="ROUND OFF A/C"/>
    <s v=""/>
    <s v=""/>
    <n v="0"/>
    <s v=""/>
    <s v=""/>
    <n v="0.35"/>
    <n v="0"/>
    <x v="0"/>
    <x v="1"/>
    <s v=""/>
    <s v=""/>
    <n v="0"/>
    <n v="0"/>
    <n v="0"/>
  </r>
  <r>
    <x v="279"/>
    <s v="31/07/2024"/>
    <s v="Franchise Sales Bill Ornament CSJ"/>
    <s v="CHANDUKAKA SARAF AND SONS PVT LTD PUNE"/>
    <s v=""/>
    <s v=""/>
    <n v="1351631"/>
    <s v=""/>
    <s v=""/>
    <n v="0"/>
    <n v="0"/>
    <x v="0"/>
    <x v="1"/>
    <s v=""/>
    <s v=""/>
    <n v="0"/>
    <n v="0"/>
    <n v="0"/>
  </r>
  <r>
    <x v="280"/>
    <s v="31/07/2024"/>
    <s v="Franchise Sales Bill Ornament CSJ"/>
    <s v="GOLD ORNAMENT SALES"/>
    <s v=""/>
    <n v="0"/>
    <n v="0"/>
    <n v="710.93399999999997"/>
    <n v="6877.63"/>
    <n v="2297794.31"/>
    <n v="2297794.31"/>
    <x v="0"/>
    <x v="1"/>
    <n v="710.93399999999997"/>
    <n v="6877.63"/>
    <n v="4889541.0060000001"/>
    <n v="4889541.0060000001"/>
    <n v="0"/>
  </r>
  <r>
    <x v="280"/>
    <s v="31/07/2024"/>
    <s v="Franchise Sales Bill Ornament CSJ"/>
    <s v="PRECIOUS STONES SALES"/>
    <s v=""/>
    <s v=""/>
    <n v="0"/>
    <s v=""/>
    <s v=""/>
    <n v="980"/>
    <n v="980"/>
    <x v="0"/>
    <x v="1"/>
    <s v=""/>
    <s v=""/>
    <n v="0"/>
    <n v="0"/>
    <n v="0"/>
  </r>
  <r>
    <x v="280"/>
    <s v="31/07/2024"/>
    <s v="Franchise Sales Bill Ornament CSJ"/>
    <s v="GOLD ORNAMENT SALES LABOUR CHARGES"/>
    <s v=""/>
    <s v=""/>
    <n v="0"/>
    <s v=""/>
    <s v=""/>
    <n v="99237.32"/>
    <n v="99237.32"/>
    <x v="0"/>
    <x v="1"/>
    <s v=""/>
    <s v=""/>
    <n v="0"/>
    <n v="0"/>
    <n v="0"/>
  </r>
  <r>
    <x v="280"/>
    <s v="31/07/2024"/>
    <s v="Franchise Sales Bill Ornament CSJ"/>
    <s v="GOLD BULLION SALES"/>
    <s v=""/>
    <s v=""/>
    <n v="0"/>
    <s v=""/>
    <s v=""/>
    <n v="2591740.16"/>
    <n v="2591740.16"/>
    <x v="0"/>
    <x v="1"/>
    <s v=""/>
    <s v=""/>
    <n v="0"/>
    <n v="0"/>
    <n v="0"/>
  </r>
  <r>
    <x v="280"/>
    <s v="31/07/2024"/>
    <s v="Franchise Sales Bill Ornament CSJ"/>
    <s v="GOLD BULLION SALES LABOUR CHARGES"/>
    <s v=""/>
    <s v=""/>
    <n v="0"/>
    <s v=""/>
    <s v=""/>
    <n v="5199.6000000000004"/>
    <n v="5199.6000000000004"/>
    <x v="0"/>
    <x v="1"/>
    <s v=""/>
    <s v=""/>
    <n v="0"/>
    <n v="0"/>
    <n v="0"/>
  </r>
  <r>
    <x v="280"/>
    <s v="31/07/2024"/>
    <s v="Franchise Sales Bill Ornament CSJ"/>
    <s v="GOLD BULLION SALES OTHER CHARGES"/>
    <s v=""/>
    <s v=""/>
    <n v="0"/>
    <s v=""/>
    <s v=""/>
    <n v="310"/>
    <n v="310"/>
    <x v="0"/>
    <x v="1"/>
    <s v=""/>
    <s v=""/>
    <n v="0"/>
    <n v="0"/>
    <n v="0"/>
  </r>
  <r>
    <x v="280"/>
    <s v="31/07/2024"/>
    <s v="Franchise Sales Bill Ornament CSJ"/>
    <s v="SGST ON GOLD ORNAMENT SALES"/>
    <s v=""/>
    <s v=""/>
    <n v="0"/>
    <s v=""/>
    <s v=""/>
    <n v="34466.910000000003"/>
    <n v="0"/>
    <x v="0"/>
    <x v="1"/>
    <s v=""/>
    <s v=""/>
    <n v="0"/>
    <n v="0"/>
    <n v="0"/>
  </r>
  <r>
    <x v="280"/>
    <s v="31/07/2024"/>
    <s v="Franchise Sales Bill Ornament CSJ"/>
    <s v="CGST ON GOLD ORNAMENT SALES"/>
    <s v=""/>
    <s v=""/>
    <n v="0"/>
    <s v=""/>
    <s v=""/>
    <n v="34466.910000000003"/>
    <n v="0"/>
    <x v="0"/>
    <x v="1"/>
    <s v=""/>
    <s v=""/>
    <n v="0"/>
    <n v="0"/>
    <n v="0"/>
  </r>
  <r>
    <x v="280"/>
    <s v="31/07/2024"/>
    <s v="Franchise Sales Bill Ornament CSJ"/>
    <s v="SGST ON PRECIOUS STONES SALES"/>
    <s v=""/>
    <s v=""/>
    <n v="0"/>
    <s v=""/>
    <s v=""/>
    <n v="14.7"/>
    <n v="0"/>
    <x v="0"/>
    <x v="1"/>
    <s v=""/>
    <s v=""/>
    <n v="0"/>
    <n v="0"/>
    <n v="0"/>
  </r>
  <r>
    <x v="280"/>
    <s v="31/07/2024"/>
    <s v="Franchise Sales Bill Ornament CSJ"/>
    <s v="CGST ON PRECIOUS STONES SALES"/>
    <s v=""/>
    <s v=""/>
    <n v="0"/>
    <s v=""/>
    <s v=""/>
    <n v="14.7"/>
    <n v="0"/>
    <x v="0"/>
    <x v="1"/>
    <s v=""/>
    <s v=""/>
    <n v="0"/>
    <n v="0"/>
    <n v="0"/>
  </r>
  <r>
    <x v="280"/>
    <s v="31/07/2024"/>
    <s v="Franchise Sales Bill Ornament CSJ"/>
    <s v="SGST ON GOLD ORNAMENT SALES"/>
    <s v=""/>
    <s v=""/>
    <n v="0"/>
    <s v=""/>
    <s v=""/>
    <n v="1488.56"/>
    <n v="0"/>
    <x v="0"/>
    <x v="1"/>
    <s v=""/>
    <s v=""/>
    <n v="0"/>
    <n v="0"/>
    <n v="0"/>
  </r>
  <r>
    <x v="280"/>
    <s v="31/07/2024"/>
    <s v="Franchise Sales Bill Ornament CSJ"/>
    <s v="CGST ON GOLD ORNAMENT SALES"/>
    <s v=""/>
    <s v=""/>
    <n v="0"/>
    <s v=""/>
    <s v=""/>
    <n v="1488.56"/>
    <n v="0"/>
    <x v="0"/>
    <x v="1"/>
    <s v=""/>
    <s v=""/>
    <n v="0"/>
    <n v="0"/>
    <n v="0"/>
  </r>
  <r>
    <x v="280"/>
    <s v="31/07/2024"/>
    <s v="Franchise Sales Bill Ornament CSJ"/>
    <s v="SGST ON GOLD BULLION SALES"/>
    <s v=""/>
    <s v=""/>
    <n v="0"/>
    <s v=""/>
    <s v=""/>
    <n v="38876.1"/>
    <n v="0"/>
    <x v="0"/>
    <x v="1"/>
    <s v=""/>
    <s v=""/>
    <n v="0"/>
    <n v="0"/>
    <n v="0"/>
  </r>
  <r>
    <x v="280"/>
    <s v="31/07/2024"/>
    <s v="Franchise Sales Bill Ornament CSJ"/>
    <s v="CGST ON GOLD BULLION SALES"/>
    <s v=""/>
    <s v=""/>
    <n v="0"/>
    <s v=""/>
    <s v=""/>
    <n v="38876.1"/>
    <n v="0"/>
    <x v="0"/>
    <x v="1"/>
    <s v=""/>
    <s v=""/>
    <n v="0"/>
    <n v="0"/>
    <n v="0"/>
  </r>
  <r>
    <x v="280"/>
    <s v="31/07/2024"/>
    <s v="Franchise Sales Bill Ornament CSJ"/>
    <s v="SGST ON GOLD BULLION SALES"/>
    <s v=""/>
    <s v=""/>
    <n v="0"/>
    <s v=""/>
    <s v=""/>
    <n v="77.989999999999995"/>
    <n v="0"/>
    <x v="0"/>
    <x v="1"/>
    <s v=""/>
    <s v=""/>
    <n v="0"/>
    <n v="0"/>
    <n v="0"/>
  </r>
  <r>
    <x v="280"/>
    <s v="31/07/2024"/>
    <s v="Franchise Sales Bill Ornament CSJ"/>
    <s v="CGST ON GOLD BULLION SALES"/>
    <s v=""/>
    <s v=""/>
    <n v="0"/>
    <s v=""/>
    <s v=""/>
    <n v="77.989999999999995"/>
    <n v="0"/>
    <x v="0"/>
    <x v="1"/>
    <s v=""/>
    <s v=""/>
    <n v="0"/>
    <n v="0"/>
    <n v="0"/>
  </r>
  <r>
    <x v="280"/>
    <s v="31/07/2024"/>
    <s v="Franchise Sales Bill Ornament CSJ"/>
    <s v="SGST ON GOLD BULLION SALES"/>
    <s v=""/>
    <s v=""/>
    <n v="0"/>
    <s v=""/>
    <s v=""/>
    <n v="4.6500000000000004"/>
    <n v="0"/>
    <x v="0"/>
    <x v="1"/>
    <s v=""/>
    <s v=""/>
    <n v="0"/>
    <n v="0"/>
    <n v="0"/>
  </r>
  <r>
    <x v="280"/>
    <s v="31/07/2024"/>
    <s v="Franchise Sales Bill Ornament CSJ"/>
    <s v="CGST ON GOLD BULLION SALES"/>
    <s v=""/>
    <s v=""/>
    <n v="0"/>
    <s v=""/>
    <s v=""/>
    <n v="4.6500000000000004"/>
    <n v="0"/>
    <x v="0"/>
    <x v="1"/>
    <s v=""/>
    <s v=""/>
    <n v="0"/>
    <n v="0"/>
    <n v="0"/>
  </r>
  <r>
    <x v="280"/>
    <s v="31/07/2024"/>
    <s v="Franchise Sales Bill Ornament CSJ"/>
    <s v="ROUND OFF A/C"/>
    <s v=""/>
    <s v=""/>
    <n v="0.21"/>
    <s v=""/>
    <s v=""/>
    <n v="0"/>
    <n v="0"/>
    <x v="0"/>
    <x v="1"/>
    <s v=""/>
    <s v=""/>
    <n v="0"/>
    <n v="0"/>
    <n v="0"/>
  </r>
  <r>
    <x v="280"/>
    <s v="31/07/2024"/>
    <s v="Franchise Sales Bill Ornament CSJ"/>
    <s v="CHANDUKAKA SARAF AND SONS PVT LTD PUNE"/>
    <s v=""/>
    <s v=""/>
    <n v="5145119"/>
    <s v=""/>
    <s v=""/>
    <n v="0"/>
    <n v="0"/>
    <x v="0"/>
    <x v="1"/>
    <s v=""/>
    <s v=""/>
    <n v="0"/>
    <n v="0"/>
    <n v="0"/>
  </r>
  <r>
    <x v="281"/>
    <s v="31/07/2024"/>
    <s v="Franchise Sales Bill Ornament CSJ"/>
    <s v="GOLD ORNAMENT SALES"/>
    <s v=""/>
    <n v="0"/>
    <n v="0"/>
    <n v="181.994"/>
    <n v="6877.63"/>
    <n v="668428.65"/>
    <n v="668428.65"/>
    <x v="0"/>
    <x v="1"/>
    <n v="181.994"/>
    <n v="6877.63"/>
    <n v="1251687.3940000001"/>
    <n v="1251687.3940000001"/>
    <n v="0"/>
  </r>
  <r>
    <x v="281"/>
    <s v="31/07/2024"/>
    <s v="Franchise Sales Bill Ornament CSJ"/>
    <s v="GOLD ORNAMENT SALES LABOUR CHARGES"/>
    <s v=""/>
    <s v=""/>
    <n v="0"/>
    <s v=""/>
    <s v=""/>
    <n v="28872.28"/>
    <n v="28872.28"/>
    <x v="0"/>
    <x v="1"/>
    <s v=""/>
    <s v=""/>
    <n v="0"/>
    <n v="0"/>
    <n v="0"/>
  </r>
  <r>
    <x v="281"/>
    <s v="31/07/2024"/>
    <s v="Franchise Sales Bill Ornament CSJ"/>
    <s v="PRECIOUS STONES SALES"/>
    <s v=""/>
    <s v=""/>
    <n v="0"/>
    <s v=""/>
    <s v=""/>
    <n v="284.2"/>
    <n v="284.2"/>
    <x v="0"/>
    <x v="1"/>
    <s v=""/>
    <s v=""/>
    <n v="0"/>
    <n v="0"/>
    <n v="0"/>
  </r>
  <r>
    <x v="281"/>
    <s v="31/07/2024"/>
    <s v="Franchise Sales Bill Ornament CSJ"/>
    <s v="GOLD BULLION SALES"/>
    <s v=""/>
    <s v=""/>
    <n v="0"/>
    <s v=""/>
    <s v=""/>
    <n v="583249.31000000006"/>
    <n v="583249.31000000006"/>
    <x v="0"/>
    <x v="1"/>
    <s v=""/>
    <s v=""/>
    <n v="0"/>
    <n v="0"/>
    <n v="0"/>
  </r>
  <r>
    <x v="281"/>
    <s v="31/07/2024"/>
    <s v="Franchise Sales Bill Ornament CSJ"/>
    <s v="GOLD BULLION SALES LABOUR CHARGES"/>
    <s v=""/>
    <s v=""/>
    <n v="0"/>
    <s v=""/>
    <s v=""/>
    <n v="1169.22"/>
    <n v="1169.22"/>
    <x v="0"/>
    <x v="1"/>
    <s v=""/>
    <s v=""/>
    <n v="0"/>
    <n v="0"/>
    <n v="0"/>
  </r>
  <r>
    <x v="281"/>
    <s v="31/07/2024"/>
    <s v="Franchise Sales Bill Ornament CSJ"/>
    <s v="GOLD BULLION SALES OTHER CHARGES"/>
    <s v=""/>
    <s v=""/>
    <n v="0"/>
    <s v=""/>
    <s v=""/>
    <n v="90"/>
    <n v="90"/>
    <x v="0"/>
    <x v="1"/>
    <s v=""/>
    <s v=""/>
    <n v="0"/>
    <n v="0"/>
    <n v="0"/>
  </r>
  <r>
    <x v="281"/>
    <s v="31/07/2024"/>
    <s v="Franchise Sales Bill Ornament CSJ"/>
    <s v="SGST ON GOLD ORNAMENT SALES"/>
    <s v=""/>
    <s v=""/>
    <n v="0"/>
    <s v=""/>
    <s v=""/>
    <n v="10026.43"/>
    <n v="0"/>
    <x v="0"/>
    <x v="1"/>
    <s v=""/>
    <s v=""/>
    <n v="0"/>
    <n v="0"/>
    <n v="0"/>
  </r>
  <r>
    <x v="281"/>
    <s v="31/07/2024"/>
    <s v="Franchise Sales Bill Ornament CSJ"/>
    <s v="CGST ON GOLD ORNAMENT SALES"/>
    <s v=""/>
    <s v=""/>
    <n v="0"/>
    <s v=""/>
    <s v=""/>
    <n v="10026.43"/>
    <n v="0"/>
    <x v="0"/>
    <x v="1"/>
    <s v=""/>
    <s v=""/>
    <n v="0"/>
    <n v="0"/>
    <n v="0"/>
  </r>
  <r>
    <x v="281"/>
    <s v="31/07/2024"/>
    <s v="Franchise Sales Bill Ornament CSJ"/>
    <s v="SGST ON GOLD ORNAMENT SALES"/>
    <s v=""/>
    <s v=""/>
    <n v="0"/>
    <s v=""/>
    <s v=""/>
    <n v="433.08"/>
    <n v="0"/>
    <x v="0"/>
    <x v="1"/>
    <s v=""/>
    <s v=""/>
    <n v="0"/>
    <n v="0"/>
    <n v="0"/>
  </r>
  <r>
    <x v="281"/>
    <s v="31/07/2024"/>
    <s v="Franchise Sales Bill Ornament CSJ"/>
    <s v="CGST ON GOLD ORNAMENT SALES"/>
    <s v=""/>
    <s v=""/>
    <n v="0"/>
    <s v=""/>
    <s v=""/>
    <n v="433.08"/>
    <n v="0"/>
    <x v="0"/>
    <x v="1"/>
    <s v=""/>
    <s v=""/>
    <n v="0"/>
    <n v="0"/>
    <n v="0"/>
  </r>
  <r>
    <x v="281"/>
    <s v="31/07/2024"/>
    <s v="Franchise Sales Bill Ornament CSJ"/>
    <s v="SGST ON PRECIOUS STONES SALES"/>
    <s v=""/>
    <s v=""/>
    <n v="0"/>
    <s v=""/>
    <s v=""/>
    <n v="4.26"/>
    <n v="0"/>
    <x v="0"/>
    <x v="1"/>
    <s v=""/>
    <s v=""/>
    <n v="0"/>
    <n v="0"/>
    <n v="0"/>
  </r>
  <r>
    <x v="281"/>
    <s v="31/07/2024"/>
    <s v="Franchise Sales Bill Ornament CSJ"/>
    <s v="CGST ON PRECIOUS STONES SALES"/>
    <s v=""/>
    <s v=""/>
    <n v="0"/>
    <s v=""/>
    <s v=""/>
    <n v="4.26"/>
    <n v="0"/>
    <x v="0"/>
    <x v="1"/>
    <s v=""/>
    <s v=""/>
    <n v="0"/>
    <n v="0"/>
    <n v="0"/>
  </r>
  <r>
    <x v="281"/>
    <s v="31/07/2024"/>
    <s v="Franchise Sales Bill Ornament CSJ"/>
    <s v="SGST ON GOLD BULLION SALES"/>
    <s v=""/>
    <s v=""/>
    <n v="0"/>
    <s v=""/>
    <s v=""/>
    <n v="8748.74"/>
    <n v="0"/>
    <x v="0"/>
    <x v="1"/>
    <s v=""/>
    <s v=""/>
    <n v="0"/>
    <n v="0"/>
    <n v="0"/>
  </r>
  <r>
    <x v="281"/>
    <s v="31/07/2024"/>
    <s v="Franchise Sales Bill Ornament CSJ"/>
    <s v="CGST ON GOLD BULLION SALES"/>
    <s v=""/>
    <s v=""/>
    <n v="0"/>
    <s v=""/>
    <s v=""/>
    <n v="8748.74"/>
    <n v="0"/>
    <x v="0"/>
    <x v="1"/>
    <s v=""/>
    <s v=""/>
    <n v="0"/>
    <n v="0"/>
    <n v="0"/>
  </r>
  <r>
    <x v="281"/>
    <s v="31/07/2024"/>
    <s v="Franchise Sales Bill Ornament CSJ"/>
    <s v="SGST ON GOLD BULLION SALES"/>
    <s v=""/>
    <s v=""/>
    <n v="0"/>
    <s v=""/>
    <s v=""/>
    <n v="17.54"/>
    <n v="0"/>
    <x v="0"/>
    <x v="1"/>
    <s v=""/>
    <s v=""/>
    <n v="0"/>
    <n v="0"/>
    <n v="0"/>
  </r>
  <r>
    <x v="281"/>
    <s v="31/07/2024"/>
    <s v="Franchise Sales Bill Ornament CSJ"/>
    <s v="CGST ON GOLD BULLION SALES"/>
    <s v=""/>
    <s v=""/>
    <n v="0"/>
    <s v=""/>
    <s v=""/>
    <n v="17.54"/>
    <n v="0"/>
    <x v="0"/>
    <x v="1"/>
    <s v=""/>
    <s v=""/>
    <n v="0"/>
    <n v="0"/>
    <n v="0"/>
  </r>
  <r>
    <x v="281"/>
    <s v="31/07/2024"/>
    <s v="Franchise Sales Bill Ornament CSJ"/>
    <s v="SGST ON GOLD BULLION SALES"/>
    <s v=""/>
    <s v=""/>
    <n v="0"/>
    <s v=""/>
    <s v=""/>
    <n v="1.35"/>
    <n v="0"/>
    <x v="0"/>
    <x v="1"/>
    <s v=""/>
    <s v=""/>
    <n v="0"/>
    <n v="0"/>
    <n v="0"/>
  </r>
  <r>
    <x v="281"/>
    <s v="31/07/2024"/>
    <s v="Franchise Sales Bill Ornament CSJ"/>
    <s v="CGST ON GOLD BULLION SALES"/>
    <s v=""/>
    <s v=""/>
    <n v="0"/>
    <s v=""/>
    <s v=""/>
    <n v="1.35"/>
    <n v="0"/>
    <x v="0"/>
    <x v="1"/>
    <s v=""/>
    <s v=""/>
    <n v="0"/>
    <n v="0"/>
    <n v="0"/>
  </r>
  <r>
    <x v="281"/>
    <s v="31/07/2024"/>
    <s v="Franchise Sales Bill Ornament CSJ"/>
    <s v="ROUND OFF A/C"/>
    <s v=""/>
    <s v=""/>
    <n v="0.46"/>
    <s v=""/>
    <s v=""/>
    <n v="0"/>
    <n v="0"/>
    <x v="0"/>
    <x v="1"/>
    <s v=""/>
    <s v=""/>
    <n v="0"/>
    <n v="0"/>
    <n v="0"/>
  </r>
  <r>
    <x v="281"/>
    <s v="31/07/2024"/>
    <s v="Franchise Sales Bill Ornament CSJ"/>
    <s v="CHANDUKAKA SARAF AND SONS PVT LTD PUNE"/>
    <s v=""/>
    <s v=""/>
    <n v="1320556"/>
    <s v=""/>
    <s v=""/>
    <n v="0"/>
    <n v="0"/>
    <x v="0"/>
    <x v="1"/>
    <s v=""/>
    <s v=""/>
    <n v="0"/>
    <n v="0"/>
    <n v="0"/>
  </r>
  <r>
    <x v="282"/>
    <s v="31/07/2024"/>
    <s v="Franchise Sales Bill Ornament CSJ"/>
    <s v="GOLD ORNAMENT SALES"/>
    <s v=""/>
    <n v="0"/>
    <n v="0"/>
    <n v="569.66300000000001"/>
    <n v="6877.63"/>
    <n v="3203699.29"/>
    <n v="3203699.29"/>
    <x v="0"/>
    <x v="1"/>
    <n v="569.66300000000001"/>
    <n v="6877.63"/>
    <n v="3917931.3390000002"/>
    <n v="3917931.3390000002"/>
    <n v="0"/>
  </r>
  <r>
    <x v="282"/>
    <s v="31/07/2024"/>
    <s v="Franchise Sales Bill Ornament CSJ"/>
    <s v="GOLD ORNAMENT SALES LABOUR CHARGES"/>
    <s v=""/>
    <s v=""/>
    <n v="0"/>
    <s v=""/>
    <s v=""/>
    <n v="134932.23000000001"/>
    <n v="134932.23000000001"/>
    <x v="0"/>
    <x v="1"/>
    <s v=""/>
    <s v=""/>
    <n v="0"/>
    <n v="0"/>
    <n v="0"/>
  </r>
  <r>
    <x v="282"/>
    <s v="31/07/2024"/>
    <s v="Franchise Sales Bill Ornament CSJ"/>
    <s v="PRECIOUS STONES SALES"/>
    <s v=""/>
    <s v=""/>
    <n v="0"/>
    <s v=""/>
    <s v=""/>
    <n v="1431.78"/>
    <n v="1431.78"/>
    <x v="0"/>
    <x v="1"/>
    <s v=""/>
    <s v=""/>
    <n v="0"/>
    <n v="0"/>
    <n v="0"/>
  </r>
  <r>
    <x v="282"/>
    <s v="31/07/2024"/>
    <s v="Franchise Sales Bill Ornament CSJ"/>
    <s v="GOLD BULLION SALES"/>
    <s v=""/>
    <s v=""/>
    <n v="0"/>
    <s v=""/>
    <s v=""/>
    <n v="714228.89"/>
    <n v="714228.89"/>
    <x v="0"/>
    <x v="1"/>
    <s v=""/>
    <s v=""/>
    <n v="0"/>
    <n v="0"/>
    <n v="0"/>
  </r>
  <r>
    <x v="282"/>
    <s v="31/07/2024"/>
    <s v="Franchise Sales Bill Ornament CSJ"/>
    <s v="GOLD BULLION SALES LABOUR CHARGES"/>
    <s v=""/>
    <s v=""/>
    <n v="0"/>
    <s v=""/>
    <s v=""/>
    <n v="1430.6"/>
    <n v="1430.6"/>
    <x v="0"/>
    <x v="1"/>
    <s v=""/>
    <s v=""/>
    <n v="0"/>
    <n v="0"/>
    <n v="0"/>
  </r>
  <r>
    <x v="282"/>
    <s v="31/07/2024"/>
    <s v="Franchise Sales Bill Ornament CSJ"/>
    <s v="GOLD BULLION SALES OTHER CHARGES"/>
    <s v=""/>
    <s v=""/>
    <n v="0"/>
    <s v=""/>
    <s v=""/>
    <n v="130"/>
    <n v="130"/>
    <x v="0"/>
    <x v="1"/>
    <s v=""/>
    <s v=""/>
    <n v="0"/>
    <n v="0"/>
    <n v="0"/>
  </r>
  <r>
    <x v="282"/>
    <s v="31/07/2024"/>
    <s v="Franchise Sales Bill Ornament CSJ"/>
    <s v="SGST ON GOLD ORNAMENT SALES"/>
    <s v=""/>
    <s v=""/>
    <n v="0"/>
    <s v=""/>
    <s v=""/>
    <n v="48055.49"/>
    <n v="0"/>
    <x v="0"/>
    <x v="1"/>
    <s v=""/>
    <s v=""/>
    <n v="0"/>
    <n v="0"/>
    <n v="0"/>
  </r>
  <r>
    <x v="282"/>
    <s v="31/07/2024"/>
    <s v="Franchise Sales Bill Ornament CSJ"/>
    <s v="CGST ON GOLD ORNAMENT SALES"/>
    <s v=""/>
    <s v=""/>
    <n v="0"/>
    <s v=""/>
    <s v=""/>
    <n v="48055.49"/>
    <n v="0"/>
    <x v="0"/>
    <x v="1"/>
    <s v=""/>
    <s v=""/>
    <n v="0"/>
    <n v="0"/>
    <n v="0"/>
  </r>
  <r>
    <x v="282"/>
    <s v="31/07/2024"/>
    <s v="Franchise Sales Bill Ornament CSJ"/>
    <s v="SGST ON GOLD ORNAMENT SALES"/>
    <s v=""/>
    <s v=""/>
    <n v="0"/>
    <s v=""/>
    <s v=""/>
    <n v="2023.98"/>
    <n v="0"/>
    <x v="0"/>
    <x v="1"/>
    <s v=""/>
    <s v=""/>
    <n v="0"/>
    <n v="0"/>
    <n v="0"/>
  </r>
  <r>
    <x v="282"/>
    <s v="31/07/2024"/>
    <s v="Franchise Sales Bill Ornament CSJ"/>
    <s v="CGST ON GOLD ORNAMENT SALES"/>
    <s v=""/>
    <s v=""/>
    <n v="0"/>
    <s v=""/>
    <s v=""/>
    <n v="2023.98"/>
    <n v="0"/>
    <x v="0"/>
    <x v="1"/>
    <s v=""/>
    <s v=""/>
    <n v="0"/>
    <n v="0"/>
    <n v="0"/>
  </r>
  <r>
    <x v="282"/>
    <s v="31/07/2024"/>
    <s v="Franchise Sales Bill Ornament CSJ"/>
    <s v="SGST ON PRECIOUS STONES SALES"/>
    <s v=""/>
    <s v=""/>
    <n v="0"/>
    <s v=""/>
    <s v=""/>
    <n v="21.48"/>
    <n v="0"/>
    <x v="0"/>
    <x v="1"/>
    <s v=""/>
    <s v=""/>
    <n v="0"/>
    <n v="0"/>
    <n v="0"/>
  </r>
  <r>
    <x v="282"/>
    <s v="31/07/2024"/>
    <s v="Franchise Sales Bill Ornament CSJ"/>
    <s v="CGST ON PRECIOUS STONES SALES"/>
    <s v=""/>
    <s v=""/>
    <n v="0"/>
    <s v=""/>
    <s v=""/>
    <n v="21.48"/>
    <n v="0"/>
    <x v="0"/>
    <x v="1"/>
    <s v=""/>
    <s v=""/>
    <n v="0"/>
    <n v="0"/>
    <n v="0"/>
  </r>
  <r>
    <x v="282"/>
    <s v="31/07/2024"/>
    <s v="Franchise Sales Bill Ornament CSJ"/>
    <s v="SGST ON GOLD BULLION SALES"/>
    <s v=""/>
    <s v=""/>
    <n v="0"/>
    <s v=""/>
    <s v=""/>
    <n v="10713.43"/>
    <n v="0"/>
    <x v="0"/>
    <x v="1"/>
    <s v=""/>
    <s v=""/>
    <n v="0"/>
    <n v="0"/>
    <n v="0"/>
  </r>
  <r>
    <x v="282"/>
    <s v="31/07/2024"/>
    <s v="Franchise Sales Bill Ornament CSJ"/>
    <s v="CGST ON GOLD BULLION SALES"/>
    <s v=""/>
    <s v=""/>
    <n v="0"/>
    <s v=""/>
    <s v=""/>
    <n v="10713.43"/>
    <n v="0"/>
    <x v="0"/>
    <x v="1"/>
    <s v=""/>
    <s v=""/>
    <n v="0"/>
    <n v="0"/>
    <n v="0"/>
  </r>
  <r>
    <x v="282"/>
    <s v="31/07/2024"/>
    <s v="Franchise Sales Bill Ornament CSJ"/>
    <s v="SGST ON GOLD BULLION SALES"/>
    <s v=""/>
    <s v=""/>
    <n v="0"/>
    <s v=""/>
    <s v=""/>
    <n v="21.46"/>
    <n v="0"/>
    <x v="0"/>
    <x v="1"/>
    <s v=""/>
    <s v=""/>
    <n v="0"/>
    <n v="0"/>
    <n v="0"/>
  </r>
  <r>
    <x v="282"/>
    <s v="31/07/2024"/>
    <s v="Franchise Sales Bill Ornament CSJ"/>
    <s v="CGST ON GOLD BULLION SALES"/>
    <s v=""/>
    <s v=""/>
    <n v="0"/>
    <s v=""/>
    <s v=""/>
    <n v="21.46"/>
    <n v="0"/>
    <x v="0"/>
    <x v="1"/>
    <s v=""/>
    <s v=""/>
    <n v="0"/>
    <n v="0"/>
    <n v="0"/>
  </r>
  <r>
    <x v="282"/>
    <s v="31/07/2024"/>
    <s v="Franchise Sales Bill Ornament CSJ"/>
    <s v="SGST ON GOLD BULLION SALES"/>
    <s v=""/>
    <s v=""/>
    <n v="0"/>
    <s v=""/>
    <s v=""/>
    <n v="1.95"/>
    <n v="0"/>
    <x v="0"/>
    <x v="1"/>
    <s v=""/>
    <s v=""/>
    <n v="0"/>
    <n v="0"/>
    <n v="0"/>
  </r>
  <r>
    <x v="282"/>
    <s v="31/07/2024"/>
    <s v="Franchise Sales Bill Ornament CSJ"/>
    <s v="CGST ON GOLD BULLION SALES"/>
    <s v=""/>
    <s v=""/>
    <n v="0"/>
    <s v=""/>
    <s v=""/>
    <n v="1.95"/>
    <n v="0"/>
    <x v="0"/>
    <x v="1"/>
    <s v=""/>
    <s v=""/>
    <n v="0"/>
    <n v="0"/>
    <n v="0"/>
  </r>
  <r>
    <x v="282"/>
    <s v="31/07/2024"/>
    <s v="Franchise Sales Bill Ornament CSJ"/>
    <s v="ROUND OFF A/C"/>
    <s v=""/>
    <s v=""/>
    <n v="0.37"/>
    <s v=""/>
    <s v=""/>
    <n v="0"/>
    <n v="0"/>
    <x v="0"/>
    <x v="1"/>
    <s v=""/>
    <s v=""/>
    <n v="0"/>
    <n v="0"/>
    <n v="0"/>
  </r>
  <r>
    <x v="282"/>
    <s v="31/07/2024"/>
    <s v="Franchise Sales Bill Ornament CSJ"/>
    <s v="CHANDUKAKA SARAF AND SONS PVT LTD PUNE"/>
    <s v=""/>
    <s v=""/>
    <n v="4177528"/>
    <s v=""/>
    <s v=""/>
    <n v="0"/>
    <n v="0"/>
    <x v="0"/>
    <x v="1"/>
    <s v=""/>
    <s v=""/>
    <n v="0"/>
    <n v="0"/>
    <n v="0"/>
  </r>
  <r>
    <x v="283"/>
    <s v="31/07/2024"/>
    <s v="Franchise Sales Bill Ornament CSJ"/>
    <s v="GOLD ORNAMENT SALES"/>
    <s v=""/>
    <n v="0"/>
    <n v="0"/>
    <n v="545.17100000000005"/>
    <n v="6877.63"/>
    <n v="2846970.36"/>
    <n v="2846970.36"/>
    <x v="0"/>
    <x v="1"/>
    <n v="545.17100000000005"/>
    <n v="6877.63"/>
    <n v="3749484.4249999998"/>
    <n v="3749484.4249999998"/>
    <n v="0"/>
  </r>
  <r>
    <x v="283"/>
    <s v="31/07/2024"/>
    <s v="Franchise Sales Bill Ornament CSJ"/>
    <s v="PRECIOUS STONES SALES"/>
    <s v=""/>
    <s v=""/>
    <n v="0"/>
    <s v=""/>
    <s v=""/>
    <n v="334.18"/>
    <n v="334.18"/>
    <x v="0"/>
    <x v="1"/>
    <s v=""/>
    <s v=""/>
    <n v="0"/>
    <n v="0"/>
    <n v="0"/>
  </r>
  <r>
    <x v="283"/>
    <s v="31/07/2024"/>
    <s v="Franchise Sales Bill Ornament CSJ"/>
    <s v="GOLD ORNAMENT SALES LABOUR CHARGES"/>
    <s v=""/>
    <s v=""/>
    <n v="0"/>
    <s v=""/>
    <s v=""/>
    <n v="111933.46"/>
    <n v="111933.46"/>
    <x v="0"/>
    <x v="1"/>
    <s v=""/>
    <s v=""/>
    <n v="0"/>
    <n v="0"/>
    <n v="0"/>
  </r>
  <r>
    <x v="283"/>
    <s v="31/07/2024"/>
    <s v="Franchise Sales Bill Ornament CSJ"/>
    <s v="GOLD BULLION SALES"/>
    <s v=""/>
    <s v=""/>
    <n v="0"/>
    <s v=""/>
    <s v=""/>
    <n v="902554.85"/>
    <n v="902554.85"/>
    <x v="0"/>
    <x v="1"/>
    <s v=""/>
    <s v=""/>
    <n v="0"/>
    <n v="0"/>
    <n v="0"/>
  </r>
  <r>
    <x v="283"/>
    <s v="31/07/2024"/>
    <s v="Franchise Sales Bill Ornament CSJ"/>
    <s v="GOLD BULLION SALES LABOUR CHARGES"/>
    <s v=""/>
    <s v=""/>
    <n v="0"/>
    <s v=""/>
    <s v=""/>
    <n v="1808.88"/>
    <n v="1808.88"/>
    <x v="0"/>
    <x v="1"/>
    <s v=""/>
    <s v=""/>
    <n v="0"/>
    <n v="0"/>
    <n v="0"/>
  </r>
  <r>
    <x v="283"/>
    <s v="31/07/2024"/>
    <s v="Franchise Sales Bill Ornament CSJ"/>
    <s v="GOLD BULLION SALES OTHER CHARGES"/>
    <s v=""/>
    <s v=""/>
    <n v="0"/>
    <s v=""/>
    <s v=""/>
    <n v="165"/>
    <n v="165"/>
    <x v="0"/>
    <x v="1"/>
    <s v=""/>
    <s v=""/>
    <n v="0"/>
    <n v="0"/>
    <n v="0"/>
  </r>
  <r>
    <x v="283"/>
    <s v="31/07/2024"/>
    <s v="Franchise Sales Bill Ornament CSJ"/>
    <s v="SGST ON GOLD ORNAMENT SALES"/>
    <s v=""/>
    <s v=""/>
    <n v="0"/>
    <s v=""/>
    <s v=""/>
    <n v="42704.56"/>
    <n v="0"/>
    <x v="0"/>
    <x v="1"/>
    <s v=""/>
    <s v=""/>
    <n v="0"/>
    <n v="0"/>
    <n v="0"/>
  </r>
  <r>
    <x v="283"/>
    <s v="31/07/2024"/>
    <s v="Franchise Sales Bill Ornament CSJ"/>
    <s v="CGST ON GOLD ORNAMENT SALES"/>
    <s v=""/>
    <s v=""/>
    <n v="0"/>
    <s v=""/>
    <s v=""/>
    <n v="42704.56"/>
    <n v="0"/>
    <x v="0"/>
    <x v="1"/>
    <s v=""/>
    <s v=""/>
    <n v="0"/>
    <n v="0"/>
    <n v="0"/>
  </r>
  <r>
    <x v="283"/>
    <s v="31/07/2024"/>
    <s v="Franchise Sales Bill Ornament CSJ"/>
    <s v="SGST ON PRECIOUS STONES SALES"/>
    <s v=""/>
    <s v=""/>
    <n v="0"/>
    <s v=""/>
    <s v=""/>
    <n v="5.01"/>
    <n v="0"/>
    <x v="0"/>
    <x v="1"/>
    <s v=""/>
    <s v=""/>
    <n v="0"/>
    <n v="0"/>
    <n v="0"/>
  </r>
  <r>
    <x v="283"/>
    <s v="31/07/2024"/>
    <s v="Franchise Sales Bill Ornament CSJ"/>
    <s v="CGST ON PRECIOUS STONES SALES"/>
    <s v=""/>
    <s v=""/>
    <n v="0"/>
    <s v=""/>
    <s v=""/>
    <n v="5.01"/>
    <n v="0"/>
    <x v="0"/>
    <x v="1"/>
    <s v=""/>
    <s v=""/>
    <n v="0"/>
    <n v="0"/>
    <n v="0"/>
  </r>
  <r>
    <x v="283"/>
    <s v="31/07/2024"/>
    <s v="Franchise Sales Bill Ornament CSJ"/>
    <s v="SGST ON GOLD ORNAMENT SALES"/>
    <s v=""/>
    <s v=""/>
    <n v="0"/>
    <s v=""/>
    <s v=""/>
    <n v="1679"/>
    <n v="0"/>
    <x v="0"/>
    <x v="1"/>
    <s v=""/>
    <s v=""/>
    <n v="0"/>
    <n v="0"/>
    <n v="0"/>
  </r>
  <r>
    <x v="283"/>
    <s v="31/07/2024"/>
    <s v="Franchise Sales Bill Ornament CSJ"/>
    <s v="CGST ON GOLD ORNAMENT SALES"/>
    <s v=""/>
    <s v=""/>
    <n v="0"/>
    <s v=""/>
    <s v=""/>
    <n v="1679"/>
    <n v="0"/>
    <x v="0"/>
    <x v="1"/>
    <s v=""/>
    <s v=""/>
    <n v="0"/>
    <n v="0"/>
    <n v="0"/>
  </r>
  <r>
    <x v="283"/>
    <s v="31/07/2024"/>
    <s v="Franchise Sales Bill Ornament CSJ"/>
    <s v="SGST ON GOLD BULLION SALES"/>
    <s v=""/>
    <s v=""/>
    <n v="0"/>
    <s v=""/>
    <s v=""/>
    <n v="13538.32"/>
    <n v="0"/>
    <x v="0"/>
    <x v="1"/>
    <s v=""/>
    <s v=""/>
    <n v="0"/>
    <n v="0"/>
    <n v="0"/>
  </r>
  <r>
    <x v="283"/>
    <s v="31/07/2024"/>
    <s v="Franchise Sales Bill Ornament CSJ"/>
    <s v="CGST ON GOLD BULLION SALES"/>
    <s v=""/>
    <s v=""/>
    <n v="0"/>
    <s v=""/>
    <s v=""/>
    <n v="13538.32"/>
    <n v="0"/>
    <x v="0"/>
    <x v="1"/>
    <s v=""/>
    <s v=""/>
    <n v="0"/>
    <n v="0"/>
    <n v="0"/>
  </r>
  <r>
    <x v="283"/>
    <s v="31/07/2024"/>
    <s v="Franchise Sales Bill Ornament CSJ"/>
    <s v="SGST ON GOLD BULLION SALES"/>
    <s v=""/>
    <s v=""/>
    <n v="0"/>
    <s v=""/>
    <s v=""/>
    <n v="27.13"/>
    <n v="0"/>
    <x v="0"/>
    <x v="1"/>
    <s v=""/>
    <s v=""/>
    <n v="0"/>
    <n v="0"/>
    <n v="0"/>
  </r>
  <r>
    <x v="283"/>
    <s v="31/07/2024"/>
    <s v="Franchise Sales Bill Ornament CSJ"/>
    <s v="CGST ON GOLD BULLION SALES"/>
    <s v=""/>
    <s v=""/>
    <n v="0"/>
    <s v=""/>
    <s v=""/>
    <n v="27.13"/>
    <n v="0"/>
    <x v="0"/>
    <x v="1"/>
    <s v=""/>
    <s v=""/>
    <n v="0"/>
    <n v="0"/>
    <n v="0"/>
  </r>
  <r>
    <x v="283"/>
    <s v="31/07/2024"/>
    <s v="Franchise Sales Bill Ornament CSJ"/>
    <s v="SGST ON GOLD BULLION SALES"/>
    <s v=""/>
    <s v=""/>
    <n v="0"/>
    <s v=""/>
    <s v=""/>
    <n v="2.48"/>
    <n v="0"/>
    <x v="0"/>
    <x v="1"/>
    <s v=""/>
    <s v=""/>
    <n v="0"/>
    <n v="0"/>
    <n v="0"/>
  </r>
  <r>
    <x v="283"/>
    <s v="31/07/2024"/>
    <s v="Franchise Sales Bill Ornament CSJ"/>
    <s v="CGST ON GOLD BULLION SALES"/>
    <s v=""/>
    <s v=""/>
    <n v="0"/>
    <s v=""/>
    <s v=""/>
    <n v="2.48"/>
    <n v="0"/>
    <x v="0"/>
    <x v="1"/>
    <s v=""/>
    <s v=""/>
    <n v="0"/>
    <n v="0"/>
    <n v="0"/>
  </r>
  <r>
    <x v="283"/>
    <s v="31/07/2024"/>
    <s v="Franchise Sales Bill Ornament CSJ"/>
    <s v="ROUND OFF A/C"/>
    <s v=""/>
    <s v=""/>
    <n v="0"/>
    <s v=""/>
    <s v=""/>
    <n v="0.27"/>
    <n v="0"/>
    <x v="0"/>
    <x v="1"/>
    <s v=""/>
    <s v=""/>
    <n v="0"/>
    <n v="0"/>
    <n v="0"/>
  </r>
  <r>
    <x v="283"/>
    <s v="31/07/2024"/>
    <s v="Franchise Sales Bill Ornament CSJ"/>
    <s v="CHANDUKAKA SARAF AND SONS PVT LTD PUNE"/>
    <s v=""/>
    <s v=""/>
    <n v="3979680"/>
    <s v=""/>
    <s v=""/>
    <n v="0"/>
    <n v="0"/>
    <x v="0"/>
    <x v="1"/>
    <s v=""/>
    <s v=""/>
    <n v="0"/>
    <n v="0"/>
    <n v="0"/>
  </r>
  <r>
    <x v="284"/>
    <s v="31/07/2024"/>
    <s v="Franchise Sales Bill Ornament CSJ"/>
    <s v="GOLD ORNAMENT SALES"/>
    <s v=""/>
    <n v="0"/>
    <n v="0"/>
    <n v="261.29000000000002"/>
    <n v="6877.63"/>
    <n v="873910.24"/>
    <n v="873910.24"/>
    <x v="0"/>
    <x v="1"/>
    <n v="261.29000000000002"/>
    <n v="6877.63"/>
    <n v="1797055.943"/>
    <n v="1797055.943"/>
    <n v="0"/>
  </r>
  <r>
    <x v="284"/>
    <s v="31/07/2024"/>
    <s v="Franchise Sales Bill Ornament CSJ"/>
    <s v="GOLD ORNAMENT SALES LABOUR CHARGES"/>
    <s v=""/>
    <s v=""/>
    <n v="0"/>
    <s v=""/>
    <s v=""/>
    <n v="40027.800000000003"/>
    <n v="40027.800000000003"/>
    <x v="0"/>
    <x v="1"/>
    <s v=""/>
    <s v=""/>
    <n v="0"/>
    <n v="0"/>
    <n v="0"/>
  </r>
  <r>
    <x v="284"/>
    <s v="31/07/2024"/>
    <s v="Franchise Sales Bill Ornament CSJ"/>
    <s v="GOLD BULLION SALES"/>
    <s v=""/>
    <s v=""/>
    <n v="0"/>
    <s v=""/>
    <s v=""/>
    <n v="923153.03"/>
    <n v="923153.03"/>
    <x v="0"/>
    <x v="1"/>
    <s v=""/>
    <s v=""/>
    <n v="0"/>
    <n v="0"/>
    <n v="0"/>
  </r>
  <r>
    <x v="284"/>
    <s v="31/07/2024"/>
    <s v="Franchise Sales Bill Ornament CSJ"/>
    <s v="GOLD BULLION SALES LABOUR CHARGES"/>
    <s v=""/>
    <s v=""/>
    <n v="0"/>
    <s v=""/>
    <s v=""/>
    <n v="1850.15"/>
    <n v="1850.15"/>
    <x v="0"/>
    <x v="1"/>
    <s v=""/>
    <s v=""/>
    <n v="0"/>
    <n v="0"/>
    <n v="0"/>
  </r>
  <r>
    <x v="284"/>
    <s v="31/07/2024"/>
    <s v="Franchise Sales Bill Ornament CSJ"/>
    <s v="GOLD BULLION SALES OTHER CHARGES"/>
    <s v=""/>
    <s v=""/>
    <n v="0"/>
    <s v=""/>
    <s v=""/>
    <n v="150"/>
    <n v="150"/>
    <x v="0"/>
    <x v="1"/>
    <s v=""/>
    <s v=""/>
    <n v="0"/>
    <n v="0"/>
    <n v="0"/>
  </r>
  <r>
    <x v="284"/>
    <s v="31/07/2024"/>
    <s v="Franchise Sales Bill Ornament CSJ"/>
    <s v="SGST ON GOLD ORNAMENT SALES"/>
    <s v=""/>
    <s v=""/>
    <n v="0"/>
    <s v=""/>
    <s v=""/>
    <n v="13108.65"/>
    <n v="0"/>
    <x v="0"/>
    <x v="1"/>
    <s v=""/>
    <s v=""/>
    <n v="0"/>
    <n v="0"/>
    <n v="0"/>
  </r>
  <r>
    <x v="284"/>
    <s v="31/07/2024"/>
    <s v="Franchise Sales Bill Ornament CSJ"/>
    <s v="CGST ON GOLD ORNAMENT SALES"/>
    <s v=""/>
    <s v=""/>
    <n v="0"/>
    <s v=""/>
    <s v=""/>
    <n v="13108.65"/>
    <n v="0"/>
    <x v="0"/>
    <x v="1"/>
    <s v=""/>
    <s v=""/>
    <n v="0"/>
    <n v="0"/>
    <n v="0"/>
  </r>
  <r>
    <x v="284"/>
    <s v="31/07/2024"/>
    <s v="Franchise Sales Bill Ornament CSJ"/>
    <s v="SGST ON GOLD ORNAMENT SALES"/>
    <s v=""/>
    <s v=""/>
    <n v="0"/>
    <s v=""/>
    <s v=""/>
    <n v="600.41999999999996"/>
    <n v="0"/>
    <x v="0"/>
    <x v="1"/>
    <s v=""/>
    <s v=""/>
    <n v="0"/>
    <n v="0"/>
    <n v="0"/>
  </r>
  <r>
    <x v="284"/>
    <s v="31/07/2024"/>
    <s v="Franchise Sales Bill Ornament CSJ"/>
    <s v="CGST ON GOLD ORNAMENT SALES"/>
    <s v=""/>
    <s v=""/>
    <n v="0"/>
    <s v=""/>
    <s v=""/>
    <n v="600.41999999999996"/>
    <n v="0"/>
    <x v="0"/>
    <x v="1"/>
    <s v=""/>
    <s v=""/>
    <n v="0"/>
    <n v="0"/>
    <n v="0"/>
  </r>
  <r>
    <x v="284"/>
    <s v="31/07/2024"/>
    <s v="Franchise Sales Bill Ornament CSJ"/>
    <s v="SGST ON GOLD BULLION SALES"/>
    <s v=""/>
    <s v=""/>
    <n v="0"/>
    <s v=""/>
    <s v=""/>
    <n v="13847.3"/>
    <n v="0"/>
    <x v="0"/>
    <x v="1"/>
    <s v=""/>
    <s v=""/>
    <n v="0"/>
    <n v="0"/>
    <n v="0"/>
  </r>
  <r>
    <x v="284"/>
    <s v="31/07/2024"/>
    <s v="Franchise Sales Bill Ornament CSJ"/>
    <s v="CGST ON GOLD BULLION SALES"/>
    <s v=""/>
    <s v=""/>
    <n v="0"/>
    <s v=""/>
    <s v=""/>
    <n v="13847.3"/>
    <n v="0"/>
    <x v="0"/>
    <x v="1"/>
    <s v=""/>
    <s v=""/>
    <n v="0"/>
    <n v="0"/>
    <n v="0"/>
  </r>
  <r>
    <x v="284"/>
    <s v="31/07/2024"/>
    <s v="Franchise Sales Bill Ornament CSJ"/>
    <s v="SGST ON GOLD BULLION SALES"/>
    <s v=""/>
    <s v=""/>
    <n v="0"/>
    <s v=""/>
    <s v=""/>
    <n v="27.75"/>
    <n v="0"/>
    <x v="0"/>
    <x v="1"/>
    <s v=""/>
    <s v=""/>
    <n v="0"/>
    <n v="0"/>
    <n v="0"/>
  </r>
  <r>
    <x v="284"/>
    <s v="31/07/2024"/>
    <s v="Franchise Sales Bill Ornament CSJ"/>
    <s v="CGST ON GOLD BULLION SALES"/>
    <s v=""/>
    <s v=""/>
    <n v="0"/>
    <s v=""/>
    <s v=""/>
    <n v="27.75"/>
    <n v="0"/>
    <x v="0"/>
    <x v="1"/>
    <s v=""/>
    <s v=""/>
    <n v="0"/>
    <n v="0"/>
    <n v="0"/>
  </r>
  <r>
    <x v="284"/>
    <s v="31/07/2024"/>
    <s v="Franchise Sales Bill Ornament CSJ"/>
    <s v="SGST ON GOLD BULLION SALES"/>
    <s v=""/>
    <s v=""/>
    <n v="0"/>
    <s v=""/>
    <s v=""/>
    <n v="2.25"/>
    <n v="0"/>
    <x v="0"/>
    <x v="1"/>
    <s v=""/>
    <s v=""/>
    <n v="0"/>
    <n v="0"/>
    <n v="0"/>
  </r>
  <r>
    <x v="284"/>
    <s v="31/07/2024"/>
    <s v="Franchise Sales Bill Ornament CSJ"/>
    <s v="CGST ON GOLD BULLION SALES"/>
    <s v=""/>
    <s v=""/>
    <n v="0"/>
    <s v=""/>
    <s v=""/>
    <n v="2.25"/>
    <n v="0"/>
    <x v="0"/>
    <x v="1"/>
    <s v=""/>
    <s v=""/>
    <n v="0"/>
    <n v="0"/>
    <n v="0"/>
  </r>
  <r>
    <x v="284"/>
    <s v="31/07/2024"/>
    <s v="Franchise Sales Bill Ornament CSJ"/>
    <s v="ROUND OFF A/C"/>
    <s v=""/>
    <s v=""/>
    <n v="0"/>
    <s v=""/>
    <s v=""/>
    <n v="0.04"/>
    <n v="0"/>
    <x v="0"/>
    <x v="1"/>
    <s v=""/>
    <s v=""/>
    <n v="0"/>
    <n v="0"/>
    <n v="0"/>
  </r>
  <r>
    <x v="284"/>
    <s v="31/07/2024"/>
    <s v="Franchise Sales Bill Ornament CSJ"/>
    <s v="CHANDUKAKA SARAF AND SONS PVT LTD PUNE"/>
    <s v=""/>
    <s v=""/>
    <n v="1894264"/>
    <s v=""/>
    <s v=""/>
    <n v="0"/>
    <n v="0"/>
    <x v="0"/>
    <x v="1"/>
    <s v=""/>
    <s v=""/>
    <n v="0"/>
    <n v="0"/>
    <n v="0"/>
  </r>
  <r>
    <x v="285"/>
    <s v="31/07/2024"/>
    <s v="Franchise Sales Bill Ornament CSJ"/>
    <s v="GOLD ORNAMENT SALES"/>
    <s v=""/>
    <n v="0"/>
    <n v="0"/>
    <n v="801.27300000000002"/>
    <n v="6877.63"/>
    <n v="2942343.82"/>
    <n v="2942343.82"/>
    <x v="0"/>
    <x v="1"/>
    <n v="801.27300000000002"/>
    <n v="6877.63"/>
    <n v="5510859.2230000002"/>
    <n v="5510859.2230000002"/>
    <n v="0"/>
  </r>
  <r>
    <x v="285"/>
    <s v="31/07/2024"/>
    <s v="Franchise Sales Bill Ornament CSJ"/>
    <s v="PRECIOUS STONES SALES"/>
    <s v=""/>
    <s v=""/>
    <n v="0"/>
    <s v=""/>
    <s v=""/>
    <n v="211.68"/>
    <n v="211.68"/>
    <x v="0"/>
    <x v="1"/>
    <s v=""/>
    <s v=""/>
    <n v="0"/>
    <n v="0"/>
    <n v="0"/>
  </r>
  <r>
    <x v="285"/>
    <s v="31/07/2024"/>
    <s v="Franchise Sales Bill Ornament CSJ"/>
    <s v="GOLD ORNAMENT SALES LABOUR CHARGES"/>
    <s v=""/>
    <s v=""/>
    <n v="0"/>
    <s v=""/>
    <s v=""/>
    <n v="118150.79"/>
    <n v="118150.79"/>
    <x v="0"/>
    <x v="1"/>
    <s v=""/>
    <s v=""/>
    <n v="0"/>
    <n v="0"/>
    <n v="0"/>
  </r>
  <r>
    <x v="285"/>
    <s v="31/07/2024"/>
    <s v="Franchise Sales Bill Ornament CSJ"/>
    <s v="GOLD BULLION SALES"/>
    <s v=""/>
    <s v=""/>
    <n v="0"/>
    <s v=""/>
    <s v=""/>
    <n v="2568541.56"/>
    <n v="2568541.56"/>
    <x v="0"/>
    <x v="1"/>
    <s v=""/>
    <s v=""/>
    <n v="0"/>
    <n v="0"/>
    <n v="0"/>
  </r>
  <r>
    <x v="285"/>
    <s v="31/07/2024"/>
    <s v="Franchise Sales Bill Ornament CSJ"/>
    <s v="GOLD BULLION SALES LABOUR CHARGES"/>
    <s v=""/>
    <s v=""/>
    <n v="0"/>
    <s v=""/>
    <s v=""/>
    <n v="5151.47"/>
    <n v="5151.47"/>
    <x v="0"/>
    <x v="1"/>
    <s v=""/>
    <s v=""/>
    <n v="0"/>
    <n v="0"/>
    <n v="0"/>
  </r>
  <r>
    <x v="285"/>
    <s v="31/07/2024"/>
    <s v="Franchise Sales Bill Ornament CSJ"/>
    <s v="GOLD BULLION SALES OTHER CHARGES"/>
    <s v=""/>
    <s v=""/>
    <n v="0"/>
    <s v=""/>
    <s v=""/>
    <n v="330"/>
    <n v="330"/>
    <x v="0"/>
    <x v="1"/>
    <s v=""/>
    <s v=""/>
    <n v="0"/>
    <n v="0"/>
    <n v="0"/>
  </r>
  <r>
    <x v="285"/>
    <s v="31/07/2024"/>
    <s v="Franchise Sales Bill Ornament CSJ"/>
    <s v="SGST ON GOLD ORNAMENT SALES"/>
    <s v=""/>
    <s v=""/>
    <n v="0"/>
    <s v=""/>
    <s v=""/>
    <n v="44135.16"/>
    <n v="0"/>
    <x v="0"/>
    <x v="1"/>
    <s v=""/>
    <s v=""/>
    <n v="0"/>
    <n v="0"/>
    <n v="0"/>
  </r>
  <r>
    <x v="285"/>
    <s v="31/07/2024"/>
    <s v="Franchise Sales Bill Ornament CSJ"/>
    <s v="CGST ON GOLD ORNAMENT SALES"/>
    <s v=""/>
    <s v=""/>
    <n v="0"/>
    <s v=""/>
    <s v=""/>
    <n v="44135.16"/>
    <n v="0"/>
    <x v="0"/>
    <x v="1"/>
    <s v=""/>
    <s v=""/>
    <n v="0"/>
    <n v="0"/>
    <n v="0"/>
  </r>
  <r>
    <x v="285"/>
    <s v="31/07/2024"/>
    <s v="Franchise Sales Bill Ornament CSJ"/>
    <s v="SGST ON PRECIOUS STONES SALES"/>
    <s v=""/>
    <s v=""/>
    <n v="0"/>
    <s v=""/>
    <s v=""/>
    <n v="3.18"/>
    <n v="0"/>
    <x v="0"/>
    <x v="1"/>
    <s v=""/>
    <s v=""/>
    <n v="0"/>
    <n v="0"/>
    <n v="0"/>
  </r>
  <r>
    <x v="285"/>
    <s v="31/07/2024"/>
    <s v="Franchise Sales Bill Ornament CSJ"/>
    <s v="CGST ON PRECIOUS STONES SALES"/>
    <s v=""/>
    <s v=""/>
    <n v="0"/>
    <s v=""/>
    <s v=""/>
    <n v="3.18"/>
    <n v="0"/>
    <x v="0"/>
    <x v="1"/>
    <s v=""/>
    <s v=""/>
    <n v="0"/>
    <n v="0"/>
    <n v="0"/>
  </r>
  <r>
    <x v="285"/>
    <s v="31/07/2024"/>
    <s v="Franchise Sales Bill Ornament CSJ"/>
    <s v="SGST ON GOLD ORNAMENT SALES"/>
    <s v=""/>
    <s v=""/>
    <n v="0"/>
    <s v=""/>
    <s v=""/>
    <n v="1772.26"/>
    <n v="0"/>
    <x v="0"/>
    <x v="1"/>
    <s v=""/>
    <s v=""/>
    <n v="0"/>
    <n v="0"/>
    <n v="0"/>
  </r>
  <r>
    <x v="285"/>
    <s v="31/07/2024"/>
    <s v="Franchise Sales Bill Ornament CSJ"/>
    <s v="CGST ON GOLD ORNAMENT SALES"/>
    <s v=""/>
    <s v=""/>
    <n v="0"/>
    <s v=""/>
    <s v=""/>
    <n v="1772.26"/>
    <n v="0"/>
    <x v="0"/>
    <x v="1"/>
    <s v=""/>
    <s v=""/>
    <n v="0"/>
    <n v="0"/>
    <n v="0"/>
  </r>
  <r>
    <x v="285"/>
    <s v="31/07/2024"/>
    <s v="Franchise Sales Bill Ornament CSJ"/>
    <s v="SGST ON GOLD BULLION SALES"/>
    <s v=""/>
    <s v=""/>
    <n v="0"/>
    <s v=""/>
    <s v=""/>
    <n v="38528.120000000003"/>
    <n v="0"/>
    <x v="0"/>
    <x v="1"/>
    <s v=""/>
    <s v=""/>
    <n v="0"/>
    <n v="0"/>
    <n v="0"/>
  </r>
  <r>
    <x v="285"/>
    <s v="31/07/2024"/>
    <s v="Franchise Sales Bill Ornament CSJ"/>
    <s v="CGST ON GOLD BULLION SALES"/>
    <s v=""/>
    <s v=""/>
    <n v="0"/>
    <s v=""/>
    <s v=""/>
    <n v="38528.120000000003"/>
    <n v="0"/>
    <x v="0"/>
    <x v="1"/>
    <s v=""/>
    <s v=""/>
    <n v="0"/>
    <n v="0"/>
    <n v="0"/>
  </r>
  <r>
    <x v="285"/>
    <s v="31/07/2024"/>
    <s v="Franchise Sales Bill Ornament CSJ"/>
    <s v="SGST ON GOLD BULLION SALES"/>
    <s v=""/>
    <s v=""/>
    <n v="0"/>
    <s v=""/>
    <s v=""/>
    <n v="77.27"/>
    <n v="0"/>
    <x v="0"/>
    <x v="1"/>
    <s v=""/>
    <s v=""/>
    <n v="0"/>
    <n v="0"/>
    <n v="0"/>
  </r>
  <r>
    <x v="285"/>
    <s v="31/07/2024"/>
    <s v="Franchise Sales Bill Ornament CSJ"/>
    <s v="CGST ON GOLD BULLION SALES"/>
    <s v=""/>
    <s v=""/>
    <n v="0"/>
    <s v=""/>
    <s v=""/>
    <n v="77.27"/>
    <n v="0"/>
    <x v="0"/>
    <x v="1"/>
    <s v=""/>
    <s v=""/>
    <n v="0"/>
    <n v="0"/>
    <n v="0"/>
  </r>
  <r>
    <x v="285"/>
    <s v="31/07/2024"/>
    <s v="Franchise Sales Bill Ornament CSJ"/>
    <s v="SGST ON GOLD BULLION SALES"/>
    <s v=""/>
    <s v=""/>
    <n v="0"/>
    <s v=""/>
    <s v=""/>
    <n v="4.95"/>
    <n v="0"/>
    <x v="0"/>
    <x v="1"/>
    <s v=""/>
    <s v=""/>
    <n v="0"/>
    <n v="0"/>
    <n v="0"/>
  </r>
  <r>
    <x v="285"/>
    <s v="31/07/2024"/>
    <s v="Franchise Sales Bill Ornament CSJ"/>
    <s v="CGST ON GOLD BULLION SALES"/>
    <s v=""/>
    <s v=""/>
    <n v="0"/>
    <s v=""/>
    <s v=""/>
    <n v="4.95"/>
    <n v="0"/>
    <x v="0"/>
    <x v="1"/>
    <s v=""/>
    <s v=""/>
    <n v="0"/>
    <n v="0"/>
    <n v="0"/>
  </r>
  <r>
    <x v="285"/>
    <s v="31/07/2024"/>
    <s v="Franchise Sales Bill Ornament CSJ"/>
    <s v="ROUND OFF A/C"/>
    <s v=""/>
    <s v=""/>
    <n v="0.2"/>
    <s v=""/>
    <s v=""/>
    <n v="0"/>
    <n v="0"/>
    <x v="0"/>
    <x v="1"/>
    <s v=""/>
    <s v=""/>
    <n v="0"/>
    <n v="0"/>
    <n v="0"/>
  </r>
  <r>
    <x v="285"/>
    <s v="31/07/2024"/>
    <s v="Franchise Sales Bill Ornament CSJ"/>
    <s v="CHANDUKAKA SARAF AND SONS PVT LTD PUNE"/>
    <s v=""/>
    <s v=""/>
    <n v="5803771"/>
    <s v=""/>
    <s v=""/>
    <n v="0"/>
    <n v="0"/>
    <x v="0"/>
    <x v="1"/>
    <s v=""/>
    <s v=""/>
    <n v="0"/>
    <n v="0"/>
    <n v="0"/>
  </r>
  <r>
    <x v="286"/>
    <s v="31/07/2024"/>
    <s v="Franchise Sales Bill Ornament CSJ"/>
    <s v="GOLD ORNAMENT SALES"/>
    <s v=""/>
    <n v="0"/>
    <n v="0"/>
    <n v="263.44799999999998"/>
    <n v="6877.63"/>
    <n v="495183.89"/>
    <n v="495183.89"/>
    <x v="0"/>
    <x v="1"/>
    <n v="263.44799999999998"/>
    <n v="6877.63"/>
    <n v="1811897.868"/>
    <n v="1811897.868"/>
    <n v="0"/>
  </r>
  <r>
    <x v="286"/>
    <s v="31/07/2024"/>
    <s v="Franchise Sales Bill Ornament CSJ"/>
    <s v="GOLD ORNAMENT SALES LABOUR CHARGES"/>
    <s v=""/>
    <s v=""/>
    <n v="0"/>
    <s v=""/>
    <s v=""/>
    <n v="18095.05"/>
    <n v="18095.05"/>
    <x v="0"/>
    <x v="1"/>
    <s v=""/>
    <s v=""/>
    <n v="0"/>
    <n v="0"/>
    <n v="0"/>
  </r>
  <r>
    <x v="286"/>
    <s v="31/07/2024"/>
    <s v="Franchise Sales Bill Ornament CSJ"/>
    <s v="GOLD BULLION SALES"/>
    <s v=""/>
    <s v=""/>
    <n v="0"/>
    <s v=""/>
    <s v=""/>
    <n v="1316707.74"/>
    <n v="1316707.74"/>
    <x v="0"/>
    <x v="1"/>
    <s v=""/>
    <s v=""/>
    <n v="0"/>
    <n v="0"/>
    <n v="0"/>
  </r>
  <r>
    <x v="286"/>
    <s v="31/07/2024"/>
    <s v="Franchise Sales Bill Ornament CSJ"/>
    <s v="GOLD BULLION SALES LABOUR CHARGES"/>
    <s v=""/>
    <s v=""/>
    <n v="0"/>
    <s v=""/>
    <s v=""/>
    <n v="2641.02"/>
    <n v="2641.02"/>
    <x v="0"/>
    <x v="1"/>
    <s v=""/>
    <s v=""/>
    <n v="0"/>
    <n v="0"/>
    <n v="0"/>
  </r>
  <r>
    <x v="286"/>
    <s v="31/07/2024"/>
    <s v="Franchise Sales Bill Ornament CSJ"/>
    <s v="GOLD BULLION SALES OTHER CHARGES"/>
    <s v=""/>
    <s v=""/>
    <n v="0"/>
    <s v=""/>
    <s v=""/>
    <n v="140"/>
    <n v="140"/>
    <x v="0"/>
    <x v="1"/>
    <s v=""/>
    <s v=""/>
    <n v="0"/>
    <n v="0"/>
    <n v="0"/>
  </r>
  <r>
    <x v="286"/>
    <s v="31/07/2024"/>
    <s v="Franchise Sales Bill Ornament CSJ"/>
    <s v="SGST ON GOLD ORNAMENT SALES"/>
    <s v=""/>
    <s v=""/>
    <n v="0"/>
    <s v=""/>
    <s v=""/>
    <n v="7427.76"/>
    <n v="0"/>
    <x v="0"/>
    <x v="1"/>
    <s v=""/>
    <s v=""/>
    <n v="0"/>
    <n v="0"/>
    <n v="0"/>
  </r>
  <r>
    <x v="286"/>
    <s v="31/07/2024"/>
    <s v="Franchise Sales Bill Ornament CSJ"/>
    <s v="CGST ON GOLD ORNAMENT SALES"/>
    <s v=""/>
    <s v=""/>
    <n v="0"/>
    <s v=""/>
    <s v=""/>
    <n v="7427.76"/>
    <n v="0"/>
    <x v="0"/>
    <x v="1"/>
    <s v=""/>
    <s v=""/>
    <n v="0"/>
    <n v="0"/>
    <n v="0"/>
  </r>
  <r>
    <x v="286"/>
    <s v="31/07/2024"/>
    <s v="Franchise Sales Bill Ornament CSJ"/>
    <s v="SGST ON GOLD ORNAMENT SALES"/>
    <s v=""/>
    <s v=""/>
    <n v="0"/>
    <s v=""/>
    <s v=""/>
    <n v="271.43"/>
    <n v="0"/>
    <x v="0"/>
    <x v="1"/>
    <s v=""/>
    <s v=""/>
    <n v="0"/>
    <n v="0"/>
    <n v="0"/>
  </r>
  <r>
    <x v="286"/>
    <s v="31/07/2024"/>
    <s v="Franchise Sales Bill Ornament CSJ"/>
    <s v="CGST ON GOLD ORNAMENT SALES"/>
    <s v=""/>
    <s v=""/>
    <n v="0"/>
    <s v=""/>
    <s v=""/>
    <n v="271.43"/>
    <n v="0"/>
    <x v="0"/>
    <x v="1"/>
    <s v=""/>
    <s v=""/>
    <n v="0"/>
    <n v="0"/>
    <n v="0"/>
  </r>
  <r>
    <x v="286"/>
    <s v="31/07/2024"/>
    <s v="Franchise Sales Bill Ornament CSJ"/>
    <s v="SGST ON GOLD BULLION SALES"/>
    <s v=""/>
    <s v=""/>
    <n v="0"/>
    <s v=""/>
    <s v=""/>
    <n v="19750.62"/>
    <n v="0"/>
    <x v="0"/>
    <x v="1"/>
    <s v=""/>
    <s v=""/>
    <n v="0"/>
    <n v="0"/>
    <n v="0"/>
  </r>
  <r>
    <x v="286"/>
    <s v="31/07/2024"/>
    <s v="Franchise Sales Bill Ornament CSJ"/>
    <s v="CGST ON GOLD BULLION SALES"/>
    <s v=""/>
    <s v=""/>
    <n v="0"/>
    <s v=""/>
    <s v=""/>
    <n v="19750.62"/>
    <n v="0"/>
    <x v="0"/>
    <x v="1"/>
    <s v=""/>
    <s v=""/>
    <n v="0"/>
    <n v="0"/>
    <n v="0"/>
  </r>
  <r>
    <x v="286"/>
    <s v="31/07/2024"/>
    <s v="Franchise Sales Bill Ornament CSJ"/>
    <s v="SGST ON GOLD BULLION SALES"/>
    <s v=""/>
    <s v=""/>
    <n v="0"/>
    <s v=""/>
    <s v=""/>
    <n v="39.619999999999997"/>
    <n v="0"/>
    <x v="0"/>
    <x v="1"/>
    <s v=""/>
    <s v=""/>
    <n v="0"/>
    <n v="0"/>
    <n v="0"/>
  </r>
  <r>
    <x v="286"/>
    <s v="31/07/2024"/>
    <s v="Franchise Sales Bill Ornament CSJ"/>
    <s v="CGST ON GOLD BULLION SALES"/>
    <s v=""/>
    <s v=""/>
    <n v="0"/>
    <s v=""/>
    <s v=""/>
    <n v="39.619999999999997"/>
    <n v="0"/>
    <x v="0"/>
    <x v="1"/>
    <s v=""/>
    <s v=""/>
    <n v="0"/>
    <n v="0"/>
    <n v="0"/>
  </r>
  <r>
    <x v="286"/>
    <s v="31/07/2024"/>
    <s v="Franchise Sales Bill Ornament CSJ"/>
    <s v="SGST ON GOLD BULLION SALES"/>
    <s v=""/>
    <s v=""/>
    <n v="0"/>
    <s v=""/>
    <s v=""/>
    <n v="2.1"/>
    <n v="0"/>
    <x v="0"/>
    <x v="1"/>
    <s v=""/>
    <s v=""/>
    <n v="0"/>
    <n v="0"/>
    <n v="0"/>
  </r>
  <r>
    <x v="286"/>
    <s v="31/07/2024"/>
    <s v="Franchise Sales Bill Ornament CSJ"/>
    <s v="CGST ON GOLD BULLION SALES"/>
    <s v=""/>
    <s v=""/>
    <n v="0"/>
    <s v=""/>
    <s v=""/>
    <n v="2.1"/>
    <n v="0"/>
    <x v="0"/>
    <x v="1"/>
    <s v=""/>
    <s v=""/>
    <n v="0"/>
    <n v="0"/>
    <n v="0"/>
  </r>
  <r>
    <x v="286"/>
    <s v="31/07/2024"/>
    <s v="Franchise Sales Bill Ornament CSJ"/>
    <s v="ROUND OFF A/C"/>
    <s v=""/>
    <s v=""/>
    <n v="0"/>
    <s v=""/>
    <s v=""/>
    <n v="0.24"/>
    <n v="0"/>
    <x v="0"/>
    <x v="1"/>
    <s v=""/>
    <s v=""/>
    <n v="0"/>
    <n v="0"/>
    <n v="0"/>
  </r>
  <r>
    <x v="286"/>
    <s v="31/07/2024"/>
    <s v="Franchise Sales Bill Ornament CSJ"/>
    <s v="CHANDUKAKA SARAF AND SONS PVT LTD PUNE"/>
    <s v=""/>
    <s v=""/>
    <n v="1887751"/>
    <s v=""/>
    <s v=""/>
    <n v="0"/>
    <n v="0"/>
    <x v="0"/>
    <x v="1"/>
    <s v=""/>
    <s v=""/>
    <n v="0"/>
    <n v="0"/>
    <n v="0"/>
  </r>
  <r>
    <x v="287"/>
    <s v="31/07/2024"/>
    <s v="Franchise Sales Bill Ornament CSJ"/>
    <s v="GOLD ORNAMENT SALES"/>
    <s v=""/>
    <n v="0"/>
    <n v="0"/>
    <n v="4.5999999999999999E-2"/>
    <n v="6877.63"/>
    <n v="316.37"/>
    <n v="316.37"/>
    <x v="0"/>
    <x v="1"/>
    <n v="4.5999999999999999E-2"/>
    <n v="6877.63"/>
    <n v="316.37099999999998"/>
    <n v="316.37099999999998"/>
    <n v="0"/>
  </r>
  <r>
    <x v="287"/>
    <s v="31/07/2024"/>
    <s v="Franchise Sales Bill Ornament CSJ"/>
    <s v="GOLD ORNAMENT SALES LABOUR CHARGES"/>
    <s v=""/>
    <s v=""/>
    <n v="0"/>
    <s v=""/>
    <s v=""/>
    <n v="13.76"/>
    <n v="13.76"/>
    <x v="0"/>
    <x v="1"/>
    <s v=""/>
    <s v=""/>
    <n v="0"/>
    <n v="0"/>
    <n v="0"/>
  </r>
  <r>
    <x v="287"/>
    <s v="31/07/2024"/>
    <s v="Franchise Sales Bill Ornament CSJ"/>
    <s v="SGST ON GOLD ORNAMENT SALES"/>
    <s v=""/>
    <s v=""/>
    <n v="0"/>
    <s v=""/>
    <s v=""/>
    <n v="4.75"/>
    <n v="0"/>
    <x v="0"/>
    <x v="1"/>
    <s v=""/>
    <s v=""/>
    <n v="0"/>
    <n v="0"/>
    <n v="0"/>
  </r>
  <r>
    <x v="287"/>
    <s v="31/07/2024"/>
    <s v="Franchise Sales Bill Ornament CSJ"/>
    <s v="CGST ON GOLD ORNAMENT SALES"/>
    <s v=""/>
    <s v=""/>
    <n v="0"/>
    <s v=""/>
    <s v=""/>
    <n v="4.75"/>
    <n v="0"/>
    <x v="0"/>
    <x v="1"/>
    <s v=""/>
    <s v=""/>
    <n v="0"/>
    <n v="0"/>
    <n v="0"/>
  </r>
  <r>
    <x v="287"/>
    <s v="31/07/2024"/>
    <s v="Franchise Sales Bill Ornament CSJ"/>
    <s v="SGST ON GOLD ORNAMENT SALES"/>
    <s v=""/>
    <s v=""/>
    <n v="0"/>
    <s v=""/>
    <s v=""/>
    <n v="0.21"/>
    <n v="0"/>
    <x v="0"/>
    <x v="1"/>
    <s v=""/>
    <s v=""/>
    <n v="0"/>
    <n v="0"/>
    <n v="0"/>
  </r>
  <r>
    <x v="287"/>
    <s v="31/07/2024"/>
    <s v="Franchise Sales Bill Ornament CSJ"/>
    <s v="CGST ON GOLD ORNAMENT SALES"/>
    <s v=""/>
    <s v=""/>
    <n v="0"/>
    <s v=""/>
    <s v=""/>
    <n v="0.21"/>
    <n v="0"/>
    <x v="0"/>
    <x v="1"/>
    <s v=""/>
    <s v=""/>
    <n v="0"/>
    <n v="0"/>
    <n v="0"/>
  </r>
  <r>
    <x v="287"/>
    <s v="31/07/2024"/>
    <s v="Franchise Sales Bill Ornament CSJ"/>
    <s v="ROUND OFF A/C"/>
    <s v=""/>
    <s v=""/>
    <n v="0.05"/>
    <s v=""/>
    <s v=""/>
    <n v="0"/>
    <n v="0"/>
    <x v="0"/>
    <x v="1"/>
    <s v=""/>
    <s v=""/>
    <n v="0"/>
    <n v="0"/>
    <n v="0"/>
  </r>
  <r>
    <x v="287"/>
    <s v="31/07/2024"/>
    <s v="Franchise Sales Bill Ornament CSJ"/>
    <s v="CHANDUKAKA SARAF AND SONS PVT LTD PUNE"/>
    <s v=""/>
    <s v=""/>
    <n v="340"/>
    <s v=""/>
    <s v=""/>
    <n v="0"/>
    <n v="0"/>
    <x v="0"/>
    <x v="1"/>
    <s v=""/>
    <s v=""/>
    <n v="0"/>
    <n v="0"/>
    <n v="0"/>
  </r>
  <r>
    <x v="288"/>
    <s v="31/07/2024"/>
    <s v="Franchise Sales Bill Ornament CSJ"/>
    <s v="GOLD ORNAMENT SALES"/>
    <s v=""/>
    <n v="0"/>
    <n v="0"/>
    <n v="3.036"/>
    <n v="6877.63"/>
    <n v="20880.490000000002"/>
    <n v="20880.490000000002"/>
    <x v="0"/>
    <x v="1"/>
    <n v="3.036"/>
    <n v="6877.63"/>
    <n v="20880.485000000001"/>
    <n v="20880.485000000001"/>
    <n v="0"/>
  </r>
  <r>
    <x v="288"/>
    <s v="31/07/2024"/>
    <s v="Franchise Sales Bill Ornament CSJ"/>
    <s v="GOLD ORNAMENT SALES LABOUR CHARGES"/>
    <s v=""/>
    <s v=""/>
    <n v="0"/>
    <s v=""/>
    <s v=""/>
    <n v="962.87"/>
    <n v="962.87"/>
    <x v="0"/>
    <x v="1"/>
    <s v=""/>
    <s v=""/>
    <n v="0"/>
    <n v="0"/>
    <n v="0"/>
  </r>
  <r>
    <x v="288"/>
    <s v="31/07/2024"/>
    <s v="Franchise Sales Bill Ornament CSJ"/>
    <s v="SGST ON GOLD ORNAMENT SALES"/>
    <s v=""/>
    <s v=""/>
    <n v="0"/>
    <s v=""/>
    <s v=""/>
    <n v="313.20999999999998"/>
    <n v="0"/>
    <x v="0"/>
    <x v="1"/>
    <s v=""/>
    <s v=""/>
    <n v="0"/>
    <n v="0"/>
    <n v="0"/>
  </r>
  <r>
    <x v="288"/>
    <s v="31/07/2024"/>
    <s v="Franchise Sales Bill Ornament CSJ"/>
    <s v="CGST ON GOLD ORNAMENT SALES"/>
    <s v=""/>
    <s v=""/>
    <n v="0"/>
    <s v=""/>
    <s v=""/>
    <n v="313.20999999999998"/>
    <n v="0"/>
    <x v="0"/>
    <x v="1"/>
    <s v=""/>
    <s v=""/>
    <n v="0"/>
    <n v="0"/>
    <n v="0"/>
  </r>
  <r>
    <x v="288"/>
    <s v="31/07/2024"/>
    <s v="Franchise Sales Bill Ornament CSJ"/>
    <s v="SGST ON GOLD ORNAMENT SALES"/>
    <s v=""/>
    <s v=""/>
    <n v="0"/>
    <s v=""/>
    <s v=""/>
    <n v="14.44"/>
    <n v="0"/>
    <x v="0"/>
    <x v="1"/>
    <s v=""/>
    <s v=""/>
    <n v="0"/>
    <n v="0"/>
    <n v="0"/>
  </r>
  <r>
    <x v="288"/>
    <s v="31/07/2024"/>
    <s v="Franchise Sales Bill Ornament CSJ"/>
    <s v="CGST ON GOLD ORNAMENT SALES"/>
    <s v=""/>
    <s v=""/>
    <n v="0"/>
    <s v=""/>
    <s v=""/>
    <n v="14.44"/>
    <n v="0"/>
    <x v="0"/>
    <x v="1"/>
    <s v=""/>
    <s v=""/>
    <n v="0"/>
    <n v="0"/>
    <n v="0"/>
  </r>
  <r>
    <x v="288"/>
    <s v="31/07/2024"/>
    <s v="Franchise Sales Bill Ornament CSJ"/>
    <s v="ROUND OFF A/C"/>
    <s v=""/>
    <s v=""/>
    <n v="0"/>
    <s v=""/>
    <s v=""/>
    <n v="0.34"/>
    <n v="0"/>
    <x v="0"/>
    <x v="1"/>
    <s v=""/>
    <s v=""/>
    <n v="0"/>
    <n v="0"/>
    <n v="0"/>
  </r>
  <r>
    <x v="288"/>
    <s v="31/07/2024"/>
    <s v="Franchise Sales Bill Ornament CSJ"/>
    <s v="CHANDUKAKA SARAF AND SONS PVT LTD PUNE"/>
    <s v=""/>
    <s v=""/>
    <n v="22499"/>
    <s v=""/>
    <s v=""/>
    <n v="0"/>
    <n v="0"/>
    <x v="0"/>
    <x v="1"/>
    <s v=""/>
    <s v=""/>
    <n v="0"/>
    <n v="0"/>
    <n v="0"/>
  </r>
  <r>
    <x v="289"/>
    <s v="31/07/2024"/>
    <s v="Franchise Stone Sales Bill CSJ"/>
    <s v="LOOSE PRECIOUS STONES SALES"/>
    <s v=""/>
    <n v="0"/>
    <n v="0"/>
    <n v="0"/>
    <n v="0.01"/>
    <n v="150579"/>
    <n v="150579"/>
    <x v="3"/>
    <x v="1"/>
    <n v="0"/>
    <n v="0.01"/>
    <n v="0"/>
    <n v="0"/>
    <n v="0"/>
  </r>
  <r>
    <x v="289"/>
    <s v="31/07/2024"/>
    <s v="Franchise Stone Sales Bill CSJ"/>
    <s v="SGST ON LOOSE PRECIOUS STONES SALES 0.125%"/>
    <s v=""/>
    <s v=""/>
    <n v="0"/>
    <s v=""/>
    <s v=""/>
    <n v="188.22"/>
    <n v="0"/>
    <x v="3"/>
    <x v="1"/>
    <s v=""/>
    <s v=""/>
    <n v="0"/>
    <n v="0"/>
    <n v="0"/>
  </r>
  <r>
    <x v="289"/>
    <s v="31/07/2024"/>
    <s v="Franchise Stone Sales Bill CSJ"/>
    <s v="CGST ON LOOSE PRECIOUS STONES SALES 0.125%"/>
    <s v=""/>
    <s v=""/>
    <n v="0"/>
    <s v=""/>
    <s v=""/>
    <n v="188.22"/>
    <n v="0"/>
    <x v="3"/>
    <x v="1"/>
    <s v=""/>
    <s v=""/>
    <n v="0"/>
    <n v="0"/>
    <n v="0"/>
  </r>
  <r>
    <x v="289"/>
    <s v="31/07/2024"/>
    <s v="Franchise Stone Sales Bill CSJ"/>
    <s v="ROUND OFF A/C"/>
    <s v=""/>
    <s v=""/>
    <n v="0.44"/>
    <s v=""/>
    <s v=""/>
    <n v="0"/>
    <n v="0"/>
    <x v="3"/>
    <x v="1"/>
    <s v=""/>
    <s v=""/>
    <n v="0"/>
    <n v="0"/>
    <n v="0"/>
  </r>
  <r>
    <x v="289"/>
    <s v="31/07/2024"/>
    <s v="Franchise Stone Sales Bill CSJ"/>
    <s v="CHANDUKAKA SARAF AND SONS PVT LTD PUNE"/>
    <s v=""/>
    <s v=""/>
    <n v="150955"/>
    <s v=""/>
    <s v=""/>
    <n v="0"/>
    <n v="0"/>
    <x v="3"/>
    <x v="1"/>
    <s v=""/>
    <s v=""/>
    <n v="0"/>
    <n v="0"/>
    <n v="0"/>
  </r>
  <r>
    <x v="290"/>
    <s v="31/07/2024"/>
    <s v="Franchise Diamond Sales Bill CSJ"/>
    <s v="GOLD ORNAMENT SALES"/>
    <s v=""/>
    <n v="0"/>
    <n v="0"/>
    <n v="166.333"/>
    <n v="6877.63"/>
    <n v="1143876.6100000001"/>
    <n v="1143876.6100000001"/>
    <x v="2"/>
    <x v="1"/>
    <n v="166.333"/>
    <n v="6877.63"/>
    <n v="1143976.831"/>
    <n v="1143976.831"/>
    <n v="0"/>
  </r>
  <r>
    <x v="290"/>
    <s v="31/07/2024"/>
    <s v="Franchise Diamond Sales Bill CSJ"/>
    <s v="DIAMOND SALES"/>
    <s v=""/>
    <s v=""/>
    <n v="0"/>
    <s v=""/>
    <s v=""/>
    <n v="513285"/>
    <n v="513285"/>
    <x v="2"/>
    <x v="1"/>
    <s v=""/>
    <s v=""/>
    <n v="0"/>
    <n v="0"/>
    <n v="0"/>
  </r>
  <r>
    <x v="290"/>
    <s v="31/07/2024"/>
    <s v="Franchise Diamond Sales Bill CSJ"/>
    <s v="GOLD ORNAMENT SALES LABOUR CHARGES"/>
    <s v=""/>
    <s v=""/>
    <n v="0"/>
    <s v=""/>
    <s v=""/>
    <n v="165042.5"/>
    <n v="165042.5"/>
    <x v="2"/>
    <x v="1"/>
    <s v=""/>
    <s v=""/>
    <n v="0"/>
    <n v="0"/>
    <n v="0"/>
  </r>
  <r>
    <x v="290"/>
    <s v="31/07/2024"/>
    <s v="Franchise Diamond Sales Bill CSJ"/>
    <s v="SGST ON GOLD ORNAMENT SALES"/>
    <s v=""/>
    <s v=""/>
    <n v="0"/>
    <s v=""/>
    <s v=""/>
    <n v="17158.150000000001"/>
    <n v="0"/>
    <x v="2"/>
    <x v="1"/>
    <s v=""/>
    <s v=""/>
    <n v="0"/>
    <n v="0"/>
    <n v="0"/>
  </r>
  <r>
    <x v="290"/>
    <s v="31/07/2024"/>
    <s v="Franchise Diamond Sales Bill CSJ"/>
    <s v="CGST ON GOLD ORNAMENT SALES"/>
    <s v=""/>
    <s v=""/>
    <n v="0"/>
    <s v=""/>
    <s v=""/>
    <n v="17158.150000000001"/>
    <n v="0"/>
    <x v="2"/>
    <x v="1"/>
    <s v=""/>
    <s v=""/>
    <n v="0"/>
    <n v="0"/>
    <n v="0"/>
  </r>
  <r>
    <x v="290"/>
    <s v="31/07/2024"/>
    <s v="Franchise Diamond Sales Bill CSJ"/>
    <s v="SGST ON DIAMOND SALES"/>
    <s v=""/>
    <s v=""/>
    <n v="0"/>
    <s v=""/>
    <s v=""/>
    <n v="7699.28"/>
    <n v="0"/>
    <x v="2"/>
    <x v="1"/>
    <s v=""/>
    <s v=""/>
    <n v="0"/>
    <n v="0"/>
    <n v="0"/>
  </r>
  <r>
    <x v="290"/>
    <s v="31/07/2024"/>
    <s v="Franchise Diamond Sales Bill CSJ"/>
    <s v="CGST ON DIAMOND SALES"/>
    <s v=""/>
    <s v=""/>
    <n v="0"/>
    <s v=""/>
    <s v=""/>
    <n v="7699.28"/>
    <n v="0"/>
    <x v="2"/>
    <x v="1"/>
    <s v=""/>
    <s v=""/>
    <n v="0"/>
    <n v="0"/>
    <n v="0"/>
  </r>
  <r>
    <x v="290"/>
    <s v="31/07/2024"/>
    <s v="Franchise Diamond Sales Bill CSJ"/>
    <s v="SGST ON GOLD ORNAMENT SALES"/>
    <s v=""/>
    <s v=""/>
    <n v="0"/>
    <s v=""/>
    <s v=""/>
    <n v="2475.64"/>
    <n v="0"/>
    <x v="2"/>
    <x v="1"/>
    <s v=""/>
    <s v=""/>
    <n v="0"/>
    <n v="0"/>
    <n v="0"/>
  </r>
  <r>
    <x v="290"/>
    <s v="31/07/2024"/>
    <s v="Franchise Diamond Sales Bill CSJ"/>
    <s v="CGST ON GOLD ORNAMENT SALES"/>
    <s v=""/>
    <s v=""/>
    <n v="0"/>
    <s v=""/>
    <s v=""/>
    <n v="2475.64"/>
    <n v="0"/>
    <x v="2"/>
    <x v="1"/>
    <s v=""/>
    <s v=""/>
    <n v="0"/>
    <n v="0"/>
    <n v="0"/>
  </r>
  <r>
    <x v="290"/>
    <s v="31/07/2024"/>
    <s v="Franchise Diamond Sales Bill CSJ"/>
    <s v="ROUND OFF A/C"/>
    <s v=""/>
    <s v=""/>
    <n v="0.25"/>
    <s v=""/>
    <s v=""/>
    <n v="0"/>
    <n v="0"/>
    <x v="2"/>
    <x v="1"/>
    <s v=""/>
    <s v=""/>
    <n v="0"/>
    <n v="0"/>
    <n v="0"/>
  </r>
  <r>
    <x v="290"/>
    <s v="31/07/2024"/>
    <s v="Franchise Diamond Sales Bill CSJ"/>
    <s v="CHANDUKAKA SARAF AND SONS PVT LTD PUNE"/>
    <s v=""/>
    <s v=""/>
    <n v="1876870"/>
    <s v=""/>
    <s v=""/>
    <n v="0"/>
    <n v="0"/>
    <x v="2"/>
    <x v="1"/>
    <s v=""/>
    <s v=""/>
    <n v="0"/>
    <n v="0"/>
    <n v="0"/>
  </r>
  <r>
    <x v="291"/>
    <s v="31/07/2024"/>
    <s v="Franchise Diamond Sales Bill CSJ"/>
    <s v="GOLD ORNAMENT SALES"/>
    <s v=""/>
    <n v="0"/>
    <n v="0"/>
    <n v="177.32499999999999"/>
    <n v="6877.63"/>
    <n v="1219475.3999999999"/>
    <n v="1219475.3999999999"/>
    <x v="2"/>
    <x v="1"/>
    <n v="177.32499999999999"/>
    <n v="6877.63"/>
    <n v="1219575.74"/>
    <n v="1219575.74"/>
    <n v="0"/>
  </r>
  <r>
    <x v="291"/>
    <s v="31/07/2024"/>
    <s v="Franchise Diamond Sales Bill CSJ"/>
    <s v="DIAMOND SALES"/>
    <s v=""/>
    <s v=""/>
    <n v="0"/>
    <s v=""/>
    <s v=""/>
    <n v="430585"/>
    <n v="430585"/>
    <x v="2"/>
    <x v="1"/>
    <s v=""/>
    <s v=""/>
    <n v="0"/>
    <n v="0"/>
    <n v="0"/>
  </r>
  <r>
    <x v="291"/>
    <s v="31/07/2024"/>
    <s v="Franchise Diamond Sales Bill CSJ"/>
    <s v="GOLD ORNAMENT SALES LABOUR CHARGES"/>
    <s v=""/>
    <s v=""/>
    <n v="0"/>
    <s v=""/>
    <s v=""/>
    <n v="165193.71"/>
    <n v="165193.71"/>
    <x v="2"/>
    <x v="1"/>
    <s v=""/>
    <s v=""/>
    <n v="0"/>
    <n v="0"/>
    <n v="0"/>
  </r>
  <r>
    <x v="291"/>
    <s v="31/07/2024"/>
    <s v="Franchise Diamond Sales Bill CSJ"/>
    <s v="SGST ON GOLD ORNAMENT SALES"/>
    <s v=""/>
    <s v=""/>
    <n v="0"/>
    <s v=""/>
    <s v=""/>
    <n v="18292.13"/>
    <n v="0"/>
    <x v="2"/>
    <x v="1"/>
    <s v=""/>
    <s v=""/>
    <n v="0"/>
    <n v="0"/>
    <n v="0"/>
  </r>
  <r>
    <x v="291"/>
    <s v="31/07/2024"/>
    <s v="Franchise Diamond Sales Bill CSJ"/>
    <s v="CGST ON GOLD ORNAMENT SALES"/>
    <s v=""/>
    <s v=""/>
    <n v="0"/>
    <s v=""/>
    <s v=""/>
    <n v="18292.13"/>
    <n v="0"/>
    <x v="2"/>
    <x v="1"/>
    <s v=""/>
    <s v=""/>
    <n v="0"/>
    <n v="0"/>
    <n v="0"/>
  </r>
  <r>
    <x v="291"/>
    <s v="31/07/2024"/>
    <s v="Franchise Diamond Sales Bill CSJ"/>
    <s v="SGST ON DIAMOND SALES"/>
    <s v=""/>
    <s v=""/>
    <n v="0"/>
    <s v=""/>
    <s v=""/>
    <n v="6458.78"/>
    <n v="0"/>
    <x v="2"/>
    <x v="1"/>
    <s v=""/>
    <s v=""/>
    <n v="0"/>
    <n v="0"/>
    <n v="0"/>
  </r>
  <r>
    <x v="291"/>
    <s v="31/07/2024"/>
    <s v="Franchise Diamond Sales Bill CSJ"/>
    <s v="CGST ON DIAMOND SALES"/>
    <s v=""/>
    <s v=""/>
    <n v="0"/>
    <s v=""/>
    <s v=""/>
    <n v="6458.78"/>
    <n v="0"/>
    <x v="2"/>
    <x v="1"/>
    <s v=""/>
    <s v=""/>
    <n v="0"/>
    <n v="0"/>
    <n v="0"/>
  </r>
  <r>
    <x v="291"/>
    <s v="31/07/2024"/>
    <s v="Franchise Diamond Sales Bill CSJ"/>
    <s v="SGST ON GOLD ORNAMENT SALES"/>
    <s v=""/>
    <s v=""/>
    <n v="0"/>
    <s v=""/>
    <s v=""/>
    <n v="2477.91"/>
    <n v="0"/>
    <x v="2"/>
    <x v="1"/>
    <s v=""/>
    <s v=""/>
    <n v="0"/>
    <n v="0"/>
    <n v="0"/>
  </r>
  <r>
    <x v="291"/>
    <s v="31/07/2024"/>
    <s v="Franchise Diamond Sales Bill CSJ"/>
    <s v="CGST ON GOLD ORNAMENT SALES"/>
    <s v=""/>
    <s v=""/>
    <n v="0"/>
    <s v=""/>
    <s v=""/>
    <n v="2477.91"/>
    <n v="0"/>
    <x v="2"/>
    <x v="1"/>
    <s v=""/>
    <s v=""/>
    <n v="0"/>
    <n v="0"/>
    <n v="0"/>
  </r>
  <r>
    <x v="291"/>
    <s v="31/07/2024"/>
    <s v="Franchise Diamond Sales Bill CSJ"/>
    <s v="ROUND OFF A/C"/>
    <s v=""/>
    <s v=""/>
    <n v="0"/>
    <s v=""/>
    <s v=""/>
    <n v="0.25"/>
    <n v="0"/>
    <x v="2"/>
    <x v="1"/>
    <s v=""/>
    <s v=""/>
    <n v="0"/>
    <n v="0"/>
    <n v="0"/>
  </r>
  <r>
    <x v="291"/>
    <s v="31/07/2024"/>
    <s v="Franchise Diamond Sales Bill CSJ"/>
    <s v="CHANDUKAKA SARAF AND SONS PVT LTD PUNE"/>
    <s v=""/>
    <s v=""/>
    <n v="1869712"/>
    <s v=""/>
    <s v=""/>
    <n v="0"/>
    <n v="0"/>
    <x v="2"/>
    <x v="1"/>
    <s v=""/>
    <s v=""/>
    <n v="0"/>
    <n v="0"/>
    <n v="0"/>
  </r>
  <r>
    <x v="292"/>
    <s v="31/07/2024"/>
    <s v="Franchise Diamond Sales Bill CSJ"/>
    <s v="GOLD ORNAMENT SALES"/>
    <s v=""/>
    <n v="0"/>
    <n v="0"/>
    <n v="168.56200000000001"/>
    <n v="6877.63"/>
    <n v="1159217.1399999999"/>
    <n v="1159217.1399999999"/>
    <x v="2"/>
    <x v="1"/>
    <n v="168.56200000000001"/>
    <n v="6877.63"/>
    <n v="1159307.068"/>
    <n v="1159307.068"/>
    <n v="0"/>
  </r>
  <r>
    <x v="292"/>
    <s v="31/07/2024"/>
    <s v="Franchise Diamond Sales Bill CSJ"/>
    <s v="DIAMOND SALES"/>
    <s v=""/>
    <s v=""/>
    <n v="0"/>
    <s v=""/>
    <s v=""/>
    <n v="365420"/>
    <n v="365420"/>
    <x v="2"/>
    <x v="1"/>
    <s v=""/>
    <s v=""/>
    <n v="0"/>
    <n v="0"/>
    <n v="0"/>
  </r>
  <r>
    <x v="292"/>
    <s v="31/07/2024"/>
    <s v="Franchise Diamond Sales Bill CSJ"/>
    <s v="GOLD ORNAMENT SALES LABOUR CHARGES"/>
    <s v=""/>
    <s v=""/>
    <n v="0"/>
    <s v=""/>
    <s v=""/>
    <n v="132813.91"/>
    <n v="132813.91"/>
    <x v="2"/>
    <x v="1"/>
    <s v=""/>
    <s v=""/>
    <n v="0"/>
    <n v="0"/>
    <n v="0"/>
  </r>
  <r>
    <x v="292"/>
    <s v="31/07/2024"/>
    <s v="Franchise Diamond Sales Bill CSJ"/>
    <s v="SGST ON GOLD ORNAMENT SALES"/>
    <s v=""/>
    <s v=""/>
    <n v="0"/>
    <s v=""/>
    <s v=""/>
    <n v="17388.259999999998"/>
    <n v="0"/>
    <x v="2"/>
    <x v="1"/>
    <s v=""/>
    <s v=""/>
    <n v="0"/>
    <n v="0"/>
    <n v="0"/>
  </r>
  <r>
    <x v="292"/>
    <s v="31/07/2024"/>
    <s v="Franchise Diamond Sales Bill CSJ"/>
    <s v="CGST ON GOLD ORNAMENT SALES"/>
    <s v=""/>
    <s v=""/>
    <n v="0"/>
    <s v=""/>
    <s v=""/>
    <n v="17388.259999999998"/>
    <n v="0"/>
    <x v="2"/>
    <x v="1"/>
    <s v=""/>
    <s v=""/>
    <n v="0"/>
    <n v="0"/>
    <n v="0"/>
  </r>
  <r>
    <x v="292"/>
    <s v="31/07/2024"/>
    <s v="Franchise Diamond Sales Bill CSJ"/>
    <s v="SGST ON DIAMOND SALES"/>
    <s v=""/>
    <s v=""/>
    <n v="0"/>
    <s v=""/>
    <s v=""/>
    <n v="5481.3"/>
    <n v="0"/>
    <x v="2"/>
    <x v="1"/>
    <s v=""/>
    <s v=""/>
    <n v="0"/>
    <n v="0"/>
    <n v="0"/>
  </r>
  <r>
    <x v="292"/>
    <s v="31/07/2024"/>
    <s v="Franchise Diamond Sales Bill CSJ"/>
    <s v="CGST ON DIAMOND SALES"/>
    <s v=""/>
    <s v=""/>
    <n v="0"/>
    <s v=""/>
    <s v=""/>
    <n v="5481.3"/>
    <n v="0"/>
    <x v="2"/>
    <x v="1"/>
    <s v=""/>
    <s v=""/>
    <n v="0"/>
    <n v="0"/>
    <n v="0"/>
  </r>
  <r>
    <x v="292"/>
    <s v="31/07/2024"/>
    <s v="Franchise Diamond Sales Bill CSJ"/>
    <s v="SGST ON GOLD ORNAMENT SALES"/>
    <s v=""/>
    <s v=""/>
    <n v="0"/>
    <s v=""/>
    <s v=""/>
    <n v="1992.21"/>
    <n v="0"/>
    <x v="2"/>
    <x v="1"/>
    <s v=""/>
    <s v=""/>
    <n v="0"/>
    <n v="0"/>
    <n v="0"/>
  </r>
  <r>
    <x v="292"/>
    <s v="31/07/2024"/>
    <s v="Franchise Diamond Sales Bill CSJ"/>
    <s v="CGST ON GOLD ORNAMENT SALES"/>
    <s v=""/>
    <s v=""/>
    <n v="0"/>
    <s v=""/>
    <s v=""/>
    <n v="1992.21"/>
    <n v="0"/>
    <x v="2"/>
    <x v="1"/>
    <s v=""/>
    <s v=""/>
    <n v="0"/>
    <n v="0"/>
    <n v="0"/>
  </r>
  <r>
    <x v="292"/>
    <s v="31/07/2024"/>
    <s v="Franchise Diamond Sales Bill CSJ"/>
    <s v="ROUND OFF A/C"/>
    <s v=""/>
    <s v=""/>
    <n v="0"/>
    <s v=""/>
    <s v=""/>
    <n v="0.41"/>
    <n v="0"/>
    <x v="2"/>
    <x v="1"/>
    <s v=""/>
    <s v=""/>
    <n v="0"/>
    <n v="0"/>
    <n v="0"/>
  </r>
  <r>
    <x v="292"/>
    <s v="31/07/2024"/>
    <s v="Franchise Diamond Sales Bill CSJ"/>
    <s v="CHANDUKAKA SARAF AND SONS PVT LTD PUNE"/>
    <s v=""/>
    <s v=""/>
    <n v="1707175"/>
    <s v=""/>
    <s v=""/>
    <n v="0"/>
    <n v="0"/>
    <x v="2"/>
    <x v="1"/>
    <s v=""/>
    <s v=""/>
    <n v="0"/>
    <n v="0"/>
    <n v="0"/>
  </r>
  <r>
    <x v="293"/>
    <s v="31/07/2024"/>
    <s v="Franchise Diamond Sales Bill CSJ"/>
    <s v="GOLD ORNAMENT SALES"/>
    <s v=""/>
    <n v="0"/>
    <n v="0"/>
    <n v="51.482999999999997"/>
    <n v="6877.63"/>
    <n v="354039.58"/>
    <n v="354039.58"/>
    <x v="2"/>
    <x v="1"/>
    <n v="51.482999999999997"/>
    <n v="6877.63"/>
    <n v="354081.02500000002"/>
    <n v="354081.02500000002"/>
    <n v="0"/>
  </r>
  <r>
    <x v="293"/>
    <s v="31/07/2024"/>
    <s v="Franchise Diamond Sales Bill CSJ"/>
    <s v="DIAMOND SALES"/>
    <s v=""/>
    <s v=""/>
    <n v="0"/>
    <s v=""/>
    <s v=""/>
    <n v="211330"/>
    <n v="211330"/>
    <x v="2"/>
    <x v="1"/>
    <s v=""/>
    <s v=""/>
    <n v="0"/>
    <n v="0"/>
    <n v="0"/>
  </r>
  <r>
    <x v="293"/>
    <s v="31/07/2024"/>
    <s v="Franchise Diamond Sales Bill CSJ"/>
    <s v="GOLD ORNAMENT SALES LABOUR CHARGES"/>
    <s v=""/>
    <s v=""/>
    <n v="0"/>
    <s v=""/>
    <s v=""/>
    <n v="61829.87"/>
    <n v="61829.87"/>
    <x v="2"/>
    <x v="1"/>
    <s v=""/>
    <s v=""/>
    <n v="0"/>
    <n v="0"/>
    <n v="0"/>
  </r>
  <r>
    <x v="293"/>
    <s v="31/07/2024"/>
    <s v="Franchise Diamond Sales Bill CSJ"/>
    <s v="SGST ON GOLD ORNAMENT SALES"/>
    <s v=""/>
    <s v=""/>
    <n v="0"/>
    <s v=""/>
    <s v=""/>
    <n v="5310.59"/>
    <n v="0"/>
    <x v="2"/>
    <x v="1"/>
    <s v=""/>
    <s v=""/>
    <n v="0"/>
    <n v="0"/>
    <n v="0"/>
  </r>
  <r>
    <x v="293"/>
    <s v="31/07/2024"/>
    <s v="Franchise Diamond Sales Bill CSJ"/>
    <s v="CGST ON GOLD ORNAMENT SALES"/>
    <s v=""/>
    <s v=""/>
    <n v="0"/>
    <s v=""/>
    <s v=""/>
    <n v="5310.59"/>
    <n v="0"/>
    <x v="2"/>
    <x v="1"/>
    <s v=""/>
    <s v=""/>
    <n v="0"/>
    <n v="0"/>
    <n v="0"/>
  </r>
  <r>
    <x v="293"/>
    <s v="31/07/2024"/>
    <s v="Franchise Diamond Sales Bill CSJ"/>
    <s v="SGST ON DIAMOND SALES"/>
    <s v=""/>
    <s v=""/>
    <n v="0"/>
    <s v=""/>
    <s v=""/>
    <n v="3169.95"/>
    <n v="0"/>
    <x v="2"/>
    <x v="1"/>
    <s v=""/>
    <s v=""/>
    <n v="0"/>
    <n v="0"/>
    <n v="0"/>
  </r>
  <r>
    <x v="293"/>
    <s v="31/07/2024"/>
    <s v="Franchise Diamond Sales Bill CSJ"/>
    <s v="CGST ON DIAMOND SALES"/>
    <s v=""/>
    <s v=""/>
    <n v="0"/>
    <s v=""/>
    <s v=""/>
    <n v="3169.95"/>
    <n v="0"/>
    <x v="2"/>
    <x v="1"/>
    <s v=""/>
    <s v=""/>
    <n v="0"/>
    <n v="0"/>
    <n v="0"/>
  </r>
  <r>
    <x v="293"/>
    <s v="31/07/2024"/>
    <s v="Franchise Diamond Sales Bill CSJ"/>
    <s v="SGST ON GOLD ORNAMENT SALES"/>
    <s v=""/>
    <s v=""/>
    <n v="0"/>
    <s v=""/>
    <s v=""/>
    <n v="927.45"/>
    <n v="0"/>
    <x v="2"/>
    <x v="1"/>
    <s v=""/>
    <s v=""/>
    <n v="0"/>
    <n v="0"/>
    <n v="0"/>
  </r>
  <r>
    <x v="293"/>
    <s v="31/07/2024"/>
    <s v="Franchise Diamond Sales Bill CSJ"/>
    <s v="CGST ON GOLD ORNAMENT SALES"/>
    <s v=""/>
    <s v=""/>
    <n v="0"/>
    <s v=""/>
    <s v=""/>
    <n v="927.45"/>
    <n v="0"/>
    <x v="2"/>
    <x v="1"/>
    <s v=""/>
    <s v=""/>
    <n v="0"/>
    <n v="0"/>
    <n v="0"/>
  </r>
  <r>
    <x v="293"/>
    <s v="31/07/2024"/>
    <s v="Franchise Diamond Sales Bill CSJ"/>
    <s v="ROUND OFF A/C"/>
    <s v=""/>
    <s v=""/>
    <n v="0.43"/>
    <s v=""/>
    <s v=""/>
    <n v="0"/>
    <n v="0"/>
    <x v="2"/>
    <x v="1"/>
    <s v=""/>
    <s v=""/>
    <n v="0"/>
    <n v="0"/>
    <n v="0"/>
  </r>
  <r>
    <x v="293"/>
    <s v="31/07/2024"/>
    <s v="Franchise Diamond Sales Bill CSJ"/>
    <s v="CHANDUKAKA SARAF AND SONS PVT LTD PUNE"/>
    <s v=""/>
    <s v=""/>
    <n v="646015"/>
    <s v=""/>
    <s v=""/>
    <n v="0"/>
    <n v="0"/>
    <x v="2"/>
    <x v="1"/>
    <s v=""/>
    <s v="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5" minRefreshableVersion="3" useAutoFormatting="1" rowGrandTotals="0" createdVersion="5" indent="0" compact="0" outline="1" outlineData="1" compactData="0" multipleFieldFilters="0">
  <location ref="A5:G299" firstHeaderRow="0" firstDataRow="1" firstDataCol="3"/>
  <pivotFields count="18">
    <pivotField axis="axisRow" compact="0" outline="0" showAll="0" defaultSubtotal="0">
      <items count="29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0"/>
        <item x="72"/>
        <item x="73"/>
        <item x="120"/>
        <item x="121"/>
        <item x="122"/>
        <item x="123"/>
        <item x="124"/>
        <item x="142"/>
        <item x="143"/>
        <item x="144"/>
        <item x="145"/>
        <item x="146"/>
        <item x="147"/>
        <item x="148"/>
        <item x="149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outline="0" showAll="0" defaultSubtotal="0">
      <items count="4">
        <item x="2"/>
        <item x="0"/>
        <item x="1"/>
        <item x="3"/>
      </items>
    </pivotField>
    <pivotField axis="axisRow" compact="0" showAll="0">
      <items count="3">
        <item x="0"/>
        <item x="1"/>
        <item t="default"/>
      </items>
    </pivotField>
    <pivotField dataField="1" compact="0" showAll="0"/>
    <pivotField compact="0" showAll="0"/>
    <pivotField dataField="1" compact="0" showAll="0"/>
    <pivotField dataField="1" compact="0" showAll="0"/>
    <pivotField dataField="1" compact="0" showAll="0"/>
  </pivotFields>
  <rowFields count="3">
    <field x="0"/>
    <field x="11"/>
    <field x="12"/>
  </rowFields>
  <rowItems count="294">
    <i>
      <x/>
      <x v="2"/>
      <x v="1"/>
    </i>
    <i>
      <x v="1"/>
      <x v="2"/>
      <x v="1"/>
    </i>
    <i>
      <x v="2"/>
      <x v="2"/>
      <x v="1"/>
    </i>
    <i>
      <x v="3"/>
      <x v="2"/>
      <x v="1"/>
    </i>
    <i>
      <x v="4"/>
      <x v="2"/>
      <x v="1"/>
    </i>
    <i>
      <x v="5"/>
      <x v="2"/>
      <x v="1"/>
    </i>
    <i>
      <x v="6"/>
      <x v="2"/>
      <x v="1"/>
    </i>
    <i>
      <x v="7"/>
      <x v="2"/>
      <x v="1"/>
    </i>
    <i>
      <x v="8"/>
      <x v="2"/>
      <x v="1"/>
    </i>
    <i>
      <x v="9"/>
      <x v="2"/>
      <x v="1"/>
    </i>
    <i>
      <x v="10"/>
      <x v="2"/>
      <x v="1"/>
    </i>
    <i>
      <x v="11"/>
      <x v="2"/>
      <x v="1"/>
    </i>
    <i>
      <x v="12"/>
      <x v="2"/>
      <x v="1"/>
    </i>
    <i>
      <x v="13"/>
      <x v="2"/>
      <x v="1"/>
    </i>
    <i>
      <x v="14"/>
      <x v="2"/>
      <x v="1"/>
    </i>
    <i>
      <x v="15"/>
      <x v="2"/>
      <x v="1"/>
    </i>
    <i>
      <x v="16"/>
      <x v="2"/>
      <x v="1"/>
    </i>
    <i>
      <x v="17"/>
      <x v="2"/>
      <x v="1"/>
    </i>
    <i>
      <x v="18"/>
      <x v="2"/>
      <x v="1"/>
    </i>
    <i>
      <x v="19"/>
      <x v="2"/>
      <x v="1"/>
    </i>
    <i>
      <x v="20"/>
      <x v="2"/>
      <x v="1"/>
    </i>
    <i>
      <x v="21"/>
      <x v="2"/>
      <x v="1"/>
    </i>
    <i>
      <x v="22"/>
      <x v="1"/>
      <x v="1"/>
    </i>
    <i>
      <x v="23"/>
      <x v="1"/>
      <x v="1"/>
    </i>
    <i>
      <x v="24"/>
      <x v="1"/>
      <x v="1"/>
    </i>
    <i>
      <x v="25"/>
      <x v="1"/>
      <x v="1"/>
    </i>
    <i>
      <x v="26"/>
      <x v="1"/>
      <x v="1"/>
    </i>
    <i>
      <x v="27"/>
      <x v="1"/>
      <x v="1"/>
    </i>
    <i>
      <x v="28"/>
      <x v="1"/>
      <x v="1"/>
    </i>
    <i>
      <x v="29"/>
      <x v="1"/>
      <x v="1"/>
    </i>
    <i>
      <x v="30"/>
      <x v="1"/>
      <x v="1"/>
    </i>
    <i>
      <x v="31"/>
      <x v="1"/>
      <x v="1"/>
    </i>
    <i>
      <x v="32"/>
      <x v="1"/>
      <x v="1"/>
    </i>
    <i>
      <x v="33"/>
      <x v="1"/>
      <x v="1"/>
    </i>
    <i>
      <x v="34"/>
      <x v="1"/>
      <x v="1"/>
    </i>
    <i>
      <x v="35"/>
      <x v="1"/>
      <x v="1"/>
    </i>
    <i>
      <x v="36"/>
      <x v="1"/>
      <x v="1"/>
    </i>
    <i>
      <x v="37"/>
      <x v="1"/>
      <x v="1"/>
    </i>
    <i>
      <x v="38"/>
      <x v="1"/>
      <x v="1"/>
    </i>
    <i>
      <x v="39"/>
      <x v="1"/>
      <x v="1"/>
    </i>
    <i>
      <x v="40"/>
      <x v="1"/>
      <x v="1"/>
    </i>
    <i>
      <x v="41"/>
      <x v="1"/>
      <x v="1"/>
    </i>
    <i>
      <x v="42"/>
      <x v="1"/>
      <x v="1"/>
    </i>
    <i>
      <x v="43"/>
      <x v="1"/>
      <x v="1"/>
    </i>
    <i>
      <x v="44"/>
      <x v="1"/>
      <x v="1"/>
    </i>
    <i>
      <x v="45"/>
      <x v="1"/>
      <x v="1"/>
    </i>
    <i>
      <x v="46"/>
      <x v="1"/>
      <x v="1"/>
    </i>
    <i>
      <x v="47"/>
      <x v="1"/>
      <x v="1"/>
    </i>
    <i>
      <x v="48"/>
      <x v="1"/>
      <x v="1"/>
    </i>
    <i>
      <x v="49"/>
      <x v="1"/>
      <x v="1"/>
    </i>
    <i>
      <x v="50"/>
      <x v="1"/>
      <x v="1"/>
    </i>
    <i>
      <x v="51"/>
      <x v="1"/>
      <x v="1"/>
    </i>
    <i>
      <x v="52"/>
      <x v="1"/>
      <x v="1"/>
    </i>
    <i>
      <x v="53"/>
      <x v="1"/>
      <x v="1"/>
    </i>
    <i>
      <x v="54"/>
      <x v="1"/>
      <x v="1"/>
    </i>
    <i>
      <x v="55"/>
      <x v="1"/>
      <x v="1"/>
    </i>
    <i>
      <x v="56"/>
      <x v="1"/>
      <x v="1"/>
    </i>
    <i>
      <x v="57"/>
      <x v="1"/>
      <x v="1"/>
    </i>
    <i>
      <x v="58"/>
      <x v="1"/>
      <x v="1"/>
    </i>
    <i>
      <x v="59"/>
      <x v="1"/>
      <x v="1"/>
    </i>
    <i>
      <x v="60"/>
      <x v="1"/>
      <x v="1"/>
    </i>
    <i>
      <x v="61"/>
      <x v="1"/>
      <x v="1"/>
    </i>
    <i>
      <x v="62"/>
      <x v="1"/>
      <x v="1"/>
    </i>
    <i>
      <x v="63"/>
      <x v="1"/>
      <x v="1"/>
    </i>
    <i>
      <x v="64"/>
      <x v="1"/>
      <x v="1"/>
    </i>
    <i>
      <x v="65"/>
      <x v="1"/>
      <x v="1"/>
    </i>
    <i>
      <x v="66"/>
      <x v="1"/>
      <x v="1"/>
    </i>
    <i>
      <x v="67"/>
      <x v="1"/>
      <x v="1"/>
    </i>
    <i>
      <x v="68"/>
      <x v="1"/>
      <x v="1"/>
    </i>
    <i>
      <x v="69"/>
      <x v="1"/>
      <x v="1"/>
    </i>
    <i>
      <x v="70"/>
      <x/>
      <x v="1"/>
    </i>
    <i>
      <x v="71"/>
      <x v="2"/>
      <x v="1"/>
    </i>
    <i>
      <x v="72"/>
      <x v="2"/>
      <x v="1"/>
    </i>
    <i>
      <x v="73"/>
      <x v="2"/>
      <x v="1"/>
    </i>
    <i>
      <x v="74"/>
      <x v="2"/>
      <x v="1"/>
    </i>
    <i>
      <x v="75"/>
      <x v="2"/>
      <x v="1"/>
    </i>
    <i>
      <x v="76"/>
      <x v="2"/>
      <x v="1"/>
    </i>
    <i>
      <x v="77"/>
      <x v="2"/>
      <x v="1"/>
    </i>
    <i>
      <x v="78"/>
      <x v="2"/>
      <x v="1"/>
    </i>
    <i>
      <x v="79"/>
      <x v="2"/>
      <x v="1"/>
    </i>
    <i>
      <x v="80"/>
      <x v="1"/>
      <x v="1"/>
    </i>
    <i>
      <x v="81"/>
      <x v="1"/>
      <x v="1"/>
    </i>
    <i>
      <x v="82"/>
      <x v="1"/>
      <x v="1"/>
    </i>
    <i>
      <x v="83"/>
      <x v="1"/>
      <x v="1"/>
    </i>
    <i>
      <x v="84"/>
      <x v="1"/>
      <x v="1"/>
    </i>
    <i>
      <x v="85"/>
      <x v="1"/>
      <x v="1"/>
    </i>
    <i>
      <x v="86"/>
      <x v="1"/>
      <x v="1"/>
    </i>
    <i>
      <x v="87"/>
      <x v="1"/>
      <x v="1"/>
    </i>
    <i>
      <x v="88"/>
      <x v="1"/>
      <x v="1"/>
    </i>
    <i>
      <x v="89"/>
      <x v="1"/>
      <x v="1"/>
    </i>
    <i>
      <x v="90"/>
      <x v="1"/>
      <x v="1"/>
    </i>
    <i>
      <x v="91"/>
      <x v="1"/>
      <x v="1"/>
    </i>
    <i>
      <x v="92"/>
      <x v="1"/>
      <x v="1"/>
    </i>
    <i>
      <x v="93"/>
      <x v="1"/>
      <x v="1"/>
    </i>
    <i>
      <x v="94"/>
      <x v="1"/>
      <x v="1"/>
    </i>
    <i>
      <x v="95"/>
      <x v="1"/>
      <x v="1"/>
    </i>
    <i>
      <x v="96"/>
      <x v="1"/>
      <x v="1"/>
    </i>
    <i>
      <x v="97"/>
      <x v="1"/>
      <x v="1"/>
    </i>
    <i>
      <x v="98"/>
      <x v="1"/>
      <x v="1"/>
    </i>
    <i>
      <x v="99"/>
      <x v="1"/>
      <x v="1"/>
    </i>
    <i>
      <x v="100"/>
      <x v="1"/>
      <x v="1"/>
    </i>
    <i>
      <x v="101"/>
      <x v="1"/>
      <x v="1"/>
    </i>
    <i>
      <x v="102"/>
      <x v="1"/>
      <x v="1"/>
    </i>
    <i>
      <x v="103"/>
      <x v="1"/>
      <x v="1"/>
    </i>
    <i>
      <x v="104"/>
      <x v="1"/>
      <x v="1"/>
    </i>
    <i>
      <x v="105"/>
      <x v="1"/>
      <x v="1"/>
    </i>
    <i>
      <x v="106"/>
      <x v="1"/>
      <x v="1"/>
    </i>
    <i>
      <x v="107"/>
      <x v="1"/>
      <x v="1"/>
    </i>
    <i>
      <x v="108"/>
      <x v="1"/>
      <x v="1"/>
    </i>
    <i>
      <x v="109"/>
      <x v="1"/>
      <x v="1"/>
    </i>
    <i>
      <x v="110"/>
      <x v="1"/>
      <x v="1"/>
    </i>
    <i>
      <x v="111"/>
      <x v="1"/>
      <x v="1"/>
    </i>
    <i>
      <x v="112"/>
      <x/>
      <x v="1"/>
    </i>
    <i>
      <x v="113"/>
      <x/>
      <x v="1"/>
    </i>
    <i>
      <x v="114"/>
      <x/>
      <x v="1"/>
    </i>
    <i>
      <x v="115"/>
      <x/>
      <x v="1"/>
    </i>
    <i>
      <x v="116"/>
      <x/>
      <x v="1"/>
    </i>
    <i>
      <x v="117"/>
      <x v="2"/>
      <x v="1"/>
    </i>
    <i>
      <x v="118"/>
      <x v="2"/>
      <x v="1"/>
    </i>
    <i>
      <x v="119"/>
      <x v="2"/>
      <x v="1"/>
    </i>
    <i>
      <x v="120"/>
      <x v="2"/>
      <x v="1"/>
    </i>
    <i>
      <x v="121"/>
      <x v="2"/>
      <x v="1"/>
    </i>
    <i>
      <x v="122"/>
      <x v="1"/>
      <x v="1"/>
    </i>
    <i>
      <x v="123"/>
      <x v="1"/>
      <x v="1"/>
    </i>
    <i>
      <x v="124"/>
      <x v="1"/>
      <x v="1"/>
    </i>
    <i>
      <x v="125"/>
      <x v="1"/>
      <x v="1"/>
    </i>
    <i>
      <x v="126"/>
      <x v="1"/>
      <x v="1"/>
    </i>
    <i>
      <x v="127"/>
      <x v="1"/>
      <x v="1"/>
    </i>
    <i>
      <x v="128"/>
      <x v="1"/>
      <x v="1"/>
    </i>
    <i>
      <x v="129"/>
      <x v="1"/>
      <x v="1"/>
    </i>
    <i>
      <x v="130"/>
      <x v="1"/>
      <x v="1"/>
    </i>
    <i>
      <x v="131"/>
      <x v="1"/>
      <x v="1"/>
    </i>
    <i>
      <x v="132"/>
      <x v="1"/>
      <x v="1"/>
    </i>
    <i>
      <x v="133"/>
      <x v="1"/>
      <x v="1"/>
    </i>
    <i>
      <x v="134"/>
      <x v="2"/>
      <x v="1"/>
    </i>
    <i>
      <x v="135"/>
      <x v="2"/>
      <x v="1"/>
    </i>
    <i>
      <x v="136"/>
      <x v="2"/>
      <x v="1"/>
    </i>
    <i>
      <x v="137"/>
      <x v="2"/>
      <x v="1"/>
    </i>
    <i>
      <x v="138"/>
      <x v="2"/>
      <x v="1"/>
    </i>
    <i>
      <x v="139"/>
      <x v="2"/>
      <x v="1"/>
    </i>
    <i>
      <x v="140"/>
      <x v="2"/>
      <x v="1"/>
    </i>
    <i>
      <x v="141"/>
      <x v="2"/>
      <x v="1"/>
    </i>
    <i>
      <x v="142"/>
      <x v="2"/>
      <x v="1"/>
    </i>
    <i>
      <x v="143"/>
      <x v="2"/>
      <x v="1"/>
    </i>
    <i>
      <x v="144"/>
      <x v="2"/>
      <x v="1"/>
    </i>
    <i>
      <x v="145"/>
      <x v="2"/>
      <x v="1"/>
    </i>
    <i>
      <x v="146"/>
      <x v="2"/>
      <x v="1"/>
    </i>
    <i>
      <x v="147"/>
      <x v="2"/>
      <x v="1"/>
    </i>
    <i>
      <x v="148"/>
      <x v="2"/>
      <x v="1"/>
    </i>
    <i>
      <x v="149"/>
      <x v="2"/>
      <x v="1"/>
    </i>
    <i>
      <x v="150"/>
      <x v="2"/>
      <x v="1"/>
    </i>
    <i>
      <x v="151"/>
      <x v="2"/>
      <x v="1"/>
    </i>
    <i>
      <x v="152"/>
      <x v="2"/>
      <x v="1"/>
    </i>
    <i>
      <x v="153"/>
      <x v="2"/>
      <x v="1"/>
    </i>
    <i>
      <x v="154"/>
      <x v="2"/>
      <x v="1"/>
    </i>
    <i>
      <x v="155"/>
      <x v="2"/>
      <x v="1"/>
    </i>
    <i>
      <x v="156"/>
      <x v="2"/>
      <x v="1"/>
    </i>
    <i>
      <x v="157"/>
      <x v="2"/>
      <x v="1"/>
    </i>
    <i>
      <x v="158"/>
      <x v="2"/>
      <x v="1"/>
    </i>
    <i>
      <x v="159"/>
      <x v="2"/>
      <x v="1"/>
    </i>
    <i>
      <x v="160"/>
      <x v="2"/>
      <x v="1"/>
    </i>
    <i>
      <x v="161"/>
      <x v="2"/>
      <x v="1"/>
    </i>
    <i>
      <x v="162"/>
      <x v="2"/>
      <x v="1"/>
    </i>
    <i>
      <x v="163"/>
      <x v="2"/>
      <x v="1"/>
    </i>
    <i>
      <x v="164"/>
      <x v="2"/>
      <x v="1"/>
    </i>
    <i>
      <x v="165"/>
      <x v="2"/>
      <x v="1"/>
    </i>
    <i>
      <x v="166"/>
      <x v="2"/>
      <x v="1"/>
    </i>
    <i>
      <x v="167"/>
      <x v="2"/>
      <x v="1"/>
    </i>
    <i>
      <x v="168"/>
      <x v="2"/>
      <x v="1"/>
    </i>
    <i>
      <x v="169"/>
      <x v="2"/>
      <x v="1"/>
    </i>
    <i>
      <x v="170"/>
      <x v="2"/>
      <x v="1"/>
    </i>
    <i>
      <x v="171"/>
      <x v="2"/>
      <x v="1"/>
    </i>
    <i>
      <x v="172"/>
      <x v="2"/>
      <x v="1"/>
    </i>
    <i>
      <x v="173"/>
      <x v="2"/>
      <x v="1"/>
    </i>
    <i>
      <x v="174"/>
      <x v="2"/>
      <x v="1"/>
    </i>
    <i>
      <x v="175"/>
      <x v="2"/>
      <x v="1"/>
    </i>
    <i>
      <x v="176"/>
      <x v="2"/>
      <x v="1"/>
    </i>
    <i>
      <x v="177"/>
      <x v="2"/>
      <x v="1"/>
    </i>
    <i>
      <x v="178"/>
      <x v="2"/>
      <x v="1"/>
    </i>
    <i>
      <x v="179"/>
      <x v="1"/>
      <x v="1"/>
    </i>
    <i>
      <x v="180"/>
      <x v="1"/>
      <x v="1"/>
    </i>
    <i>
      <x v="181"/>
      <x v="1"/>
      <x v="1"/>
    </i>
    <i>
      <x v="182"/>
      <x v="1"/>
      <x v="1"/>
    </i>
    <i>
      <x v="183"/>
      <x v="1"/>
      <x v="1"/>
    </i>
    <i>
      <x v="184"/>
      <x v="1"/>
      <x v="1"/>
    </i>
    <i>
      <x v="185"/>
      <x v="1"/>
      <x v="1"/>
    </i>
    <i>
      <x v="186"/>
      <x v="1"/>
      <x v="1"/>
    </i>
    <i>
      <x v="187"/>
      <x v="1"/>
      <x v="1"/>
    </i>
    <i>
      <x v="188"/>
      <x v="1"/>
      <x v="1"/>
    </i>
    <i>
      <x v="189"/>
      <x v="3"/>
      <x v="1"/>
    </i>
    <i>
      <x v="190"/>
      <x/>
      <x v="1"/>
    </i>
    <i>
      <x v="191"/>
      <x/>
      <x v="1"/>
    </i>
    <i>
      <x v="192"/>
      <x/>
      <x v="1"/>
    </i>
    <i>
      <x v="193"/>
      <x v="2"/>
      <x v="1"/>
    </i>
    <i>
      <x v="194"/>
      <x v="2"/>
      <x v="1"/>
    </i>
    <i>
      <x v="195"/>
      <x v="2"/>
      <x v="1"/>
    </i>
    <i>
      <x v="196"/>
      <x v="2"/>
      <x v="1"/>
    </i>
    <i>
      <x v="197"/>
      <x v="2"/>
      <x v="1"/>
    </i>
    <i>
      <x v="198"/>
      <x v="2"/>
      <x v="1"/>
    </i>
    <i>
      <x v="199"/>
      <x v="2"/>
      <x v="1"/>
    </i>
    <i>
      <x v="200"/>
      <x v="2"/>
      <x v="1"/>
    </i>
    <i>
      <x v="201"/>
      <x v="2"/>
      <x v="1"/>
    </i>
    <i>
      <x v="202"/>
      <x v="2"/>
      <x v="1"/>
    </i>
    <i>
      <x v="203"/>
      <x v="2"/>
      <x v="1"/>
    </i>
    <i>
      <x v="204"/>
      <x v="2"/>
      <x v="1"/>
    </i>
    <i>
      <x v="205"/>
      <x v="2"/>
      <x v="1"/>
    </i>
    <i>
      <x v="206"/>
      <x v="2"/>
      <x v="1"/>
    </i>
    <i>
      <x v="207"/>
      <x v="2"/>
      <x v="1"/>
    </i>
    <i>
      <x v="208"/>
      <x v="2"/>
      <x v="1"/>
    </i>
    <i>
      <x v="209"/>
      <x v="2"/>
      <x v="1"/>
    </i>
    <i>
      <x v="210"/>
      <x v="2"/>
      <x v="1"/>
    </i>
    <i>
      <x v="211"/>
      <x v="2"/>
      <x v="1"/>
    </i>
    <i>
      <x v="212"/>
      <x v="2"/>
      <x v="1"/>
    </i>
    <i>
      <x v="213"/>
      <x v="2"/>
      <x v="1"/>
    </i>
    <i>
      <x v="214"/>
      <x v="1"/>
      <x v="1"/>
    </i>
    <i>
      <x v="215"/>
      <x v="1"/>
      <x v="1"/>
    </i>
    <i>
      <x v="216"/>
      <x v="1"/>
      <x v="1"/>
    </i>
    <i>
      <x v="217"/>
      <x v="1"/>
      <x v="1"/>
    </i>
    <i>
      <x v="218"/>
      <x v="1"/>
      <x v="1"/>
    </i>
    <i>
      <x v="219"/>
      <x v="1"/>
      <x v="1"/>
    </i>
    <i>
      <x v="220"/>
      <x v="1"/>
      <x v="1"/>
    </i>
    <i>
      <x v="221"/>
      <x v="1"/>
      <x v="1"/>
    </i>
    <i>
      <x v="222"/>
      <x v="1"/>
      <x v="1"/>
    </i>
    <i>
      <x v="223"/>
      <x v="1"/>
      <x v="1"/>
    </i>
    <i>
      <x v="224"/>
      <x v="1"/>
      <x v="1"/>
    </i>
    <i>
      <x v="225"/>
      <x v="1"/>
      <x v="1"/>
    </i>
    <i>
      <x v="226"/>
      <x v="1"/>
      <x v="1"/>
    </i>
    <i>
      <x v="227"/>
      <x v="1"/>
      <x v="1"/>
    </i>
    <i>
      <x v="228"/>
      <x v="1"/>
      <x v="1"/>
    </i>
    <i>
      <x v="229"/>
      <x v="1"/>
      <x v="1"/>
    </i>
    <i>
      <x v="230"/>
      <x v="1"/>
      <x v="1"/>
    </i>
    <i>
      <x v="231"/>
      <x v="1"/>
      <x v="1"/>
    </i>
    <i>
      <x v="232"/>
      <x v="1"/>
      <x v="1"/>
    </i>
    <i>
      <x v="233"/>
      <x v="1"/>
      <x v="1"/>
    </i>
    <i>
      <x v="234"/>
      <x v="1"/>
      <x v="1"/>
    </i>
    <i>
      <x v="235"/>
      <x v="1"/>
      <x v="1"/>
    </i>
    <i>
      <x v="236"/>
      <x v="1"/>
      <x v="1"/>
    </i>
    <i>
      <x v="237"/>
      <x v="1"/>
      <x v="1"/>
    </i>
    <i>
      <x v="238"/>
      <x v="1"/>
      <x v="1"/>
    </i>
    <i>
      <x v="239"/>
      <x v="1"/>
      <x v="1"/>
    </i>
    <i>
      <x v="240"/>
      <x v="1"/>
      <x v="1"/>
    </i>
    <i>
      <x v="241"/>
      <x v="1"/>
      <x v="1"/>
    </i>
    <i>
      <x v="242"/>
      <x v="1"/>
      <x v="1"/>
    </i>
    <i>
      <x v="243"/>
      <x v="1"/>
      <x v="1"/>
    </i>
    <i>
      <x v="244"/>
      <x v="1"/>
      <x v="1"/>
    </i>
    <i>
      <x v="245"/>
      <x v="1"/>
      <x v="1"/>
    </i>
    <i>
      <x v="246"/>
      <x v="1"/>
      <x v="1"/>
    </i>
    <i>
      <x v="247"/>
      <x v="3"/>
      <x v="1"/>
    </i>
    <i>
      <x v="248"/>
      <x/>
      <x v="1"/>
    </i>
    <i>
      <x v="249"/>
      <x/>
      <x v="1"/>
    </i>
    <i>
      <x v="250"/>
      <x/>
      <x v="1"/>
    </i>
    <i>
      <x v="251"/>
      <x/>
      <x v="1"/>
    </i>
    <i>
      <x v="252"/>
      <x v="1"/>
      <x/>
    </i>
    <i>
      <x v="253"/>
      <x v="2"/>
      <x/>
    </i>
    <i>
      <x v="254"/>
      <x v="2"/>
      <x/>
    </i>
    <i>
      <x v="255"/>
      <x v="2"/>
      <x/>
    </i>
    <i>
      <x v="256"/>
      <x v="2"/>
      <x/>
    </i>
    <i>
      <x v="257"/>
      <x v="2"/>
      <x/>
    </i>
    <i>
      <x v="258"/>
      <x v="2"/>
      <x/>
    </i>
    <i>
      <x v="259"/>
      <x v="2"/>
      <x/>
    </i>
    <i>
      <x v="260"/>
      <x v="2"/>
      <x/>
    </i>
    <i>
      <x v="261"/>
      <x v="2"/>
      <x/>
    </i>
    <i>
      <x v="262"/>
      <x v="2"/>
      <x/>
    </i>
    <i>
      <x v="263"/>
      <x v="2"/>
      <x/>
    </i>
    <i>
      <x v="264"/>
      <x v="2"/>
      <x/>
    </i>
    <i>
      <x v="265"/>
      <x v="2"/>
      <x/>
    </i>
    <i>
      <x v="266"/>
      <x v="2"/>
      <x/>
    </i>
    <i>
      <x v="267"/>
      <x v="1"/>
      <x/>
    </i>
    <i>
      <x v="268"/>
      <x v="1"/>
      <x/>
    </i>
    <i>
      <x v="269"/>
      <x v="1"/>
      <x/>
    </i>
    <i>
      <x v="270"/>
      <x v="1"/>
      <x/>
    </i>
    <i>
      <x v="271"/>
      <x v="1"/>
      <x/>
    </i>
    <i>
      <x v="272"/>
      <x v="1"/>
      <x/>
    </i>
    <i>
      <x v="273"/>
      <x v="1"/>
      <x/>
    </i>
    <i>
      <x v="274"/>
      <x v="1"/>
      <x/>
    </i>
    <i>
      <x v="275"/>
      <x v="1"/>
      <x/>
    </i>
    <i>
      <x v="276"/>
      <x v="1"/>
      <x/>
    </i>
    <i>
      <x v="277"/>
      <x v="1"/>
      <x/>
    </i>
    <i>
      <x v="278"/>
      <x v="1"/>
      <x/>
    </i>
    <i>
      <x v="279"/>
      <x v="1"/>
      <x/>
    </i>
    <i>
      <x v="280"/>
      <x v="1"/>
      <x/>
    </i>
    <i>
      <x v="281"/>
      <x v="1"/>
      <x/>
    </i>
    <i>
      <x v="282"/>
      <x v="1"/>
      <x/>
    </i>
    <i>
      <x v="283"/>
      <x v="1"/>
      <x/>
    </i>
    <i>
      <x v="284"/>
      <x v="1"/>
      <x/>
    </i>
    <i>
      <x v="285"/>
      <x v="1"/>
      <x/>
    </i>
    <i>
      <x v="286"/>
      <x v="1"/>
      <x/>
    </i>
    <i>
      <x v="287"/>
      <x v="1"/>
      <x/>
    </i>
    <i>
      <x v="288"/>
      <x v="2"/>
      <x/>
    </i>
    <i>
      <x v="289"/>
      <x/>
      <x/>
    </i>
    <i>
      <x v="290"/>
      <x/>
      <x/>
    </i>
    <i>
      <x v="291"/>
      <x/>
      <x/>
    </i>
    <i>
      <x v="292"/>
      <x/>
      <x/>
    </i>
    <i>
      <x v="293"/>
      <x/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Fine Wt" fld="13" baseField="0" baseItem="0"/>
    <dataField name="Sum of Metal Value" fld="15" baseField="0" baseItem="0"/>
    <dataField name="Sum of Debit" fld="16" baseField="0" baseItem="0"/>
    <dataField name="Sum of Credit" fld="17" baseField="0" baseItem="0"/>
  </dataFields>
  <formats count="27">
    <format dxfId="26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11" type="button" dataOnly="0" labelOnly="1" outline="0" axis="axisRow" fieldPosition="1"/>
    </format>
    <format dxfId="23">
      <pivotArea field="12" type="button" dataOnly="0" labelOnly="1" outline="0" axis="axisRow" fieldPosition="2"/>
    </format>
    <format dxfId="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">
      <pivotArea fieldPosition="0">
        <references count="3">
          <reference field="0" count="1" selected="0">
            <x v="115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0">
      <pivotArea dataOnly="0" labelOnly="1" outline="0" fieldPosition="0">
        <references count="1">
          <reference field="0" count="1">
            <x v="115"/>
          </reference>
        </references>
      </pivotArea>
    </format>
    <format dxfId="19">
      <pivotArea dataOnly="0" labelOnly="1" outline="0" offset="IV4" fieldPosition="0">
        <references count="2">
          <reference field="0" count="1" selected="0">
            <x v="112"/>
          </reference>
          <reference field="11" count="1">
            <x v="0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115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7">
      <pivotArea fieldPosition="0">
        <references count="3">
          <reference field="0" count="1" selected="0">
            <x v="19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6">
      <pivotArea dataOnly="0" labelOnly="1" outline="0" fieldPosition="0">
        <references count="1">
          <reference field="0" count="1">
            <x v="192"/>
          </reference>
        </references>
      </pivotArea>
    </format>
    <format dxfId="15">
      <pivotArea dataOnly="0" labelOnly="1" outline="0" offset="IV256" fieldPosition="0">
        <references count="2">
          <reference field="0" count="1" selected="0">
            <x v="190"/>
          </reference>
          <reference field="11" count="1">
            <x v="0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92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3">
      <pivotArea fieldPosition="0">
        <references count="3">
          <reference field="0" count="1" selected="0">
            <x v="248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2">
      <pivotArea fieldPosition="0">
        <references count="3">
          <reference field="0" count="1" selected="0">
            <x v="249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1">
      <pivotArea fieldPosition="0">
        <references count="3">
          <reference field="0" count="1" selected="0">
            <x v="25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">
      <pivotArea fieldPosition="0">
        <references count="3">
          <reference field="0" count="1" selected="0">
            <x v="25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">
      <pivotArea dataOnly="0" labelOnly="1" outline="0" fieldPosition="0">
        <references count="1">
          <reference field="0" count="4">
            <x v="248"/>
            <x v="249"/>
            <x v="250"/>
            <x v="251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248"/>
          </reference>
          <reference field="11" count="1">
            <x v="0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48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49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25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5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">
      <pivotArea fieldPosition="0">
        <references count="3">
          <reference field="0" count="1" selected="0">
            <x v="267"/>
          </reference>
          <reference field="11" count="1" selected="0">
            <x v="1"/>
          </reference>
          <reference field="12" count="1">
            <x v="0"/>
          </reference>
        </references>
      </pivotArea>
    </format>
    <format dxfId="2">
      <pivotArea dataOnly="0" labelOnly="1" outline="0" fieldPosition="0">
        <references count="1">
          <reference field="0" count="1">
            <x v="267"/>
          </reference>
        </references>
      </pivotArea>
    </format>
    <format dxfId="1">
      <pivotArea dataOnly="0" labelOnly="1" outline="0" offset="IV1" fieldPosition="0">
        <references count="2">
          <reference field="0" count="1" selected="0">
            <x v="267"/>
          </reference>
          <reference field="11" count="1">
            <x v="1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67"/>
          </reference>
          <reference field="11" count="1" selected="0">
            <x v="1"/>
          </reference>
          <reference field="1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300"/>
  <sheetViews>
    <sheetView tabSelected="1" topLeftCell="A5" workbookViewId="0">
      <selection activeCell="E273" sqref="E273"/>
    </sheetView>
  </sheetViews>
  <sheetFormatPr defaultColWidth="9.109375" defaultRowHeight="14.4"/>
  <cols>
    <col min="1" max="1" width="13.6640625"/>
    <col min="2" max="2" width="12.109375" customWidth="1"/>
    <col min="3" max="3" width="8.33203125" customWidth="1"/>
    <col min="4" max="4" width="16.109375" customWidth="1"/>
    <col min="5" max="5" width="20" customWidth="1"/>
    <col min="6" max="7" width="15.21875" bestFit="1" customWidth="1"/>
    <col min="8" max="8" width="15.109375" bestFit="1" customWidth="1"/>
    <col min="9" max="9" width="15.33203125" customWidth="1"/>
    <col min="10" max="10" width="12.109375" customWidth="1"/>
    <col min="11" max="11" width="15.33203125" bestFit="1" customWidth="1"/>
    <col min="12" max="12" width="12.88671875"/>
    <col min="15" max="15" width="19.5546875" bestFit="1" customWidth="1"/>
    <col min="16" max="16" width="12.6640625" bestFit="1" customWidth="1"/>
    <col min="17" max="17" width="11" bestFit="1" customWidth="1"/>
    <col min="20" max="20" width="15.5546875" bestFit="1" customWidth="1"/>
    <col min="21" max="21" width="14"/>
    <col min="22" max="22" width="10.109375" customWidth="1"/>
  </cols>
  <sheetData>
    <row r="1" spans="1:22">
      <c r="E1" s="38" t="s">
        <v>110</v>
      </c>
      <c r="F1" s="36">
        <f>F3</f>
        <v>4343668.8390000006</v>
      </c>
      <c r="G1" s="36">
        <f>G2+G3</f>
        <v>150675000</v>
      </c>
      <c r="O1" t="s">
        <v>0</v>
      </c>
      <c r="P1" t="s">
        <v>1</v>
      </c>
      <c r="Q1" t="s">
        <v>2</v>
      </c>
      <c r="T1" t="s">
        <v>0</v>
      </c>
      <c r="U1" t="s">
        <v>1</v>
      </c>
      <c r="V1" t="s">
        <v>2</v>
      </c>
    </row>
    <row r="2" spans="1:22">
      <c r="B2" t="s">
        <v>3</v>
      </c>
      <c r="C2" s="9">
        <f>COUNTA(C3:C258)</f>
        <v>254</v>
      </c>
      <c r="D2" s="9">
        <f>COUNTA(I3:I258)</f>
        <v>254</v>
      </c>
      <c r="F2" s="39"/>
      <c r="G2" s="40">
        <f>'Fran Bank Payment'!G2</f>
        <v>150675000</v>
      </c>
      <c r="H2" s="11" t="s">
        <v>111</v>
      </c>
      <c r="I2" s="15"/>
      <c r="M2" s="45" t="s">
        <v>4</v>
      </c>
      <c r="N2" t="s">
        <v>5</v>
      </c>
      <c r="O2">
        <f>SUMIFS(H:H,B:B,"SILVER",C:C,"PURCHASE")-SUMIFS(H:H,B:B,"SILVER",C:C,"sale")</f>
        <v>6646.0389999999898</v>
      </c>
      <c r="P2">
        <f>SUMIFS(D:D,B:B,"SILVER",C:C,"PURCHASE")-SUMIFS(D:D,B:B,"SILVER",C:C,"Sale")</f>
        <v>6646.0160000000033</v>
      </c>
      <c r="Q2" s="46">
        <f>O2-P2</f>
        <v>2.2999999986495823E-2</v>
      </c>
      <c r="S2" s="37" t="s">
        <v>19</v>
      </c>
      <c r="T2">
        <f>SUMIFS(H:H,B:B,"GOLD",C:C,"PURCHASE")+SUMIFS(H:H,B:B,"DIAMOND",C:C,"PURCHASE")-SUMIFS(H:H,B:B,"GOLD",C:C,"sale")-SUMIFS(H:H,B:B,"DIAMOND",C:C,"sale")</f>
        <v>-18030.279000000002</v>
      </c>
      <c r="U2">
        <f>SUMIFS(D:D,B:B,"GOLD",C:C,"PURCHASE")+SUMIFS(D:D,B:B,"DIAMOND",C:C,"PURCHASE")-SUMIFS(D:D,B:B,"GOLD",C:C,"sale")-SUMIFS(D:D,B:B,"DIAMOND",C:C,"sale")</f>
        <v>-18030.327000000001</v>
      </c>
      <c r="V2" s="16">
        <f>T2-U2</f>
        <v>4.7999999998864951E-2</v>
      </c>
    </row>
    <row r="3" spans="1:22">
      <c r="B3" t="s">
        <v>6</v>
      </c>
      <c r="D3">
        <f>SUBTOTAL(9,D6:D258)</f>
        <v>631.24399999999991</v>
      </c>
      <c r="E3">
        <f>SUBTOTAL(9,E6:E258)</f>
        <v>4343668.8390000006</v>
      </c>
      <c r="F3" s="40">
        <f>SUBTOTAL(9,F6:F258)</f>
        <v>4343668.8390000006</v>
      </c>
      <c r="G3" s="41">
        <f>SUBTOTAL(9,G6:G258)</f>
        <v>0</v>
      </c>
      <c r="H3" s="13">
        <f>SUBTOTAL(9,H6:H258)</f>
        <v>631.202</v>
      </c>
      <c r="I3" s="13"/>
      <c r="J3" s="42">
        <f>SUBTOTAL(9,J6:J258)</f>
        <v>4.1999999999987381E-2</v>
      </c>
      <c r="K3" s="42">
        <f>SUBTOTAL(9,K6:K258)</f>
        <v>289.38200000000001</v>
      </c>
      <c r="N3" t="s">
        <v>7</v>
      </c>
      <c r="O3" s="12">
        <f>SUMIFS(I:I,B:B,"SILVER",C:C,"PURCHASE")-SUMIFS(I:I,B:B,"SILVER",C:C,"sale")</f>
        <v>483617.07943000365</v>
      </c>
      <c r="P3">
        <f>SUMIFS(E:E,B:B,"SILVER",C:C,"PURCHASE")-SUMIFS(E:E,B:B,"SILVER",C:C,"Sale")</f>
        <v>483615.19799999986</v>
      </c>
      <c r="Q3" s="46">
        <f>O3-P3</f>
        <v>1.8814300037920475</v>
      </c>
      <c r="T3" s="12">
        <f>SUMIFS(I:I,B:B,"GOLD",C:C,"PURCHASE")+SUMIFS(I:I,B:B,"DIAMOND",C:C,"PURCHASE")-SUMIFS(I:I,B:B,"GOLD",C:C,"sale")-SUMIFS(I:I,B:B,"DIAMOND",C:C,"sale")</f>
        <v>-127506122.81081995</v>
      </c>
      <c r="U3">
        <f>SUMIFS(E:E,B:B,"GOLD",C:C,"PURCHASE")+SUMIFS(E:E,B:B,"DIAMOND",C:C,"PURCHASE")-SUMIFS(E:E,B:B,"GOLD",C:C,"sale")-SUMIFS(E:E,B:B,"DIAMOND",C:C,"sale")</f>
        <v>-127506653.439</v>
      </c>
      <c r="V3" s="85">
        <f>T3-U3</f>
        <v>530.62818004190922</v>
      </c>
    </row>
    <row r="4" spans="1:22">
      <c r="F4" s="10"/>
      <c r="G4" s="12"/>
      <c r="H4" s="13"/>
      <c r="O4" s="12"/>
      <c r="T4" s="12"/>
    </row>
    <row r="5" spans="1:22">
      <c r="A5" s="93" t="s">
        <v>8</v>
      </c>
      <c r="B5" s="93" t="s">
        <v>9</v>
      </c>
      <c r="C5" s="93" t="s">
        <v>10</v>
      </c>
      <c r="D5" s="94" t="s">
        <v>11</v>
      </c>
      <c r="E5" s="94" t="s">
        <v>12</v>
      </c>
      <c r="F5" s="95" t="s">
        <v>13</v>
      </c>
      <c r="G5" s="95" t="s">
        <v>14</v>
      </c>
      <c r="H5" s="47" t="s">
        <v>15</v>
      </c>
      <c r="I5" s="47" t="s">
        <v>16</v>
      </c>
      <c r="J5" s="47" t="s">
        <v>123</v>
      </c>
      <c r="K5" s="47" t="s">
        <v>17</v>
      </c>
      <c r="L5" s="73"/>
    </row>
    <row r="6" spans="1:22" hidden="1">
      <c r="A6" t="s">
        <v>327</v>
      </c>
      <c r="B6" t="s">
        <v>4</v>
      </c>
      <c r="C6" t="s">
        <v>18</v>
      </c>
      <c r="D6" s="20">
        <v>12.804</v>
      </c>
      <c r="E6" s="20">
        <v>1055.306</v>
      </c>
      <c r="F6" s="20">
        <v>1055.306</v>
      </c>
      <c r="G6" s="20">
        <v>0</v>
      </c>
      <c r="H6" s="14">
        <f>IF(OR(B6="Diamond",B6="Gold"),ABS(VLOOKUP(A6,'Gold-Fran'!G:J,3,FALSE)),IF(B6="Silver",ABS(VLOOKUP(A6,'Silver-Fran'!G:J,3,FALSE)),0))</f>
        <v>12.804</v>
      </c>
      <c r="I6">
        <f>IF(OR(B6="Diamond",B6="Gold"),VLOOKUP(A6,'Gold-Fran'!G:K,5,FALSE),IF(B6="Silver",VLOOKUP(A6,'Silver-Fran'!G:K,5,FALSE),0))</f>
        <v>1055.3056799999999</v>
      </c>
      <c r="J6" s="14">
        <f t="shared" ref="J6" si="0">D6-H6</f>
        <v>0</v>
      </c>
      <c r="K6">
        <f t="shared" ref="K6" si="1">ROUND(E6-I6,3)</f>
        <v>0</v>
      </c>
      <c r="O6" t="s">
        <v>117</v>
      </c>
      <c r="P6" s="44">
        <f>'[3]Silver-Fran'!$L$219</f>
        <v>47237.923000000003</v>
      </c>
      <c r="U6" s="44">
        <f>'[3]Gold-Fran'!$L$245</f>
        <v>14820.968000000001</v>
      </c>
    </row>
    <row r="7" spans="1:22" hidden="1">
      <c r="A7" t="s">
        <v>330</v>
      </c>
      <c r="B7" t="s">
        <v>4</v>
      </c>
      <c r="C7" t="s">
        <v>18</v>
      </c>
      <c r="D7" s="20">
        <v>545.16099999999994</v>
      </c>
      <c r="E7" s="20">
        <v>44932.17</v>
      </c>
      <c r="F7" s="20">
        <v>44932.17</v>
      </c>
      <c r="G7" s="20">
        <v>0</v>
      </c>
      <c r="H7" s="14">
        <f>IF(OR(B7="Diamond",B7="Gold"),ABS(VLOOKUP(A7,'Gold-Fran'!G:J,3,FALSE)),IF(B7="Silver",ABS(VLOOKUP(A7,'Silver-Fran'!G:J,3,FALSE)),0))</f>
        <v>545.16099999999994</v>
      </c>
      <c r="I7">
        <f>IF(OR(B7="Diamond",B7="Gold"),VLOOKUP(A7,'Gold-Fran'!G:K,5,FALSE),IF(B7="Silver",VLOOKUP(A7,'Silver-Fran'!G:K,5,FALSE),0))</f>
        <v>44932.169620000001</v>
      </c>
      <c r="J7" s="14">
        <f t="shared" ref="J7" si="2">D7-H7</f>
        <v>0</v>
      </c>
      <c r="K7">
        <f t="shared" ref="K7" si="3">ROUND(E7-I7,3)</f>
        <v>0</v>
      </c>
      <c r="O7" t="s">
        <v>118</v>
      </c>
      <c r="P7" s="44">
        <f>+'Silver-Fran'!L10-'Silver-Fran'!I10</f>
        <v>47237.922999999995</v>
      </c>
      <c r="U7" s="44">
        <f>+'Gold-Fran'!L10-'Gold-Fran'!I10</f>
        <v>14820.967999999999</v>
      </c>
    </row>
    <row r="8" spans="1:22" hidden="1">
      <c r="A8" t="s">
        <v>331</v>
      </c>
      <c r="B8" t="s">
        <v>4</v>
      </c>
      <c r="C8" t="s">
        <v>18</v>
      </c>
      <c r="D8" s="20">
        <v>34.914000000000001</v>
      </c>
      <c r="E8" s="20">
        <v>2877.6120000000001</v>
      </c>
      <c r="F8" s="20">
        <v>2877.6120000000001</v>
      </c>
      <c r="G8" s="20">
        <v>0</v>
      </c>
      <c r="H8" s="14">
        <f>IF(OR(B8="Diamond",B8="Gold"),ABS(VLOOKUP(A8,'Gold-Fran'!G:J,3,FALSE)),IF(B8="Silver",ABS(VLOOKUP(A8,'Silver-Fran'!G:J,3,FALSE)),0))</f>
        <v>34.914000000000001</v>
      </c>
      <c r="I8">
        <f>IF(OR(B8="Diamond",B8="Gold"),VLOOKUP(A8,'Gold-Fran'!G:K,5,FALSE),IF(B8="Silver",VLOOKUP(A8,'Silver-Fran'!G:K,5,FALSE),0))</f>
        <v>2877.6118799999999</v>
      </c>
      <c r="J8" s="14">
        <f t="shared" ref="J8:J71" si="4">D8-H8</f>
        <v>0</v>
      </c>
      <c r="K8">
        <f t="shared" ref="K8:K71" si="5">ROUND(E8-I8,3)</f>
        <v>0</v>
      </c>
      <c r="O8" t="s">
        <v>119</v>
      </c>
      <c r="P8" s="44">
        <f>P2</f>
        <v>6646.0160000000033</v>
      </c>
      <c r="U8" s="44">
        <f>U2</f>
        <v>-18030.327000000001</v>
      </c>
    </row>
    <row r="9" spans="1:22" hidden="1">
      <c r="A9" t="s">
        <v>332</v>
      </c>
      <c r="B9" t="s">
        <v>4</v>
      </c>
      <c r="C9" t="s">
        <v>18</v>
      </c>
      <c r="D9" s="20">
        <v>38.764000000000003</v>
      </c>
      <c r="E9" s="20">
        <v>3194.9290000000001</v>
      </c>
      <c r="F9" s="20">
        <v>3194.9290000000001</v>
      </c>
      <c r="G9" s="20">
        <v>0</v>
      </c>
      <c r="H9" s="14">
        <f>IF(OR(B9="Diamond",B9="Gold"),ABS(VLOOKUP(A9,'Gold-Fran'!G:J,3,FALSE)),IF(B9="Silver",ABS(VLOOKUP(A9,'Silver-Fran'!G:J,3,FALSE)),0))</f>
        <v>38.764000000000003</v>
      </c>
      <c r="I9">
        <f>IF(OR(B9="Diamond",B9="Gold"),VLOOKUP(A9,'Gold-Fran'!G:K,5,FALSE),IF(B9="Silver",VLOOKUP(A9,'Silver-Fran'!G:K,5,FALSE),0))</f>
        <v>3194.9288799999999</v>
      </c>
      <c r="J9" s="14">
        <f t="shared" si="4"/>
        <v>0</v>
      </c>
      <c r="K9">
        <f t="shared" si="5"/>
        <v>0</v>
      </c>
      <c r="O9" t="s">
        <v>120</v>
      </c>
      <c r="P9" s="44">
        <v>0</v>
      </c>
      <c r="U9">
        <v>21890</v>
      </c>
      <c r="V9" s="44">
        <f>+'Gold-Fran'!I8</f>
        <v>21889.993000000002</v>
      </c>
    </row>
    <row r="10" spans="1:22" hidden="1">
      <c r="A10" t="s">
        <v>333</v>
      </c>
      <c r="B10" t="s">
        <v>4</v>
      </c>
      <c r="C10" t="s">
        <v>18</v>
      </c>
      <c r="D10" s="20">
        <v>2787.1849999999999</v>
      </c>
      <c r="E10" s="20">
        <v>229719.788</v>
      </c>
      <c r="F10" s="20">
        <v>229719.788</v>
      </c>
      <c r="G10" s="20">
        <v>0</v>
      </c>
      <c r="H10" s="14">
        <f>IF(OR(B10="Diamond",B10="Gold"),ABS(VLOOKUP(A10,'Gold-Fran'!G:J,3,FALSE)),IF(B10="Silver",ABS(VLOOKUP(A10,'Silver-Fran'!G:J,3,FALSE)),0))</f>
        <v>2787.1819999999998</v>
      </c>
      <c r="I10">
        <f>IF(OR(B10="Diamond",B10="Gold"),VLOOKUP(A10,'Gold-Fran'!G:K,5,FALSE),IF(B10="Silver",VLOOKUP(A10,'Silver-Fran'!G:K,5,FALSE),0))</f>
        <v>229719.54044000001</v>
      </c>
      <c r="J10" s="14">
        <f t="shared" si="4"/>
        <v>3.0000000001564331E-3</v>
      </c>
      <c r="K10">
        <f t="shared" si="5"/>
        <v>0.248</v>
      </c>
      <c r="O10" t="s">
        <v>121</v>
      </c>
      <c r="P10" s="44">
        <f>ROUND(SUM(P7:P9)+Q2,3)</f>
        <v>53883.962</v>
      </c>
      <c r="U10" s="44">
        <f>ROUND(SUM(U7:U9)+V2,3)</f>
        <v>18680.688999999998</v>
      </c>
    </row>
    <row r="11" spans="1:22" hidden="1">
      <c r="A11" t="s">
        <v>334</v>
      </c>
      <c r="B11" t="s">
        <v>4</v>
      </c>
      <c r="C11" t="s">
        <v>18</v>
      </c>
      <c r="D11" s="20">
        <v>106.673</v>
      </c>
      <c r="E11" s="20">
        <v>8791.9889999999996</v>
      </c>
      <c r="F11" s="20">
        <v>8791.9889999999996</v>
      </c>
      <c r="G11" s="20">
        <v>0</v>
      </c>
      <c r="H11" s="14">
        <f>IF(OR(B11="Diamond",B11="Gold"),ABS(VLOOKUP(A11,'Gold-Fran'!G:J,3,FALSE)),IF(B11="Silver",ABS(VLOOKUP(A11,'Silver-Fran'!G:J,3,FALSE)),0))</f>
        <v>106.673</v>
      </c>
      <c r="I11">
        <f>IF(OR(B11="Diamond",B11="Gold"),VLOOKUP(A11,'Gold-Fran'!G:K,5,FALSE),IF(B11="Silver",VLOOKUP(A11,'Silver-Fran'!G:K,5,FALSE),0))</f>
        <v>8791.9886600000009</v>
      </c>
      <c r="J11" s="14">
        <f t="shared" si="4"/>
        <v>0</v>
      </c>
      <c r="K11">
        <f t="shared" si="5"/>
        <v>0</v>
      </c>
      <c r="O11" t="s">
        <v>122</v>
      </c>
      <c r="P11" s="44">
        <f>'Silver-Fran'!L126</f>
        <v>53883.962</v>
      </c>
      <c r="U11" s="44">
        <f>'Gold-Fran'!L188</f>
        <v>18680.682000000001</v>
      </c>
    </row>
    <row r="12" spans="1:22" hidden="1">
      <c r="A12" t="s">
        <v>335</v>
      </c>
      <c r="B12" t="s">
        <v>4</v>
      </c>
      <c r="C12" t="s">
        <v>18</v>
      </c>
      <c r="D12" s="20">
        <v>20.556999999999999</v>
      </c>
      <c r="E12" s="20">
        <v>1694.308</v>
      </c>
      <c r="F12" s="20">
        <v>1694.308</v>
      </c>
      <c r="G12" s="20">
        <v>0</v>
      </c>
      <c r="H12" s="14">
        <f>IF(OR(B12="Diamond",B12="Gold"),ABS(VLOOKUP(A12,'Gold-Fran'!G:J,3,FALSE)),IF(B12="Silver",ABS(VLOOKUP(A12,'Silver-Fran'!G:J,3,FALSE)),0))</f>
        <v>20.556999999999999</v>
      </c>
      <c r="I12">
        <f>IF(OR(B12="Diamond",B12="Gold"),VLOOKUP(A12,'Gold-Fran'!G:K,5,FALSE),IF(B12="Silver",VLOOKUP(A12,'Silver-Fran'!G:K,5,FALSE),0))</f>
        <v>1694.3079399999999</v>
      </c>
      <c r="J12" s="14">
        <f t="shared" si="4"/>
        <v>0</v>
      </c>
      <c r="K12">
        <f t="shared" si="5"/>
        <v>0</v>
      </c>
      <c r="O12" s="87" t="s">
        <v>2</v>
      </c>
      <c r="P12" s="86">
        <f>P10-P11</f>
        <v>0</v>
      </c>
      <c r="U12" s="86">
        <f>U10-U11</f>
        <v>6.9999999977881089E-3</v>
      </c>
    </row>
    <row r="13" spans="1:22" hidden="1">
      <c r="A13" t="s">
        <v>336</v>
      </c>
      <c r="B13" t="s">
        <v>4</v>
      </c>
      <c r="C13" t="s">
        <v>18</v>
      </c>
      <c r="D13" s="20">
        <v>1905.626</v>
      </c>
      <c r="E13" s="20">
        <v>157061.69500000001</v>
      </c>
      <c r="F13" s="20">
        <v>157061.69500000001</v>
      </c>
      <c r="G13" s="20">
        <v>0</v>
      </c>
      <c r="H13" s="14">
        <f>IF(OR(B13="Diamond",B13="Gold"),ABS(VLOOKUP(A13,'Gold-Fran'!G:J,3,FALSE)),IF(B13="Silver",ABS(VLOOKUP(A13,'Silver-Fran'!G:J,3,FALSE)),0))</f>
        <v>1905.626</v>
      </c>
      <c r="I13">
        <f>IF(OR(B13="Diamond",B13="Gold"),VLOOKUP(A13,'Gold-Fran'!G:K,5,FALSE),IF(B13="Silver",VLOOKUP(A13,'Silver-Fran'!G:K,5,FALSE),0))</f>
        <v>157061.69492000001</v>
      </c>
      <c r="J13" s="14">
        <f t="shared" si="4"/>
        <v>0</v>
      </c>
      <c r="K13">
        <f t="shared" si="5"/>
        <v>0</v>
      </c>
    </row>
    <row r="14" spans="1:22" hidden="1">
      <c r="A14" t="s">
        <v>337</v>
      </c>
      <c r="B14" t="s">
        <v>4</v>
      </c>
      <c r="C14" t="s">
        <v>18</v>
      </c>
      <c r="D14" s="20">
        <v>2528.6129999999998</v>
      </c>
      <c r="E14" s="20">
        <v>208408.283</v>
      </c>
      <c r="F14" s="20">
        <v>208408.283</v>
      </c>
      <c r="G14" s="20">
        <v>0</v>
      </c>
      <c r="H14" s="14">
        <f>IF(OR(B14="Diamond",B14="Gold"),ABS(VLOOKUP(A14,'Gold-Fran'!G:J,3,FALSE)),IF(B14="Silver",ABS(VLOOKUP(A14,'Silver-Fran'!G:J,3,FALSE)),0))</f>
        <v>2528.614</v>
      </c>
      <c r="I14">
        <f>IF(OR(B14="Diamond",B14="Gold"),VLOOKUP(A14,'Gold-Fran'!G:K,5,FALSE),IF(B14="Silver",VLOOKUP(A14,'Silver-Fran'!G:K,5,FALSE),0))</f>
        <v>208408.36588</v>
      </c>
      <c r="J14" s="14">
        <f t="shared" si="4"/>
        <v>-1.0000000002037268E-3</v>
      </c>
      <c r="K14">
        <f t="shared" si="5"/>
        <v>-8.3000000000000004E-2</v>
      </c>
    </row>
    <row r="15" spans="1:22" hidden="1">
      <c r="A15" t="s">
        <v>338</v>
      </c>
      <c r="B15" t="s">
        <v>4</v>
      </c>
      <c r="C15" t="s">
        <v>18</v>
      </c>
      <c r="D15" s="20">
        <v>191.72800000000001</v>
      </c>
      <c r="E15" s="20">
        <v>15802.222</v>
      </c>
      <c r="F15" s="20">
        <v>15802.222</v>
      </c>
      <c r="G15" s="20">
        <v>0</v>
      </c>
      <c r="H15" s="14">
        <f>IF(OR(B15="Diamond",B15="Gold"),ABS(VLOOKUP(A15,'Gold-Fran'!G:J,3,FALSE)),IF(B15="Silver",ABS(VLOOKUP(A15,'Silver-Fran'!G:J,3,FALSE)),0))</f>
        <v>191.727</v>
      </c>
      <c r="I15">
        <f>IF(OR(B15="Diamond",B15="Gold"),VLOOKUP(A15,'Gold-Fran'!G:K,5,FALSE),IF(B15="Silver",VLOOKUP(A15,'Silver-Fran'!G:K,5,FALSE),0))</f>
        <v>15802.13934</v>
      </c>
      <c r="J15" s="14">
        <f t="shared" si="4"/>
        <v>1.0000000000047748E-3</v>
      </c>
      <c r="K15">
        <f t="shared" si="5"/>
        <v>8.3000000000000004E-2</v>
      </c>
    </row>
    <row r="16" spans="1:22" hidden="1">
      <c r="A16" t="s">
        <v>339</v>
      </c>
      <c r="B16" t="s">
        <v>4</v>
      </c>
      <c r="C16" t="s">
        <v>18</v>
      </c>
      <c r="D16" s="20">
        <v>1672.5909999999999</v>
      </c>
      <c r="E16" s="20">
        <v>137854.95000000001</v>
      </c>
      <c r="F16" s="20">
        <v>137854.95000000001</v>
      </c>
      <c r="G16" s="20">
        <v>0</v>
      </c>
      <c r="H16" s="14">
        <f>IF(OR(B16="Diamond",B16="Gold"),ABS(VLOOKUP(A16,'Gold-Fran'!G:J,3,FALSE)),IF(B16="Silver",ABS(VLOOKUP(A16,'Silver-Fran'!G:J,3,FALSE)),0))</f>
        <v>1672.5909999999999</v>
      </c>
      <c r="I16">
        <f>IF(OR(B16="Diamond",B16="Gold"),VLOOKUP(A16,'Gold-Fran'!G:K,5,FALSE),IF(B16="Silver",VLOOKUP(A16,'Silver-Fran'!G:K,5,FALSE),0))</f>
        <v>137854.95022</v>
      </c>
      <c r="J16" s="14">
        <f t="shared" si="4"/>
        <v>0</v>
      </c>
      <c r="K16">
        <f t="shared" si="5"/>
        <v>0</v>
      </c>
    </row>
    <row r="17" spans="1:11" hidden="1">
      <c r="A17" t="s">
        <v>340</v>
      </c>
      <c r="B17" t="s">
        <v>4</v>
      </c>
      <c r="C17" t="s">
        <v>18</v>
      </c>
      <c r="D17" s="20">
        <v>136.36199999999999</v>
      </c>
      <c r="E17" s="20">
        <v>11238.956</v>
      </c>
      <c r="F17" s="20">
        <v>11238.956</v>
      </c>
      <c r="G17" s="20">
        <v>0</v>
      </c>
      <c r="H17" s="14">
        <f>IF(OR(B17="Diamond",B17="Gold"),ABS(VLOOKUP(A17,'Gold-Fran'!G:J,3,FALSE)),IF(B17="Silver",ABS(VLOOKUP(A17,'Silver-Fran'!G:J,3,FALSE)),0))</f>
        <v>136.35900000000001</v>
      </c>
      <c r="I17">
        <f>IF(OR(B17="Diamond",B17="Gold"),VLOOKUP(A17,'Gold-Fran'!G:K,5,FALSE),IF(B17="Silver",VLOOKUP(A17,'Silver-Fran'!G:K,5,FALSE),0))</f>
        <v>11238.708780000001</v>
      </c>
      <c r="J17" s="14">
        <f t="shared" si="4"/>
        <v>2.9999999999859028E-3</v>
      </c>
      <c r="K17">
        <f t="shared" si="5"/>
        <v>0.247</v>
      </c>
    </row>
    <row r="18" spans="1:11" hidden="1">
      <c r="A18" t="s">
        <v>341</v>
      </c>
      <c r="B18" t="s">
        <v>4</v>
      </c>
      <c r="C18" t="s">
        <v>18</v>
      </c>
      <c r="D18" s="20">
        <v>2713.9740000000002</v>
      </c>
      <c r="E18" s="20">
        <v>223685.73699999999</v>
      </c>
      <c r="F18" s="20">
        <v>223685.73699999999</v>
      </c>
      <c r="G18" s="20">
        <v>0</v>
      </c>
      <c r="H18" s="14">
        <f>IF(OR(B18="Diamond",B18="Gold"),ABS(VLOOKUP(A18,'Gold-Fran'!G:J,3,FALSE)),IF(B18="Silver",ABS(VLOOKUP(A18,'Silver-Fran'!G:J,3,FALSE)),0))</f>
        <v>2713.9740000000002</v>
      </c>
      <c r="I18">
        <f>IF(OR(B18="Diamond",B18="Gold"),VLOOKUP(A18,'Gold-Fran'!G:K,5,FALSE),IF(B18="Silver",VLOOKUP(A18,'Silver-Fran'!G:K,5,FALSE),0))</f>
        <v>223685.73707999999</v>
      </c>
      <c r="J18" s="14">
        <f t="shared" si="4"/>
        <v>0</v>
      </c>
      <c r="K18">
        <f t="shared" si="5"/>
        <v>0</v>
      </c>
    </row>
    <row r="19" spans="1:11" hidden="1">
      <c r="A19" t="s">
        <v>342</v>
      </c>
      <c r="B19" t="s">
        <v>4</v>
      </c>
      <c r="C19" t="s">
        <v>18</v>
      </c>
      <c r="D19" s="20">
        <v>13.775</v>
      </c>
      <c r="E19" s="20">
        <v>1135.336</v>
      </c>
      <c r="F19" s="20">
        <v>1135.336</v>
      </c>
      <c r="G19" s="20">
        <v>0</v>
      </c>
      <c r="H19" s="14">
        <f>IF(OR(B19="Diamond",B19="Gold"),ABS(VLOOKUP(A19,'Gold-Fran'!G:J,3,FALSE)),IF(B19="Silver",ABS(VLOOKUP(A19,'Silver-Fran'!G:J,3,FALSE)),0))</f>
        <v>13.775</v>
      </c>
      <c r="I19">
        <f>IF(OR(B19="Diamond",B19="Gold"),VLOOKUP(A19,'Gold-Fran'!G:K,5,FALSE),IF(B19="Silver",VLOOKUP(A19,'Silver-Fran'!G:K,5,FALSE),0))</f>
        <v>1135.3354999999999</v>
      </c>
      <c r="J19" s="14">
        <f t="shared" si="4"/>
        <v>0</v>
      </c>
      <c r="K19">
        <f t="shared" si="5"/>
        <v>1E-3</v>
      </c>
    </row>
    <row r="20" spans="1:11" hidden="1">
      <c r="A20" t="s">
        <v>343</v>
      </c>
      <c r="B20" t="s">
        <v>4</v>
      </c>
      <c r="C20" t="s">
        <v>18</v>
      </c>
      <c r="D20" s="20">
        <v>1608.7080000000001</v>
      </c>
      <c r="E20" s="20">
        <v>132589.71299999999</v>
      </c>
      <c r="F20" s="20">
        <v>132589.71299999999</v>
      </c>
      <c r="G20" s="20">
        <v>0</v>
      </c>
      <c r="H20" s="14">
        <f>IF(OR(B20="Diamond",B20="Gold"),ABS(VLOOKUP(A20,'Gold-Fran'!G:J,3,FALSE)),IF(B20="Silver",ABS(VLOOKUP(A20,'Silver-Fran'!G:J,3,FALSE)),0))</f>
        <v>1608.7080000000001</v>
      </c>
      <c r="I20">
        <f>IF(OR(B20="Diamond",B20="Gold"),VLOOKUP(A20,'Gold-Fran'!G:K,5,FALSE),IF(B20="Silver",VLOOKUP(A20,'Silver-Fran'!G:K,5,FALSE),0))</f>
        <v>132589.71335999999</v>
      </c>
      <c r="J20" s="14">
        <f t="shared" si="4"/>
        <v>0</v>
      </c>
      <c r="K20">
        <f t="shared" si="5"/>
        <v>0</v>
      </c>
    </row>
    <row r="21" spans="1:11" hidden="1">
      <c r="A21" t="s">
        <v>344</v>
      </c>
      <c r="B21" t="s">
        <v>4</v>
      </c>
      <c r="C21" t="s">
        <v>18</v>
      </c>
      <c r="D21" s="20">
        <v>63.01</v>
      </c>
      <c r="E21" s="20">
        <v>5193.2839999999997</v>
      </c>
      <c r="F21" s="20">
        <v>5193.2839999999997</v>
      </c>
      <c r="G21" s="20">
        <v>0</v>
      </c>
      <c r="H21" s="14">
        <f>IF(OR(B21="Diamond",B21="Gold"),ABS(VLOOKUP(A21,'Gold-Fran'!G:J,3,FALSE)),IF(B21="Silver",ABS(VLOOKUP(A21,'Silver-Fran'!G:J,3,FALSE)),0))</f>
        <v>63.008000000000003</v>
      </c>
      <c r="I21">
        <f>IF(OR(B21="Diamond",B21="Gold"),VLOOKUP(A21,'Gold-Fran'!G:K,5,FALSE),IF(B21="Silver",VLOOKUP(A21,'Silver-Fran'!G:K,5,FALSE),0))</f>
        <v>5193.1193599999997</v>
      </c>
      <c r="J21" s="14">
        <f t="shared" si="4"/>
        <v>1.9999999999953388E-3</v>
      </c>
      <c r="K21">
        <f t="shared" si="5"/>
        <v>0.16500000000000001</v>
      </c>
    </row>
    <row r="22" spans="1:11" hidden="1">
      <c r="A22" t="s">
        <v>345</v>
      </c>
      <c r="B22" t="s">
        <v>4</v>
      </c>
      <c r="C22" t="s">
        <v>18</v>
      </c>
      <c r="D22" s="20">
        <v>65.436999999999998</v>
      </c>
      <c r="E22" s="20">
        <v>5393.3180000000002</v>
      </c>
      <c r="F22" s="20">
        <v>5393.3180000000002</v>
      </c>
      <c r="G22" s="20">
        <v>0</v>
      </c>
      <c r="H22" s="14">
        <f>IF(OR(B22="Diamond",B22="Gold"),ABS(VLOOKUP(A22,'Gold-Fran'!G:J,3,FALSE)),IF(B22="Silver",ABS(VLOOKUP(A22,'Silver-Fran'!G:J,3,FALSE)),0))</f>
        <v>65.436999999999998</v>
      </c>
      <c r="I22">
        <f>IF(OR(B22="Diamond",B22="Gold"),VLOOKUP(A22,'Gold-Fran'!G:K,5,FALSE),IF(B22="Silver",VLOOKUP(A22,'Silver-Fran'!G:K,5,FALSE),0))</f>
        <v>5393.31754</v>
      </c>
      <c r="J22" s="14">
        <f t="shared" si="4"/>
        <v>0</v>
      </c>
      <c r="K22">
        <f t="shared" si="5"/>
        <v>0</v>
      </c>
    </row>
    <row r="23" spans="1:11" hidden="1">
      <c r="A23" t="s">
        <v>346</v>
      </c>
      <c r="B23" t="s">
        <v>4</v>
      </c>
      <c r="C23" t="s">
        <v>18</v>
      </c>
      <c r="D23" s="20">
        <v>54.024000000000001</v>
      </c>
      <c r="E23" s="20">
        <v>4452.6580000000004</v>
      </c>
      <c r="F23" s="20">
        <v>4452.6580000000004</v>
      </c>
      <c r="G23" s="20">
        <v>0</v>
      </c>
      <c r="H23" s="14">
        <f>IF(OR(B23="Diamond",B23="Gold"),ABS(VLOOKUP(A23,'Gold-Fran'!G:J,3,FALSE)),IF(B23="Silver",ABS(VLOOKUP(A23,'Silver-Fran'!G:J,3,FALSE)),0))</f>
        <v>54.023000000000003</v>
      </c>
      <c r="I23">
        <f>IF(OR(B23="Diamond",B23="Gold"),VLOOKUP(A23,'Gold-Fran'!G:K,5,FALSE),IF(B23="Silver",VLOOKUP(A23,'Silver-Fran'!G:K,5,FALSE),0))</f>
        <v>4452.5756600000004</v>
      </c>
      <c r="J23" s="14">
        <f t="shared" si="4"/>
        <v>9.9999999999766942E-4</v>
      </c>
      <c r="K23">
        <f t="shared" si="5"/>
        <v>8.2000000000000003E-2</v>
      </c>
    </row>
    <row r="24" spans="1:11" hidden="1">
      <c r="A24" t="s">
        <v>347</v>
      </c>
      <c r="B24" t="s">
        <v>4</v>
      </c>
      <c r="C24" t="s">
        <v>18</v>
      </c>
      <c r="D24" s="20">
        <v>1911.087</v>
      </c>
      <c r="E24" s="20">
        <v>157511.791</v>
      </c>
      <c r="F24" s="20">
        <v>157511.791</v>
      </c>
      <c r="G24" s="20">
        <v>0</v>
      </c>
      <c r="H24" s="14">
        <f>IF(OR(B24="Diamond",B24="Gold"),ABS(VLOOKUP(A24,'Gold-Fran'!G:J,3,FALSE)),IF(B24="Silver",ABS(VLOOKUP(A24,'Silver-Fran'!G:J,3,FALSE)),0))</f>
        <v>1911.086</v>
      </c>
      <c r="I24">
        <f>IF(OR(B24="Diamond",B24="Gold"),VLOOKUP(A24,'Gold-Fran'!G:K,5,FALSE),IF(B24="Silver",VLOOKUP(A24,'Silver-Fran'!G:K,5,FALSE),0))</f>
        <v>157511.70812</v>
      </c>
      <c r="J24" s="14">
        <f t="shared" si="4"/>
        <v>9.9999999997635314E-4</v>
      </c>
      <c r="K24">
        <f t="shared" si="5"/>
        <v>8.3000000000000004E-2</v>
      </c>
    </row>
    <row r="25" spans="1:11" hidden="1">
      <c r="A25" t="s">
        <v>348</v>
      </c>
      <c r="B25" t="s">
        <v>4</v>
      </c>
      <c r="C25" t="s">
        <v>18</v>
      </c>
      <c r="D25" s="20">
        <v>31.652000000000001</v>
      </c>
      <c r="E25" s="20">
        <v>2608.7579999999998</v>
      </c>
      <c r="F25" s="20">
        <v>2608.7579999999998</v>
      </c>
      <c r="G25" s="20">
        <v>0</v>
      </c>
      <c r="H25" s="14">
        <f>IF(OR(B25="Diamond",B25="Gold"),ABS(VLOOKUP(A25,'Gold-Fran'!G:J,3,FALSE)),IF(B25="Silver",ABS(VLOOKUP(A25,'Silver-Fran'!G:J,3,FALSE)),0))</f>
        <v>31.652000000000001</v>
      </c>
      <c r="I25">
        <f>IF(OR(B25="Diamond",B25="Gold"),VLOOKUP(A25,'Gold-Fran'!G:K,5,FALSE),IF(B25="Silver",VLOOKUP(A25,'Silver-Fran'!G:K,5,FALSE),0))</f>
        <v>2608.7578400000002</v>
      </c>
      <c r="J25" s="14">
        <f t="shared" si="4"/>
        <v>0</v>
      </c>
      <c r="K25">
        <f t="shared" si="5"/>
        <v>0</v>
      </c>
    </row>
    <row r="26" spans="1:11" hidden="1">
      <c r="A26" t="s">
        <v>349</v>
      </c>
      <c r="B26" t="s">
        <v>4</v>
      </c>
      <c r="C26" t="s">
        <v>18</v>
      </c>
      <c r="D26" s="20">
        <v>1742.48</v>
      </c>
      <c r="E26" s="20">
        <v>143615.20199999999</v>
      </c>
      <c r="F26" s="20">
        <v>143615.20199999999</v>
      </c>
      <c r="G26" s="20">
        <v>0</v>
      </c>
      <c r="H26" s="14">
        <f>IF(OR(B26="Diamond",B26="Gold"),ABS(VLOOKUP(A26,'Gold-Fran'!G:J,3,FALSE)),IF(B26="Silver",ABS(VLOOKUP(A26,'Silver-Fran'!G:J,3,FALSE)),0))</f>
        <v>1742.48</v>
      </c>
      <c r="I26">
        <f>IF(OR(B26="Diamond",B26="Gold"),VLOOKUP(A26,'Gold-Fran'!G:K,5,FALSE),IF(B26="Silver",VLOOKUP(A26,'Silver-Fran'!G:K,5,FALSE),0))</f>
        <v>143615.2016</v>
      </c>
      <c r="J26" s="14">
        <f t="shared" si="4"/>
        <v>0</v>
      </c>
      <c r="K26">
        <f t="shared" si="5"/>
        <v>0</v>
      </c>
    </row>
    <row r="27" spans="1:11" hidden="1">
      <c r="A27" t="s">
        <v>350</v>
      </c>
      <c r="B27" t="s">
        <v>4</v>
      </c>
      <c r="C27" t="s">
        <v>18</v>
      </c>
      <c r="D27" s="20">
        <v>4037.402</v>
      </c>
      <c r="E27" s="20">
        <v>332762.67300000001</v>
      </c>
      <c r="F27" s="20">
        <v>332762.67300000001</v>
      </c>
      <c r="G27" s="20">
        <v>0</v>
      </c>
      <c r="H27" s="14">
        <f>IF(OR(B27="Diamond",B27="Gold"),ABS(VLOOKUP(A27,'Gold-Fran'!G:J,3,FALSE)),IF(B27="Silver",ABS(VLOOKUP(A27,'Silver-Fran'!G:J,3,FALSE)),0))</f>
        <v>4037.402</v>
      </c>
      <c r="I27">
        <f>IF(OR(B27="Diamond",B27="Gold"),VLOOKUP(A27,'Gold-Fran'!G:K,5,FALSE),IF(B27="Silver",VLOOKUP(A27,'Silver-Fran'!G:K,5,FALSE),0))</f>
        <v>332762.67284000001</v>
      </c>
      <c r="J27" s="14">
        <f t="shared" si="4"/>
        <v>0</v>
      </c>
      <c r="K27">
        <f t="shared" si="5"/>
        <v>0</v>
      </c>
    </row>
    <row r="28" spans="1:11" hidden="1">
      <c r="A28" t="s">
        <v>144</v>
      </c>
      <c r="B28" t="s">
        <v>19</v>
      </c>
      <c r="C28" t="s">
        <v>18</v>
      </c>
      <c r="D28" s="20">
        <v>441.46300000000002</v>
      </c>
      <c r="E28" s="20">
        <v>3136797.6880000001</v>
      </c>
      <c r="F28" s="20">
        <v>3136797.6880000001</v>
      </c>
      <c r="G28" s="20">
        <v>0</v>
      </c>
      <c r="H28" s="14">
        <f>IF(OR(B28="Diamond",B28="Gold"),ABS(VLOOKUP(A28,'Gold-Fran'!G:J,3,FALSE)),IF(B28="Silver",ABS(VLOOKUP(A28,'Silver-Fran'!G:J,3,FALSE)),0))</f>
        <v>441.46300000000002</v>
      </c>
      <c r="I28">
        <f>IF(OR(B28="Diamond",B28="Gold"),VLOOKUP(A28,'Gold-Fran'!G:K,5,FALSE),IF(B28="Silver",VLOOKUP(A28,'Silver-Fran'!G:K,5,FALSE),0))</f>
        <v>3136797.6879799999</v>
      </c>
      <c r="J28" s="14">
        <f t="shared" si="4"/>
        <v>0</v>
      </c>
      <c r="K28">
        <f t="shared" si="5"/>
        <v>0</v>
      </c>
    </row>
    <row r="29" spans="1:11" hidden="1">
      <c r="A29" t="s">
        <v>145</v>
      </c>
      <c r="B29" t="s">
        <v>19</v>
      </c>
      <c r="C29" t="s">
        <v>18</v>
      </c>
      <c r="D29" s="20">
        <v>506.21</v>
      </c>
      <c r="E29" s="20">
        <v>3596854.9070000001</v>
      </c>
      <c r="F29" s="20">
        <v>3596854.9070000001</v>
      </c>
      <c r="G29" s="20">
        <v>0</v>
      </c>
      <c r="H29" s="14">
        <f>IF(OR(B29="Diamond",B29="Gold"),ABS(VLOOKUP(A29,'Gold-Fran'!G:J,3,FALSE)),IF(B29="Silver",ABS(VLOOKUP(A29,'Silver-Fran'!G:J,3,FALSE)),0))</f>
        <v>506.21</v>
      </c>
      <c r="I29">
        <f>IF(OR(B29="Diamond",B29="Gold"),VLOOKUP(A29,'Gold-Fran'!G:K,5,FALSE),IF(B29="Silver",VLOOKUP(A29,'Silver-Fran'!G:K,5,FALSE),0))</f>
        <v>3596854.9065999999</v>
      </c>
      <c r="J29" s="14">
        <f t="shared" si="4"/>
        <v>0</v>
      </c>
      <c r="K29">
        <f t="shared" si="5"/>
        <v>0</v>
      </c>
    </row>
    <row r="30" spans="1:11" hidden="1">
      <c r="A30" t="s">
        <v>146</v>
      </c>
      <c r="B30" t="s">
        <v>19</v>
      </c>
      <c r="C30" t="s">
        <v>18</v>
      </c>
      <c r="D30" s="20">
        <v>477.44</v>
      </c>
      <c r="E30" s="20">
        <v>3392430.8220000002</v>
      </c>
      <c r="F30" s="20">
        <v>3392430.8220000002</v>
      </c>
      <c r="G30" s="20">
        <v>0</v>
      </c>
      <c r="H30" s="14">
        <f>IF(OR(B30="Diamond",B30="Gold"),ABS(VLOOKUP(A30,'Gold-Fran'!G:J,3,FALSE)),IF(B30="Silver",ABS(VLOOKUP(A30,'Silver-Fran'!G:J,3,FALSE)),0))</f>
        <v>477.44</v>
      </c>
      <c r="I30">
        <f>IF(OR(B30="Diamond",B30="Gold"),VLOOKUP(A30,'Gold-Fran'!G:K,5,FALSE),IF(B30="Silver",VLOOKUP(A30,'Silver-Fran'!G:K,5,FALSE),0))</f>
        <v>3392430.8223999999</v>
      </c>
      <c r="J30" s="14">
        <f t="shared" si="4"/>
        <v>0</v>
      </c>
      <c r="K30">
        <f t="shared" si="5"/>
        <v>0</v>
      </c>
    </row>
    <row r="31" spans="1:11" hidden="1">
      <c r="A31" t="s">
        <v>147</v>
      </c>
      <c r="B31" t="s">
        <v>19</v>
      </c>
      <c r="C31" t="s">
        <v>18</v>
      </c>
      <c r="D31" s="20">
        <v>561.99800000000005</v>
      </c>
      <c r="E31" s="20">
        <v>3993254.3089999999</v>
      </c>
      <c r="F31" s="20">
        <v>3993254.3089999999</v>
      </c>
      <c r="G31" s="20">
        <v>0</v>
      </c>
      <c r="H31" s="14">
        <f>IF(OR(B31="Diamond",B31="Gold"),ABS(VLOOKUP(A31,'Gold-Fran'!G:J,3,FALSE)),IF(B31="Silver",ABS(VLOOKUP(A31,'Silver-Fran'!G:J,3,FALSE)),0))</f>
        <v>561.99800000000005</v>
      </c>
      <c r="I31">
        <f>IF(OR(B31="Diamond",B31="Gold"),VLOOKUP(A31,'Gold-Fran'!G:K,5,FALSE),IF(B31="Silver",VLOOKUP(A31,'Silver-Fran'!G:K,5,FALSE),0))</f>
        <v>3993254.30908</v>
      </c>
      <c r="J31" s="14">
        <f t="shared" si="4"/>
        <v>0</v>
      </c>
      <c r="K31">
        <f t="shared" si="5"/>
        <v>0</v>
      </c>
    </row>
    <row r="32" spans="1:11" hidden="1">
      <c r="A32" t="s">
        <v>148</v>
      </c>
      <c r="B32" t="s">
        <v>19</v>
      </c>
      <c r="C32" t="s">
        <v>18</v>
      </c>
      <c r="D32" s="20">
        <v>337.22800000000001</v>
      </c>
      <c r="E32" s="20">
        <v>2396160.0649999999</v>
      </c>
      <c r="F32" s="20">
        <v>2396160.0649999999</v>
      </c>
      <c r="G32" s="20">
        <v>0</v>
      </c>
      <c r="H32" s="14">
        <f>IF(OR(B32="Diamond",B32="Gold"),ABS(VLOOKUP(A32,'Gold-Fran'!G:J,3,FALSE)),IF(B32="Silver",ABS(VLOOKUP(A32,'Silver-Fran'!G:J,3,FALSE)),0))</f>
        <v>337.22800000000001</v>
      </c>
      <c r="I32">
        <f>IF(OR(B32="Diamond",B32="Gold"),VLOOKUP(A32,'Gold-Fran'!G:K,5,FALSE),IF(B32="Silver",VLOOKUP(A32,'Silver-Fran'!G:K,5,FALSE),0))</f>
        <v>2396160.06488</v>
      </c>
      <c r="J32" s="14">
        <f t="shared" si="4"/>
        <v>0</v>
      </c>
      <c r="K32">
        <f t="shared" si="5"/>
        <v>0</v>
      </c>
    </row>
    <row r="33" spans="1:11" hidden="1">
      <c r="A33" t="s">
        <v>149</v>
      </c>
      <c r="B33" t="s">
        <v>19</v>
      </c>
      <c r="C33" t="s">
        <v>18</v>
      </c>
      <c r="D33" s="20">
        <v>98.055000000000007</v>
      </c>
      <c r="E33" s="20">
        <v>696725.88</v>
      </c>
      <c r="F33" s="20">
        <v>696725.88</v>
      </c>
      <c r="G33" s="20">
        <v>0</v>
      </c>
      <c r="H33" s="14">
        <f>IF(OR(B33="Diamond",B33="Gold"),ABS(VLOOKUP(A33,'Gold-Fran'!G:J,3,FALSE)),IF(B33="Silver",ABS(VLOOKUP(A33,'Silver-Fran'!G:J,3,FALSE)),0))</f>
        <v>98.055000000000007</v>
      </c>
      <c r="I33">
        <f>IF(OR(B33="Diamond",B33="Gold"),VLOOKUP(A33,'Gold-Fran'!G:K,5,FALSE),IF(B33="Silver",VLOOKUP(A33,'Silver-Fran'!G:K,5,FALSE),0))</f>
        <v>696725.88029999996</v>
      </c>
      <c r="J33" s="14">
        <f t="shared" si="4"/>
        <v>0</v>
      </c>
      <c r="K33">
        <f t="shared" si="5"/>
        <v>0</v>
      </c>
    </row>
    <row r="34" spans="1:11" hidden="1">
      <c r="A34" t="s">
        <v>150</v>
      </c>
      <c r="B34" t="s">
        <v>19</v>
      </c>
      <c r="C34" t="s">
        <v>18</v>
      </c>
      <c r="D34" s="20">
        <v>506.08699999999999</v>
      </c>
      <c r="E34" s="20">
        <v>3595980.9350000001</v>
      </c>
      <c r="F34" s="20">
        <v>3595980.9350000001</v>
      </c>
      <c r="G34" s="20">
        <v>0</v>
      </c>
      <c r="H34" s="14">
        <f>IF(OR(B34="Diamond",B34="Gold"),ABS(VLOOKUP(A34,'Gold-Fran'!G:J,3,FALSE)),IF(B34="Silver",ABS(VLOOKUP(A34,'Silver-Fran'!G:J,3,FALSE)),0))</f>
        <v>506.08699999999999</v>
      </c>
      <c r="I34">
        <f>IF(OR(B34="Diamond",B34="Gold"),VLOOKUP(A34,'Gold-Fran'!G:K,5,FALSE),IF(B34="Silver",VLOOKUP(A34,'Silver-Fran'!G:K,5,FALSE),0))</f>
        <v>3595980.9350200002</v>
      </c>
      <c r="J34" s="14">
        <f t="shared" si="4"/>
        <v>0</v>
      </c>
      <c r="K34">
        <f t="shared" si="5"/>
        <v>0</v>
      </c>
    </row>
    <row r="35" spans="1:11" hidden="1">
      <c r="A35" t="s">
        <v>151</v>
      </c>
      <c r="B35" t="s">
        <v>19</v>
      </c>
      <c r="C35" t="s">
        <v>18</v>
      </c>
      <c r="D35" s="20">
        <v>553.27099999999996</v>
      </c>
      <c r="E35" s="20">
        <v>3931244.96</v>
      </c>
      <c r="F35" s="20">
        <v>3931244.96</v>
      </c>
      <c r="G35" s="20">
        <v>0</v>
      </c>
      <c r="H35" s="14">
        <f>IF(OR(B35="Diamond",B35="Gold"),ABS(VLOOKUP(A35,'Gold-Fran'!G:J,3,FALSE)),IF(B35="Silver",ABS(VLOOKUP(A35,'Silver-Fran'!G:J,3,FALSE)),0))</f>
        <v>553.27099999999996</v>
      </c>
      <c r="I35">
        <f>IF(OR(B35="Diamond",B35="Gold"),VLOOKUP(A35,'Gold-Fran'!G:K,5,FALSE),IF(B35="Silver",VLOOKUP(A35,'Silver-Fran'!G:K,5,FALSE),0))</f>
        <v>3931244.9596600002</v>
      </c>
      <c r="J35" s="14">
        <f t="shared" si="4"/>
        <v>0</v>
      </c>
      <c r="K35">
        <f t="shared" si="5"/>
        <v>0</v>
      </c>
    </row>
    <row r="36" spans="1:11" hidden="1">
      <c r="A36" t="s">
        <v>152</v>
      </c>
      <c r="B36" t="s">
        <v>19</v>
      </c>
      <c r="C36" t="s">
        <v>18</v>
      </c>
      <c r="D36" s="20">
        <v>843.42700000000002</v>
      </c>
      <c r="E36" s="20">
        <v>5992936.8109999998</v>
      </c>
      <c r="F36" s="20">
        <v>5992936.8109999998</v>
      </c>
      <c r="G36" s="20">
        <v>0</v>
      </c>
      <c r="H36" s="14">
        <f>IF(OR(B36="Diamond",B36="Gold"),ABS(VLOOKUP(A36,'Gold-Fran'!G:J,3,FALSE)),IF(B36="Silver",ABS(VLOOKUP(A36,'Silver-Fran'!G:J,3,FALSE)),0))</f>
        <v>843.42700000000002</v>
      </c>
      <c r="I36">
        <f>IF(OR(B36="Diamond",B36="Gold"),VLOOKUP(A36,'Gold-Fran'!G:K,5,FALSE),IF(B36="Silver",VLOOKUP(A36,'Silver-Fran'!G:K,5,FALSE),0))</f>
        <v>5992936.8114200002</v>
      </c>
      <c r="J36" s="14">
        <f t="shared" si="4"/>
        <v>0</v>
      </c>
      <c r="K36">
        <f t="shared" si="5"/>
        <v>0</v>
      </c>
    </row>
    <row r="37" spans="1:11" hidden="1">
      <c r="A37" t="s">
        <v>153</v>
      </c>
      <c r="B37" t="s">
        <v>19</v>
      </c>
      <c r="C37" t="s">
        <v>18</v>
      </c>
      <c r="D37" s="20">
        <v>241.46700000000001</v>
      </c>
      <c r="E37" s="20">
        <v>1715734.11</v>
      </c>
      <c r="F37" s="20">
        <v>1715734.11</v>
      </c>
      <c r="G37" s="20">
        <v>0</v>
      </c>
      <c r="H37" s="14">
        <f>IF(OR(B37="Diamond",B37="Gold"),ABS(VLOOKUP(A37,'Gold-Fran'!G:J,3,FALSE)),IF(B37="Silver",ABS(VLOOKUP(A37,'Silver-Fran'!G:J,3,FALSE)),0))</f>
        <v>241.46700000000001</v>
      </c>
      <c r="I37">
        <f>IF(OR(B37="Diamond",B37="Gold"),VLOOKUP(A37,'Gold-Fran'!G:K,5,FALSE),IF(B37="Silver",VLOOKUP(A37,'Silver-Fran'!G:K,5,FALSE),0))</f>
        <v>1715734.1098199999</v>
      </c>
      <c r="J37" s="14">
        <f t="shared" si="4"/>
        <v>0</v>
      </c>
      <c r="K37">
        <f t="shared" si="5"/>
        <v>0</v>
      </c>
    </row>
    <row r="38" spans="1:11" hidden="1">
      <c r="A38" t="s">
        <v>154</v>
      </c>
      <c r="B38" t="s">
        <v>19</v>
      </c>
      <c r="C38" t="s">
        <v>18</v>
      </c>
      <c r="D38" s="20">
        <v>144.404</v>
      </c>
      <c r="E38" s="20">
        <v>1026056.846</v>
      </c>
      <c r="F38" s="20">
        <v>1026056.846</v>
      </c>
      <c r="G38" s="20">
        <v>0</v>
      </c>
      <c r="H38" s="14">
        <f>IF(OR(B38="Diamond",B38="Gold"),ABS(VLOOKUP(A38,'Gold-Fran'!G:J,3,FALSE)),IF(B38="Silver",ABS(VLOOKUP(A38,'Silver-Fran'!G:J,3,FALSE)),0))</f>
        <v>144.404</v>
      </c>
      <c r="I38">
        <f>IF(OR(B38="Diamond",B38="Gold"),VLOOKUP(A38,'Gold-Fran'!G:K,5,FALSE),IF(B38="Silver",VLOOKUP(A38,'Silver-Fran'!G:K,5,FALSE),0))</f>
        <v>1026056.84584</v>
      </c>
      <c r="J38" s="14">
        <f t="shared" si="4"/>
        <v>0</v>
      </c>
      <c r="K38">
        <f t="shared" si="5"/>
        <v>0</v>
      </c>
    </row>
    <row r="39" spans="1:11" hidden="1">
      <c r="A39" t="s">
        <v>155</v>
      </c>
      <c r="B39" t="s">
        <v>19</v>
      </c>
      <c r="C39" t="s">
        <v>18</v>
      </c>
      <c r="D39" s="20">
        <v>230.10499999999999</v>
      </c>
      <c r="E39" s="20">
        <v>1635001.8729999999</v>
      </c>
      <c r="F39" s="20">
        <v>1635001.8729999999</v>
      </c>
      <c r="G39" s="20">
        <v>0</v>
      </c>
      <c r="H39" s="14">
        <f>IF(OR(B39="Diamond",B39="Gold"),ABS(VLOOKUP(A39,'Gold-Fran'!G:J,3,FALSE)),IF(B39="Silver",ABS(VLOOKUP(A39,'Silver-Fran'!G:J,3,FALSE)),0))</f>
        <v>230.10499999999999</v>
      </c>
      <c r="I39">
        <f>IF(OR(B39="Diamond",B39="Gold"),VLOOKUP(A39,'Gold-Fran'!G:K,5,FALSE),IF(B39="Silver",VLOOKUP(A39,'Silver-Fran'!G:K,5,FALSE),0))</f>
        <v>1635001.8733000001</v>
      </c>
      <c r="J39" s="14">
        <f t="shared" si="4"/>
        <v>0</v>
      </c>
      <c r="K39">
        <f t="shared" si="5"/>
        <v>0</v>
      </c>
    </row>
    <row r="40" spans="1:11" hidden="1">
      <c r="A40" t="s">
        <v>156</v>
      </c>
      <c r="B40" t="s">
        <v>19</v>
      </c>
      <c r="C40" t="s">
        <v>18</v>
      </c>
      <c r="D40" s="20">
        <v>80.694999999999993</v>
      </c>
      <c r="E40" s="20">
        <v>573375.09499999997</v>
      </c>
      <c r="F40" s="20">
        <v>573375.09499999997</v>
      </c>
      <c r="G40" s="20">
        <v>0</v>
      </c>
      <c r="H40" s="14">
        <f>IF(OR(B40="Diamond",B40="Gold"),ABS(VLOOKUP(A40,'Gold-Fran'!G:J,3,FALSE)),IF(B40="Silver",ABS(VLOOKUP(A40,'Silver-Fran'!G:J,3,FALSE)),0))</f>
        <v>80.694999999999993</v>
      </c>
      <c r="I40">
        <f>IF(OR(B40="Diamond",B40="Gold"),VLOOKUP(A40,'Gold-Fran'!G:K,5,FALSE),IF(B40="Silver",VLOOKUP(A40,'Silver-Fran'!G:K,5,FALSE),0))</f>
        <v>573375.09470000002</v>
      </c>
      <c r="J40" s="14">
        <f t="shared" si="4"/>
        <v>0</v>
      </c>
      <c r="K40">
        <f t="shared" si="5"/>
        <v>0</v>
      </c>
    </row>
    <row r="41" spans="1:11" hidden="1">
      <c r="A41" t="s">
        <v>157</v>
      </c>
      <c r="B41" t="s">
        <v>19</v>
      </c>
      <c r="C41" t="s">
        <v>18</v>
      </c>
      <c r="D41" s="20">
        <v>164.405</v>
      </c>
      <c r="E41" s="20">
        <v>1168173.1510000001</v>
      </c>
      <c r="F41" s="20">
        <v>1168173.1510000001</v>
      </c>
      <c r="G41" s="20">
        <v>0</v>
      </c>
      <c r="H41" s="14">
        <f>IF(OR(B41="Diamond",B41="Gold"),ABS(VLOOKUP(A41,'Gold-Fran'!G:J,3,FALSE)),IF(B41="Silver",ABS(VLOOKUP(A41,'Silver-Fran'!G:J,3,FALSE)),0))</f>
        <v>164.405</v>
      </c>
      <c r="I41">
        <f>IF(OR(B41="Diamond",B41="Gold"),VLOOKUP(A41,'Gold-Fran'!G:K,5,FALSE),IF(B41="Silver",VLOOKUP(A41,'Silver-Fran'!G:K,5,FALSE),0))</f>
        <v>1168173.1513</v>
      </c>
      <c r="J41" s="14">
        <f t="shared" si="4"/>
        <v>0</v>
      </c>
      <c r="K41">
        <f t="shared" si="5"/>
        <v>0</v>
      </c>
    </row>
    <row r="42" spans="1:11" hidden="1">
      <c r="A42" t="s">
        <v>158</v>
      </c>
      <c r="B42" t="s">
        <v>19</v>
      </c>
      <c r="C42" t="s">
        <v>18</v>
      </c>
      <c r="D42" s="20">
        <v>344.84899999999999</v>
      </c>
      <c r="E42" s="20">
        <v>2450310.7760000001</v>
      </c>
      <c r="F42" s="20">
        <v>2450310.7760000001</v>
      </c>
      <c r="G42" s="20">
        <v>0</v>
      </c>
      <c r="H42" s="14">
        <f>IF(OR(B42="Diamond",B42="Gold"),ABS(VLOOKUP(A42,'Gold-Fran'!G:J,3,FALSE)),IF(B42="Silver",ABS(VLOOKUP(A42,'Silver-Fran'!G:J,3,FALSE)),0))</f>
        <v>344.84899999999999</v>
      </c>
      <c r="I42">
        <f>IF(OR(B42="Diamond",B42="Gold"),VLOOKUP(A42,'Gold-Fran'!G:K,5,FALSE),IF(B42="Silver",VLOOKUP(A42,'Silver-Fran'!G:K,5,FALSE),0))</f>
        <v>2450310.7755399998</v>
      </c>
      <c r="J42" s="14">
        <f t="shared" si="4"/>
        <v>0</v>
      </c>
      <c r="K42">
        <f t="shared" si="5"/>
        <v>0</v>
      </c>
    </row>
    <row r="43" spans="1:11" hidden="1">
      <c r="A43" t="s">
        <v>159</v>
      </c>
      <c r="B43" t="s">
        <v>19</v>
      </c>
      <c r="C43" t="s">
        <v>18</v>
      </c>
      <c r="D43" s="20">
        <v>133.63999999999999</v>
      </c>
      <c r="E43" s="20">
        <v>949573.674</v>
      </c>
      <c r="F43" s="20">
        <v>949573.674</v>
      </c>
      <c r="G43" s="20">
        <v>0</v>
      </c>
      <c r="H43" s="14">
        <f>IF(OR(B43="Diamond",B43="Gold"),ABS(VLOOKUP(A43,'Gold-Fran'!G:J,3,FALSE)),IF(B43="Silver",ABS(VLOOKUP(A43,'Silver-Fran'!G:J,3,FALSE)),0))</f>
        <v>133.63999999999999</v>
      </c>
      <c r="I43">
        <f>IF(OR(B43="Diamond",B43="Gold"),VLOOKUP(A43,'Gold-Fran'!G:K,5,FALSE),IF(B43="Silver",VLOOKUP(A43,'Silver-Fran'!G:K,5,FALSE),0))</f>
        <v>949573.67440000002</v>
      </c>
      <c r="J43" s="14">
        <f t="shared" si="4"/>
        <v>0</v>
      </c>
      <c r="K43">
        <f t="shared" si="5"/>
        <v>0</v>
      </c>
    </row>
    <row r="44" spans="1:11" hidden="1">
      <c r="A44" t="s">
        <v>160</v>
      </c>
      <c r="B44" t="s">
        <v>19</v>
      </c>
      <c r="C44" t="s">
        <v>18</v>
      </c>
      <c r="D44" s="20">
        <v>52.865000000000002</v>
      </c>
      <c r="E44" s="20">
        <v>375630.14299999998</v>
      </c>
      <c r="F44" s="20">
        <v>375630.14299999998</v>
      </c>
      <c r="G44" s="20">
        <v>0</v>
      </c>
      <c r="H44" s="14">
        <f>IF(OR(B44="Diamond",B44="Gold"),ABS(VLOOKUP(A44,'Gold-Fran'!G:J,3,FALSE)),IF(B44="Silver",ABS(VLOOKUP(A44,'Silver-Fran'!G:J,3,FALSE)),0))</f>
        <v>52.865000000000002</v>
      </c>
      <c r="I44">
        <f>IF(OR(B44="Diamond",B44="Gold"),VLOOKUP(A44,'Gold-Fran'!G:K,5,FALSE),IF(B44="Silver",VLOOKUP(A44,'Silver-Fran'!G:K,5,FALSE),0))</f>
        <v>375630.14289999998</v>
      </c>
      <c r="J44" s="14">
        <f t="shared" si="4"/>
        <v>0</v>
      </c>
      <c r="K44">
        <f t="shared" si="5"/>
        <v>0</v>
      </c>
    </row>
    <row r="45" spans="1:11" hidden="1">
      <c r="A45" t="s">
        <v>161</v>
      </c>
      <c r="B45" t="s">
        <v>19</v>
      </c>
      <c r="C45" t="s">
        <v>18</v>
      </c>
      <c r="D45" s="20">
        <v>39.83</v>
      </c>
      <c r="E45" s="20">
        <v>283010.47200000001</v>
      </c>
      <c r="F45" s="20">
        <v>283010.47200000001</v>
      </c>
      <c r="G45" s="20">
        <v>0</v>
      </c>
      <c r="H45" s="14">
        <f>IF(OR(B45="Diamond",B45="Gold"),ABS(VLOOKUP(A45,'Gold-Fran'!G:J,3,FALSE)),IF(B45="Silver",ABS(VLOOKUP(A45,'Silver-Fran'!G:J,3,FALSE)),0))</f>
        <v>39.83</v>
      </c>
      <c r="I45">
        <f>IF(OR(B45="Diamond",B45="Gold"),VLOOKUP(A45,'Gold-Fran'!G:K,5,FALSE),IF(B45="Silver",VLOOKUP(A45,'Silver-Fran'!G:K,5,FALSE),0))</f>
        <v>283010.4718</v>
      </c>
      <c r="J45" s="14">
        <f t="shared" si="4"/>
        <v>0</v>
      </c>
      <c r="K45">
        <f t="shared" si="5"/>
        <v>0</v>
      </c>
    </row>
    <row r="46" spans="1:11" hidden="1">
      <c r="A46" t="s">
        <v>162</v>
      </c>
      <c r="B46" t="s">
        <v>19</v>
      </c>
      <c r="C46" t="s">
        <v>18</v>
      </c>
      <c r="D46" s="20">
        <v>101.357</v>
      </c>
      <c r="E46" s="20">
        <v>720188.10900000005</v>
      </c>
      <c r="F46" s="20">
        <v>720188.10900000005</v>
      </c>
      <c r="G46" s="20">
        <v>0</v>
      </c>
      <c r="H46" s="14">
        <f>IF(OR(B46="Diamond",B46="Gold"),ABS(VLOOKUP(A46,'Gold-Fran'!G:J,3,FALSE)),IF(B46="Silver",ABS(VLOOKUP(A46,'Silver-Fran'!G:J,3,FALSE)),0))</f>
        <v>101.357</v>
      </c>
      <c r="I46">
        <f>IF(OR(B46="Diamond",B46="Gold"),VLOOKUP(A46,'Gold-Fran'!G:K,5,FALSE),IF(B46="Silver",VLOOKUP(A46,'Silver-Fran'!G:K,5,FALSE),0))</f>
        <v>720188.10921999998</v>
      </c>
      <c r="J46" s="14">
        <f t="shared" si="4"/>
        <v>0</v>
      </c>
      <c r="K46">
        <f t="shared" si="5"/>
        <v>0</v>
      </c>
    </row>
    <row r="47" spans="1:11" hidden="1">
      <c r="A47" t="s">
        <v>163</v>
      </c>
      <c r="B47" t="s">
        <v>19</v>
      </c>
      <c r="C47" t="s">
        <v>18</v>
      </c>
      <c r="D47" s="20">
        <v>2.88</v>
      </c>
      <c r="E47" s="20">
        <v>20463.724999999999</v>
      </c>
      <c r="F47" s="20">
        <v>20463.724999999999</v>
      </c>
      <c r="G47" s="20">
        <v>0</v>
      </c>
      <c r="H47" s="14">
        <f>IF(OR(B47="Diamond",B47="Gold"),ABS(VLOOKUP(A47,'Gold-Fran'!G:J,3,FALSE)),IF(B47="Silver",ABS(VLOOKUP(A47,'Silver-Fran'!G:J,3,FALSE)),0))</f>
        <v>2.88</v>
      </c>
      <c r="I47">
        <f>IF(OR(B47="Diamond",B47="Gold"),VLOOKUP(A47,'Gold-Fran'!G:K,5,FALSE),IF(B47="Silver",VLOOKUP(A47,'Silver-Fran'!G:K,5,FALSE),0))</f>
        <v>20463.7248</v>
      </c>
      <c r="J47" s="14">
        <f t="shared" si="4"/>
        <v>0</v>
      </c>
      <c r="K47">
        <f t="shared" si="5"/>
        <v>0</v>
      </c>
    </row>
    <row r="48" spans="1:11" hidden="1">
      <c r="A48" t="s">
        <v>165</v>
      </c>
      <c r="B48" t="s">
        <v>19</v>
      </c>
      <c r="C48" t="s">
        <v>18</v>
      </c>
      <c r="D48" s="20">
        <v>328.56</v>
      </c>
      <c r="E48" s="20">
        <v>2318618.35</v>
      </c>
      <c r="F48" s="20">
        <v>2318618.35</v>
      </c>
      <c r="G48" s="20">
        <v>0</v>
      </c>
      <c r="H48" s="14">
        <f>IF(OR(B48="Diamond",B48="Gold"),ABS(VLOOKUP(A48,'Gold-Fran'!G:J,3,FALSE)),IF(B48="Silver",ABS(VLOOKUP(A48,'Silver-Fran'!G:J,3,FALSE)),0))</f>
        <v>328.56</v>
      </c>
      <c r="I48">
        <f>IF(OR(B48="Diamond",B48="Gold"),VLOOKUP(A48,'Gold-Fran'!G:K,5,FALSE),IF(B48="Silver",VLOOKUP(A48,'Silver-Fran'!G:K,5,FALSE),0))</f>
        <v>2318618.3495999998</v>
      </c>
      <c r="J48" s="14">
        <f t="shared" si="4"/>
        <v>0</v>
      </c>
      <c r="K48">
        <f t="shared" si="5"/>
        <v>0</v>
      </c>
    </row>
    <row r="49" spans="1:11" hidden="1">
      <c r="A49" t="s">
        <v>166</v>
      </c>
      <c r="B49" t="s">
        <v>19</v>
      </c>
      <c r="C49" t="s">
        <v>18</v>
      </c>
      <c r="D49" s="20">
        <v>19.899999999999999</v>
      </c>
      <c r="E49" s="20">
        <v>140432.50899999999</v>
      </c>
      <c r="F49" s="20">
        <v>140432.50899999999</v>
      </c>
      <c r="G49" s="20">
        <v>0</v>
      </c>
      <c r="H49" s="14">
        <f>IF(OR(B49="Diamond",B49="Gold"),ABS(VLOOKUP(A49,'Gold-Fran'!G:J,3,FALSE)),IF(B49="Silver",ABS(VLOOKUP(A49,'Silver-Fran'!G:J,3,FALSE)),0))</f>
        <v>19.899999999999999</v>
      </c>
      <c r="I49">
        <f>IF(OR(B49="Diamond",B49="Gold"),VLOOKUP(A49,'Gold-Fran'!G:K,5,FALSE),IF(B49="Silver",VLOOKUP(A49,'Silver-Fran'!G:K,5,FALSE),0))</f>
        <v>140432.50899999999</v>
      </c>
      <c r="J49" s="14">
        <f t="shared" si="4"/>
        <v>0</v>
      </c>
      <c r="K49">
        <f t="shared" si="5"/>
        <v>0</v>
      </c>
    </row>
    <row r="50" spans="1:11" hidden="1">
      <c r="A50" t="s">
        <v>167</v>
      </c>
      <c r="B50" t="s">
        <v>19</v>
      </c>
      <c r="C50" t="s">
        <v>18</v>
      </c>
      <c r="D50" s="20">
        <v>162.13399999999999</v>
      </c>
      <c r="E50" s="20">
        <v>1144165.0460000001</v>
      </c>
      <c r="F50" s="20">
        <v>1144165.0460000001</v>
      </c>
      <c r="G50" s="20">
        <v>0</v>
      </c>
      <c r="H50" s="14">
        <f>IF(OR(B50="Diamond",B50="Gold"),ABS(VLOOKUP(A50,'Gold-Fran'!G:J,3,FALSE)),IF(B50="Silver",ABS(VLOOKUP(A50,'Silver-Fran'!G:J,3,FALSE)),0))</f>
        <v>162.13399999999999</v>
      </c>
      <c r="I50">
        <f>IF(OR(B50="Diamond",B50="Gold"),VLOOKUP(A50,'Gold-Fran'!G:K,5,FALSE),IF(B50="Silver",VLOOKUP(A50,'Silver-Fran'!G:K,5,FALSE),0))</f>
        <v>1144165.0459400001</v>
      </c>
      <c r="J50" s="14">
        <f t="shared" si="4"/>
        <v>0</v>
      </c>
      <c r="K50">
        <f t="shared" si="5"/>
        <v>0</v>
      </c>
    </row>
    <row r="51" spans="1:11" hidden="1">
      <c r="A51" t="s">
        <v>168</v>
      </c>
      <c r="B51" t="s">
        <v>19</v>
      </c>
      <c r="C51" t="s">
        <v>18</v>
      </c>
      <c r="D51" s="20">
        <v>279.33499999999998</v>
      </c>
      <c r="E51" s="20">
        <v>1971241.9550000001</v>
      </c>
      <c r="F51" s="20">
        <v>1971241.9550000001</v>
      </c>
      <c r="G51" s="20">
        <v>0</v>
      </c>
      <c r="H51" s="14">
        <f>IF(OR(B51="Diamond",B51="Gold"),ABS(VLOOKUP(A51,'Gold-Fran'!G:J,3,FALSE)),IF(B51="Silver",ABS(VLOOKUP(A51,'Silver-Fran'!G:J,3,FALSE)),0))</f>
        <v>279.33499999999998</v>
      </c>
      <c r="I51">
        <f>IF(OR(B51="Diamond",B51="Gold"),VLOOKUP(A51,'Gold-Fran'!G:K,5,FALSE),IF(B51="Silver",VLOOKUP(A51,'Silver-Fran'!G:K,5,FALSE),0))</f>
        <v>1971241.9548500001</v>
      </c>
      <c r="J51" s="14">
        <f t="shared" si="4"/>
        <v>0</v>
      </c>
      <c r="K51">
        <f t="shared" si="5"/>
        <v>0</v>
      </c>
    </row>
    <row r="52" spans="1:11" hidden="1">
      <c r="A52" t="s">
        <v>169</v>
      </c>
      <c r="B52" t="s">
        <v>19</v>
      </c>
      <c r="C52" t="s">
        <v>18</v>
      </c>
      <c r="D52" s="20">
        <v>29.83</v>
      </c>
      <c r="E52" s="20">
        <v>210507.625</v>
      </c>
      <c r="F52" s="20">
        <v>210507.625</v>
      </c>
      <c r="G52" s="20">
        <v>0</v>
      </c>
      <c r="H52" s="14">
        <f>IF(OR(B52="Diamond",B52="Gold"),ABS(VLOOKUP(A52,'Gold-Fran'!G:J,3,FALSE)),IF(B52="Silver",ABS(VLOOKUP(A52,'Silver-Fran'!G:J,3,FALSE)),0))</f>
        <v>29.83</v>
      </c>
      <c r="I52">
        <f>IF(OR(B52="Diamond",B52="Gold"),VLOOKUP(A52,'Gold-Fran'!G:K,5,FALSE),IF(B52="Silver",VLOOKUP(A52,'Silver-Fran'!G:K,5,FALSE),0))</f>
        <v>210507.62530000001</v>
      </c>
      <c r="J52" s="14">
        <f t="shared" si="4"/>
        <v>0</v>
      </c>
      <c r="K52">
        <f t="shared" si="5"/>
        <v>0</v>
      </c>
    </row>
    <row r="53" spans="1:11" hidden="1">
      <c r="A53" t="s">
        <v>170</v>
      </c>
      <c r="B53" t="s">
        <v>19</v>
      </c>
      <c r="C53" t="s">
        <v>18</v>
      </c>
      <c r="D53" s="20">
        <v>559.86800000000005</v>
      </c>
      <c r="E53" s="20">
        <v>3950938.088</v>
      </c>
      <c r="F53" s="20">
        <v>3950938.088</v>
      </c>
      <c r="G53" s="20">
        <v>0</v>
      </c>
      <c r="H53" s="14">
        <f>IF(OR(B53="Diamond",B53="Gold"),ABS(VLOOKUP(A53,'Gold-Fran'!G:J,3,FALSE)),IF(B53="Silver",ABS(VLOOKUP(A53,'Silver-Fran'!G:J,3,FALSE)),0))</f>
        <v>559.86800000000005</v>
      </c>
      <c r="I53">
        <f>IF(OR(B53="Diamond",B53="Gold"),VLOOKUP(A53,'Gold-Fran'!G:K,5,FALSE),IF(B53="Silver",VLOOKUP(A53,'Silver-Fran'!G:K,5,FALSE),0))</f>
        <v>3950938.08788</v>
      </c>
      <c r="J53" s="14">
        <f t="shared" si="4"/>
        <v>0</v>
      </c>
      <c r="K53">
        <f t="shared" si="5"/>
        <v>0</v>
      </c>
    </row>
    <row r="54" spans="1:11" hidden="1">
      <c r="A54" t="s">
        <v>171</v>
      </c>
      <c r="B54" t="s">
        <v>19</v>
      </c>
      <c r="C54" t="s">
        <v>18</v>
      </c>
      <c r="D54" s="20">
        <v>422.19499999999999</v>
      </c>
      <c r="E54" s="20">
        <v>2979392.1170000001</v>
      </c>
      <c r="F54" s="20">
        <v>2979392.1170000001</v>
      </c>
      <c r="G54" s="20">
        <v>0</v>
      </c>
      <c r="H54" s="14">
        <f>IF(OR(B54="Diamond",B54="Gold"),ABS(VLOOKUP(A54,'Gold-Fran'!G:J,3,FALSE)),IF(B54="Silver",ABS(VLOOKUP(A54,'Silver-Fran'!G:J,3,FALSE)),0))</f>
        <v>422.19499999999999</v>
      </c>
      <c r="I54">
        <f>IF(OR(B54="Diamond",B54="Gold"),VLOOKUP(A54,'Gold-Fran'!G:K,5,FALSE),IF(B54="Silver",VLOOKUP(A54,'Silver-Fran'!G:K,5,FALSE),0))</f>
        <v>2979392.1174499998</v>
      </c>
      <c r="J54" s="14">
        <f t="shared" si="4"/>
        <v>0</v>
      </c>
      <c r="K54">
        <f t="shared" si="5"/>
        <v>0</v>
      </c>
    </row>
    <row r="55" spans="1:11" hidden="1">
      <c r="A55" t="s">
        <v>172</v>
      </c>
      <c r="B55" t="s">
        <v>19</v>
      </c>
      <c r="C55" t="s">
        <v>18</v>
      </c>
      <c r="D55" s="20">
        <v>362.59300000000002</v>
      </c>
      <c r="E55" s="20">
        <v>2558786.1680000001</v>
      </c>
      <c r="F55" s="20">
        <v>2558786.1680000001</v>
      </c>
      <c r="G55" s="20">
        <v>0</v>
      </c>
      <c r="H55" s="14">
        <f>IF(OR(B55="Diamond",B55="Gold"),ABS(VLOOKUP(A55,'Gold-Fran'!G:J,3,FALSE)),IF(B55="Silver",ABS(VLOOKUP(A55,'Silver-Fran'!G:J,3,FALSE)),0))</f>
        <v>362.59300000000002</v>
      </c>
      <c r="I55">
        <f>IF(OR(B55="Diamond",B55="Gold"),VLOOKUP(A55,'Gold-Fran'!G:K,5,FALSE),IF(B55="Silver",VLOOKUP(A55,'Silver-Fran'!G:K,5,FALSE),0))</f>
        <v>2558786.16763</v>
      </c>
      <c r="J55" s="14">
        <f t="shared" si="4"/>
        <v>0</v>
      </c>
      <c r="K55">
        <f t="shared" si="5"/>
        <v>0</v>
      </c>
    </row>
    <row r="56" spans="1:11" hidden="1">
      <c r="A56" t="s">
        <v>173</v>
      </c>
      <c r="B56" t="s">
        <v>19</v>
      </c>
      <c r="C56" t="s">
        <v>18</v>
      </c>
      <c r="D56" s="20">
        <v>0.16600000000000001</v>
      </c>
      <c r="E56" s="20">
        <v>1171.4469999999999</v>
      </c>
      <c r="F56" s="20">
        <v>1171.4469999999999</v>
      </c>
      <c r="G56" s="20">
        <v>0</v>
      </c>
      <c r="H56" s="14">
        <f>IF(OR(B56="Diamond",B56="Gold"),ABS(VLOOKUP(A56,'Gold-Fran'!G:J,3,FALSE)),IF(B56="Silver",ABS(VLOOKUP(A56,'Silver-Fran'!G:J,3,FALSE)),0))</f>
        <v>0.16600000000000001</v>
      </c>
      <c r="I56">
        <f>IF(OR(B56="Diamond",B56="Gold"),VLOOKUP(A56,'Gold-Fran'!G:K,5,FALSE),IF(B56="Silver",VLOOKUP(A56,'Silver-Fran'!G:K,5,FALSE),0))</f>
        <v>1171.44706</v>
      </c>
      <c r="J56" s="14">
        <f t="shared" si="4"/>
        <v>0</v>
      </c>
      <c r="K56">
        <f t="shared" si="5"/>
        <v>0</v>
      </c>
    </row>
    <row r="57" spans="1:11" hidden="1">
      <c r="A57" t="s">
        <v>174</v>
      </c>
      <c r="B57" t="s">
        <v>19</v>
      </c>
      <c r="C57" t="s">
        <v>18</v>
      </c>
      <c r="D57" s="20">
        <v>309.44400000000002</v>
      </c>
      <c r="E57" s="20">
        <v>2183718.4580000001</v>
      </c>
      <c r="F57" s="20">
        <v>2183718.4580000001</v>
      </c>
      <c r="G57" s="20">
        <v>0</v>
      </c>
      <c r="H57" s="14">
        <f>IF(OR(B57="Diamond",B57="Gold"),ABS(VLOOKUP(A57,'Gold-Fran'!G:J,3,FALSE)),IF(B57="Silver",ABS(VLOOKUP(A57,'Silver-Fran'!G:J,3,FALSE)),0))</f>
        <v>309.44400000000002</v>
      </c>
      <c r="I57">
        <f>IF(OR(B57="Diamond",B57="Gold"),VLOOKUP(A57,'Gold-Fran'!G:K,5,FALSE),IF(B57="Silver",VLOOKUP(A57,'Silver-Fran'!G:K,5,FALSE),0))</f>
        <v>2183718.4580399999</v>
      </c>
      <c r="J57" s="14">
        <f t="shared" si="4"/>
        <v>0</v>
      </c>
      <c r="K57">
        <f t="shared" si="5"/>
        <v>0</v>
      </c>
    </row>
    <row r="58" spans="1:11" hidden="1">
      <c r="A58" t="s">
        <v>175</v>
      </c>
      <c r="B58" t="s">
        <v>19</v>
      </c>
      <c r="C58" t="s">
        <v>18</v>
      </c>
      <c r="D58" s="20">
        <v>309.77699999999999</v>
      </c>
      <c r="E58" s="20">
        <v>2186068.409</v>
      </c>
      <c r="F58" s="20">
        <v>2186068.409</v>
      </c>
      <c r="G58" s="20">
        <v>0</v>
      </c>
      <c r="H58" s="14">
        <f>IF(OR(B58="Diamond",B58="Gold"),ABS(VLOOKUP(A58,'Gold-Fran'!G:J,3,FALSE)),IF(B58="Silver",ABS(VLOOKUP(A58,'Silver-Fran'!G:J,3,FALSE)),0))</f>
        <v>309.77699999999999</v>
      </c>
      <c r="I58">
        <f>IF(OR(B58="Diamond",B58="Gold"),VLOOKUP(A58,'Gold-Fran'!G:K,5,FALSE),IF(B58="Silver",VLOOKUP(A58,'Silver-Fran'!G:K,5,FALSE),0))</f>
        <v>2186068.4090700001</v>
      </c>
      <c r="J58" s="14">
        <f t="shared" si="4"/>
        <v>0</v>
      </c>
      <c r="K58">
        <f t="shared" si="5"/>
        <v>0</v>
      </c>
    </row>
    <row r="59" spans="1:11" hidden="1">
      <c r="A59" t="s">
        <v>176</v>
      </c>
      <c r="B59" t="s">
        <v>19</v>
      </c>
      <c r="C59" t="s">
        <v>18</v>
      </c>
      <c r="D59" s="20">
        <v>723.298</v>
      </c>
      <c r="E59" s="20">
        <v>5104248.8890000004</v>
      </c>
      <c r="F59" s="20">
        <v>5104248.8890000004</v>
      </c>
      <c r="G59" s="20">
        <v>0</v>
      </c>
      <c r="H59" s="14">
        <f>IF(OR(B59="Diamond",B59="Gold"),ABS(VLOOKUP(A59,'Gold-Fran'!G:J,3,FALSE)),IF(B59="Silver",ABS(VLOOKUP(A59,'Silver-Fran'!G:J,3,FALSE)),0))</f>
        <v>723.298</v>
      </c>
      <c r="I59">
        <f>IF(OR(B59="Diamond",B59="Gold"),VLOOKUP(A59,'Gold-Fran'!G:K,5,FALSE),IF(B59="Silver",VLOOKUP(A59,'Silver-Fran'!G:K,5,FALSE),0))</f>
        <v>5104248.8891799999</v>
      </c>
      <c r="J59" s="14">
        <f t="shared" si="4"/>
        <v>0</v>
      </c>
      <c r="K59">
        <f t="shared" si="5"/>
        <v>0</v>
      </c>
    </row>
    <row r="60" spans="1:11" hidden="1">
      <c r="A60" t="s">
        <v>178</v>
      </c>
      <c r="B60" t="s">
        <v>19</v>
      </c>
      <c r="C60" t="s">
        <v>18</v>
      </c>
      <c r="D60" s="20">
        <v>102.69499999999999</v>
      </c>
      <c r="E60" s="20">
        <v>724709.37199999997</v>
      </c>
      <c r="F60" s="20">
        <v>724709.37199999997</v>
      </c>
      <c r="G60" s="20">
        <v>0</v>
      </c>
      <c r="H60" s="14">
        <f>IF(OR(B60="Diamond",B60="Gold"),ABS(VLOOKUP(A60,'Gold-Fran'!G:J,3,FALSE)),IF(B60="Silver",ABS(VLOOKUP(A60,'Silver-Fran'!G:J,3,FALSE)),0))</f>
        <v>102.69499999999999</v>
      </c>
      <c r="I60">
        <f>IF(OR(B60="Diamond",B60="Gold"),VLOOKUP(A60,'Gold-Fran'!G:K,5,FALSE),IF(B60="Silver",VLOOKUP(A60,'Silver-Fran'!G:K,5,FALSE),0))</f>
        <v>724709.37245000002</v>
      </c>
      <c r="J60" s="14">
        <f t="shared" si="4"/>
        <v>0</v>
      </c>
      <c r="K60">
        <f t="shared" si="5"/>
        <v>0</v>
      </c>
    </row>
    <row r="61" spans="1:11" hidden="1">
      <c r="A61" t="s">
        <v>179</v>
      </c>
      <c r="B61" t="s">
        <v>19</v>
      </c>
      <c r="C61" t="s">
        <v>18</v>
      </c>
      <c r="D61" s="20">
        <v>139.47999999999999</v>
      </c>
      <c r="E61" s="20">
        <v>984297.80700000003</v>
      </c>
      <c r="F61" s="20">
        <v>984297.80700000003</v>
      </c>
      <c r="G61" s="20">
        <v>0</v>
      </c>
      <c r="H61" s="14">
        <f>IF(OR(B61="Diamond",B61="Gold"),ABS(VLOOKUP(A61,'Gold-Fran'!G:J,3,FALSE)),IF(B61="Silver",ABS(VLOOKUP(A61,'Silver-Fran'!G:J,3,FALSE)),0))</f>
        <v>139.47999999999999</v>
      </c>
      <c r="I61">
        <f>IF(OR(B61="Diamond",B61="Gold"),VLOOKUP(A61,'Gold-Fran'!G:K,5,FALSE),IF(B61="Silver",VLOOKUP(A61,'Silver-Fran'!G:K,5,FALSE),0))</f>
        <v>984297.80680000002</v>
      </c>
      <c r="J61" s="14">
        <f t="shared" si="4"/>
        <v>0</v>
      </c>
      <c r="K61">
        <f t="shared" si="5"/>
        <v>0</v>
      </c>
    </row>
    <row r="62" spans="1:11" hidden="1">
      <c r="A62" t="s">
        <v>180</v>
      </c>
      <c r="B62" t="s">
        <v>19</v>
      </c>
      <c r="C62" t="s">
        <v>18</v>
      </c>
      <c r="D62" s="20">
        <v>323.22899999999998</v>
      </c>
      <c r="E62" s="20">
        <v>2280997.9619999998</v>
      </c>
      <c r="F62" s="20">
        <v>2280997.9619999998</v>
      </c>
      <c r="G62" s="20">
        <v>0</v>
      </c>
      <c r="H62" s="14">
        <f>IF(OR(B62="Diamond",B62="Gold"),ABS(VLOOKUP(A62,'Gold-Fran'!G:J,3,FALSE)),IF(B62="Silver",ABS(VLOOKUP(A62,'Silver-Fran'!G:J,3,FALSE)),0))</f>
        <v>323.22899999999998</v>
      </c>
      <c r="I62">
        <f>IF(OR(B62="Diamond",B62="Gold"),VLOOKUP(A62,'Gold-Fran'!G:K,5,FALSE),IF(B62="Silver",VLOOKUP(A62,'Silver-Fran'!G:K,5,FALSE),0))</f>
        <v>2280997.96239</v>
      </c>
      <c r="J62" s="14">
        <f t="shared" si="4"/>
        <v>0</v>
      </c>
      <c r="K62">
        <f t="shared" si="5"/>
        <v>0</v>
      </c>
    </row>
    <row r="63" spans="1:11" hidden="1">
      <c r="A63" t="s">
        <v>181</v>
      </c>
      <c r="B63" t="s">
        <v>19</v>
      </c>
      <c r="C63" t="s">
        <v>18</v>
      </c>
      <c r="D63" s="20">
        <v>159.72200000000001</v>
      </c>
      <c r="E63" s="20">
        <v>1127142.182</v>
      </c>
      <c r="F63" s="20">
        <v>1127142.182</v>
      </c>
      <c r="G63" s="20">
        <v>0</v>
      </c>
      <c r="H63" s="14">
        <f>IF(OR(B63="Diamond",B63="Gold"),ABS(VLOOKUP(A63,'Gold-Fran'!G:J,3,FALSE)),IF(B63="Silver",ABS(VLOOKUP(A63,'Silver-Fran'!G:J,3,FALSE)),0))</f>
        <v>159.72200000000001</v>
      </c>
      <c r="I63">
        <f>IF(OR(B63="Diamond",B63="Gold"),VLOOKUP(A63,'Gold-Fran'!G:K,5,FALSE),IF(B63="Silver",VLOOKUP(A63,'Silver-Fran'!G:K,5,FALSE),0))</f>
        <v>1127142.1817999999</v>
      </c>
      <c r="J63" s="14">
        <f t="shared" si="4"/>
        <v>0</v>
      </c>
      <c r="K63">
        <f t="shared" si="5"/>
        <v>0</v>
      </c>
    </row>
    <row r="64" spans="1:11" hidden="1">
      <c r="A64" t="s">
        <v>182</v>
      </c>
      <c r="B64" t="s">
        <v>19</v>
      </c>
      <c r="C64" t="s">
        <v>18</v>
      </c>
      <c r="D64" s="20">
        <v>109.321</v>
      </c>
      <c r="E64" s="20">
        <v>771467.36499999999</v>
      </c>
      <c r="F64" s="20">
        <v>771467.36499999999</v>
      </c>
      <c r="G64" s="20">
        <v>0</v>
      </c>
      <c r="H64" s="14">
        <f>IF(OR(B64="Diamond",B64="Gold"),ABS(VLOOKUP(A64,'Gold-Fran'!G:J,3,FALSE)),IF(B64="Silver",ABS(VLOOKUP(A64,'Silver-Fran'!G:J,3,FALSE)),0))</f>
        <v>109.321</v>
      </c>
      <c r="I64">
        <f>IF(OR(B64="Diamond",B64="Gold"),VLOOKUP(A64,'Gold-Fran'!G:K,5,FALSE),IF(B64="Silver",VLOOKUP(A64,'Silver-Fran'!G:K,5,FALSE),0))</f>
        <v>771467.36490000004</v>
      </c>
      <c r="J64" s="14">
        <f t="shared" si="4"/>
        <v>0</v>
      </c>
      <c r="K64">
        <f t="shared" si="5"/>
        <v>0</v>
      </c>
    </row>
    <row r="65" spans="1:11" hidden="1">
      <c r="A65" t="s">
        <v>183</v>
      </c>
      <c r="B65" t="s">
        <v>19</v>
      </c>
      <c r="C65" t="s">
        <v>18</v>
      </c>
      <c r="D65" s="20">
        <v>102.774</v>
      </c>
      <c r="E65" s="20">
        <v>725265.84100000001</v>
      </c>
      <c r="F65" s="20">
        <v>725265.84100000001</v>
      </c>
      <c r="G65" s="20">
        <v>0</v>
      </c>
      <c r="H65" s="14">
        <f>IF(OR(B65="Diamond",B65="Gold"),ABS(VLOOKUP(A65,'Gold-Fran'!G:J,3,FALSE)),IF(B65="Silver",ABS(VLOOKUP(A65,'Silver-Fran'!G:J,3,FALSE)),0))</f>
        <v>102.774</v>
      </c>
      <c r="I65">
        <f>IF(OR(B65="Diamond",B65="Gold"),VLOOKUP(A65,'Gold-Fran'!G:K,5,FALSE),IF(B65="Silver",VLOOKUP(A65,'Silver-Fran'!G:K,5,FALSE),0))</f>
        <v>725265.8406</v>
      </c>
      <c r="J65" s="14">
        <f t="shared" si="4"/>
        <v>0</v>
      </c>
      <c r="K65">
        <f t="shared" si="5"/>
        <v>0</v>
      </c>
    </row>
    <row r="66" spans="1:11" hidden="1">
      <c r="A66" t="s">
        <v>184</v>
      </c>
      <c r="B66" t="s">
        <v>19</v>
      </c>
      <c r="C66" t="s">
        <v>18</v>
      </c>
      <c r="D66" s="20">
        <v>49.292000000000002</v>
      </c>
      <c r="E66" s="20">
        <v>347848.71500000003</v>
      </c>
      <c r="F66" s="20">
        <v>347848.71500000003</v>
      </c>
      <c r="G66" s="20">
        <v>0</v>
      </c>
      <c r="H66" s="14">
        <f>IF(OR(B66="Diamond",B66="Gold"),ABS(VLOOKUP(A66,'Gold-Fran'!G:J,3,FALSE)),IF(B66="Silver",ABS(VLOOKUP(A66,'Silver-Fran'!G:J,3,FALSE)),0))</f>
        <v>49.292000000000002</v>
      </c>
      <c r="I66">
        <f>IF(OR(B66="Diamond",B66="Gold"),VLOOKUP(A66,'Gold-Fran'!G:K,5,FALSE),IF(B66="Silver",VLOOKUP(A66,'Silver-Fran'!G:K,5,FALSE),0))</f>
        <v>347848.71480000002</v>
      </c>
      <c r="J66" s="14">
        <f t="shared" si="4"/>
        <v>0</v>
      </c>
      <c r="K66">
        <f t="shared" si="5"/>
        <v>0</v>
      </c>
    </row>
    <row r="67" spans="1:11" hidden="1">
      <c r="A67" t="s">
        <v>185</v>
      </c>
      <c r="B67" t="s">
        <v>19</v>
      </c>
      <c r="C67" t="s">
        <v>18</v>
      </c>
      <c r="D67" s="20">
        <v>69.680000000000007</v>
      </c>
      <c r="E67" s="20">
        <v>491724.79200000002</v>
      </c>
      <c r="F67" s="20">
        <v>491724.79200000002</v>
      </c>
      <c r="G67" s="20">
        <v>0</v>
      </c>
      <c r="H67" s="14">
        <f>IF(OR(B67="Diamond",B67="Gold"),ABS(VLOOKUP(A67,'Gold-Fran'!G:J,3,FALSE)),IF(B67="Silver",ABS(VLOOKUP(A67,'Silver-Fran'!G:J,3,FALSE)),0))</f>
        <v>69.680000000000007</v>
      </c>
      <c r="I67">
        <f>IF(OR(B67="Diamond",B67="Gold"),VLOOKUP(A67,'Gold-Fran'!G:K,5,FALSE),IF(B67="Silver",VLOOKUP(A67,'Silver-Fran'!G:K,5,FALSE),0))</f>
        <v>491724.79200000002</v>
      </c>
      <c r="J67" s="14">
        <f t="shared" si="4"/>
        <v>0</v>
      </c>
      <c r="K67">
        <f t="shared" si="5"/>
        <v>0</v>
      </c>
    </row>
    <row r="68" spans="1:11" hidden="1">
      <c r="A68" t="s">
        <v>186</v>
      </c>
      <c r="B68" t="s">
        <v>19</v>
      </c>
      <c r="C68" t="s">
        <v>18</v>
      </c>
      <c r="D68" s="20">
        <v>167.37</v>
      </c>
      <c r="E68" s="20">
        <v>1181113.3529999999</v>
      </c>
      <c r="F68" s="20">
        <v>1181113.3529999999</v>
      </c>
      <c r="G68" s="20">
        <v>0</v>
      </c>
      <c r="H68" s="14">
        <f>IF(OR(B68="Diamond",B68="Gold"),ABS(VLOOKUP(A68,'Gold-Fran'!G:J,3,FALSE)),IF(B68="Silver",ABS(VLOOKUP(A68,'Silver-Fran'!G:J,3,FALSE)),0))</f>
        <v>167.37</v>
      </c>
      <c r="I68">
        <f>IF(OR(B68="Diamond",B68="Gold"),VLOOKUP(A68,'Gold-Fran'!G:K,5,FALSE),IF(B68="Silver",VLOOKUP(A68,'Silver-Fran'!G:K,5,FALSE),0))</f>
        <v>1181113.3529999999</v>
      </c>
      <c r="J68" s="14">
        <f t="shared" si="4"/>
        <v>0</v>
      </c>
      <c r="K68">
        <f t="shared" si="5"/>
        <v>0</v>
      </c>
    </row>
    <row r="69" spans="1:11" hidden="1">
      <c r="A69" t="s">
        <v>187</v>
      </c>
      <c r="B69" t="s">
        <v>19</v>
      </c>
      <c r="C69" t="s">
        <v>18</v>
      </c>
      <c r="D69" s="20">
        <v>225.298</v>
      </c>
      <c r="E69" s="20">
        <v>1589905.456</v>
      </c>
      <c r="F69" s="20">
        <v>1589905.456</v>
      </c>
      <c r="G69" s="20">
        <v>0</v>
      </c>
      <c r="H69" s="14">
        <f>IF(OR(B69="Diamond",B69="Gold"),ABS(VLOOKUP(A69,'Gold-Fran'!G:J,3,FALSE)),IF(B69="Silver",ABS(VLOOKUP(A69,'Silver-Fran'!G:J,3,FALSE)),0))</f>
        <v>225.298</v>
      </c>
      <c r="I69">
        <f>IF(OR(B69="Diamond",B69="Gold"),VLOOKUP(A69,'Gold-Fran'!G:K,5,FALSE),IF(B69="Silver",VLOOKUP(A69,'Silver-Fran'!G:K,5,FALSE),0))</f>
        <v>1589905.4561999999</v>
      </c>
      <c r="J69" s="14">
        <f t="shared" si="4"/>
        <v>0</v>
      </c>
      <c r="K69">
        <f t="shared" si="5"/>
        <v>0</v>
      </c>
    </row>
    <row r="70" spans="1:11" hidden="1">
      <c r="A70" t="s">
        <v>188</v>
      </c>
      <c r="B70" t="s">
        <v>19</v>
      </c>
      <c r="C70" t="s">
        <v>18</v>
      </c>
      <c r="D70" s="20">
        <v>337.70499999999998</v>
      </c>
      <c r="E70" s="20">
        <v>2383150.415</v>
      </c>
      <c r="F70" s="20">
        <v>2383150.415</v>
      </c>
      <c r="G70" s="20">
        <v>0</v>
      </c>
      <c r="H70" s="14">
        <f>IF(OR(B70="Diamond",B70="Gold"),ABS(VLOOKUP(A70,'Gold-Fran'!G:J,3,FALSE)),IF(B70="Silver",ABS(VLOOKUP(A70,'Silver-Fran'!G:J,3,FALSE)),0))</f>
        <v>337.70499999999998</v>
      </c>
      <c r="I70">
        <f>IF(OR(B70="Diamond",B70="Gold"),VLOOKUP(A70,'Gold-Fran'!G:K,5,FALSE),IF(B70="Silver",VLOOKUP(A70,'Silver-Fran'!G:K,5,FALSE),0))</f>
        <v>2383150.4145</v>
      </c>
      <c r="J70" s="14">
        <f t="shared" si="4"/>
        <v>0</v>
      </c>
      <c r="K70">
        <f t="shared" si="5"/>
        <v>1E-3</v>
      </c>
    </row>
    <row r="71" spans="1:11" hidden="1">
      <c r="A71" t="s">
        <v>189</v>
      </c>
      <c r="B71" t="s">
        <v>19</v>
      </c>
      <c r="C71" t="s">
        <v>18</v>
      </c>
      <c r="D71" s="20">
        <v>408.28100000000001</v>
      </c>
      <c r="E71" s="20">
        <v>2881198.1889999998</v>
      </c>
      <c r="F71" s="20">
        <v>2881198.1889999998</v>
      </c>
      <c r="G71" s="20">
        <v>0</v>
      </c>
      <c r="H71" s="14">
        <f>IF(OR(B71="Diamond",B71="Gold"),ABS(VLOOKUP(A71,'Gold-Fran'!G:J,3,FALSE)),IF(B71="Silver",ABS(VLOOKUP(A71,'Silver-Fran'!G:J,3,FALSE)),0))</f>
        <v>408.28100000000001</v>
      </c>
      <c r="I71">
        <f>IF(OR(B71="Diamond",B71="Gold"),VLOOKUP(A71,'Gold-Fran'!G:K,5,FALSE),IF(B71="Silver",VLOOKUP(A71,'Silver-Fran'!G:K,5,FALSE),0))</f>
        <v>2881198.1889</v>
      </c>
      <c r="J71" s="14">
        <f t="shared" si="4"/>
        <v>0</v>
      </c>
      <c r="K71">
        <f t="shared" si="5"/>
        <v>0</v>
      </c>
    </row>
    <row r="72" spans="1:11" hidden="1">
      <c r="A72" t="s">
        <v>190</v>
      </c>
      <c r="B72" t="s">
        <v>19</v>
      </c>
      <c r="C72" t="s">
        <v>18</v>
      </c>
      <c r="D72" s="20">
        <v>132.047</v>
      </c>
      <c r="E72" s="20">
        <v>931842.47400000005</v>
      </c>
      <c r="F72" s="20">
        <v>931842.47400000005</v>
      </c>
      <c r="G72" s="20">
        <v>0</v>
      </c>
      <c r="H72" s="14">
        <f>IF(OR(B72="Diamond",B72="Gold"),ABS(VLOOKUP(A72,'Gold-Fran'!G:J,3,FALSE)),IF(B72="Silver",ABS(VLOOKUP(A72,'Silver-Fran'!G:J,3,FALSE)),0))</f>
        <v>132.047</v>
      </c>
      <c r="I72">
        <f>IF(OR(B72="Diamond",B72="Gold"),VLOOKUP(A72,'Gold-Fran'!G:K,5,FALSE),IF(B72="Silver",VLOOKUP(A72,'Silver-Fran'!G:K,5,FALSE),0))</f>
        <v>931842.4743</v>
      </c>
      <c r="J72" s="14">
        <f t="shared" ref="J72:J135" si="6">D72-H72</f>
        <v>0</v>
      </c>
      <c r="K72">
        <f t="shared" ref="K72:K135" si="7">ROUND(E72-I72,3)</f>
        <v>0</v>
      </c>
    </row>
    <row r="73" spans="1:11" hidden="1">
      <c r="A73" t="s">
        <v>191</v>
      </c>
      <c r="B73" t="s">
        <v>19</v>
      </c>
      <c r="C73" t="s">
        <v>18</v>
      </c>
      <c r="D73" s="20">
        <v>325.77499999999998</v>
      </c>
      <c r="E73" s="20">
        <v>2298961.5980000002</v>
      </c>
      <c r="F73" s="20">
        <v>2298961.5980000002</v>
      </c>
      <c r="G73" s="20">
        <v>0</v>
      </c>
      <c r="H73" s="14">
        <f>IF(OR(B73="Diamond",B73="Gold"),ABS(VLOOKUP(A73,'Gold-Fran'!G:J,3,FALSE)),IF(B73="Silver",ABS(VLOOKUP(A73,'Silver-Fran'!G:J,3,FALSE)),0))</f>
        <v>325.77499999999998</v>
      </c>
      <c r="I73">
        <f>IF(OR(B73="Diamond",B73="Gold"),VLOOKUP(A73,'Gold-Fran'!G:K,5,FALSE),IF(B73="Silver",VLOOKUP(A73,'Silver-Fran'!G:K,5,FALSE),0))</f>
        <v>2298961.5975000001</v>
      </c>
      <c r="J73" s="14">
        <f t="shared" si="6"/>
        <v>0</v>
      </c>
      <c r="K73">
        <f t="shared" si="7"/>
        <v>1E-3</v>
      </c>
    </row>
    <row r="74" spans="1:11" hidden="1">
      <c r="A74" t="s">
        <v>192</v>
      </c>
      <c r="B74" t="s">
        <v>19</v>
      </c>
      <c r="C74" t="s">
        <v>18</v>
      </c>
      <c r="D74" s="20">
        <v>80.674999999999997</v>
      </c>
      <c r="E74" s="20">
        <v>569315.40800000005</v>
      </c>
      <c r="F74" s="20">
        <v>569315.40800000005</v>
      </c>
      <c r="G74" s="20">
        <v>0</v>
      </c>
      <c r="H74" s="14">
        <f>IF(OR(B74="Diamond",B74="Gold"),ABS(VLOOKUP(A74,'Gold-Fran'!G:J,3,FALSE)),IF(B74="Silver",ABS(VLOOKUP(A74,'Silver-Fran'!G:J,3,FALSE)),0))</f>
        <v>80.674999999999997</v>
      </c>
      <c r="I74">
        <f>IF(OR(B74="Diamond",B74="Gold"),VLOOKUP(A74,'Gold-Fran'!G:K,5,FALSE),IF(B74="Silver",VLOOKUP(A74,'Silver-Fran'!G:K,5,FALSE),0))</f>
        <v>569315.40749999997</v>
      </c>
      <c r="J74" s="14">
        <f t="shared" si="6"/>
        <v>0</v>
      </c>
      <c r="K74">
        <f t="shared" si="7"/>
        <v>1E-3</v>
      </c>
    </row>
    <row r="75" spans="1:11" hidden="1">
      <c r="A75" t="s">
        <v>193</v>
      </c>
      <c r="B75" t="s">
        <v>19</v>
      </c>
      <c r="C75" t="s">
        <v>18</v>
      </c>
      <c r="D75" s="20">
        <v>32.039000000000001</v>
      </c>
      <c r="E75" s="20">
        <v>226096.019</v>
      </c>
      <c r="F75" s="20">
        <v>226096.019</v>
      </c>
      <c r="G75" s="20">
        <v>0</v>
      </c>
      <c r="H75" s="14">
        <f>IF(OR(B75="Diamond",B75="Gold"),ABS(VLOOKUP(A75,'Gold-Fran'!G:J,3,FALSE)),IF(B75="Silver",ABS(VLOOKUP(A75,'Silver-Fran'!G:J,3,FALSE)),0))</f>
        <v>32.039000000000001</v>
      </c>
      <c r="I75">
        <f>IF(OR(B75="Diamond",B75="Gold"),VLOOKUP(A75,'Gold-Fran'!G:K,5,FALSE),IF(B75="Silver",VLOOKUP(A75,'Silver-Fran'!G:K,5,FALSE),0))</f>
        <v>226096.0191</v>
      </c>
      <c r="J75" s="14">
        <f t="shared" si="6"/>
        <v>0</v>
      </c>
      <c r="K75">
        <f t="shared" si="7"/>
        <v>0</v>
      </c>
    </row>
    <row r="76" spans="1:11" hidden="1">
      <c r="A76" t="s">
        <v>177</v>
      </c>
      <c r="B76" t="s">
        <v>76</v>
      </c>
      <c r="C76" t="s">
        <v>18</v>
      </c>
      <c r="D76" s="20">
        <v>6.6619999999999999</v>
      </c>
      <c r="E76" s="20">
        <v>47013.133999999998</v>
      </c>
      <c r="F76" s="20">
        <v>47013.133999999998</v>
      </c>
      <c r="G76" s="20">
        <v>0</v>
      </c>
      <c r="H76" s="14">
        <f>IF(OR(B76="Diamond",B76="Gold"),ABS(VLOOKUP(A76,'Gold-Fran'!G:J,3,FALSE)),IF(B76="Silver",ABS(VLOOKUP(A76,'Silver-Fran'!G:J,3,FALSE)),0))</f>
        <v>6.6619999999999999</v>
      </c>
      <c r="I76">
        <f>IF(OR(B76="Diamond",B76="Gold"),VLOOKUP(A76,'Gold-Fran'!G:K,5,FALSE),IF(B76="Silver",VLOOKUP(A76,'Silver-Fran'!G:K,5,FALSE),0))</f>
        <v>47013.134420000002</v>
      </c>
      <c r="J76" s="14">
        <f t="shared" si="6"/>
        <v>0</v>
      </c>
      <c r="K76">
        <f t="shared" si="7"/>
        <v>0</v>
      </c>
    </row>
    <row r="77" spans="1:11" hidden="1">
      <c r="A77" t="s">
        <v>351</v>
      </c>
      <c r="B77" t="s">
        <v>4</v>
      </c>
      <c r="C77" t="s">
        <v>18</v>
      </c>
      <c r="D77" s="20">
        <v>968.49699999999996</v>
      </c>
      <c r="E77" s="20">
        <v>79823.523000000001</v>
      </c>
      <c r="F77" s="20">
        <v>79823.523000000001</v>
      </c>
      <c r="G77" s="20">
        <v>0</v>
      </c>
      <c r="H77" s="14">
        <f>IF(OR(B77="Diamond",B77="Gold"),ABS(VLOOKUP(A77,'Gold-Fran'!G:J,3,FALSE)),IF(B77="Silver",ABS(VLOOKUP(A77,'Silver-Fran'!G:J,3,FALSE)),0))</f>
        <v>968.49699999999996</v>
      </c>
      <c r="I77">
        <f>IF(OR(B77="Diamond",B77="Gold"),VLOOKUP(A77,'Gold-Fran'!G:K,5,FALSE),IF(B77="Silver",VLOOKUP(A77,'Silver-Fran'!G:K,5,FALSE),0))</f>
        <v>79823.52274</v>
      </c>
      <c r="J77" s="14">
        <f t="shared" si="6"/>
        <v>0</v>
      </c>
      <c r="K77">
        <f t="shared" si="7"/>
        <v>0</v>
      </c>
    </row>
    <row r="78" spans="1:11" hidden="1">
      <c r="A78" t="s">
        <v>352</v>
      </c>
      <c r="B78" t="s">
        <v>4</v>
      </c>
      <c r="C78" t="s">
        <v>18</v>
      </c>
      <c r="D78" s="20">
        <v>7.5839999999999996</v>
      </c>
      <c r="E78" s="20">
        <v>625.07299999999998</v>
      </c>
      <c r="F78" s="20">
        <v>625.07299999999998</v>
      </c>
      <c r="G78" s="20">
        <v>0</v>
      </c>
      <c r="H78" s="14">
        <f>IF(OR(B78="Diamond",B78="Gold"),ABS(VLOOKUP(A78,'Gold-Fran'!G:J,3,FALSE)),IF(B78="Silver",ABS(VLOOKUP(A78,'Silver-Fran'!G:J,3,FALSE)),0))</f>
        <v>7.5839999999999996</v>
      </c>
      <c r="I78">
        <f>IF(OR(B78="Diamond",B78="Gold"),VLOOKUP(A78,'Gold-Fran'!G:K,5,FALSE),IF(B78="Silver",VLOOKUP(A78,'Silver-Fran'!G:K,5,FALSE),0))</f>
        <v>625.07327999999995</v>
      </c>
      <c r="J78" s="14">
        <f t="shared" si="6"/>
        <v>0</v>
      </c>
      <c r="K78">
        <f t="shared" si="7"/>
        <v>0</v>
      </c>
    </row>
    <row r="79" spans="1:11" hidden="1">
      <c r="A79" t="s">
        <v>353</v>
      </c>
      <c r="B79" t="s">
        <v>4</v>
      </c>
      <c r="C79" t="s">
        <v>18</v>
      </c>
      <c r="D79" s="20">
        <v>2777.5</v>
      </c>
      <c r="E79" s="20">
        <v>228921.55</v>
      </c>
      <c r="F79" s="20">
        <v>228921.55</v>
      </c>
      <c r="G79" s="20">
        <v>0</v>
      </c>
      <c r="H79" s="14">
        <f>IF(OR(B79="Diamond",B79="Gold"),ABS(VLOOKUP(A79,'Gold-Fran'!G:J,3,FALSE)),IF(B79="Silver",ABS(VLOOKUP(A79,'Silver-Fran'!G:J,3,FALSE)),0))</f>
        <v>2777.5</v>
      </c>
      <c r="I79">
        <f>IF(OR(B79="Diamond",B79="Gold"),VLOOKUP(A79,'Gold-Fran'!G:K,5,FALSE),IF(B79="Silver",VLOOKUP(A79,'Silver-Fran'!G:K,5,FALSE),0))</f>
        <v>228921.55</v>
      </c>
      <c r="J79" s="14">
        <f t="shared" si="6"/>
        <v>0</v>
      </c>
      <c r="K79">
        <f t="shared" si="7"/>
        <v>0</v>
      </c>
    </row>
    <row r="80" spans="1:11" hidden="1">
      <c r="A80" t="s">
        <v>354</v>
      </c>
      <c r="B80" t="s">
        <v>4</v>
      </c>
      <c r="C80" t="s">
        <v>18</v>
      </c>
      <c r="D80" s="20">
        <v>2.8679999999999999</v>
      </c>
      <c r="E80" s="20">
        <v>236.381</v>
      </c>
      <c r="F80" s="20">
        <v>236.381</v>
      </c>
      <c r="G80" s="20">
        <v>0</v>
      </c>
      <c r="H80" s="14">
        <f>IF(OR(B80="Diamond",B80="Gold"),ABS(VLOOKUP(A80,'Gold-Fran'!G:J,3,FALSE)),IF(B80="Silver",ABS(VLOOKUP(A80,'Silver-Fran'!G:J,3,FALSE)),0))</f>
        <v>2.8679999999999999</v>
      </c>
      <c r="I80">
        <f>IF(OR(B80="Diamond",B80="Gold"),VLOOKUP(A80,'Gold-Fran'!G:K,5,FALSE),IF(B80="Silver",VLOOKUP(A80,'Silver-Fran'!G:K,5,FALSE),0))</f>
        <v>236.38056</v>
      </c>
      <c r="J80" s="14">
        <f t="shared" si="6"/>
        <v>0</v>
      </c>
      <c r="K80">
        <f t="shared" si="7"/>
        <v>0</v>
      </c>
    </row>
    <row r="81" spans="1:11" hidden="1">
      <c r="A81" t="s">
        <v>355</v>
      </c>
      <c r="B81" t="s">
        <v>4</v>
      </c>
      <c r="C81" t="s">
        <v>18</v>
      </c>
      <c r="D81" s="20">
        <v>8.8620000000000001</v>
      </c>
      <c r="E81" s="20">
        <v>730.40599999999995</v>
      </c>
      <c r="F81" s="20">
        <v>730.40599999999995</v>
      </c>
      <c r="G81" s="20">
        <v>0</v>
      </c>
      <c r="H81" s="14">
        <f>IF(OR(B81="Diamond",B81="Gold"),ABS(VLOOKUP(A81,'Gold-Fran'!G:J,3,FALSE)),IF(B81="Silver",ABS(VLOOKUP(A81,'Silver-Fran'!G:J,3,FALSE)),0))</f>
        <v>8.8620000000000001</v>
      </c>
      <c r="I81">
        <f>IF(OR(B81="Diamond",B81="Gold"),VLOOKUP(A81,'Gold-Fran'!G:K,5,FALSE),IF(B81="Silver",VLOOKUP(A81,'Silver-Fran'!G:K,5,FALSE),0))</f>
        <v>730.40603999999996</v>
      </c>
      <c r="J81" s="14">
        <f t="shared" si="6"/>
        <v>0</v>
      </c>
      <c r="K81">
        <f t="shared" si="7"/>
        <v>0</v>
      </c>
    </row>
    <row r="82" spans="1:11" hidden="1">
      <c r="A82" t="s">
        <v>356</v>
      </c>
      <c r="B82" t="s">
        <v>4</v>
      </c>
      <c r="C82" t="s">
        <v>18</v>
      </c>
      <c r="D82" s="20">
        <v>6.6790000000000003</v>
      </c>
      <c r="E82" s="20">
        <v>550.48299999999995</v>
      </c>
      <c r="F82" s="20">
        <v>550.48299999999995</v>
      </c>
      <c r="G82" s="20">
        <v>0</v>
      </c>
      <c r="H82" s="14">
        <f>IF(OR(B82="Diamond",B82="Gold"),ABS(VLOOKUP(A82,'Gold-Fran'!G:J,3,FALSE)),IF(B82="Silver",ABS(VLOOKUP(A82,'Silver-Fran'!G:J,3,FALSE)),0))</f>
        <v>6.6790000000000003</v>
      </c>
      <c r="I82">
        <f>IF(OR(B82="Diamond",B82="Gold"),VLOOKUP(A82,'Gold-Fran'!G:K,5,FALSE),IF(B82="Silver",VLOOKUP(A82,'Silver-Fran'!G:K,5,FALSE),0))</f>
        <v>550.48317999999995</v>
      </c>
      <c r="J82" s="14">
        <f t="shared" si="6"/>
        <v>0</v>
      </c>
      <c r="K82">
        <f t="shared" si="7"/>
        <v>0</v>
      </c>
    </row>
    <row r="83" spans="1:11" hidden="1">
      <c r="A83" t="s">
        <v>357</v>
      </c>
      <c r="B83" t="s">
        <v>4</v>
      </c>
      <c r="C83" t="s">
        <v>18</v>
      </c>
      <c r="D83" s="20">
        <v>6.29</v>
      </c>
      <c r="E83" s="20">
        <v>518.42200000000003</v>
      </c>
      <c r="F83" s="20">
        <v>518.42200000000003</v>
      </c>
      <c r="G83" s="20">
        <v>0</v>
      </c>
      <c r="H83" s="14">
        <f>IF(OR(B83="Diamond",B83="Gold"),ABS(VLOOKUP(A83,'Gold-Fran'!G:J,3,FALSE)),IF(B83="Silver",ABS(VLOOKUP(A83,'Silver-Fran'!G:J,3,FALSE)),0))</f>
        <v>6.29</v>
      </c>
      <c r="I83">
        <f>IF(OR(B83="Diamond",B83="Gold"),VLOOKUP(A83,'Gold-Fran'!G:K,5,FALSE),IF(B83="Silver",VLOOKUP(A83,'Silver-Fran'!G:K,5,FALSE),0))</f>
        <v>518.42179999999996</v>
      </c>
      <c r="J83" s="14">
        <f t="shared" si="6"/>
        <v>0</v>
      </c>
      <c r="K83">
        <f t="shared" si="7"/>
        <v>0</v>
      </c>
    </row>
    <row r="84" spans="1:11" hidden="1">
      <c r="A84" t="s">
        <v>358</v>
      </c>
      <c r="B84" t="s">
        <v>4</v>
      </c>
      <c r="C84" t="s">
        <v>18</v>
      </c>
      <c r="D84" s="20">
        <v>9.0649999999999995</v>
      </c>
      <c r="E84" s="20">
        <v>747.13699999999994</v>
      </c>
      <c r="F84" s="20">
        <v>747.13699999999994</v>
      </c>
      <c r="G84" s="20">
        <v>0</v>
      </c>
      <c r="H84" s="14">
        <f>IF(OR(B84="Diamond",B84="Gold"),ABS(VLOOKUP(A84,'Gold-Fran'!G:J,3,FALSE)),IF(B84="Silver",ABS(VLOOKUP(A84,'Silver-Fran'!G:J,3,FALSE)),0))</f>
        <v>9.0649999999999995</v>
      </c>
      <c r="I84">
        <f>IF(OR(B84="Diamond",B84="Gold"),VLOOKUP(A84,'Gold-Fran'!G:K,5,FALSE),IF(B84="Silver",VLOOKUP(A84,'Silver-Fran'!G:K,5,FALSE),0))</f>
        <v>747.13729999999998</v>
      </c>
      <c r="J84" s="14">
        <f t="shared" si="6"/>
        <v>0</v>
      </c>
      <c r="K84">
        <f t="shared" si="7"/>
        <v>0</v>
      </c>
    </row>
    <row r="85" spans="1:11" hidden="1">
      <c r="A85" t="s">
        <v>364</v>
      </c>
      <c r="B85" t="s">
        <v>4</v>
      </c>
      <c r="C85" t="s">
        <v>18</v>
      </c>
      <c r="D85" s="20">
        <v>308.50900000000001</v>
      </c>
      <c r="E85" s="20">
        <v>25381.035</v>
      </c>
      <c r="F85" s="20">
        <v>25381.035</v>
      </c>
      <c r="G85" s="20">
        <v>0</v>
      </c>
      <c r="H85" s="14">
        <f>IF(OR(B85="Diamond",B85="Gold"),ABS(VLOOKUP(A85,'Gold-Fran'!G:J,3,FALSE)),IF(B85="Silver",ABS(VLOOKUP(A85,'Silver-Fran'!G:J,3,FALSE)),0))</f>
        <v>308.50900000000001</v>
      </c>
      <c r="I85">
        <f>IF(OR(B85="Diamond",B85="Gold"),VLOOKUP(A85,'Gold-Fran'!G:K,5,FALSE),IF(B85="Silver",VLOOKUP(A85,'Silver-Fran'!G:K,5,FALSE),0))</f>
        <v>25381.03543</v>
      </c>
      <c r="J85" s="14">
        <f t="shared" si="6"/>
        <v>0</v>
      </c>
      <c r="K85">
        <f t="shared" si="7"/>
        <v>0</v>
      </c>
    </row>
    <row r="86" spans="1:11" hidden="1">
      <c r="A86" t="s">
        <v>195</v>
      </c>
      <c r="B86" t="s">
        <v>19</v>
      </c>
      <c r="C86" t="s">
        <v>18</v>
      </c>
      <c r="D86" s="20">
        <v>55.228000000000002</v>
      </c>
      <c r="E86" s="20">
        <v>389738.473</v>
      </c>
      <c r="F86" s="20">
        <v>389738.473</v>
      </c>
      <c r="G86" s="20">
        <v>0</v>
      </c>
      <c r="H86" s="14">
        <f>IF(OR(B86="Diamond",B86="Gold"),ABS(VLOOKUP(A86,'Gold-Fran'!G:J,3,FALSE)),IF(B86="Silver",ABS(VLOOKUP(A86,'Silver-Fran'!G:J,3,FALSE)),0))</f>
        <v>55.228000000000002</v>
      </c>
      <c r="I86">
        <f>IF(OR(B86="Diamond",B86="Gold"),VLOOKUP(A86,'Gold-Fran'!G:K,5,FALSE),IF(B86="Silver",VLOOKUP(A86,'Silver-Fran'!G:K,5,FALSE),0))</f>
        <v>389738.47320000001</v>
      </c>
      <c r="J86" s="14">
        <f t="shared" si="6"/>
        <v>0</v>
      </c>
      <c r="K86">
        <f t="shared" si="7"/>
        <v>0</v>
      </c>
    </row>
    <row r="87" spans="1:11" hidden="1">
      <c r="A87" t="s">
        <v>196</v>
      </c>
      <c r="B87" t="s">
        <v>19</v>
      </c>
      <c r="C87" t="s">
        <v>18</v>
      </c>
      <c r="D87" s="20">
        <v>41.473999999999997</v>
      </c>
      <c r="E87" s="20">
        <v>292677.87099999998</v>
      </c>
      <c r="F87" s="20">
        <v>292677.87099999998</v>
      </c>
      <c r="G87" s="20">
        <v>0</v>
      </c>
      <c r="H87" s="14">
        <f>IF(OR(B87="Diamond",B87="Gold"),ABS(VLOOKUP(A87,'Gold-Fran'!G:J,3,FALSE)),IF(B87="Silver",ABS(VLOOKUP(A87,'Silver-Fran'!G:J,3,FALSE)),0))</f>
        <v>41.473999999999997</v>
      </c>
      <c r="I87">
        <f>IF(OR(B87="Diamond",B87="Gold"),VLOOKUP(A87,'Gold-Fran'!G:K,5,FALSE),IF(B87="Silver",VLOOKUP(A87,'Silver-Fran'!G:K,5,FALSE),0))</f>
        <v>292677.87060000002</v>
      </c>
      <c r="J87" s="14">
        <f t="shared" si="6"/>
        <v>0</v>
      </c>
      <c r="K87">
        <f t="shared" si="7"/>
        <v>0</v>
      </c>
    </row>
    <row r="88" spans="1:11" hidden="1">
      <c r="A88" t="s">
        <v>197</v>
      </c>
      <c r="B88" t="s">
        <v>19</v>
      </c>
      <c r="C88" t="s">
        <v>18</v>
      </c>
      <c r="D88" s="20">
        <v>74.989000000000004</v>
      </c>
      <c r="E88" s="20">
        <v>529189.87399999995</v>
      </c>
      <c r="F88" s="20">
        <v>529189.87399999995</v>
      </c>
      <c r="G88" s="20">
        <v>0</v>
      </c>
      <c r="H88" s="14">
        <f>IF(OR(B88="Diamond",B88="Gold"),ABS(VLOOKUP(A88,'Gold-Fran'!G:J,3,FALSE)),IF(B88="Silver",ABS(VLOOKUP(A88,'Silver-Fran'!G:J,3,FALSE)),0))</f>
        <v>74.989000000000004</v>
      </c>
      <c r="I88">
        <f>IF(OR(B88="Diamond",B88="Gold"),VLOOKUP(A88,'Gold-Fran'!G:K,5,FALSE),IF(B88="Silver",VLOOKUP(A88,'Silver-Fran'!G:K,5,FALSE),0))</f>
        <v>529189.87410000002</v>
      </c>
      <c r="J88" s="14">
        <f t="shared" si="6"/>
        <v>0</v>
      </c>
      <c r="K88">
        <f t="shared" si="7"/>
        <v>0</v>
      </c>
    </row>
    <row r="89" spans="1:11" hidden="1">
      <c r="A89" t="s">
        <v>198</v>
      </c>
      <c r="B89" t="s">
        <v>19</v>
      </c>
      <c r="C89" t="s">
        <v>18</v>
      </c>
      <c r="D89" s="20">
        <v>555.22799999999995</v>
      </c>
      <c r="E89" s="20">
        <v>3918188.4730000002</v>
      </c>
      <c r="F89" s="20">
        <v>3918188.4730000002</v>
      </c>
      <c r="G89" s="20">
        <v>0</v>
      </c>
      <c r="H89" s="14">
        <f>IF(OR(B89="Diamond",B89="Gold"),ABS(VLOOKUP(A89,'Gold-Fran'!G:J,3,FALSE)),IF(B89="Silver",ABS(VLOOKUP(A89,'Silver-Fran'!G:J,3,FALSE)),0))</f>
        <v>555.22799999999995</v>
      </c>
      <c r="I89">
        <f>IF(OR(B89="Diamond",B89="Gold"),VLOOKUP(A89,'Gold-Fran'!G:K,5,FALSE),IF(B89="Silver",VLOOKUP(A89,'Silver-Fran'!G:K,5,FALSE),0))</f>
        <v>3918188.4731999999</v>
      </c>
      <c r="J89" s="14">
        <f t="shared" si="6"/>
        <v>0</v>
      </c>
      <c r="K89">
        <f t="shared" si="7"/>
        <v>0</v>
      </c>
    </row>
    <row r="90" spans="1:11" hidden="1">
      <c r="A90" t="s">
        <v>199</v>
      </c>
      <c r="B90" t="s">
        <v>19</v>
      </c>
      <c r="C90" t="s">
        <v>18</v>
      </c>
      <c r="D90" s="20">
        <v>753.00300000000004</v>
      </c>
      <c r="E90" s="20">
        <v>5313866.8710000003</v>
      </c>
      <c r="F90" s="20">
        <v>5313866.8710000003</v>
      </c>
      <c r="G90" s="20">
        <v>0</v>
      </c>
      <c r="H90" s="14">
        <f>IF(OR(B90="Diamond",B90="Gold"),ABS(VLOOKUP(A90,'Gold-Fran'!G:J,3,FALSE)),IF(B90="Silver",ABS(VLOOKUP(A90,'Silver-Fran'!G:J,3,FALSE)),0))</f>
        <v>753.00300000000004</v>
      </c>
      <c r="I90">
        <f>IF(OR(B90="Diamond",B90="Gold"),VLOOKUP(A90,'Gold-Fran'!G:K,5,FALSE),IF(B90="Silver",VLOOKUP(A90,'Silver-Fran'!G:K,5,FALSE),0))</f>
        <v>5313866.8706999999</v>
      </c>
      <c r="J90" s="14">
        <f t="shared" si="6"/>
        <v>0</v>
      </c>
      <c r="K90">
        <f t="shared" si="7"/>
        <v>0</v>
      </c>
    </row>
    <row r="91" spans="1:11" hidden="1">
      <c r="A91" t="s">
        <v>200</v>
      </c>
      <c r="B91" t="s">
        <v>19</v>
      </c>
      <c r="C91" t="s">
        <v>18</v>
      </c>
      <c r="D91" s="20">
        <v>533.24599999999998</v>
      </c>
      <c r="E91" s="20">
        <v>3763063.6970000002</v>
      </c>
      <c r="F91" s="20">
        <v>3763063.6970000002</v>
      </c>
      <c r="G91" s="20">
        <v>0</v>
      </c>
      <c r="H91" s="14">
        <f>IF(OR(B91="Diamond",B91="Gold"),ABS(VLOOKUP(A91,'Gold-Fran'!G:J,3,FALSE)),IF(B91="Silver",ABS(VLOOKUP(A91,'Silver-Fran'!G:J,3,FALSE)),0))</f>
        <v>533.24599999999998</v>
      </c>
      <c r="I91">
        <f>IF(OR(B91="Diamond",B91="Gold"),VLOOKUP(A91,'Gold-Fran'!G:K,5,FALSE),IF(B91="Silver",VLOOKUP(A91,'Silver-Fran'!G:K,5,FALSE),0))</f>
        <v>3763063.6973999999</v>
      </c>
      <c r="J91" s="14">
        <f t="shared" si="6"/>
        <v>0</v>
      </c>
      <c r="K91">
        <f t="shared" si="7"/>
        <v>0</v>
      </c>
    </row>
    <row r="92" spans="1:11" hidden="1">
      <c r="A92" t="s">
        <v>201</v>
      </c>
      <c r="B92" t="s">
        <v>19</v>
      </c>
      <c r="C92" t="s">
        <v>18</v>
      </c>
      <c r="D92" s="20">
        <v>642.19899999999996</v>
      </c>
      <c r="E92" s="20">
        <v>4531934.1229999997</v>
      </c>
      <c r="F92" s="20">
        <v>4531934.1229999997</v>
      </c>
      <c r="G92" s="20">
        <v>0</v>
      </c>
      <c r="H92" s="14">
        <f>IF(OR(B92="Diamond",B92="Gold"),ABS(VLOOKUP(A92,'Gold-Fran'!G:J,3,FALSE)),IF(B92="Silver",ABS(VLOOKUP(A92,'Silver-Fran'!G:J,3,FALSE)),0))</f>
        <v>642.19899999999996</v>
      </c>
      <c r="I92">
        <f>IF(OR(B92="Diamond",B92="Gold"),VLOOKUP(A92,'Gold-Fran'!G:K,5,FALSE),IF(B92="Silver",VLOOKUP(A92,'Silver-Fran'!G:K,5,FALSE),0))</f>
        <v>4531934.1231000004</v>
      </c>
      <c r="J92" s="14">
        <f t="shared" si="6"/>
        <v>0</v>
      </c>
      <c r="K92">
        <f t="shared" si="7"/>
        <v>0</v>
      </c>
    </row>
    <row r="93" spans="1:11" hidden="1">
      <c r="A93" t="s">
        <v>202</v>
      </c>
      <c r="B93" t="s">
        <v>19</v>
      </c>
      <c r="C93" t="s">
        <v>18</v>
      </c>
      <c r="D93" s="20">
        <v>1.7999999999999999E-2</v>
      </c>
      <c r="E93" s="20">
        <v>127.024</v>
      </c>
      <c r="F93" s="20">
        <v>127.024</v>
      </c>
      <c r="G93" s="20">
        <v>0</v>
      </c>
      <c r="H93" s="14">
        <f>IF(OR(B93="Diamond",B93="Gold"),ABS(VLOOKUP(A93,'Gold-Fran'!G:J,3,FALSE)),IF(B93="Silver",ABS(VLOOKUP(A93,'Silver-Fran'!G:J,3,FALSE)),0))</f>
        <v>1.7999999999999999E-2</v>
      </c>
      <c r="I93">
        <f>IF(OR(B93="Diamond",B93="Gold"),VLOOKUP(A93,'Gold-Fran'!G:K,5,FALSE),IF(B93="Silver",VLOOKUP(A93,'Silver-Fran'!G:K,5,FALSE),0))</f>
        <v>127.02419999999999</v>
      </c>
      <c r="J93" s="14">
        <f t="shared" si="6"/>
        <v>0</v>
      </c>
      <c r="K93">
        <f t="shared" si="7"/>
        <v>0</v>
      </c>
    </row>
    <row r="94" spans="1:11" hidden="1">
      <c r="A94" t="s">
        <v>203</v>
      </c>
      <c r="B94" t="s">
        <v>19</v>
      </c>
      <c r="C94" t="s">
        <v>18</v>
      </c>
      <c r="D94" s="20">
        <v>121.17100000000001</v>
      </c>
      <c r="E94" s="20">
        <v>855091.63</v>
      </c>
      <c r="F94" s="20">
        <v>855091.63</v>
      </c>
      <c r="G94" s="20">
        <v>0</v>
      </c>
      <c r="H94" s="14">
        <f>IF(OR(B94="Diamond",B94="Gold"),ABS(VLOOKUP(A94,'Gold-Fran'!G:J,3,FALSE)),IF(B94="Silver",ABS(VLOOKUP(A94,'Silver-Fran'!G:J,3,FALSE)),0))</f>
        <v>121.17100000000001</v>
      </c>
      <c r="I94">
        <f>IF(OR(B94="Diamond",B94="Gold"),VLOOKUP(A94,'Gold-Fran'!G:K,5,FALSE),IF(B94="Silver",VLOOKUP(A94,'Silver-Fran'!G:K,5,FALSE),0))</f>
        <v>855091.62990000006</v>
      </c>
      <c r="J94" s="14">
        <f t="shared" si="6"/>
        <v>0</v>
      </c>
      <c r="K94">
        <f t="shared" si="7"/>
        <v>0</v>
      </c>
    </row>
    <row r="95" spans="1:11" hidden="1">
      <c r="A95" t="s">
        <v>204</v>
      </c>
      <c r="B95" t="s">
        <v>19</v>
      </c>
      <c r="C95" t="s">
        <v>18</v>
      </c>
      <c r="D95" s="20">
        <v>2.3740000000000001</v>
      </c>
      <c r="E95" s="20">
        <v>16753.080999999998</v>
      </c>
      <c r="F95" s="20">
        <v>16753.080999999998</v>
      </c>
      <c r="G95" s="20">
        <v>0</v>
      </c>
      <c r="H95" s="14">
        <f>IF(OR(B95="Diamond",B95="Gold"),ABS(VLOOKUP(A95,'Gold-Fran'!G:J,3,FALSE)),IF(B95="Silver",ABS(VLOOKUP(A95,'Silver-Fran'!G:J,3,FALSE)),0))</f>
        <v>2.3740000000000001</v>
      </c>
      <c r="I95">
        <f>IF(OR(B95="Diamond",B95="Gold"),VLOOKUP(A95,'Gold-Fran'!G:K,5,FALSE),IF(B95="Silver",VLOOKUP(A95,'Silver-Fran'!G:K,5,FALSE),0))</f>
        <v>16753.080600000001</v>
      </c>
      <c r="J95" s="14">
        <f t="shared" si="6"/>
        <v>0</v>
      </c>
      <c r="K95">
        <f t="shared" si="7"/>
        <v>0</v>
      </c>
    </row>
    <row r="96" spans="1:11" hidden="1">
      <c r="A96" t="s">
        <v>206</v>
      </c>
      <c r="B96" t="s">
        <v>19</v>
      </c>
      <c r="C96" t="s">
        <v>18</v>
      </c>
      <c r="D96" s="20">
        <v>105.6</v>
      </c>
      <c r="E96" s="20">
        <v>745208.64</v>
      </c>
      <c r="F96" s="20">
        <v>745208.64</v>
      </c>
      <c r="G96" s="20">
        <v>0</v>
      </c>
      <c r="H96" s="14">
        <f>IF(OR(B96="Diamond",B96="Gold"),ABS(VLOOKUP(A96,'Gold-Fran'!G:J,3,FALSE)),IF(B96="Silver",ABS(VLOOKUP(A96,'Silver-Fran'!G:J,3,FALSE)),0))</f>
        <v>105.6</v>
      </c>
      <c r="I96">
        <f>IF(OR(B96="Diamond",B96="Gold"),VLOOKUP(A96,'Gold-Fran'!G:K,5,FALSE),IF(B96="Silver",VLOOKUP(A96,'Silver-Fran'!G:K,5,FALSE),0))</f>
        <v>745208.64</v>
      </c>
      <c r="J96" s="14">
        <f t="shared" si="6"/>
        <v>0</v>
      </c>
      <c r="K96">
        <f t="shared" si="7"/>
        <v>0</v>
      </c>
    </row>
    <row r="97" spans="1:11" hidden="1">
      <c r="A97" t="s">
        <v>207</v>
      </c>
      <c r="B97" t="s">
        <v>19</v>
      </c>
      <c r="C97" t="s">
        <v>18</v>
      </c>
      <c r="D97" s="20">
        <v>1E-3</v>
      </c>
      <c r="E97" s="20">
        <v>7.0570000000000004</v>
      </c>
      <c r="F97" s="20">
        <v>7.0570000000000004</v>
      </c>
      <c r="G97" s="20">
        <v>0</v>
      </c>
      <c r="H97" s="14">
        <f>IF(OR(B97="Diamond",B97="Gold"),ABS(VLOOKUP(A97,'Gold-Fran'!G:J,3,FALSE)),IF(B97="Silver",ABS(VLOOKUP(A97,'Silver-Fran'!G:J,3,FALSE)),0))</f>
        <v>1E-3</v>
      </c>
      <c r="I97">
        <f>IF(OR(B97="Diamond",B97="Gold"),VLOOKUP(A97,'Gold-Fran'!G:K,5,FALSE),IF(B97="Silver",VLOOKUP(A97,'Silver-Fran'!G:K,5,FALSE),0))</f>
        <v>7.0568999999999997</v>
      </c>
      <c r="J97" s="14">
        <f t="shared" si="6"/>
        <v>0</v>
      </c>
      <c r="K97">
        <f t="shared" si="7"/>
        <v>0</v>
      </c>
    </row>
    <row r="98" spans="1:11" hidden="1">
      <c r="A98" t="s">
        <v>208</v>
      </c>
      <c r="B98" t="s">
        <v>19</v>
      </c>
      <c r="C98" t="s">
        <v>18</v>
      </c>
      <c r="D98" s="20">
        <v>138.42400000000001</v>
      </c>
      <c r="E98" s="20">
        <v>976844.326</v>
      </c>
      <c r="F98" s="20">
        <v>976844.326</v>
      </c>
      <c r="G98" s="20">
        <v>0</v>
      </c>
      <c r="H98" s="14">
        <f>IF(OR(B98="Diamond",B98="Gold"),ABS(VLOOKUP(A98,'Gold-Fran'!G:J,3,FALSE)),IF(B98="Silver",ABS(VLOOKUP(A98,'Silver-Fran'!G:J,3,FALSE)),0))</f>
        <v>138.42400000000001</v>
      </c>
      <c r="I98">
        <f>IF(OR(B98="Diamond",B98="Gold"),VLOOKUP(A98,'Gold-Fran'!G:K,5,FALSE),IF(B98="Silver",VLOOKUP(A98,'Silver-Fran'!G:K,5,FALSE),0))</f>
        <v>976844.32559999998</v>
      </c>
      <c r="J98" s="14">
        <f t="shared" si="6"/>
        <v>0</v>
      </c>
      <c r="K98">
        <f t="shared" si="7"/>
        <v>0</v>
      </c>
    </row>
    <row r="99" spans="1:11" hidden="1">
      <c r="A99" t="s">
        <v>209</v>
      </c>
      <c r="B99" t="s">
        <v>19</v>
      </c>
      <c r="C99" t="s">
        <v>18</v>
      </c>
      <c r="D99" s="20">
        <v>127.161</v>
      </c>
      <c r="E99" s="20">
        <v>897362.46100000001</v>
      </c>
      <c r="F99" s="20">
        <v>897362.46100000001</v>
      </c>
      <c r="G99" s="20">
        <v>0</v>
      </c>
      <c r="H99" s="14">
        <f>IF(OR(B99="Diamond",B99="Gold"),ABS(VLOOKUP(A99,'Gold-Fran'!G:J,3,FALSE)),IF(B99="Silver",ABS(VLOOKUP(A99,'Silver-Fran'!G:J,3,FALSE)),0))</f>
        <v>127.161</v>
      </c>
      <c r="I99">
        <f>IF(OR(B99="Diamond",B99="Gold"),VLOOKUP(A99,'Gold-Fran'!G:K,5,FALSE),IF(B99="Silver",VLOOKUP(A99,'Silver-Fran'!G:K,5,FALSE),0))</f>
        <v>897362.46089999995</v>
      </c>
      <c r="J99" s="14">
        <f t="shared" si="6"/>
        <v>0</v>
      </c>
      <c r="K99">
        <f t="shared" si="7"/>
        <v>0</v>
      </c>
    </row>
    <row r="100" spans="1:11" hidden="1">
      <c r="A100" t="s">
        <v>210</v>
      </c>
      <c r="B100" t="s">
        <v>19</v>
      </c>
      <c r="C100" t="s">
        <v>18</v>
      </c>
      <c r="D100" s="20">
        <v>261.23700000000002</v>
      </c>
      <c r="E100" s="20">
        <v>1843523.385</v>
      </c>
      <c r="F100" s="20">
        <v>1843523.385</v>
      </c>
      <c r="G100" s="20">
        <v>0</v>
      </c>
      <c r="H100" s="14">
        <f>IF(OR(B100="Diamond",B100="Gold"),ABS(VLOOKUP(A100,'Gold-Fran'!G:J,3,FALSE)),IF(B100="Silver",ABS(VLOOKUP(A100,'Silver-Fran'!G:J,3,FALSE)),0))</f>
        <v>261.23700000000002</v>
      </c>
      <c r="I100">
        <f>IF(OR(B100="Diamond",B100="Gold"),VLOOKUP(A100,'Gold-Fran'!G:K,5,FALSE),IF(B100="Silver",VLOOKUP(A100,'Silver-Fran'!G:K,5,FALSE),0))</f>
        <v>1843523.3853</v>
      </c>
      <c r="J100" s="14">
        <f t="shared" si="6"/>
        <v>0</v>
      </c>
      <c r="K100">
        <f t="shared" si="7"/>
        <v>0</v>
      </c>
    </row>
    <row r="101" spans="1:11" hidden="1">
      <c r="A101" t="s">
        <v>212</v>
      </c>
      <c r="B101" t="s">
        <v>19</v>
      </c>
      <c r="C101" t="s">
        <v>18</v>
      </c>
      <c r="D101" s="20">
        <v>335.46800000000002</v>
      </c>
      <c r="E101" s="20">
        <v>2367364.1290000002</v>
      </c>
      <c r="F101" s="20">
        <v>2367364.1290000002</v>
      </c>
      <c r="G101" s="20">
        <v>0</v>
      </c>
      <c r="H101" s="14">
        <f>IF(OR(B101="Diamond",B101="Gold"),ABS(VLOOKUP(A101,'Gold-Fran'!G:J,3,FALSE)),IF(B101="Silver",ABS(VLOOKUP(A101,'Silver-Fran'!G:J,3,FALSE)),0))</f>
        <v>335.46800000000002</v>
      </c>
      <c r="I101">
        <f>IF(OR(B101="Diamond",B101="Gold"),VLOOKUP(A101,'Gold-Fran'!G:K,5,FALSE),IF(B101="Silver",VLOOKUP(A101,'Silver-Fran'!G:K,5,FALSE),0))</f>
        <v>2367364.1291999999</v>
      </c>
      <c r="J101" s="14">
        <f t="shared" si="6"/>
        <v>0</v>
      </c>
      <c r="K101">
        <f t="shared" si="7"/>
        <v>0</v>
      </c>
    </row>
    <row r="102" spans="1:11" hidden="1">
      <c r="A102" t="s">
        <v>215</v>
      </c>
      <c r="B102" t="s">
        <v>19</v>
      </c>
      <c r="C102" t="s">
        <v>18</v>
      </c>
      <c r="D102" s="20">
        <v>19.91</v>
      </c>
      <c r="E102" s="20">
        <v>140502.87899999999</v>
      </c>
      <c r="F102" s="20">
        <v>140502.87899999999</v>
      </c>
      <c r="G102" s="20">
        <v>0</v>
      </c>
      <c r="H102" s="14">
        <f>IF(OR(B102="Diamond",B102="Gold"),ABS(VLOOKUP(A102,'Gold-Fran'!G:J,3,FALSE)),IF(B102="Silver",ABS(VLOOKUP(A102,'Silver-Fran'!G:J,3,FALSE)),0))</f>
        <v>19.91</v>
      </c>
      <c r="I102">
        <f>IF(OR(B102="Diamond",B102="Gold"),VLOOKUP(A102,'Gold-Fran'!G:K,5,FALSE),IF(B102="Silver",VLOOKUP(A102,'Silver-Fran'!G:K,5,FALSE),0))</f>
        <v>140502.87899999999</v>
      </c>
      <c r="J102" s="14">
        <f t="shared" si="6"/>
        <v>0</v>
      </c>
      <c r="K102">
        <f t="shared" si="7"/>
        <v>0</v>
      </c>
    </row>
    <row r="103" spans="1:11" hidden="1">
      <c r="A103" t="s">
        <v>216</v>
      </c>
      <c r="B103" t="s">
        <v>19</v>
      </c>
      <c r="C103" t="s">
        <v>18</v>
      </c>
      <c r="D103" s="20">
        <v>29.87</v>
      </c>
      <c r="E103" s="20">
        <v>210789.603</v>
      </c>
      <c r="F103" s="20">
        <v>210789.603</v>
      </c>
      <c r="G103" s="20">
        <v>0</v>
      </c>
      <c r="H103" s="14">
        <f>IF(OR(B103="Diamond",B103="Gold"),ABS(VLOOKUP(A103,'Gold-Fran'!G:J,3,FALSE)),IF(B103="Silver",ABS(VLOOKUP(A103,'Silver-Fran'!G:J,3,FALSE)),0))</f>
        <v>29.87</v>
      </c>
      <c r="I103">
        <f>IF(OR(B103="Diamond",B103="Gold"),VLOOKUP(A103,'Gold-Fran'!G:K,5,FALSE),IF(B103="Silver",VLOOKUP(A103,'Silver-Fran'!G:K,5,FALSE),0))</f>
        <v>210789.603</v>
      </c>
      <c r="J103" s="14">
        <f t="shared" si="6"/>
        <v>0</v>
      </c>
      <c r="K103">
        <f t="shared" si="7"/>
        <v>0</v>
      </c>
    </row>
    <row r="104" spans="1:11" hidden="1">
      <c r="A104" t="s">
        <v>217</v>
      </c>
      <c r="B104" t="s">
        <v>19</v>
      </c>
      <c r="C104" t="s">
        <v>18</v>
      </c>
      <c r="D104" s="20">
        <v>29.87</v>
      </c>
      <c r="E104" s="20">
        <v>210789.603</v>
      </c>
      <c r="F104" s="20">
        <v>210789.603</v>
      </c>
      <c r="G104" s="20">
        <v>0</v>
      </c>
      <c r="H104" s="14">
        <f>IF(OR(B104="Diamond",B104="Gold"),ABS(VLOOKUP(A104,'Gold-Fran'!G:J,3,FALSE)),IF(B104="Silver",ABS(VLOOKUP(A104,'Silver-Fran'!G:J,3,FALSE)),0))</f>
        <v>29.87</v>
      </c>
      <c r="I104">
        <f>IF(OR(B104="Diamond",B104="Gold"),VLOOKUP(A104,'Gold-Fran'!G:K,5,FALSE),IF(B104="Silver",VLOOKUP(A104,'Silver-Fran'!G:K,5,FALSE),0))</f>
        <v>210789.603</v>
      </c>
      <c r="J104" s="14">
        <f t="shared" si="6"/>
        <v>0</v>
      </c>
      <c r="K104">
        <f t="shared" si="7"/>
        <v>0</v>
      </c>
    </row>
    <row r="105" spans="1:11" hidden="1">
      <c r="A105" t="s">
        <v>218</v>
      </c>
      <c r="B105" t="s">
        <v>19</v>
      </c>
      <c r="C105" t="s">
        <v>18</v>
      </c>
      <c r="D105" s="20">
        <v>34.854999999999997</v>
      </c>
      <c r="E105" s="20">
        <v>245968.25</v>
      </c>
      <c r="F105" s="20">
        <v>245968.25</v>
      </c>
      <c r="G105" s="20">
        <v>0</v>
      </c>
      <c r="H105" s="14">
        <f>IF(OR(B105="Diamond",B105="Gold"),ABS(VLOOKUP(A105,'Gold-Fran'!G:J,3,FALSE)),IF(B105="Silver",ABS(VLOOKUP(A105,'Silver-Fran'!G:J,3,FALSE)),0))</f>
        <v>34.854999999999997</v>
      </c>
      <c r="I105">
        <f>IF(OR(B105="Diamond",B105="Gold"),VLOOKUP(A105,'Gold-Fran'!G:K,5,FALSE),IF(B105="Silver",VLOOKUP(A105,'Silver-Fran'!G:K,5,FALSE),0))</f>
        <v>245968.24950000001</v>
      </c>
      <c r="J105" s="14">
        <f t="shared" si="6"/>
        <v>0</v>
      </c>
      <c r="K105">
        <f t="shared" si="7"/>
        <v>0</v>
      </c>
    </row>
    <row r="106" spans="1:11" hidden="1">
      <c r="A106" t="s">
        <v>219</v>
      </c>
      <c r="B106" t="s">
        <v>19</v>
      </c>
      <c r="C106" t="s">
        <v>18</v>
      </c>
      <c r="D106" s="20">
        <v>568.08600000000001</v>
      </c>
      <c r="E106" s="20">
        <v>4008926.0929999999</v>
      </c>
      <c r="F106" s="20">
        <v>4008926.0929999999</v>
      </c>
      <c r="G106" s="20">
        <v>0</v>
      </c>
      <c r="H106" s="14">
        <f>IF(OR(B106="Diamond",B106="Gold"),ABS(VLOOKUP(A106,'Gold-Fran'!G:J,3,FALSE)),IF(B106="Silver",ABS(VLOOKUP(A106,'Silver-Fran'!G:J,3,FALSE)),0))</f>
        <v>568.08600000000001</v>
      </c>
      <c r="I106">
        <f>IF(OR(B106="Diamond",B106="Gold"),VLOOKUP(A106,'Gold-Fran'!G:K,5,FALSE),IF(B106="Silver",VLOOKUP(A106,'Silver-Fran'!G:K,5,FALSE),0))</f>
        <v>4008926.0934000001</v>
      </c>
      <c r="J106" s="14">
        <f t="shared" si="6"/>
        <v>0</v>
      </c>
      <c r="K106">
        <f t="shared" si="7"/>
        <v>0</v>
      </c>
    </row>
    <row r="107" spans="1:11" hidden="1">
      <c r="A107" t="s">
        <v>220</v>
      </c>
      <c r="B107" t="s">
        <v>19</v>
      </c>
      <c r="C107" t="s">
        <v>18</v>
      </c>
      <c r="D107" s="20">
        <v>84.594999999999999</v>
      </c>
      <c r="E107" s="20">
        <v>596978.45600000001</v>
      </c>
      <c r="F107" s="20">
        <v>596978.45600000001</v>
      </c>
      <c r="G107" s="20">
        <v>0</v>
      </c>
      <c r="H107" s="14">
        <f>IF(OR(B107="Diamond",B107="Gold"),ABS(VLOOKUP(A107,'Gold-Fran'!G:J,3,FALSE)),IF(B107="Silver",ABS(VLOOKUP(A107,'Silver-Fran'!G:J,3,FALSE)),0))</f>
        <v>84.594999999999999</v>
      </c>
      <c r="I107">
        <f>IF(OR(B107="Diamond",B107="Gold"),VLOOKUP(A107,'Gold-Fran'!G:K,5,FALSE),IF(B107="Silver",VLOOKUP(A107,'Silver-Fran'!G:K,5,FALSE),0))</f>
        <v>596978.45550000004</v>
      </c>
      <c r="J107" s="14">
        <f t="shared" si="6"/>
        <v>0</v>
      </c>
      <c r="K107">
        <f t="shared" si="7"/>
        <v>0</v>
      </c>
    </row>
    <row r="108" spans="1:11" hidden="1">
      <c r="A108" t="s">
        <v>221</v>
      </c>
      <c r="B108" t="s">
        <v>19</v>
      </c>
      <c r="C108" t="s">
        <v>18</v>
      </c>
      <c r="D108" s="20">
        <v>21.92</v>
      </c>
      <c r="E108" s="20">
        <v>154687.24799999999</v>
      </c>
      <c r="F108" s="20">
        <v>154687.24799999999</v>
      </c>
      <c r="G108" s="20">
        <v>0</v>
      </c>
      <c r="H108" s="14">
        <f>IF(OR(B108="Diamond",B108="Gold"),ABS(VLOOKUP(A108,'Gold-Fran'!G:J,3,FALSE)),IF(B108="Silver",ABS(VLOOKUP(A108,'Silver-Fran'!G:J,3,FALSE)),0))</f>
        <v>21.92</v>
      </c>
      <c r="I108">
        <f>IF(OR(B108="Diamond",B108="Gold"),VLOOKUP(A108,'Gold-Fran'!G:K,5,FALSE),IF(B108="Silver",VLOOKUP(A108,'Silver-Fran'!G:K,5,FALSE),0))</f>
        <v>154687.24799999999</v>
      </c>
      <c r="J108" s="14">
        <f t="shared" si="6"/>
        <v>0</v>
      </c>
      <c r="K108">
        <f t="shared" si="7"/>
        <v>0</v>
      </c>
    </row>
    <row r="109" spans="1:11" hidden="1">
      <c r="A109" t="s">
        <v>222</v>
      </c>
      <c r="B109" t="s">
        <v>19</v>
      </c>
      <c r="C109" t="s">
        <v>18</v>
      </c>
      <c r="D109" s="20">
        <v>3.0049999999999999</v>
      </c>
      <c r="E109" s="20">
        <v>21205.985000000001</v>
      </c>
      <c r="F109" s="20">
        <v>21205.985000000001</v>
      </c>
      <c r="G109" s="20">
        <v>0</v>
      </c>
      <c r="H109" s="14">
        <f>IF(OR(B109="Diamond",B109="Gold"),ABS(VLOOKUP(A109,'Gold-Fran'!G:J,3,FALSE)),IF(B109="Silver",ABS(VLOOKUP(A109,'Silver-Fran'!G:J,3,FALSE)),0))</f>
        <v>3.0049999999999999</v>
      </c>
      <c r="I109">
        <f>IF(OR(B109="Diamond",B109="Gold"),VLOOKUP(A109,'Gold-Fran'!G:K,5,FALSE),IF(B109="Silver",VLOOKUP(A109,'Silver-Fran'!G:K,5,FALSE),0))</f>
        <v>21205.984499999999</v>
      </c>
      <c r="J109" s="14">
        <f t="shared" si="6"/>
        <v>0</v>
      </c>
      <c r="K109">
        <f t="shared" si="7"/>
        <v>1E-3</v>
      </c>
    </row>
    <row r="110" spans="1:11" hidden="1">
      <c r="A110" t="s">
        <v>223</v>
      </c>
      <c r="B110" t="s">
        <v>19</v>
      </c>
      <c r="C110" t="s">
        <v>18</v>
      </c>
      <c r="D110" s="20">
        <v>66.724999999999994</v>
      </c>
      <c r="E110" s="20">
        <v>470871.65299999999</v>
      </c>
      <c r="F110" s="20">
        <v>470871.65299999999</v>
      </c>
      <c r="G110" s="20">
        <v>0</v>
      </c>
      <c r="H110" s="14">
        <f>IF(OR(B110="Diamond",B110="Gold"),ABS(VLOOKUP(A110,'Gold-Fran'!G:J,3,FALSE)),IF(B110="Silver",ABS(VLOOKUP(A110,'Silver-Fran'!G:J,3,FALSE)),0))</f>
        <v>66.724999999999994</v>
      </c>
      <c r="I110">
        <f>IF(OR(B110="Diamond",B110="Gold"),VLOOKUP(A110,'Gold-Fran'!G:K,5,FALSE),IF(B110="Silver",VLOOKUP(A110,'Silver-Fran'!G:K,5,FALSE),0))</f>
        <v>470871.65250000003</v>
      </c>
      <c r="J110" s="14">
        <f t="shared" si="6"/>
        <v>0</v>
      </c>
      <c r="K110">
        <f t="shared" si="7"/>
        <v>0</v>
      </c>
    </row>
    <row r="111" spans="1:11" hidden="1">
      <c r="A111" t="s">
        <v>224</v>
      </c>
      <c r="B111" t="s">
        <v>19</v>
      </c>
      <c r="C111" t="s">
        <v>18</v>
      </c>
      <c r="D111" s="20">
        <v>9.9499999999999993</v>
      </c>
      <c r="E111" s="20">
        <v>70216.154999999999</v>
      </c>
      <c r="F111" s="20">
        <v>70216.154999999999</v>
      </c>
      <c r="G111" s="20">
        <v>0</v>
      </c>
      <c r="H111" s="14">
        <f>IF(OR(B111="Diamond",B111="Gold"),ABS(VLOOKUP(A111,'Gold-Fran'!G:J,3,FALSE)),IF(B111="Silver",ABS(VLOOKUP(A111,'Silver-Fran'!G:J,3,FALSE)),0))</f>
        <v>9.9499999999999993</v>
      </c>
      <c r="I111">
        <f>IF(OR(B111="Diamond",B111="Gold"),VLOOKUP(A111,'Gold-Fran'!G:K,5,FALSE),IF(B111="Silver",VLOOKUP(A111,'Silver-Fran'!G:K,5,FALSE),0))</f>
        <v>70216.154999999999</v>
      </c>
      <c r="J111" s="14">
        <f t="shared" si="6"/>
        <v>0</v>
      </c>
      <c r="K111">
        <f t="shared" si="7"/>
        <v>0</v>
      </c>
    </row>
    <row r="112" spans="1:11" hidden="1">
      <c r="A112" t="s">
        <v>225</v>
      </c>
      <c r="B112" t="s">
        <v>19</v>
      </c>
      <c r="C112" t="s">
        <v>18</v>
      </c>
      <c r="D112" s="20">
        <v>6.9649999999999999</v>
      </c>
      <c r="E112" s="20">
        <v>49151.309000000001</v>
      </c>
      <c r="F112" s="20">
        <v>49151.309000000001</v>
      </c>
      <c r="G112" s="20">
        <v>0</v>
      </c>
      <c r="H112" s="14">
        <f>IF(OR(B112="Diamond",B112="Gold"),ABS(VLOOKUP(A112,'Gold-Fran'!G:J,3,FALSE)),IF(B112="Silver",ABS(VLOOKUP(A112,'Silver-Fran'!G:J,3,FALSE)),0))</f>
        <v>6.9649999999999999</v>
      </c>
      <c r="I112">
        <f>IF(OR(B112="Diamond",B112="Gold"),VLOOKUP(A112,'Gold-Fran'!G:K,5,FALSE),IF(B112="Silver",VLOOKUP(A112,'Silver-Fran'!G:K,5,FALSE),0))</f>
        <v>49151.308499999999</v>
      </c>
      <c r="J112" s="14">
        <f t="shared" si="6"/>
        <v>0</v>
      </c>
      <c r="K112">
        <f t="shared" si="7"/>
        <v>1E-3</v>
      </c>
    </row>
    <row r="113" spans="1:11" hidden="1">
      <c r="A113" t="s">
        <v>226</v>
      </c>
      <c r="B113" t="s">
        <v>19</v>
      </c>
      <c r="C113" t="s">
        <v>18</v>
      </c>
      <c r="D113" s="20">
        <v>99.5</v>
      </c>
      <c r="E113" s="20">
        <v>702161.55</v>
      </c>
      <c r="F113" s="20">
        <v>702161.55</v>
      </c>
      <c r="G113" s="20">
        <v>0</v>
      </c>
      <c r="H113" s="14">
        <f>IF(OR(B113="Diamond",B113="Gold"),ABS(VLOOKUP(A113,'Gold-Fran'!G:J,3,FALSE)),IF(B113="Silver",ABS(VLOOKUP(A113,'Silver-Fran'!G:J,3,FALSE)),0))</f>
        <v>99.5</v>
      </c>
      <c r="I113">
        <f>IF(OR(B113="Diamond",B113="Gold"),VLOOKUP(A113,'Gold-Fran'!G:K,5,FALSE),IF(B113="Silver",VLOOKUP(A113,'Silver-Fran'!G:K,5,FALSE),0))</f>
        <v>702161.55</v>
      </c>
      <c r="J113" s="14">
        <f t="shared" si="6"/>
        <v>0</v>
      </c>
      <c r="K113">
        <f t="shared" si="7"/>
        <v>0</v>
      </c>
    </row>
    <row r="114" spans="1:11" hidden="1">
      <c r="A114" t="s">
        <v>227</v>
      </c>
      <c r="B114" t="s">
        <v>19</v>
      </c>
      <c r="C114" t="s">
        <v>18</v>
      </c>
      <c r="D114" s="20">
        <v>403.08199999999999</v>
      </c>
      <c r="E114" s="20">
        <v>2844509.3659999999</v>
      </c>
      <c r="F114" s="20">
        <v>2844509.3659999999</v>
      </c>
      <c r="G114" s="20">
        <v>0</v>
      </c>
      <c r="H114" s="14">
        <f>IF(OR(B114="Diamond",B114="Gold"),ABS(VLOOKUP(A114,'Gold-Fran'!G:J,3,FALSE)),IF(B114="Silver",ABS(VLOOKUP(A114,'Silver-Fran'!G:J,3,FALSE)),0))</f>
        <v>403.08199999999999</v>
      </c>
      <c r="I114">
        <f>IF(OR(B114="Diamond",B114="Gold"),VLOOKUP(A114,'Gold-Fran'!G:K,5,FALSE),IF(B114="Silver",VLOOKUP(A114,'Silver-Fran'!G:K,5,FALSE),0))</f>
        <v>2844509.3657999998</v>
      </c>
      <c r="J114" s="14">
        <f t="shared" si="6"/>
        <v>0</v>
      </c>
      <c r="K114">
        <f t="shared" si="7"/>
        <v>0</v>
      </c>
    </row>
    <row r="115" spans="1:11" hidden="1">
      <c r="A115" t="s">
        <v>228</v>
      </c>
      <c r="B115" t="s">
        <v>19</v>
      </c>
      <c r="C115" t="s">
        <v>18</v>
      </c>
      <c r="D115" s="20">
        <v>99.51</v>
      </c>
      <c r="E115" s="20">
        <v>702232.11899999995</v>
      </c>
      <c r="F115" s="20">
        <v>702232.11899999995</v>
      </c>
      <c r="G115" s="20">
        <v>0</v>
      </c>
      <c r="H115" s="14">
        <f>IF(OR(B115="Diamond",B115="Gold"),ABS(VLOOKUP(A115,'Gold-Fran'!G:J,3,FALSE)),IF(B115="Silver",ABS(VLOOKUP(A115,'Silver-Fran'!G:J,3,FALSE)),0))</f>
        <v>99.51</v>
      </c>
      <c r="I115">
        <f>IF(OR(B115="Diamond",B115="Gold"),VLOOKUP(A115,'Gold-Fran'!G:K,5,FALSE),IF(B115="Silver",VLOOKUP(A115,'Silver-Fran'!G:K,5,FALSE),0))</f>
        <v>702232.11899999995</v>
      </c>
      <c r="J115" s="14">
        <f t="shared" si="6"/>
        <v>0</v>
      </c>
      <c r="K115">
        <f t="shared" si="7"/>
        <v>0</v>
      </c>
    </row>
    <row r="116" spans="1:11" hidden="1">
      <c r="A116" t="s">
        <v>230</v>
      </c>
      <c r="B116" t="s">
        <v>19</v>
      </c>
      <c r="C116" t="s">
        <v>18</v>
      </c>
      <c r="D116" s="20">
        <v>10.99</v>
      </c>
      <c r="E116" s="20">
        <v>77555.331000000006</v>
      </c>
      <c r="F116" s="20">
        <v>77555.331000000006</v>
      </c>
      <c r="G116" s="20">
        <v>0</v>
      </c>
      <c r="H116" s="14">
        <f>IF(OR(B116="Diamond",B116="Gold"),ABS(VLOOKUP(A116,'Gold-Fran'!G:J,3,FALSE)),IF(B116="Silver",ABS(VLOOKUP(A116,'Silver-Fran'!G:J,3,FALSE)),0))</f>
        <v>10.99</v>
      </c>
      <c r="I116">
        <f>IF(OR(B116="Diamond",B116="Gold"),VLOOKUP(A116,'Gold-Fran'!G:K,5,FALSE),IF(B116="Silver",VLOOKUP(A116,'Silver-Fran'!G:K,5,FALSE),0))</f>
        <v>77555.331000000006</v>
      </c>
      <c r="J116" s="14">
        <f t="shared" si="6"/>
        <v>0</v>
      </c>
      <c r="K116">
        <f t="shared" si="7"/>
        <v>0</v>
      </c>
    </row>
    <row r="117" spans="1:11" hidden="1">
      <c r="A117" t="s">
        <v>231</v>
      </c>
      <c r="B117" t="s">
        <v>19</v>
      </c>
      <c r="C117" t="s">
        <v>18</v>
      </c>
      <c r="D117" s="20">
        <v>2.9710000000000001</v>
      </c>
      <c r="E117" s="20">
        <v>20966.05</v>
      </c>
      <c r="F117" s="20">
        <v>20966.05</v>
      </c>
      <c r="G117" s="20">
        <v>0</v>
      </c>
      <c r="H117" s="14">
        <f>IF(OR(B117="Diamond",B117="Gold"),ABS(VLOOKUP(A117,'Gold-Fran'!G:J,3,FALSE)),IF(B117="Silver",ABS(VLOOKUP(A117,'Silver-Fran'!G:J,3,FALSE)),0))</f>
        <v>2.9710000000000001</v>
      </c>
      <c r="I117">
        <f>IF(OR(B117="Diamond",B117="Gold"),VLOOKUP(A117,'Gold-Fran'!G:K,5,FALSE),IF(B117="Silver",VLOOKUP(A117,'Silver-Fran'!G:K,5,FALSE),0))</f>
        <v>20966.049900000002</v>
      </c>
      <c r="J117" s="14">
        <f t="shared" si="6"/>
        <v>0</v>
      </c>
      <c r="K117">
        <f t="shared" si="7"/>
        <v>0</v>
      </c>
    </row>
    <row r="118" spans="1:11" hidden="1">
      <c r="A118" t="s">
        <v>205</v>
      </c>
      <c r="B118" t="s">
        <v>76</v>
      </c>
      <c r="C118" t="s">
        <v>18</v>
      </c>
      <c r="D118" s="20">
        <v>19.053000000000001</v>
      </c>
      <c r="E118" s="20">
        <v>134455.11600000001</v>
      </c>
      <c r="F118" s="20">
        <v>134455.11600000001</v>
      </c>
      <c r="G118" s="20">
        <v>0</v>
      </c>
      <c r="H118" s="14">
        <f>IF(OR(B118="Diamond",B118="Gold"),ABS(VLOOKUP(A118,'Gold-Fran'!G:J,3,FALSE)),IF(B118="Silver",ABS(VLOOKUP(A118,'Silver-Fran'!G:J,3,FALSE)),0))</f>
        <v>19.050999999999998</v>
      </c>
      <c r="I118">
        <f>IF(OR(B118="Diamond",B118="Gold"),VLOOKUP(A118,'Gold-Fran'!G:K,5,FALSE),IF(B118="Silver",VLOOKUP(A118,'Silver-Fran'!G:K,5,FALSE),0))</f>
        <v>134441.0019</v>
      </c>
      <c r="J118" s="14">
        <f t="shared" si="6"/>
        <v>2.0000000000024443E-3</v>
      </c>
      <c r="K118">
        <f t="shared" si="7"/>
        <v>14.114000000000001</v>
      </c>
    </row>
    <row r="119" spans="1:11" hidden="1">
      <c r="A119" t="s">
        <v>211</v>
      </c>
      <c r="B119" t="s">
        <v>76</v>
      </c>
      <c r="C119" t="s">
        <v>18</v>
      </c>
      <c r="D119" s="20">
        <v>60.688000000000002</v>
      </c>
      <c r="E119" s="20">
        <v>428269.147</v>
      </c>
      <c r="F119" s="20">
        <v>428269.147</v>
      </c>
      <c r="G119" s="20">
        <v>0</v>
      </c>
      <c r="H119" s="14">
        <f>IF(OR(B119="Diamond",B119="Gold"),ABS(VLOOKUP(A119,'Gold-Fran'!G:J,3,FALSE)),IF(B119="Silver",ABS(VLOOKUP(A119,'Silver-Fran'!G:J,3,FALSE)),0))</f>
        <v>60.686</v>
      </c>
      <c r="I119">
        <f>IF(OR(B119="Diamond",B119="Gold"),VLOOKUP(A119,'Gold-Fran'!G:K,5,FALSE),IF(B119="Silver",VLOOKUP(A119,'Silver-Fran'!G:K,5,FALSE),0))</f>
        <v>428255.03340000001</v>
      </c>
      <c r="J119" s="14">
        <f t="shared" si="6"/>
        <v>2.0000000000024443E-3</v>
      </c>
      <c r="K119">
        <f t="shared" si="7"/>
        <v>14.114000000000001</v>
      </c>
    </row>
    <row r="120" spans="1:11" hidden="1">
      <c r="A120" t="s">
        <v>213</v>
      </c>
      <c r="B120" t="s">
        <v>76</v>
      </c>
      <c r="C120" t="s">
        <v>18</v>
      </c>
      <c r="D120" s="20">
        <v>17.899000000000001</v>
      </c>
      <c r="E120" s="20">
        <v>126311.45299999999</v>
      </c>
      <c r="F120" s="20">
        <v>126311.45299999999</v>
      </c>
      <c r="G120" s="20">
        <v>0</v>
      </c>
      <c r="H120" s="14">
        <f>IF(OR(B120="Diamond",B120="Gold"),ABS(VLOOKUP(A120,'Gold-Fran'!G:J,3,FALSE)),IF(B120="Silver",ABS(VLOOKUP(A120,'Silver-Fran'!G:J,3,FALSE)),0))</f>
        <v>17.899000000000001</v>
      </c>
      <c r="I120">
        <f>IF(OR(B120="Diamond",B120="Gold"),VLOOKUP(A120,'Gold-Fran'!G:K,5,FALSE),IF(B120="Silver",VLOOKUP(A120,'Silver-Fran'!G:K,5,FALSE),0))</f>
        <v>126311.4531</v>
      </c>
      <c r="J120" s="14">
        <f t="shared" si="6"/>
        <v>0</v>
      </c>
      <c r="K120">
        <f t="shared" si="7"/>
        <v>0</v>
      </c>
    </row>
    <row r="121" spans="1:11">
      <c r="A121" s="37" t="s">
        <v>214</v>
      </c>
      <c r="B121" s="37" t="s">
        <v>76</v>
      </c>
      <c r="C121" s="37" t="s">
        <v>18</v>
      </c>
      <c r="D121" s="126">
        <v>13.561999999999999</v>
      </c>
      <c r="E121" s="126">
        <v>95705.678</v>
      </c>
      <c r="F121" s="126">
        <v>95705.678</v>
      </c>
      <c r="G121" s="126">
        <v>0</v>
      </c>
      <c r="H121" s="16">
        <f>IF(OR(B121="Diamond",B121="Gold"),ABS(VLOOKUP(A121,'Gold-Fran'!G:J,3,FALSE)),IF(B121="Silver",ABS(VLOOKUP(A121,'Silver-Fran'!G:J,3,FALSE)),0))</f>
        <v>13.558999999999999</v>
      </c>
      <c r="I121" s="37">
        <f>IF(OR(B121="Diamond",B121="Gold"),VLOOKUP(A121,'Gold-Fran'!G:K,5,FALSE),IF(B121="Silver",VLOOKUP(A121,'Silver-Fran'!G:K,5,FALSE),0))</f>
        <v>95684.507100000003</v>
      </c>
      <c r="J121" s="16">
        <f t="shared" si="6"/>
        <v>3.0000000000001137E-3</v>
      </c>
      <c r="K121" s="37">
        <f t="shared" si="7"/>
        <v>21.170999999999999</v>
      </c>
    </row>
    <row r="122" spans="1:11" hidden="1">
      <c r="A122" t="s">
        <v>229</v>
      </c>
      <c r="B122" t="s">
        <v>76</v>
      </c>
      <c r="C122" t="s">
        <v>18</v>
      </c>
      <c r="D122" s="20">
        <v>7.6660000000000004</v>
      </c>
      <c r="E122" s="20">
        <v>54098.195</v>
      </c>
      <c r="F122" s="20">
        <v>54098.195</v>
      </c>
      <c r="G122" s="20">
        <v>0</v>
      </c>
      <c r="H122" s="14">
        <f>IF(OR(B122="Diamond",B122="Gold"),ABS(VLOOKUP(A122,'Gold-Fran'!G:J,3,FALSE)),IF(B122="Silver",ABS(VLOOKUP(A122,'Silver-Fran'!G:J,3,FALSE)),0))</f>
        <v>7.6660000000000004</v>
      </c>
      <c r="I122">
        <f>IF(OR(B122="Diamond",B122="Gold"),VLOOKUP(A122,'Gold-Fran'!G:K,5,FALSE),IF(B122="Silver",VLOOKUP(A122,'Silver-Fran'!G:K,5,FALSE),0))</f>
        <v>54098.195399999997</v>
      </c>
      <c r="J122" s="14">
        <f t="shared" si="6"/>
        <v>0</v>
      </c>
      <c r="K122">
        <f t="shared" si="7"/>
        <v>0</v>
      </c>
    </row>
    <row r="123" spans="1:11" hidden="1">
      <c r="A123" t="s">
        <v>372</v>
      </c>
      <c r="B123" t="s">
        <v>4</v>
      </c>
      <c r="C123" t="s">
        <v>18</v>
      </c>
      <c r="D123" s="20">
        <v>6.77</v>
      </c>
      <c r="E123" s="20">
        <v>557.37400000000002</v>
      </c>
      <c r="F123" s="20">
        <v>557.37400000000002</v>
      </c>
      <c r="G123" s="20">
        <v>0</v>
      </c>
      <c r="H123" s="14">
        <f>IF(OR(B123="Diamond",B123="Gold"),ABS(VLOOKUP(A123,'Gold-Fran'!G:J,3,FALSE)),IF(B123="Silver",ABS(VLOOKUP(A123,'Silver-Fran'!G:J,3,FALSE)),0))</f>
        <v>6.77</v>
      </c>
      <c r="I123">
        <f>IF(OR(B123="Diamond",B123="Gold"),VLOOKUP(A123,'Gold-Fran'!G:K,5,FALSE),IF(B123="Silver",VLOOKUP(A123,'Silver-Fran'!G:K,5,FALSE),0))</f>
        <v>557.3741</v>
      </c>
      <c r="J123" s="14">
        <f t="shared" si="6"/>
        <v>0</v>
      </c>
      <c r="K123">
        <f t="shared" si="7"/>
        <v>0</v>
      </c>
    </row>
    <row r="124" spans="1:11" hidden="1">
      <c r="A124" t="s">
        <v>373</v>
      </c>
      <c r="B124" t="s">
        <v>4</v>
      </c>
      <c r="C124" t="s">
        <v>18</v>
      </c>
      <c r="D124" s="20">
        <v>1612.6510000000001</v>
      </c>
      <c r="E124" s="20">
        <v>132769.557</v>
      </c>
      <c r="F124" s="20">
        <v>132769.557</v>
      </c>
      <c r="G124" s="20">
        <v>0</v>
      </c>
      <c r="H124" s="14">
        <f>IF(OR(B124="Diamond",B124="Gold"),ABS(VLOOKUP(A124,'Gold-Fran'!G:J,3,FALSE)),IF(B124="Silver",ABS(VLOOKUP(A124,'Silver-Fran'!G:J,3,FALSE)),0))</f>
        <v>1612.6510000000001</v>
      </c>
      <c r="I124">
        <f>IF(OR(B124="Diamond",B124="Gold"),VLOOKUP(A124,'Gold-Fran'!G:K,5,FALSE),IF(B124="Silver",VLOOKUP(A124,'Silver-Fran'!G:K,5,FALSE),0))</f>
        <v>132769.55682999999</v>
      </c>
      <c r="J124" s="14">
        <f t="shared" si="6"/>
        <v>0</v>
      </c>
      <c r="K124">
        <f t="shared" si="7"/>
        <v>0</v>
      </c>
    </row>
    <row r="125" spans="1:11" hidden="1">
      <c r="A125" t="s">
        <v>374</v>
      </c>
      <c r="B125" t="s">
        <v>4</v>
      </c>
      <c r="C125" t="s">
        <v>18</v>
      </c>
      <c r="D125" s="20">
        <v>11.297000000000001</v>
      </c>
      <c r="E125" s="20">
        <v>930.08199999999999</v>
      </c>
      <c r="F125" s="20">
        <v>930.08199999999999</v>
      </c>
      <c r="G125" s="20">
        <v>0</v>
      </c>
      <c r="H125" s="14">
        <f>IF(OR(B125="Diamond",B125="Gold"),ABS(VLOOKUP(A125,'Gold-Fran'!G:J,3,FALSE)),IF(B125="Silver",ABS(VLOOKUP(A125,'Silver-Fran'!G:J,3,FALSE)),0))</f>
        <v>11.297000000000001</v>
      </c>
      <c r="I125">
        <f>IF(OR(B125="Diamond",B125="Gold"),VLOOKUP(A125,'Gold-Fran'!G:K,5,FALSE),IF(B125="Silver",VLOOKUP(A125,'Silver-Fran'!G:K,5,FALSE),0))</f>
        <v>930.08200999999997</v>
      </c>
      <c r="J125" s="14">
        <f t="shared" si="6"/>
        <v>0</v>
      </c>
      <c r="K125">
        <f t="shared" si="7"/>
        <v>0</v>
      </c>
    </row>
    <row r="126" spans="1:11" hidden="1">
      <c r="A126" t="s">
        <v>375</v>
      </c>
      <c r="B126" t="s">
        <v>4</v>
      </c>
      <c r="C126" t="s">
        <v>18</v>
      </c>
      <c r="D126" s="20">
        <v>81.484999999999999</v>
      </c>
      <c r="E126" s="20">
        <v>6708.66</v>
      </c>
      <c r="F126" s="20">
        <v>6708.66</v>
      </c>
      <c r="G126" s="20">
        <v>0</v>
      </c>
      <c r="H126" s="14">
        <f>IF(OR(B126="Diamond",B126="Gold"),ABS(VLOOKUP(A126,'Gold-Fran'!G:J,3,FALSE)),IF(B126="Silver",ABS(VLOOKUP(A126,'Silver-Fran'!G:J,3,FALSE)),0))</f>
        <v>81.484999999999999</v>
      </c>
      <c r="I126">
        <f>IF(OR(B126="Diamond",B126="Gold"),VLOOKUP(A126,'Gold-Fran'!G:K,5,FALSE),IF(B126="Silver",VLOOKUP(A126,'Silver-Fran'!G:K,5,FALSE),0))</f>
        <v>6708.6600500000004</v>
      </c>
      <c r="J126" s="14">
        <f t="shared" si="6"/>
        <v>0</v>
      </c>
      <c r="K126">
        <f t="shared" si="7"/>
        <v>0</v>
      </c>
    </row>
    <row r="127" spans="1:11" hidden="1">
      <c r="A127" t="s">
        <v>376</v>
      </c>
      <c r="B127" t="s">
        <v>4</v>
      </c>
      <c r="C127" t="s">
        <v>18</v>
      </c>
      <c r="D127" s="20">
        <v>5209.6509999999998</v>
      </c>
      <c r="E127" s="20">
        <v>428910.56699999998</v>
      </c>
      <c r="F127" s="20">
        <v>428910.56699999998</v>
      </c>
      <c r="G127" s="20">
        <v>0</v>
      </c>
      <c r="H127" s="14">
        <f>IF(OR(B127="Diamond",B127="Gold"),ABS(VLOOKUP(A127,'Gold-Fran'!G:J,3,FALSE)),IF(B127="Silver",ABS(VLOOKUP(A127,'Silver-Fran'!G:J,3,FALSE)),0))</f>
        <v>5209.6490000000003</v>
      </c>
      <c r="I127">
        <f>IF(OR(B127="Diamond",B127="Gold"),VLOOKUP(A127,'Gold-Fran'!G:K,5,FALSE),IF(B127="Silver",VLOOKUP(A127,'Silver-Fran'!G:K,5,FALSE),0))</f>
        <v>428910.40217000002</v>
      </c>
      <c r="J127" s="14">
        <f t="shared" si="6"/>
        <v>1.9999999994979589E-3</v>
      </c>
      <c r="K127">
        <f t="shared" si="7"/>
        <v>0.16500000000000001</v>
      </c>
    </row>
    <row r="128" spans="1:11" hidden="1">
      <c r="A128" t="s">
        <v>235</v>
      </c>
      <c r="B128" t="s">
        <v>19</v>
      </c>
      <c r="C128" t="s">
        <v>18</v>
      </c>
      <c r="D128" s="20">
        <v>369.57900000000001</v>
      </c>
      <c r="E128" s="20">
        <v>2542481.773</v>
      </c>
      <c r="F128" s="20">
        <v>2542481.773</v>
      </c>
      <c r="G128" s="20">
        <v>0</v>
      </c>
      <c r="H128" s="14">
        <f>IF(OR(B128="Diamond",B128="Gold"),ABS(VLOOKUP(A128,'Gold-Fran'!G:J,3,FALSE)),IF(B128="Silver",ABS(VLOOKUP(A128,'Silver-Fran'!G:J,3,FALSE)),0))</f>
        <v>369.57900000000001</v>
      </c>
      <c r="I128">
        <f>IF(OR(B128="Diamond",B128="Gold"),VLOOKUP(A128,'Gold-Fran'!G:K,5,FALSE),IF(B128="Silver",VLOOKUP(A128,'Silver-Fran'!G:K,5,FALSE),0))</f>
        <v>2542481.7725999998</v>
      </c>
      <c r="J128" s="14">
        <f t="shared" si="6"/>
        <v>0</v>
      </c>
      <c r="K128">
        <f t="shared" si="7"/>
        <v>0</v>
      </c>
    </row>
    <row r="129" spans="1:11" hidden="1">
      <c r="A129" t="s">
        <v>236</v>
      </c>
      <c r="B129" t="s">
        <v>19</v>
      </c>
      <c r="C129" t="s">
        <v>18</v>
      </c>
      <c r="D129" s="20">
        <v>770.22</v>
      </c>
      <c r="E129" s="20">
        <v>5298651.4680000003</v>
      </c>
      <c r="F129" s="20">
        <v>5298651.4680000003</v>
      </c>
      <c r="G129" s="20">
        <v>0</v>
      </c>
      <c r="H129" s="14">
        <f>IF(OR(B129="Diamond",B129="Gold"),ABS(VLOOKUP(A129,'Gold-Fran'!G:J,3,FALSE)),IF(B129="Silver",ABS(VLOOKUP(A129,'Silver-Fran'!G:J,3,FALSE)),0))</f>
        <v>770.22</v>
      </c>
      <c r="I129">
        <f>IF(OR(B129="Diamond",B129="Gold"),VLOOKUP(A129,'Gold-Fran'!G:K,5,FALSE),IF(B129="Silver",VLOOKUP(A129,'Silver-Fran'!G:K,5,FALSE),0))</f>
        <v>5298651.4680000003</v>
      </c>
      <c r="J129" s="14">
        <f t="shared" si="6"/>
        <v>0</v>
      </c>
      <c r="K129">
        <f t="shared" si="7"/>
        <v>0</v>
      </c>
    </row>
    <row r="130" spans="1:11" hidden="1">
      <c r="A130" t="s">
        <v>237</v>
      </c>
      <c r="B130" t="s">
        <v>19</v>
      </c>
      <c r="C130" t="s">
        <v>18</v>
      </c>
      <c r="D130" s="20">
        <v>483.32400000000001</v>
      </c>
      <c r="E130" s="20">
        <v>3324979.1260000002</v>
      </c>
      <c r="F130" s="20">
        <v>3324979.1260000002</v>
      </c>
      <c r="G130" s="20">
        <v>0</v>
      </c>
      <c r="H130" s="14">
        <f>IF(OR(B130="Diamond",B130="Gold"),ABS(VLOOKUP(A130,'Gold-Fran'!G:J,3,FALSE)),IF(B130="Silver",ABS(VLOOKUP(A130,'Silver-Fran'!G:J,3,FALSE)),0))</f>
        <v>483.32400000000001</v>
      </c>
      <c r="I130">
        <f>IF(OR(B130="Diamond",B130="Gold"),VLOOKUP(A130,'Gold-Fran'!G:K,5,FALSE),IF(B130="Silver",VLOOKUP(A130,'Silver-Fran'!G:K,5,FALSE),0))</f>
        <v>3324979.1255999999</v>
      </c>
      <c r="J130" s="14">
        <f t="shared" si="6"/>
        <v>0</v>
      </c>
      <c r="K130">
        <f t="shared" si="7"/>
        <v>0</v>
      </c>
    </row>
    <row r="131" spans="1:11" hidden="1">
      <c r="A131" t="s">
        <v>238</v>
      </c>
      <c r="B131" t="s">
        <v>19</v>
      </c>
      <c r="C131" t="s">
        <v>18</v>
      </c>
      <c r="D131" s="20">
        <v>174.37899999999999</v>
      </c>
      <c r="E131" s="20">
        <v>1199622.8929999999</v>
      </c>
      <c r="F131" s="20">
        <v>1199622.8929999999</v>
      </c>
      <c r="G131" s="20">
        <v>0</v>
      </c>
      <c r="H131" s="14">
        <f>IF(OR(B131="Diamond",B131="Gold"),ABS(VLOOKUP(A131,'Gold-Fran'!G:J,3,FALSE)),IF(B131="Silver",ABS(VLOOKUP(A131,'Silver-Fran'!G:J,3,FALSE)),0))</f>
        <v>174.37899999999999</v>
      </c>
      <c r="I131">
        <f>IF(OR(B131="Diamond",B131="Gold"),VLOOKUP(A131,'Gold-Fran'!G:K,5,FALSE),IF(B131="Silver",VLOOKUP(A131,'Silver-Fran'!G:K,5,FALSE),0))</f>
        <v>1199622.8925999999</v>
      </c>
      <c r="J131" s="14">
        <f t="shared" si="6"/>
        <v>0</v>
      </c>
      <c r="K131">
        <f t="shared" si="7"/>
        <v>0</v>
      </c>
    </row>
    <row r="132" spans="1:11" hidden="1">
      <c r="A132" t="s">
        <v>239</v>
      </c>
      <c r="B132" t="s">
        <v>19</v>
      </c>
      <c r="C132" t="s">
        <v>18</v>
      </c>
      <c r="D132" s="20">
        <v>1019.163</v>
      </c>
      <c r="E132" s="20">
        <v>7011229.9419999998</v>
      </c>
      <c r="F132" s="20">
        <v>7011229.9419999998</v>
      </c>
      <c r="G132" s="20">
        <v>0</v>
      </c>
      <c r="H132" s="14">
        <f>IF(OR(B132="Diamond",B132="Gold"),ABS(VLOOKUP(A132,'Gold-Fran'!G:J,3,FALSE)),IF(B132="Silver",ABS(VLOOKUP(A132,'Silver-Fran'!G:J,3,FALSE)),0))</f>
        <v>1019.163</v>
      </c>
      <c r="I132">
        <f>IF(OR(B132="Diamond",B132="Gold"),VLOOKUP(A132,'Gold-Fran'!G:K,5,FALSE),IF(B132="Silver",VLOOKUP(A132,'Silver-Fran'!G:K,5,FALSE),0))</f>
        <v>7011229.9422000004</v>
      </c>
      <c r="J132" s="14">
        <f t="shared" si="6"/>
        <v>0</v>
      </c>
      <c r="K132">
        <f t="shared" si="7"/>
        <v>0</v>
      </c>
    </row>
    <row r="133" spans="1:11" hidden="1">
      <c r="A133" t="s">
        <v>240</v>
      </c>
      <c r="B133" t="s">
        <v>19</v>
      </c>
      <c r="C133" t="s">
        <v>18</v>
      </c>
      <c r="D133" s="20">
        <v>228.31100000000001</v>
      </c>
      <c r="E133" s="20">
        <v>1570642.693</v>
      </c>
      <c r="F133" s="20">
        <v>1570642.693</v>
      </c>
      <c r="G133" s="20">
        <v>0</v>
      </c>
      <c r="H133" s="14">
        <f>IF(OR(B133="Diamond",B133="Gold"),ABS(VLOOKUP(A133,'Gold-Fran'!G:J,3,FALSE)),IF(B133="Silver",ABS(VLOOKUP(A133,'Silver-Fran'!G:J,3,FALSE)),0))</f>
        <v>228.31100000000001</v>
      </c>
      <c r="I133">
        <f>IF(OR(B133="Diamond",B133="Gold"),VLOOKUP(A133,'Gold-Fran'!G:K,5,FALSE),IF(B133="Silver",VLOOKUP(A133,'Silver-Fran'!G:K,5,FALSE),0))</f>
        <v>1570642.6934</v>
      </c>
      <c r="J133" s="14">
        <f t="shared" si="6"/>
        <v>0</v>
      </c>
      <c r="K133">
        <f t="shared" si="7"/>
        <v>0</v>
      </c>
    </row>
    <row r="134" spans="1:11" hidden="1">
      <c r="A134" t="s">
        <v>241</v>
      </c>
      <c r="B134" t="s">
        <v>19</v>
      </c>
      <c r="C134" t="s">
        <v>18</v>
      </c>
      <c r="D134" s="20">
        <v>69.69</v>
      </c>
      <c r="E134" s="20">
        <v>479425.386</v>
      </c>
      <c r="F134" s="20">
        <v>479425.386</v>
      </c>
      <c r="G134" s="20">
        <v>0</v>
      </c>
      <c r="H134" s="14">
        <f>IF(OR(B134="Diamond",B134="Gold"),ABS(VLOOKUP(A134,'Gold-Fran'!G:J,3,FALSE)),IF(B134="Silver",ABS(VLOOKUP(A134,'Silver-Fran'!G:J,3,FALSE)),0))</f>
        <v>69.69</v>
      </c>
      <c r="I134">
        <f>IF(OR(B134="Diamond",B134="Gold"),VLOOKUP(A134,'Gold-Fran'!G:K,5,FALSE),IF(B134="Silver",VLOOKUP(A134,'Silver-Fran'!G:K,5,FALSE),0))</f>
        <v>479425.386</v>
      </c>
      <c r="J134" s="14">
        <f t="shared" si="6"/>
        <v>0</v>
      </c>
      <c r="K134">
        <f t="shared" si="7"/>
        <v>0</v>
      </c>
    </row>
    <row r="135" spans="1:11" hidden="1">
      <c r="A135" t="s">
        <v>242</v>
      </c>
      <c r="B135" t="s">
        <v>19</v>
      </c>
      <c r="C135" t="s">
        <v>18</v>
      </c>
      <c r="D135" s="20">
        <v>120.843</v>
      </c>
      <c r="E135" s="20">
        <v>831327.33400000003</v>
      </c>
      <c r="F135" s="20">
        <v>831327.33400000003</v>
      </c>
      <c r="G135" s="20">
        <v>0</v>
      </c>
      <c r="H135" s="14">
        <f>IF(OR(B135="Diamond",B135="Gold"),ABS(VLOOKUP(A135,'Gold-Fran'!G:J,3,FALSE)),IF(B135="Silver",ABS(VLOOKUP(A135,'Silver-Fran'!G:J,3,FALSE)),0))</f>
        <v>120.843</v>
      </c>
      <c r="I135">
        <f>IF(OR(B135="Diamond",B135="Gold"),VLOOKUP(A135,'Gold-Fran'!G:K,5,FALSE),IF(B135="Silver",VLOOKUP(A135,'Silver-Fran'!G:K,5,FALSE),0))</f>
        <v>831327.33420000004</v>
      </c>
      <c r="J135" s="14">
        <f t="shared" si="6"/>
        <v>0</v>
      </c>
      <c r="K135">
        <f t="shared" si="7"/>
        <v>0</v>
      </c>
    </row>
    <row r="136" spans="1:11" hidden="1">
      <c r="A136" t="s">
        <v>243</v>
      </c>
      <c r="B136" t="s">
        <v>19</v>
      </c>
      <c r="C136" t="s">
        <v>18</v>
      </c>
      <c r="D136" s="20">
        <v>1513.819</v>
      </c>
      <c r="E136" s="20">
        <v>10414166.429</v>
      </c>
      <c r="F136" s="20">
        <v>10414166.429</v>
      </c>
      <c r="G136" s="20">
        <v>0</v>
      </c>
      <c r="H136" s="14">
        <f>IF(OR(B136="Diamond",B136="Gold"),ABS(VLOOKUP(A136,'Gold-Fran'!G:J,3,FALSE)),IF(B136="Silver",ABS(VLOOKUP(A136,'Silver-Fran'!G:J,3,FALSE)),0))</f>
        <v>1513.819</v>
      </c>
      <c r="I136">
        <f>IF(OR(B136="Diamond",B136="Gold"),VLOOKUP(A136,'Gold-Fran'!G:K,5,FALSE),IF(B136="Silver",VLOOKUP(A136,'Silver-Fran'!G:K,5,FALSE),0))</f>
        <v>10414166.4286</v>
      </c>
      <c r="J136" s="14">
        <f t="shared" ref="J136:J199" si="8">D136-H136</f>
        <v>0</v>
      </c>
      <c r="K136">
        <f t="shared" ref="K136:K199" si="9">ROUND(E136-I136,3)</f>
        <v>0</v>
      </c>
    </row>
    <row r="137" spans="1:11" hidden="1">
      <c r="A137" t="s">
        <v>244</v>
      </c>
      <c r="B137" t="s">
        <v>19</v>
      </c>
      <c r="C137" t="s">
        <v>18</v>
      </c>
      <c r="D137" s="20">
        <v>50.618000000000002</v>
      </c>
      <c r="E137" s="20">
        <v>348221.46899999998</v>
      </c>
      <c r="F137" s="20">
        <v>348221.46899999998</v>
      </c>
      <c r="G137" s="20">
        <v>0</v>
      </c>
      <c r="H137" s="14">
        <f>IF(OR(B137="Diamond",B137="Gold"),ABS(VLOOKUP(A137,'Gold-Fran'!G:J,3,FALSE)),IF(B137="Silver",ABS(VLOOKUP(A137,'Silver-Fran'!G:J,3,FALSE)),0))</f>
        <v>50.618000000000002</v>
      </c>
      <c r="I137">
        <f>IF(OR(B137="Diamond",B137="Gold"),VLOOKUP(A137,'Gold-Fran'!G:K,5,FALSE),IF(B137="Silver",VLOOKUP(A137,'Silver-Fran'!G:K,5,FALSE),0))</f>
        <v>348221.46919999999</v>
      </c>
      <c r="J137" s="14">
        <f t="shared" si="8"/>
        <v>0</v>
      </c>
      <c r="K137">
        <f t="shared" si="9"/>
        <v>0</v>
      </c>
    </row>
    <row r="138" spans="1:11" hidden="1">
      <c r="A138" t="s">
        <v>245</v>
      </c>
      <c r="B138" t="s">
        <v>19</v>
      </c>
      <c r="C138" t="s">
        <v>18</v>
      </c>
      <c r="D138" s="20">
        <v>960.08799999999997</v>
      </c>
      <c r="E138" s="20">
        <v>6604829.3870000001</v>
      </c>
      <c r="F138" s="20">
        <v>6604829.3870000001</v>
      </c>
      <c r="G138" s="20">
        <v>0</v>
      </c>
      <c r="H138" s="14">
        <f>IF(OR(B138="Diamond",B138="Gold"),ABS(VLOOKUP(A138,'Gold-Fran'!G:J,3,FALSE)),IF(B138="Silver",ABS(VLOOKUP(A138,'Silver-Fran'!G:J,3,FALSE)),0))</f>
        <v>960.08799999999997</v>
      </c>
      <c r="I138">
        <f>IF(OR(B138="Diamond",B138="Gold"),VLOOKUP(A138,'Gold-Fran'!G:K,5,FALSE),IF(B138="Silver",VLOOKUP(A138,'Silver-Fran'!G:K,5,FALSE),0))</f>
        <v>6604829.3871999998</v>
      </c>
      <c r="J138" s="14">
        <f t="shared" si="8"/>
        <v>0</v>
      </c>
      <c r="K138">
        <f t="shared" si="9"/>
        <v>0</v>
      </c>
    </row>
    <row r="139" spans="1:11" hidden="1">
      <c r="A139" t="s">
        <v>246</v>
      </c>
      <c r="B139" t="s">
        <v>19</v>
      </c>
      <c r="C139" t="s">
        <v>18</v>
      </c>
      <c r="D139" s="20">
        <v>376.72300000000001</v>
      </c>
      <c r="E139" s="20">
        <v>2591628.2059999998</v>
      </c>
      <c r="F139" s="20">
        <v>2591628.2059999998</v>
      </c>
      <c r="G139" s="20">
        <v>0</v>
      </c>
      <c r="H139" s="14">
        <f>IF(OR(B139="Diamond",B139="Gold"),ABS(VLOOKUP(A139,'Gold-Fran'!G:J,3,FALSE)),IF(B139="Silver",ABS(VLOOKUP(A139,'Silver-Fran'!G:J,3,FALSE)),0))</f>
        <v>376.72300000000001</v>
      </c>
      <c r="I139">
        <f>IF(OR(B139="Diamond",B139="Gold"),VLOOKUP(A139,'Gold-Fran'!G:K,5,FALSE),IF(B139="Silver",VLOOKUP(A139,'Silver-Fran'!G:K,5,FALSE),0))</f>
        <v>2591628.2061999999</v>
      </c>
      <c r="J139" s="14">
        <f t="shared" si="8"/>
        <v>0</v>
      </c>
      <c r="K139">
        <f t="shared" si="9"/>
        <v>0</v>
      </c>
    </row>
    <row r="140" spans="1:11" hidden="1">
      <c r="A140" t="s">
        <v>377</v>
      </c>
      <c r="B140" t="s">
        <v>4</v>
      </c>
      <c r="C140" t="s">
        <v>18</v>
      </c>
      <c r="D140" s="20">
        <v>103.3</v>
      </c>
      <c r="E140" s="20">
        <v>8504.6890000000003</v>
      </c>
      <c r="F140" s="20">
        <v>8504.6890000000003</v>
      </c>
      <c r="G140" s="20">
        <v>0</v>
      </c>
      <c r="H140" s="14">
        <f>IF(OR(B140="Diamond",B140="Gold"),ABS(VLOOKUP(A140,'Gold-Fran'!G:J,3,FALSE)),IF(B140="Silver",ABS(VLOOKUP(A140,'Silver-Fran'!G:J,3,FALSE)),0))</f>
        <v>103.297</v>
      </c>
      <c r="I140">
        <f>IF(OR(B140="Diamond",B140="Gold"),VLOOKUP(A140,'Gold-Fran'!G:K,5,FALSE),IF(B140="Silver",VLOOKUP(A140,'Silver-Fran'!G:K,5,FALSE),0))</f>
        <v>8504.4420100000007</v>
      </c>
      <c r="J140" s="14">
        <f t="shared" si="8"/>
        <v>3.0000000000001137E-3</v>
      </c>
      <c r="K140">
        <f t="shared" si="9"/>
        <v>0.247</v>
      </c>
    </row>
    <row r="141" spans="1:11" hidden="1">
      <c r="A141" t="s">
        <v>378</v>
      </c>
      <c r="B141" t="s">
        <v>4</v>
      </c>
      <c r="C141" t="s">
        <v>18</v>
      </c>
      <c r="D141" s="20">
        <v>99.046000000000006</v>
      </c>
      <c r="E141" s="20">
        <v>8154.4570000000003</v>
      </c>
      <c r="F141" s="20">
        <v>8154.4570000000003</v>
      </c>
      <c r="G141" s="20">
        <v>0</v>
      </c>
      <c r="H141" s="14">
        <f>IF(OR(B141="Diamond",B141="Gold"),ABS(VLOOKUP(A141,'Gold-Fran'!G:J,3,FALSE)),IF(B141="Silver",ABS(VLOOKUP(A141,'Silver-Fran'!G:J,3,FALSE)),0))</f>
        <v>99.046000000000006</v>
      </c>
      <c r="I141">
        <f>IF(OR(B141="Diamond",B141="Gold"),VLOOKUP(A141,'Gold-Fran'!G:K,5,FALSE),IF(B141="Silver",VLOOKUP(A141,'Silver-Fran'!G:K,5,FALSE),0))</f>
        <v>8154.4571800000003</v>
      </c>
      <c r="J141" s="14">
        <f t="shared" si="8"/>
        <v>0</v>
      </c>
      <c r="K141">
        <f t="shared" si="9"/>
        <v>0</v>
      </c>
    </row>
    <row r="142" spans="1:11" hidden="1">
      <c r="A142" t="s">
        <v>379</v>
      </c>
      <c r="B142" t="s">
        <v>4</v>
      </c>
      <c r="C142" t="s">
        <v>18</v>
      </c>
      <c r="D142" s="20">
        <v>5699.54</v>
      </c>
      <c r="E142" s="20">
        <v>469243.12800000003</v>
      </c>
      <c r="F142" s="20">
        <v>469243.12800000003</v>
      </c>
      <c r="G142" s="20">
        <v>0</v>
      </c>
      <c r="H142" s="14">
        <f>IF(OR(B142="Diamond",B142="Gold"),ABS(VLOOKUP(A142,'Gold-Fran'!G:J,3,FALSE)),IF(B142="Silver",ABS(VLOOKUP(A142,'Silver-Fran'!G:J,3,FALSE)),0))</f>
        <v>5699.5389999999998</v>
      </c>
      <c r="I142">
        <f>IF(OR(B142="Diamond",B142="Gold"),VLOOKUP(A142,'Gold-Fran'!G:K,5,FALSE),IF(B142="Silver",VLOOKUP(A142,'Silver-Fran'!G:K,5,FALSE),0))</f>
        <v>469243.04586999997</v>
      </c>
      <c r="J142" s="14">
        <f t="shared" si="8"/>
        <v>1.0000000002037268E-3</v>
      </c>
      <c r="K142">
        <f t="shared" si="9"/>
        <v>8.2000000000000003E-2</v>
      </c>
    </row>
    <row r="143" spans="1:11" hidden="1">
      <c r="A143" t="s">
        <v>380</v>
      </c>
      <c r="B143" t="s">
        <v>4</v>
      </c>
      <c r="C143" t="s">
        <v>18</v>
      </c>
      <c r="D143" s="20">
        <v>5693.6959999999999</v>
      </c>
      <c r="E143" s="20">
        <v>468761.99200000003</v>
      </c>
      <c r="F143" s="20">
        <v>468761.99200000003</v>
      </c>
      <c r="G143" s="20">
        <v>0</v>
      </c>
      <c r="H143" s="14">
        <f>IF(OR(B143="Diamond",B143="Gold"),ABS(VLOOKUP(A143,'Gold-Fran'!G:J,3,FALSE)),IF(B143="Silver",ABS(VLOOKUP(A143,'Silver-Fran'!G:J,3,FALSE)),0))</f>
        <v>5693.6949999999997</v>
      </c>
      <c r="I143">
        <f>IF(OR(B143="Diamond",B143="Gold"),VLOOKUP(A143,'Gold-Fran'!G:K,5,FALSE),IF(B143="Silver",VLOOKUP(A143,'Silver-Fran'!G:K,5,FALSE),0))</f>
        <v>468761.90934999997</v>
      </c>
      <c r="J143" s="14">
        <f t="shared" si="8"/>
        <v>1.0000000002037268E-3</v>
      </c>
      <c r="K143">
        <f t="shared" si="9"/>
        <v>8.3000000000000004E-2</v>
      </c>
    </row>
    <row r="144" spans="1:11" hidden="1">
      <c r="A144" t="s">
        <v>381</v>
      </c>
      <c r="B144" t="s">
        <v>4</v>
      </c>
      <c r="C144" t="s">
        <v>18</v>
      </c>
      <c r="D144" s="20">
        <v>59.311999999999998</v>
      </c>
      <c r="E144" s="20">
        <v>4883.1570000000002</v>
      </c>
      <c r="F144" s="20">
        <v>4883.1570000000002</v>
      </c>
      <c r="G144" s="20">
        <v>0</v>
      </c>
      <c r="H144" s="14">
        <f>IF(OR(B144="Diamond",B144="Gold"),ABS(VLOOKUP(A144,'Gold-Fran'!G:J,3,FALSE)),IF(B144="Silver",ABS(VLOOKUP(A144,'Silver-Fran'!G:J,3,FALSE)),0))</f>
        <v>59.311999999999998</v>
      </c>
      <c r="I144">
        <f>IF(OR(B144="Diamond",B144="Gold"),VLOOKUP(A144,'Gold-Fran'!G:K,5,FALSE),IF(B144="Silver",VLOOKUP(A144,'Silver-Fran'!G:K,5,FALSE),0))</f>
        <v>4883.1569600000003</v>
      </c>
      <c r="J144" s="14">
        <f t="shared" si="8"/>
        <v>0</v>
      </c>
      <c r="K144">
        <f t="shared" si="9"/>
        <v>0</v>
      </c>
    </row>
    <row r="145" spans="1:11" hidden="1">
      <c r="A145" t="s">
        <v>382</v>
      </c>
      <c r="B145" t="s">
        <v>4</v>
      </c>
      <c r="C145" t="s">
        <v>18</v>
      </c>
      <c r="D145" s="20">
        <v>2031.5350000000001</v>
      </c>
      <c r="E145" s="20">
        <v>167256.277</v>
      </c>
      <c r="F145" s="20">
        <v>167256.277</v>
      </c>
      <c r="G145" s="20">
        <v>0</v>
      </c>
      <c r="H145" s="14">
        <f>IF(OR(B145="Diamond",B145="Gold"),ABS(VLOOKUP(A145,'Gold-Fran'!G:J,3,FALSE)),IF(B145="Silver",ABS(VLOOKUP(A145,'Silver-Fran'!G:J,3,FALSE)),0))</f>
        <v>2031.5350000000001</v>
      </c>
      <c r="I145">
        <f>IF(OR(B145="Diamond",B145="Gold"),VLOOKUP(A145,'Gold-Fran'!G:K,5,FALSE),IF(B145="Silver",VLOOKUP(A145,'Silver-Fran'!G:K,5,FALSE),0))</f>
        <v>167256.27655000001</v>
      </c>
      <c r="J145" s="14">
        <f t="shared" si="8"/>
        <v>0</v>
      </c>
      <c r="K145">
        <f t="shared" si="9"/>
        <v>0</v>
      </c>
    </row>
    <row r="146" spans="1:11" hidden="1">
      <c r="A146" t="s">
        <v>383</v>
      </c>
      <c r="B146" t="s">
        <v>4</v>
      </c>
      <c r="C146" t="s">
        <v>18</v>
      </c>
      <c r="D146" s="20">
        <v>3533.0940000000001</v>
      </c>
      <c r="E146" s="20">
        <v>290879.62900000002</v>
      </c>
      <c r="F146" s="20">
        <v>290879.62900000002</v>
      </c>
      <c r="G146" s="20">
        <v>0</v>
      </c>
      <c r="H146" s="14">
        <f>IF(OR(B146="Diamond",B146="Gold"),ABS(VLOOKUP(A146,'Gold-Fran'!G:J,3,FALSE)),IF(B146="Silver",ABS(VLOOKUP(A146,'Silver-Fran'!G:J,3,FALSE)),0))</f>
        <v>3533.0940000000001</v>
      </c>
      <c r="I146">
        <f>IF(OR(B146="Diamond",B146="Gold"),VLOOKUP(A146,'Gold-Fran'!G:K,5,FALSE),IF(B146="Silver",VLOOKUP(A146,'Silver-Fran'!G:K,5,FALSE),0))</f>
        <v>290879.62901999999</v>
      </c>
      <c r="J146" s="14">
        <f t="shared" si="8"/>
        <v>0</v>
      </c>
      <c r="K146">
        <f t="shared" si="9"/>
        <v>0</v>
      </c>
    </row>
    <row r="147" spans="1:11" hidden="1">
      <c r="A147" t="s">
        <v>384</v>
      </c>
      <c r="B147" t="s">
        <v>4</v>
      </c>
      <c r="C147" t="s">
        <v>18</v>
      </c>
      <c r="D147" s="20">
        <v>63.886000000000003</v>
      </c>
      <c r="E147" s="20">
        <v>5259.7340000000004</v>
      </c>
      <c r="F147" s="20">
        <v>5259.7340000000004</v>
      </c>
      <c r="G147" s="20">
        <v>0</v>
      </c>
      <c r="H147" s="14">
        <f>IF(OR(B147="Diamond",B147="Gold"),ABS(VLOOKUP(A147,'Gold-Fran'!G:J,3,FALSE)),IF(B147="Silver",ABS(VLOOKUP(A147,'Silver-Fran'!G:J,3,FALSE)),0))</f>
        <v>63.884999999999998</v>
      </c>
      <c r="I147">
        <f>IF(OR(B147="Diamond",B147="Gold"),VLOOKUP(A147,'Gold-Fran'!G:K,5,FALSE),IF(B147="Silver",VLOOKUP(A147,'Silver-Fran'!G:K,5,FALSE),0))</f>
        <v>5259.6520499999997</v>
      </c>
      <c r="J147" s="14">
        <f t="shared" si="8"/>
        <v>1.0000000000047748E-3</v>
      </c>
      <c r="K147">
        <f t="shared" si="9"/>
        <v>8.2000000000000003E-2</v>
      </c>
    </row>
    <row r="148" spans="1:11" hidden="1">
      <c r="A148" t="s">
        <v>385</v>
      </c>
      <c r="B148" t="s">
        <v>4</v>
      </c>
      <c r="C148" t="s">
        <v>18</v>
      </c>
      <c r="D148" s="20">
        <v>7499.6629999999996</v>
      </c>
      <c r="E148" s="20">
        <v>617447.255</v>
      </c>
      <c r="F148" s="20">
        <v>617447.255</v>
      </c>
      <c r="G148" s="20">
        <v>0</v>
      </c>
      <c r="H148" s="14">
        <f>IF(OR(B148="Diamond",B148="Gold"),ABS(VLOOKUP(A148,'Gold-Fran'!G:J,3,FALSE)),IF(B148="Silver",ABS(VLOOKUP(A148,'Silver-Fran'!G:J,3,FALSE)),0))</f>
        <v>7499.6629999999996</v>
      </c>
      <c r="I148">
        <f>IF(OR(B148="Diamond",B148="Gold"),VLOOKUP(A148,'Gold-Fran'!G:K,5,FALSE),IF(B148="Silver",VLOOKUP(A148,'Silver-Fran'!G:K,5,FALSE),0))</f>
        <v>617447.25479000004</v>
      </c>
      <c r="J148" s="14">
        <f t="shared" si="8"/>
        <v>0</v>
      </c>
      <c r="K148">
        <f t="shared" si="9"/>
        <v>0</v>
      </c>
    </row>
    <row r="149" spans="1:11" hidden="1">
      <c r="A149" t="s">
        <v>386</v>
      </c>
      <c r="B149" t="s">
        <v>4</v>
      </c>
      <c r="C149" t="s">
        <v>18</v>
      </c>
      <c r="D149" s="20">
        <v>153.72399999999999</v>
      </c>
      <c r="E149" s="20">
        <v>12656.097</v>
      </c>
      <c r="F149" s="20">
        <v>12656.097</v>
      </c>
      <c r="G149" s="20">
        <v>0</v>
      </c>
      <c r="H149" s="14">
        <f>IF(OR(B149="Diamond",B149="Gold"),ABS(VLOOKUP(A149,'Gold-Fran'!G:J,3,FALSE)),IF(B149="Silver",ABS(VLOOKUP(A149,'Silver-Fran'!G:J,3,FALSE)),0))</f>
        <v>153.72399999999999</v>
      </c>
      <c r="I149">
        <f>IF(OR(B149="Diamond",B149="Gold"),VLOOKUP(A149,'Gold-Fran'!G:K,5,FALSE),IF(B149="Silver",VLOOKUP(A149,'Silver-Fran'!G:K,5,FALSE),0))</f>
        <v>12656.09692</v>
      </c>
      <c r="J149" s="14">
        <f t="shared" si="8"/>
        <v>0</v>
      </c>
      <c r="K149">
        <f t="shared" si="9"/>
        <v>0</v>
      </c>
    </row>
    <row r="150" spans="1:11" hidden="1">
      <c r="A150" t="s">
        <v>387</v>
      </c>
      <c r="B150" t="s">
        <v>4</v>
      </c>
      <c r="C150" t="s">
        <v>18</v>
      </c>
      <c r="D150" s="20">
        <v>7098.6319999999996</v>
      </c>
      <c r="E150" s="20">
        <v>584430.37300000002</v>
      </c>
      <c r="F150" s="20">
        <v>584430.37300000002</v>
      </c>
      <c r="G150" s="20">
        <v>0</v>
      </c>
      <c r="H150" s="14">
        <f>IF(OR(B150="Diamond",B150="Gold"),ABS(VLOOKUP(A150,'Gold-Fran'!G:J,3,FALSE)),IF(B150="Silver",ABS(VLOOKUP(A150,'Silver-Fran'!G:J,3,FALSE)),0))</f>
        <v>7098.63</v>
      </c>
      <c r="I150">
        <f>IF(OR(B150="Diamond",B150="Gold"),VLOOKUP(A150,'Gold-Fran'!G:K,5,FALSE),IF(B150="Silver",VLOOKUP(A150,'Silver-Fran'!G:K,5,FALSE),0))</f>
        <v>584430.20790000004</v>
      </c>
      <c r="J150" s="14">
        <f t="shared" si="8"/>
        <v>1.9999999994979589E-3</v>
      </c>
      <c r="K150">
        <f t="shared" si="9"/>
        <v>0.16500000000000001</v>
      </c>
    </row>
    <row r="151" spans="1:11" hidden="1">
      <c r="A151" t="s">
        <v>388</v>
      </c>
      <c r="B151" t="s">
        <v>4</v>
      </c>
      <c r="C151" t="s">
        <v>18</v>
      </c>
      <c r="D151" s="20">
        <v>2641.4250000000002</v>
      </c>
      <c r="E151" s="20">
        <v>217468.52</v>
      </c>
      <c r="F151" s="20">
        <v>217468.52</v>
      </c>
      <c r="G151" s="20">
        <v>0</v>
      </c>
      <c r="H151" s="14">
        <f>IF(OR(B151="Diamond",B151="Gold"),ABS(VLOOKUP(A151,'Gold-Fran'!G:J,3,FALSE)),IF(B151="Silver",ABS(VLOOKUP(A151,'Silver-Fran'!G:J,3,FALSE)),0))</f>
        <v>2641.4250000000002</v>
      </c>
      <c r="I151">
        <f>IF(OR(B151="Diamond",B151="Gold"),VLOOKUP(A151,'Gold-Fran'!G:K,5,FALSE),IF(B151="Silver",VLOOKUP(A151,'Silver-Fran'!G:K,5,FALSE),0))</f>
        <v>217468.52025</v>
      </c>
      <c r="J151" s="14">
        <f t="shared" si="8"/>
        <v>0</v>
      </c>
      <c r="K151">
        <f t="shared" si="9"/>
        <v>0</v>
      </c>
    </row>
    <row r="152" spans="1:11" hidden="1">
      <c r="A152" t="s">
        <v>389</v>
      </c>
      <c r="B152" t="s">
        <v>4</v>
      </c>
      <c r="C152" t="s">
        <v>18</v>
      </c>
      <c r="D152" s="20">
        <v>65.738</v>
      </c>
      <c r="E152" s="20">
        <v>5412.21</v>
      </c>
      <c r="F152" s="20">
        <v>5412.21</v>
      </c>
      <c r="G152" s="20">
        <v>0</v>
      </c>
      <c r="H152" s="14">
        <f>IF(OR(B152="Diamond",B152="Gold"),ABS(VLOOKUP(A152,'Gold-Fran'!G:J,3,FALSE)),IF(B152="Silver",ABS(VLOOKUP(A152,'Silver-Fran'!G:J,3,FALSE)),0))</f>
        <v>65.738</v>
      </c>
      <c r="I152">
        <f>IF(OR(B152="Diamond",B152="Gold"),VLOOKUP(A152,'Gold-Fran'!G:K,5,FALSE),IF(B152="Silver",VLOOKUP(A152,'Silver-Fran'!G:K,5,FALSE),0))</f>
        <v>5412.2095399999998</v>
      </c>
      <c r="J152" s="14">
        <f t="shared" si="8"/>
        <v>0</v>
      </c>
      <c r="K152">
        <f t="shared" si="9"/>
        <v>0</v>
      </c>
    </row>
    <row r="153" spans="1:11" hidden="1">
      <c r="A153" t="s">
        <v>390</v>
      </c>
      <c r="B153" t="s">
        <v>4</v>
      </c>
      <c r="C153" t="s">
        <v>18</v>
      </c>
      <c r="D153" s="20">
        <v>132.96600000000001</v>
      </c>
      <c r="E153" s="20">
        <v>10947.091</v>
      </c>
      <c r="F153" s="20">
        <v>10947.091</v>
      </c>
      <c r="G153" s="20">
        <v>0</v>
      </c>
      <c r="H153" s="14">
        <f>IF(OR(B153="Diamond",B153="Gold"),ABS(VLOOKUP(A153,'Gold-Fran'!G:J,3,FALSE)),IF(B153="Silver",ABS(VLOOKUP(A153,'Silver-Fran'!G:J,3,FALSE)),0))</f>
        <v>132.96600000000001</v>
      </c>
      <c r="I153">
        <f>IF(OR(B153="Diamond",B153="Gold"),VLOOKUP(A153,'Gold-Fran'!G:K,5,FALSE),IF(B153="Silver",VLOOKUP(A153,'Silver-Fran'!G:K,5,FALSE),0))</f>
        <v>10947.09078</v>
      </c>
      <c r="J153" s="14">
        <f t="shared" si="8"/>
        <v>0</v>
      </c>
      <c r="K153">
        <f t="shared" si="9"/>
        <v>0</v>
      </c>
    </row>
    <row r="154" spans="1:11" hidden="1">
      <c r="A154" t="s">
        <v>391</v>
      </c>
      <c r="B154" t="s">
        <v>4</v>
      </c>
      <c r="C154" t="s">
        <v>18</v>
      </c>
      <c r="D154" s="20">
        <v>79.522000000000006</v>
      </c>
      <c r="E154" s="20">
        <v>6547.0460000000003</v>
      </c>
      <c r="F154" s="20">
        <v>6547.0460000000003</v>
      </c>
      <c r="G154" s="20">
        <v>0</v>
      </c>
      <c r="H154" s="14">
        <f>IF(OR(B154="Diamond",B154="Gold"),ABS(VLOOKUP(A154,'Gold-Fran'!G:J,3,FALSE)),IF(B154="Silver",ABS(VLOOKUP(A154,'Silver-Fran'!G:J,3,FALSE)),0))</f>
        <v>79.522000000000006</v>
      </c>
      <c r="I154">
        <f>IF(OR(B154="Diamond",B154="Gold"),VLOOKUP(A154,'Gold-Fran'!G:K,5,FALSE),IF(B154="Silver",VLOOKUP(A154,'Silver-Fran'!G:K,5,FALSE),0))</f>
        <v>6547.0462600000001</v>
      </c>
      <c r="J154" s="14">
        <f t="shared" si="8"/>
        <v>0</v>
      </c>
      <c r="K154">
        <f t="shared" si="9"/>
        <v>0</v>
      </c>
    </row>
    <row r="155" spans="1:11" hidden="1">
      <c r="A155" t="s">
        <v>392</v>
      </c>
      <c r="B155" t="s">
        <v>4</v>
      </c>
      <c r="C155" t="s">
        <v>18</v>
      </c>
      <c r="D155" s="20">
        <v>2693.5740000000001</v>
      </c>
      <c r="E155" s="20">
        <v>221761.94699999999</v>
      </c>
      <c r="F155" s="20">
        <v>221761.94699999999</v>
      </c>
      <c r="G155" s="20">
        <v>0</v>
      </c>
      <c r="H155" s="14">
        <f>IF(OR(B155="Diamond",B155="Gold"),ABS(VLOOKUP(A155,'Gold-Fran'!G:J,3,FALSE)),IF(B155="Silver",ABS(VLOOKUP(A155,'Silver-Fran'!G:J,3,FALSE)),0))</f>
        <v>2693.5720000000001</v>
      </c>
      <c r="I155">
        <f>IF(OR(B155="Diamond",B155="Gold"),VLOOKUP(A155,'Gold-Fran'!G:K,5,FALSE),IF(B155="Silver",VLOOKUP(A155,'Silver-Fran'!G:K,5,FALSE),0))</f>
        <v>221761.78276</v>
      </c>
      <c r="J155" s="14">
        <f t="shared" si="8"/>
        <v>1.9999999999527063E-3</v>
      </c>
      <c r="K155">
        <f t="shared" si="9"/>
        <v>0.16400000000000001</v>
      </c>
    </row>
    <row r="156" spans="1:11" hidden="1">
      <c r="A156" t="s">
        <v>393</v>
      </c>
      <c r="B156" t="s">
        <v>4</v>
      </c>
      <c r="C156" t="s">
        <v>18</v>
      </c>
      <c r="D156" s="20">
        <v>6207.0690000000004</v>
      </c>
      <c r="E156" s="20">
        <v>511027.99099999998</v>
      </c>
      <c r="F156" s="20">
        <v>511027.99099999998</v>
      </c>
      <c r="G156" s="20">
        <v>0</v>
      </c>
      <c r="H156" s="14">
        <f>IF(OR(B156="Diamond",B156="Gold"),ABS(VLOOKUP(A156,'Gold-Fran'!G:J,3,FALSE)),IF(B156="Silver",ABS(VLOOKUP(A156,'Silver-Fran'!G:J,3,FALSE)),0))</f>
        <v>6207.0690000000004</v>
      </c>
      <c r="I156">
        <f>IF(OR(B156="Diamond",B156="Gold"),VLOOKUP(A156,'Gold-Fran'!G:K,5,FALSE),IF(B156="Silver",VLOOKUP(A156,'Silver-Fran'!G:K,5,FALSE),0))</f>
        <v>511027.99076999997</v>
      </c>
      <c r="J156" s="14">
        <f t="shared" si="8"/>
        <v>0</v>
      </c>
      <c r="K156">
        <f t="shared" si="9"/>
        <v>0</v>
      </c>
    </row>
    <row r="157" spans="1:11" hidden="1">
      <c r="A157" t="s">
        <v>394</v>
      </c>
      <c r="B157" t="s">
        <v>4</v>
      </c>
      <c r="C157" t="s">
        <v>18</v>
      </c>
      <c r="D157" s="20">
        <v>4.6070000000000002</v>
      </c>
      <c r="E157" s="20">
        <v>379.29399999999998</v>
      </c>
      <c r="F157" s="20">
        <v>379.29399999999998</v>
      </c>
      <c r="G157" s="20">
        <v>0</v>
      </c>
      <c r="H157" s="14">
        <f>IF(OR(B157="Diamond",B157="Gold"),ABS(VLOOKUP(A157,'Gold-Fran'!G:J,3,FALSE)),IF(B157="Silver",ABS(VLOOKUP(A157,'Silver-Fran'!G:J,3,FALSE)),0))</f>
        <v>4.6070000000000002</v>
      </c>
      <c r="I157">
        <f>IF(OR(B157="Diamond",B157="Gold"),VLOOKUP(A157,'Gold-Fran'!G:K,5,FALSE),IF(B157="Silver",VLOOKUP(A157,'Silver-Fran'!G:K,5,FALSE),0))</f>
        <v>379.29431</v>
      </c>
      <c r="J157" s="14">
        <f t="shared" si="8"/>
        <v>0</v>
      </c>
      <c r="K157">
        <f t="shared" si="9"/>
        <v>0</v>
      </c>
    </row>
    <row r="158" spans="1:11" hidden="1">
      <c r="A158" t="s">
        <v>395</v>
      </c>
      <c r="B158" t="s">
        <v>4</v>
      </c>
      <c r="C158" t="s">
        <v>18</v>
      </c>
      <c r="D158" s="20">
        <v>10.28</v>
      </c>
      <c r="E158" s="20">
        <v>846.35199999999998</v>
      </c>
      <c r="F158" s="20">
        <v>846.35199999999998</v>
      </c>
      <c r="G158" s="20">
        <v>0</v>
      </c>
      <c r="H158" s="14">
        <f>IF(OR(B158="Diamond",B158="Gold"),ABS(VLOOKUP(A158,'Gold-Fran'!G:J,3,FALSE)),IF(B158="Silver",ABS(VLOOKUP(A158,'Silver-Fran'!G:J,3,FALSE)),0))</f>
        <v>10.28</v>
      </c>
      <c r="I158">
        <f>IF(OR(B158="Diamond",B158="Gold"),VLOOKUP(A158,'Gold-Fran'!G:K,5,FALSE),IF(B158="Silver",VLOOKUP(A158,'Silver-Fran'!G:K,5,FALSE),0))</f>
        <v>846.35239999999999</v>
      </c>
      <c r="J158" s="14">
        <f t="shared" si="8"/>
        <v>0</v>
      </c>
      <c r="K158">
        <f t="shared" si="9"/>
        <v>0</v>
      </c>
    </row>
    <row r="159" spans="1:11" hidden="1">
      <c r="A159" t="s">
        <v>396</v>
      </c>
      <c r="B159" t="s">
        <v>4</v>
      </c>
      <c r="C159" t="s">
        <v>18</v>
      </c>
      <c r="D159" s="20">
        <v>768.49</v>
      </c>
      <c r="E159" s="20">
        <v>63269.781999999999</v>
      </c>
      <c r="F159" s="20">
        <v>63269.781999999999</v>
      </c>
      <c r="G159" s="20">
        <v>0</v>
      </c>
      <c r="H159" s="14">
        <f>IF(OR(B159="Diamond",B159="Gold"),ABS(VLOOKUP(A159,'Gold-Fran'!G:J,3,FALSE)),IF(B159="Silver",ABS(VLOOKUP(A159,'Silver-Fran'!G:J,3,FALSE)),0))</f>
        <v>768.49</v>
      </c>
      <c r="I159">
        <f>IF(OR(B159="Diamond",B159="Gold"),VLOOKUP(A159,'Gold-Fran'!G:K,5,FALSE),IF(B159="Silver",VLOOKUP(A159,'Silver-Fran'!G:K,5,FALSE),0))</f>
        <v>63269.7817</v>
      </c>
      <c r="J159" s="14">
        <f t="shared" si="8"/>
        <v>0</v>
      </c>
      <c r="K159">
        <f t="shared" si="9"/>
        <v>0</v>
      </c>
    </row>
    <row r="160" spans="1:11" hidden="1">
      <c r="A160" t="s">
        <v>397</v>
      </c>
      <c r="B160" t="s">
        <v>4</v>
      </c>
      <c r="C160" t="s">
        <v>18</v>
      </c>
      <c r="D160" s="20">
        <v>28.86</v>
      </c>
      <c r="E160" s="20">
        <v>2376.0439999999999</v>
      </c>
      <c r="F160" s="20">
        <v>2376.0439999999999</v>
      </c>
      <c r="G160" s="20">
        <v>0</v>
      </c>
      <c r="H160" s="14">
        <f>IF(OR(B160="Diamond",B160="Gold"),ABS(VLOOKUP(A160,'Gold-Fran'!G:J,3,FALSE)),IF(B160="Silver",ABS(VLOOKUP(A160,'Silver-Fran'!G:J,3,FALSE)),0))</f>
        <v>28.86</v>
      </c>
      <c r="I160">
        <f>IF(OR(B160="Diamond",B160="Gold"),VLOOKUP(A160,'Gold-Fran'!G:K,5,FALSE),IF(B160="Silver",VLOOKUP(A160,'Silver-Fran'!G:K,5,FALSE),0))</f>
        <v>2376.0437999999999</v>
      </c>
      <c r="J160" s="14">
        <f t="shared" si="8"/>
        <v>0</v>
      </c>
      <c r="K160">
        <f t="shared" si="9"/>
        <v>0</v>
      </c>
    </row>
    <row r="161" spans="1:11" hidden="1">
      <c r="A161" t="s">
        <v>398</v>
      </c>
      <c r="B161" t="s">
        <v>4</v>
      </c>
      <c r="C161" t="s">
        <v>18</v>
      </c>
      <c r="D161" s="20">
        <v>394.36799999999999</v>
      </c>
      <c r="E161" s="20">
        <v>32468.316999999999</v>
      </c>
      <c r="F161" s="20">
        <v>32468.316999999999</v>
      </c>
      <c r="G161" s="20">
        <v>0</v>
      </c>
      <c r="H161" s="14">
        <f>IF(OR(B161="Diamond",B161="Gold"),ABS(VLOOKUP(A161,'Gold-Fran'!G:J,3,FALSE)),IF(B161="Silver",ABS(VLOOKUP(A161,'Silver-Fran'!G:J,3,FALSE)),0))</f>
        <v>394.36799999999999</v>
      </c>
      <c r="I161">
        <f>IF(OR(B161="Diamond",B161="Gold"),VLOOKUP(A161,'Gold-Fran'!G:K,5,FALSE),IF(B161="Silver",VLOOKUP(A161,'Silver-Fran'!G:K,5,FALSE),0))</f>
        <v>32468.317439999999</v>
      </c>
      <c r="J161" s="14">
        <f t="shared" si="8"/>
        <v>0</v>
      </c>
      <c r="K161">
        <f t="shared" si="9"/>
        <v>0</v>
      </c>
    </row>
    <row r="162" spans="1:11" hidden="1">
      <c r="A162" t="s">
        <v>400</v>
      </c>
      <c r="B162" t="s">
        <v>4</v>
      </c>
      <c r="C162" t="s">
        <v>18</v>
      </c>
      <c r="D162" s="20">
        <v>125.467</v>
      </c>
      <c r="E162" s="20">
        <v>10191.683999999999</v>
      </c>
      <c r="F162" s="20">
        <v>10191.683999999999</v>
      </c>
      <c r="G162" s="20">
        <v>0</v>
      </c>
      <c r="H162" s="14">
        <f>IF(OR(B162="Diamond",B162="Gold"),ABS(VLOOKUP(A162,'Gold-Fran'!G:J,3,FALSE)),IF(B162="Silver",ABS(VLOOKUP(A162,'Silver-Fran'!G:J,3,FALSE)),0))</f>
        <v>125.467</v>
      </c>
      <c r="I162">
        <f>IF(OR(B162="Diamond",B162="Gold"),VLOOKUP(A162,'Gold-Fran'!G:K,5,FALSE),IF(B162="Silver",VLOOKUP(A162,'Silver-Fran'!G:K,5,FALSE),0))</f>
        <v>10191.68441</v>
      </c>
      <c r="J162" s="14">
        <f t="shared" si="8"/>
        <v>0</v>
      </c>
      <c r="K162">
        <f t="shared" si="9"/>
        <v>0</v>
      </c>
    </row>
    <row r="163" spans="1:11" hidden="1">
      <c r="A163" t="s">
        <v>401</v>
      </c>
      <c r="B163" t="s">
        <v>4</v>
      </c>
      <c r="C163" t="s">
        <v>18</v>
      </c>
      <c r="D163" s="20">
        <v>219.33099999999999</v>
      </c>
      <c r="E163" s="20">
        <v>17816.257000000001</v>
      </c>
      <c r="F163" s="20">
        <v>17816.257000000001</v>
      </c>
      <c r="G163" s="20">
        <v>0</v>
      </c>
      <c r="H163" s="14">
        <f>IF(OR(B163="Diamond",B163="Gold"),ABS(VLOOKUP(A163,'Gold-Fran'!G:J,3,FALSE)),IF(B163="Silver",ABS(VLOOKUP(A163,'Silver-Fran'!G:J,3,FALSE)),0))</f>
        <v>219.33099999999999</v>
      </c>
      <c r="I163">
        <f>IF(OR(B163="Diamond",B163="Gold"),VLOOKUP(A163,'Gold-Fran'!G:K,5,FALSE),IF(B163="Silver",VLOOKUP(A163,'Silver-Fran'!G:K,5,FALSE),0))</f>
        <v>17816.257130000002</v>
      </c>
      <c r="J163" s="14">
        <f t="shared" si="8"/>
        <v>0</v>
      </c>
      <c r="K163">
        <f t="shared" si="9"/>
        <v>0</v>
      </c>
    </row>
    <row r="164" spans="1:11" hidden="1">
      <c r="A164" t="s">
        <v>402</v>
      </c>
      <c r="B164" t="s">
        <v>4</v>
      </c>
      <c r="C164" t="s">
        <v>18</v>
      </c>
      <c r="D164" s="20">
        <v>3.145</v>
      </c>
      <c r="E164" s="20">
        <v>255.46799999999999</v>
      </c>
      <c r="F164" s="20">
        <v>255.46799999999999</v>
      </c>
      <c r="G164" s="20">
        <v>0</v>
      </c>
      <c r="H164" s="14">
        <f>IF(OR(B164="Diamond",B164="Gold"),ABS(VLOOKUP(A164,'Gold-Fran'!G:J,3,FALSE)),IF(B164="Silver",ABS(VLOOKUP(A164,'Silver-Fran'!G:J,3,FALSE)),0))</f>
        <v>3.145</v>
      </c>
      <c r="I164">
        <f>IF(OR(B164="Diamond",B164="Gold"),VLOOKUP(A164,'Gold-Fran'!G:K,5,FALSE),IF(B164="Silver",VLOOKUP(A164,'Silver-Fran'!G:K,5,FALSE),0))</f>
        <v>255.46834999999999</v>
      </c>
      <c r="J164" s="14">
        <f t="shared" si="8"/>
        <v>0</v>
      </c>
      <c r="K164">
        <f t="shared" si="9"/>
        <v>0</v>
      </c>
    </row>
    <row r="165" spans="1:11" hidden="1">
      <c r="A165" t="s">
        <v>403</v>
      </c>
      <c r="B165" t="s">
        <v>4</v>
      </c>
      <c r="C165" t="s">
        <v>18</v>
      </c>
      <c r="D165" s="20">
        <v>305.54899999999998</v>
      </c>
      <c r="E165" s="20">
        <v>24819.744999999999</v>
      </c>
      <c r="F165" s="20">
        <v>24819.744999999999</v>
      </c>
      <c r="G165" s="20">
        <v>0</v>
      </c>
      <c r="H165" s="14">
        <f>IF(OR(B165="Diamond",B165="Gold"),ABS(VLOOKUP(A165,'Gold-Fran'!G:J,3,FALSE)),IF(B165="Silver",ABS(VLOOKUP(A165,'Silver-Fran'!G:J,3,FALSE)),0))</f>
        <v>305.54899999999998</v>
      </c>
      <c r="I165">
        <f>IF(OR(B165="Diamond",B165="Gold"),VLOOKUP(A165,'Gold-Fran'!G:K,5,FALSE),IF(B165="Silver",VLOOKUP(A165,'Silver-Fran'!G:K,5,FALSE),0))</f>
        <v>24819.745269999999</v>
      </c>
      <c r="J165" s="14">
        <f t="shared" si="8"/>
        <v>0</v>
      </c>
      <c r="K165">
        <f t="shared" si="9"/>
        <v>0</v>
      </c>
    </row>
    <row r="166" spans="1:11" hidden="1">
      <c r="A166" t="s">
        <v>404</v>
      </c>
      <c r="B166" t="s">
        <v>4</v>
      </c>
      <c r="C166" t="s">
        <v>18</v>
      </c>
      <c r="D166" s="20">
        <v>3.516</v>
      </c>
      <c r="E166" s="20">
        <v>285.60500000000002</v>
      </c>
      <c r="F166" s="20">
        <v>285.60500000000002</v>
      </c>
      <c r="G166" s="20">
        <v>0</v>
      </c>
      <c r="H166" s="14">
        <f>IF(OR(B166="Diamond",B166="Gold"),ABS(VLOOKUP(A166,'Gold-Fran'!G:J,3,FALSE)),IF(B166="Silver",ABS(VLOOKUP(A166,'Silver-Fran'!G:J,3,FALSE)),0))</f>
        <v>3.516</v>
      </c>
      <c r="I166">
        <f>IF(OR(B166="Diamond",B166="Gold"),VLOOKUP(A166,'Gold-Fran'!G:K,5,FALSE),IF(B166="Silver",VLOOKUP(A166,'Silver-Fran'!G:K,5,FALSE),0))</f>
        <v>285.60467999999997</v>
      </c>
      <c r="J166" s="14">
        <f t="shared" si="8"/>
        <v>0</v>
      </c>
      <c r="K166">
        <f t="shared" si="9"/>
        <v>0</v>
      </c>
    </row>
    <row r="167" spans="1:11" hidden="1">
      <c r="A167" t="s">
        <v>405</v>
      </c>
      <c r="B167" t="s">
        <v>4</v>
      </c>
      <c r="C167" t="s">
        <v>18</v>
      </c>
      <c r="D167" s="20">
        <v>7.77</v>
      </c>
      <c r="E167" s="20">
        <v>631.15700000000004</v>
      </c>
      <c r="F167" s="20">
        <v>631.15700000000004</v>
      </c>
      <c r="G167" s="20">
        <v>0</v>
      </c>
      <c r="H167" s="14">
        <f>IF(OR(B167="Diamond",B167="Gold"),ABS(VLOOKUP(A167,'Gold-Fran'!G:J,3,FALSE)),IF(B167="Silver",ABS(VLOOKUP(A167,'Silver-Fran'!G:J,3,FALSE)),0))</f>
        <v>7.77</v>
      </c>
      <c r="I167">
        <f>IF(OR(B167="Diamond",B167="Gold"),VLOOKUP(A167,'Gold-Fran'!G:K,5,FALSE),IF(B167="Silver",VLOOKUP(A167,'Silver-Fran'!G:K,5,FALSE),0))</f>
        <v>631.15710000000001</v>
      </c>
      <c r="J167" s="14">
        <f t="shared" si="8"/>
        <v>0</v>
      </c>
      <c r="K167">
        <f t="shared" si="9"/>
        <v>0</v>
      </c>
    </row>
    <row r="168" spans="1:11" hidden="1">
      <c r="A168" t="s">
        <v>406</v>
      </c>
      <c r="B168" t="s">
        <v>4</v>
      </c>
      <c r="C168" t="s">
        <v>18</v>
      </c>
      <c r="D168" s="20">
        <v>510.71499999999997</v>
      </c>
      <c r="E168" s="20">
        <v>41485.379000000001</v>
      </c>
      <c r="F168" s="20">
        <v>41485.379000000001</v>
      </c>
      <c r="G168" s="20">
        <v>0</v>
      </c>
      <c r="H168" s="14">
        <f>IF(OR(B168="Diamond",B168="Gold"),ABS(VLOOKUP(A168,'Gold-Fran'!G:J,3,FALSE)),IF(B168="Silver",ABS(VLOOKUP(A168,'Silver-Fran'!G:J,3,FALSE)),0))</f>
        <v>510.71499999999997</v>
      </c>
      <c r="I168">
        <f>IF(OR(B168="Diamond",B168="Gold"),VLOOKUP(A168,'Gold-Fran'!G:K,5,FALSE),IF(B168="Silver",VLOOKUP(A168,'Silver-Fran'!G:K,5,FALSE),0))</f>
        <v>41485.37945</v>
      </c>
      <c r="J168" s="14">
        <f t="shared" si="8"/>
        <v>0</v>
      </c>
      <c r="K168">
        <f t="shared" si="9"/>
        <v>0</v>
      </c>
    </row>
    <row r="169" spans="1:11" hidden="1">
      <c r="A169" t="s">
        <v>407</v>
      </c>
      <c r="B169" t="s">
        <v>4</v>
      </c>
      <c r="C169" t="s">
        <v>18</v>
      </c>
      <c r="D169" s="20">
        <v>15.246</v>
      </c>
      <c r="E169" s="20">
        <v>1238.433</v>
      </c>
      <c r="F169" s="20">
        <v>1238.433</v>
      </c>
      <c r="G169" s="20">
        <v>0</v>
      </c>
      <c r="H169" s="14">
        <f>IF(OR(B169="Diamond",B169="Gold"),ABS(VLOOKUP(A169,'Gold-Fran'!G:J,3,FALSE)),IF(B169="Silver",ABS(VLOOKUP(A169,'Silver-Fran'!G:J,3,FALSE)),0))</f>
        <v>15.246</v>
      </c>
      <c r="I169">
        <f>IF(OR(B169="Diamond",B169="Gold"),VLOOKUP(A169,'Gold-Fran'!G:K,5,FALSE),IF(B169="Silver",VLOOKUP(A169,'Silver-Fran'!G:K,5,FALSE),0))</f>
        <v>1238.4325799999999</v>
      </c>
      <c r="J169" s="14">
        <f t="shared" si="8"/>
        <v>0</v>
      </c>
      <c r="K169">
        <f t="shared" si="9"/>
        <v>0</v>
      </c>
    </row>
    <row r="170" spans="1:11" hidden="1">
      <c r="A170" t="s">
        <v>408</v>
      </c>
      <c r="B170" t="s">
        <v>4</v>
      </c>
      <c r="C170" t="s">
        <v>18</v>
      </c>
      <c r="D170" s="20">
        <v>5.181</v>
      </c>
      <c r="E170" s="20">
        <v>420.85300000000001</v>
      </c>
      <c r="F170" s="20">
        <v>420.85300000000001</v>
      </c>
      <c r="G170" s="20">
        <v>0</v>
      </c>
      <c r="H170" s="14">
        <f>IF(OR(B170="Diamond",B170="Gold"),ABS(VLOOKUP(A170,'Gold-Fran'!G:J,3,FALSE)),IF(B170="Silver",ABS(VLOOKUP(A170,'Silver-Fran'!G:J,3,FALSE)),0))</f>
        <v>5.181</v>
      </c>
      <c r="I170">
        <f>IF(OR(B170="Diamond",B170="Gold"),VLOOKUP(A170,'Gold-Fran'!G:K,5,FALSE),IF(B170="Silver",VLOOKUP(A170,'Silver-Fran'!G:K,5,FALSE),0))</f>
        <v>420.85262999999998</v>
      </c>
      <c r="J170" s="14">
        <f t="shared" si="8"/>
        <v>0</v>
      </c>
      <c r="K170">
        <f t="shared" si="9"/>
        <v>0</v>
      </c>
    </row>
    <row r="171" spans="1:11" hidden="1">
      <c r="A171" t="s">
        <v>409</v>
      </c>
      <c r="B171" t="s">
        <v>4</v>
      </c>
      <c r="C171" t="s">
        <v>18</v>
      </c>
      <c r="D171" s="20">
        <v>745.91200000000003</v>
      </c>
      <c r="E171" s="20">
        <v>60590.432000000001</v>
      </c>
      <c r="F171" s="20">
        <v>60590.432000000001</v>
      </c>
      <c r="G171" s="20">
        <v>0</v>
      </c>
      <c r="H171" s="14">
        <f>IF(OR(B171="Diamond",B171="Gold"),ABS(VLOOKUP(A171,'Gold-Fran'!G:J,3,FALSE)),IF(B171="Silver",ABS(VLOOKUP(A171,'Silver-Fran'!G:J,3,FALSE)),0))</f>
        <v>745.91200000000003</v>
      </c>
      <c r="I171">
        <f>IF(OR(B171="Diamond",B171="Gold"),VLOOKUP(A171,'Gold-Fran'!G:K,5,FALSE),IF(B171="Silver",VLOOKUP(A171,'Silver-Fran'!G:K,5,FALSE),0))</f>
        <v>60590.431759999999</v>
      </c>
      <c r="J171" s="14">
        <f t="shared" si="8"/>
        <v>0</v>
      </c>
      <c r="K171">
        <f t="shared" si="9"/>
        <v>0</v>
      </c>
    </row>
    <row r="172" spans="1:11" hidden="1">
      <c r="A172" t="s">
        <v>410</v>
      </c>
      <c r="B172" t="s">
        <v>4</v>
      </c>
      <c r="C172" t="s">
        <v>18</v>
      </c>
      <c r="D172" s="20">
        <v>57.932000000000002</v>
      </c>
      <c r="E172" s="20">
        <v>4705.8159999999998</v>
      </c>
      <c r="F172" s="20">
        <v>4705.8159999999998</v>
      </c>
      <c r="G172" s="20">
        <v>0</v>
      </c>
      <c r="H172" s="14">
        <f>IF(OR(B172="Diamond",B172="Gold"),ABS(VLOOKUP(A172,'Gold-Fran'!G:J,3,FALSE)),IF(B172="Silver",ABS(VLOOKUP(A172,'Silver-Fran'!G:J,3,FALSE)),0))</f>
        <v>57.932000000000002</v>
      </c>
      <c r="I172">
        <f>IF(OR(B172="Diamond",B172="Gold"),VLOOKUP(A172,'Gold-Fran'!G:K,5,FALSE),IF(B172="Silver",VLOOKUP(A172,'Silver-Fran'!G:K,5,FALSE),0))</f>
        <v>4705.8163599999998</v>
      </c>
      <c r="J172" s="14">
        <f t="shared" si="8"/>
        <v>0</v>
      </c>
      <c r="K172">
        <f t="shared" si="9"/>
        <v>0</v>
      </c>
    </row>
    <row r="173" spans="1:11" hidden="1">
      <c r="A173" t="s">
        <v>411</v>
      </c>
      <c r="B173" t="s">
        <v>4</v>
      </c>
      <c r="C173" t="s">
        <v>18</v>
      </c>
      <c r="D173" s="20">
        <v>222.601</v>
      </c>
      <c r="E173" s="20">
        <v>18081.879000000001</v>
      </c>
      <c r="F173" s="20">
        <v>18081.879000000001</v>
      </c>
      <c r="G173" s="20">
        <v>0</v>
      </c>
      <c r="H173" s="14">
        <f>IF(OR(B173="Diamond",B173="Gold"),ABS(VLOOKUP(A173,'Gold-Fran'!G:J,3,FALSE)),IF(B173="Silver",ABS(VLOOKUP(A173,'Silver-Fran'!G:J,3,FALSE)),0))</f>
        <v>222.601</v>
      </c>
      <c r="I173">
        <f>IF(OR(B173="Diamond",B173="Gold"),VLOOKUP(A173,'Gold-Fran'!G:K,5,FALSE),IF(B173="Silver",VLOOKUP(A173,'Silver-Fran'!G:K,5,FALSE),0))</f>
        <v>18081.879229999999</v>
      </c>
      <c r="J173" s="14">
        <f t="shared" si="8"/>
        <v>0</v>
      </c>
      <c r="K173">
        <f t="shared" si="9"/>
        <v>0</v>
      </c>
    </row>
    <row r="174" spans="1:11" hidden="1">
      <c r="A174" t="s">
        <v>412</v>
      </c>
      <c r="B174" t="s">
        <v>4</v>
      </c>
      <c r="C174" t="s">
        <v>18</v>
      </c>
      <c r="D174" s="20">
        <v>345.57400000000001</v>
      </c>
      <c r="E174" s="20">
        <v>28070.975999999999</v>
      </c>
      <c r="F174" s="20">
        <v>28070.975999999999</v>
      </c>
      <c r="G174" s="20">
        <v>0</v>
      </c>
      <c r="H174" s="14">
        <f>IF(OR(B174="Diamond",B174="Gold"),ABS(VLOOKUP(A174,'Gold-Fran'!G:J,3,FALSE)),IF(B174="Silver",ABS(VLOOKUP(A174,'Silver-Fran'!G:J,3,FALSE)),0))</f>
        <v>345.57400000000001</v>
      </c>
      <c r="I174">
        <f>IF(OR(B174="Diamond",B174="Gold"),VLOOKUP(A174,'Gold-Fran'!G:K,5,FALSE),IF(B174="Silver",VLOOKUP(A174,'Silver-Fran'!G:K,5,FALSE),0))</f>
        <v>28070.976019999998</v>
      </c>
      <c r="J174" s="14">
        <f t="shared" si="8"/>
        <v>0</v>
      </c>
      <c r="K174">
        <f t="shared" si="9"/>
        <v>0</v>
      </c>
    </row>
    <row r="175" spans="1:11" hidden="1">
      <c r="A175" t="s">
        <v>413</v>
      </c>
      <c r="B175" t="s">
        <v>4</v>
      </c>
      <c r="C175" t="s">
        <v>18</v>
      </c>
      <c r="D175" s="20">
        <v>415.20100000000002</v>
      </c>
      <c r="E175" s="20">
        <v>33726.777000000002</v>
      </c>
      <c r="F175" s="20">
        <v>33726.777000000002</v>
      </c>
      <c r="G175" s="20">
        <v>0</v>
      </c>
      <c r="H175" s="14">
        <f>IF(OR(B175="Diamond",B175="Gold"),ABS(VLOOKUP(A175,'Gold-Fran'!G:J,3,FALSE)),IF(B175="Silver",ABS(VLOOKUP(A175,'Silver-Fran'!G:J,3,FALSE)),0))</f>
        <v>415.20100000000002</v>
      </c>
      <c r="I175">
        <f>IF(OR(B175="Diamond",B175="Gold"),VLOOKUP(A175,'Gold-Fran'!G:K,5,FALSE),IF(B175="Silver",VLOOKUP(A175,'Silver-Fran'!G:K,5,FALSE),0))</f>
        <v>33726.77723</v>
      </c>
      <c r="J175" s="14">
        <f t="shared" si="8"/>
        <v>0</v>
      </c>
      <c r="K175">
        <f t="shared" si="9"/>
        <v>0</v>
      </c>
    </row>
    <row r="176" spans="1:11" hidden="1">
      <c r="A176" t="s">
        <v>414</v>
      </c>
      <c r="B176" t="s">
        <v>4</v>
      </c>
      <c r="C176" t="s">
        <v>18</v>
      </c>
      <c r="D176" s="20">
        <v>4.625</v>
      </c>
      <c r="E176" s="20">
        <v>375.68900000000002</v>
      </c>
      <c r="F176" s="20">
        <v>375.68900000000002</v>
      </c>
      <c r="G176" s="20">
        <v>0</v>
      </c>
      <c r="H176" s="14">
        <f>IF(OR(B176="Diamond",B176="Gold"),ABS(VLOOKUP(A176,'Gold-Fran'!G:J,3,FALSE)),IF(B176="Silver",ABS(VLOOKUP(A176,'Silver-Fran'!G:J,3,FALSE)),0))</f>
        <v>4.625</v>
      </c>
      <c r="I176">
        <f>IF(OR(B176="Diamond",B176="Gold"),VLOOKUP(A176,'Gold-Fran'!G:K,5,FALSE),IF(B176="Silver",VLOOKUP(A176,'Silver-Fran'!G:K,5,FALSE),0))</f>
        <v>375.68875000000003</v>
      </c>
      <c r="J176" s="14">
        <f t="shared" si="8"/>
        <v>0</v>
      </c>
      <c r="K176">
        <f t="shared" si="9"/>
        <v>0</v>
      </c>
    </row>
    <row r="177" spans="1:11" hidden="1">
      <c r="A177" t="s">
        <v>415</v>
      </c>
      <c r="B177" t="s">
        <v>4</v>
      </c>
      <c r="C177" t="s">
        <v>18</v>
      </c>
      <c r="D177" s="20">
        <v>1115.972</v>
      </c>
      <c r="E177" s="20">
        <v>90650.406000000003</v>
      </c>
      <c r="F177" s="20">
        <v>90650.406000000003</v>
      </c>
      <c r="G177" s="20">
        <v>0</v>
      </c>
      <c r="H177" s="14">
        <f>IF(OR(B177="Diamond",B177="Gold"),ABS(VLOOKUP(A177,'Gold-Fran'!G:J,3,FALSE)),IF(B177="Silver",ABS(VLOOKUP(A177,'Silver-Fran'!G:J,3,FALSE)),0))</f>
        <v>1115.972</v>
      </c>
      <c r="I177">
        <f>IF(OR(B177="Diamond",B177="Gold"),VLOOKUP(A177,'Gold-Fran'!G:K,5,FALSE),IF(B177="Silver",VLOOKUP(A177,'Silver-Fran'!G:K,5,FALSE),0))</f>
        <v>90650.405559999999</v>
      </c>
      <c r="J177" s="14">
        <f t="shared" si="8"/>
        <v>0</v>
      </c>
      <c r="K177">
        <f t="shared" si="9"/>
        <v>0</v>
      </c>
    </row>
    <row r="178" spans="1:11" hidden="1">
      <c r="A178" t="s">
        <v>416</v>
      </c>
      <c r="B178" t="s">
        <v>4</v>
      </c>
      <c r="C178" t="s">
        <v>18</v>
      </c>
      <c r="D178" s="20">
        <v>4.1630000000000003</v>
      </c>
      <c r="E178" s="20">
        <v>338.16</v>
      </c>
      <c r="F178" s="20">
        <v>338.16</v>
      </c>
      <c r="G178" s="20">
        <v>0</v>
      </c>
      <c r="H178" s="14">
        <f>IF(OR(B178="Diamond",B178="Gold"),ABS(VLOOKUP(A178,'Gold-Fran'!G:J,3,FALSE)),IF(B178="Silver",ABS(VLOOKUP(A178,'Silver-Fran'!G:J,3,FALSE)),0))</f>
        <v>4.1630000000000003</v>
      </c>
      <c r="I178">
        <f>IF(OR(B178="Diamond",B178="Gold"),VLOOKUP(A178,'Gold-Fran'!G:K,5,FALSE),IF(B178="Silver",VLOOKUP(A178,'Silver-Fran'!G:K,5,FALSE),0))</f>
        <v>338.16048999999998</v>
      </c>
      <c r="J178" s="14">
        <f t="shared" si="8"/>
        <v>0</v>
      </c>
      <c r="K178">
        <f t="shared" si="9"/>
        <v>0</v>
      </c>
    </row>
    <row r="179" spans="1:11" hidden="1">
      <c r="A179" t="s">
        <v>417</v>
      </c>
      <c r="B179" t="s">
        <v>4</v>
      </c>
      <c r="C179" t="s">
        <v>18</v>
      </c>
      <c r="D179" s="20">
        <v>7.1230000000000002</v>
      </c>
      <c r="E179" s="20">
        <v>578.601</v>
      </c>
      <c r="F179" s="20">
        <v>578.601</v>
      </c>
      <c r="G179" s="20">
        <v>0</v>
      </c>
      <c r="H179" s="14">
        <f>IF(OR(B179="Diamond",B179="Gold"),ABS(VLOOKUP(A179,'Gold-Fran'!G:J,3,FALSE)),IF(B179="Silver",ABS(VLOOKUP(A179,'Silver-Fran'!G:J,3,FALSE)),0))</f>
        <v>7.1230000000000002</v>
      </c>
      <c r="I179">
        <f>IF(OR(B179="Diamond",B179="Gold"),VLOOKUP(A179,'Gold-Fran'!G:K,5,FALSE),IF(B179="Silver",VLOOKUP(A179,'Silver-Fran'!G:K,5,FALSE),0))</f>
        <v>578.60128999999995</v>
      </c>
      <c r="J179" s="14">
        <f t="shared" si="8"/>
        <v>0</v>
      </c>
      <c r="K179">
        <f t="shared" si="9"/>
        <v>0</v>
      </c>
    </row>
    <row r="180" spans="1:11" hidden="1">
      <c r="A180" t="s">
        <v>418</v>
      </c>
      <c r="B180" t="s">
        <v>4</v>
      </c>
      <c r="C180" t="s">
        <v>18</v>
      </c>
      <c r="D180" s="20">
        <v>392.21300000000002</v>
      </c>
      <c r="E180" s="20">
        <v>31859.462</v>
      </c>
      <c r="F180" s="20">
        <v>31859.462</v>
      </c>
      <c r="G180" s="20">
        <v>0</v>
      </c>
      <c r="H180" s="14">
        <f>IF(OR(B180="Diamond",B180="Gold"),ABS(VLOOKUP(A180,'Gold-Fran'!G:J,3,FALSE)),IF(B180="Silver",ABS(VLOOKUP(A180,'Silver-Fran'!G:J,3,FALSE)),0))</f>
        <v>392.21300000000002</v>
      </c>
      <c r="I180">
        <f>IF(OR(B180="Diamond",B180="Gold"),VLOOKUP(A180,'Gold-Fran'!G:K,5,FALSE),IF(B180="Silver",VLOOKUP(A180,'Silver-Fran'!G:K,5,FALSE),0))</f>
        <v>31859.46199</v>
      </c>
      <c r="J180" s="14">
        <f t="shared" si="8"/>
        <v>0</v>
      </c>
      <c r="K180">
        <f t="shared" si="9"/>
        <v>0</v>
      </c>
    </row>
    <row r="181" spans="1:11" hidden="1">
      <c r="A181" t="s">
        <v>419</v>
      </c>
      <c r="B181" t="s">
        <v>4</v>
      </c>
      <c r="C181" t="s">
        <v>18</v>
      </c>
      <c r="D181" s="20">
        <v>6.7519999999999998</v>
      </c>
      <c r="E181" s="20">
        <v>548.46500000000003</v>
      </c>
      <c r="F181" s="20">
        <v>548.46500000000003</v>
      </c>
      <c r="G181" s="20">
        <v>0</v>
      </c>
      <c r="H181" s="14">
        <f>IF(OR(B181="Diamond",B181="Gold"),ABS(VLOOKUP(A181,'Gold-Fran'!G:J,3,FALSE)),IF(B181="Silver",ABS(VLOOKUP(A181,'Silver-Fran'!G:J,3,FALSE)),0))</f>
        <v>6.7519999999999998</v>
      </c>
      <c r="I181">
        <f>IF(OR(B181="Diamond",B181="Gold"),VLOOKUP(A181,'Gold-Fran'!G:K,5,FALSE),IF(B181="Silver",VLOOKUP(A181,'Silver-Fran'!G:K,5,FALSE),0))</f>
        <v>548.46496000000002</v>
      </c>
      <c r="J181" s="14">
        <f t="shared" si="8"/>
        <v>0</v>
      </c>
      <c r="K181">
        <f t="shared" si="9"/>
        <v>0</v>
      </c>
    </row>
    <row r="182" spans="1:11" hidden="1">
      <c r="A182" t="s">
        <v>420</v>
      </c>
      <c r="B182" t="s">
        <v>4</v>
      </c>
      <c r="C182" t="s">
        <v>18</v>
      </c>
      <c r="D182" s="20">
        <v>28.536000000000001</v>
      </c>
      <c r="E182" s="20">
        <v>2317.9789999999998</v>
      </c>
      <c r="F182" s="20">
        <v>2317.9789999999998</v>
      </c>
      <c r="G182" s="20">
        <v>0</v>
      </c>
      <c r="H182" s="14">
        <f>IF(OR(B182="Diamond",B182="Gold"),ABS(VLOOKUP(A182,'Gold-Fran'!G:J,3,FALSE)),IF(B182="Silver",ABS(VLOOKUP(A182,'Silver-Fran'!G:J,3,FALSE)),0))</f>
        <v>28.536000000000001</v>
      </c>
      <c r="I182">
        <f>IF(OR(B182="Diamond",B182="Gold"),VLOOKUP(A182,'Gold-Fran'!G:K,5,FALSE),IF(B182="Silver",VLOOKUP(A182,'Silver-Fran'!G:K,5,FALSE),0))</f>
        <v>2317.97928</v>
      </c>
      <c r="J182" s="14">
        <f t="shared" si="8"/>
        <v>0</v>
      </c>
      <c r="K182">
        <f t="shared" si="9"/>
        <v>0</v>
      </c>
    </row>
    <row r="183" spans="1:11" hidden="1">
      <c r="A183" t="s">
        <v>421</v>
      </c>
      <c r="B183" t="s">
        <v>4</v>
      </c>
      <c r="C183" t="s">
        <v>18</v>
      </c>
      <c r="D183" s="20">
        <v>386.44099999999997</v>
      </c>
      <c r="E183" s="20">
        <v>31390.601999999999</v>
      </c>
      <c r="F183" s="20">
        <v>31390.601999999999</v>
      </c>
      <c r="G183" s="20">
        <v>0</v>
      </c>
      <c r="H183" s="14">
        <f>IF(OR(B183="Diamond",B183="Gold"),ABS(VLOOKUP(A183,'Gold-Fran'!G:J,3,FALSE)),IF(B183="Silver",ABS(VLOOKUP(A183,'Silver-Fran'!G:J,3,FALSE)),0))</f>
        <v>386.44099999999997</v>
      </c>
      <c r="I183">
        <f>IF(OR(B183="Diamond",B183="Gold"),VLOOKUP(A183,'Gold-Fran'!G:K,5,FALSE),IF(B183="Silver",VLOOKUP(A183,'Silver-Fran'!G:K,5,FALSE),0))</f>
        <v>31390.602429999999</v>
      </c>
      <c r="J183" s="14">
        <f t="shared" si="8"/>
        <v>0</v>
      </c>
      <c r="K183">
        <f t="shared" si="9"/>
        <v>0</v>
      </c>
    </row>
    <row r="184" spans="1:11" hidden="1">
      <c r="A184" t="s">
        <v>422</v>
      </c>
      <c r="B184" t="s">
        <v>4</v>
      </c>
      <c r="C184" t="s">
        <v>18</v>
      </c>
      <c r="D184" s="20">
        <v>976.99900000000002</v>
      </c>
      <c r="E184" s="20">
        <v>79361.629000000001</v>
      </c>
      <c r="F184" s="20">
        <v>79361.629000000001</v>
      </c>
      <c r="G184" s="20">
        <v>0</v>
      </c>
      <c r="H184" s="14">
        <f>IF(OR(B184="Diamond",B184="Gold"),ABS(VLOOKUP(A184,'Gold-Fran'!G:J,3,FALSE)),IF(B184="Silver",ABS(VLOOKUP(A184,'Silver-Fran'!G:J,3,FALSE)),0))</f>
        <v>976.99900000000002</v>
      </c>
      <c r="I184">
        <f>IF(OR(B184="Diamond",B184="Gold"),VLOOKUP(A184,'Gold-Fran'!G:K,5,FALSE),IF(B184="Silver",VLOOKUP(A184,'Silver-Fran'!G:K,5,FALSE),0))</f>
        <v>79361.628769999996</v>
      </c>
      <c r="J184" s="14">
        <f t="shared" si="8"/>
        <v>0</v>
      </c>
      <c r="K184">
        <f t="shared" si="9"/>
        <v>0</v>
      </c>
    </row>
    <row r="185" spans="1:11" hidden="1">
      <c r="A185" t="s">
        <v>275</v>
      </c>
      <c r="B185" t="s">
        <v>19</v>
      </c>
      <c r="C185" t="s">
        <v>18</v>
      </c>
      <c r="D185" s="20">
        <v>99.58</v>
      </c>
      <c r="E185" s="20">
        <v>684459.147</v>
      </c>
      <c r="F185" s="20">
        <v>684459.147</v>
      </c>
      <c r="G185" s="20">
        <v>0</v>
      </c>
      <c r="H185" s="14">
        <f>IF(OR(B185="Diamond",B185="Gold"),ABS(VLOOKUP(A185,'Gold-Fran'!G:J,3,FALSE)),IF(B185="Silver",ABS(VLOOKUP(A185,'Silver-Fran'!G:J,3,FALSE)),0))</f>
        <v>99.58</v>
      </c>
      <c r="I185">
        <f>IF(OR(B185="Diamond",B185="Gold"),VLOOKUP(A185,'Gold-Fran'!G:K,5,FALSE),IF(B185="Silver",VLOOKUP(A185,'Silver-Fran'!G:K,5,FALSE),0))</f>
        <v>684459.14679999999</v>
      </c>
      <c r="J185" s="14">
        <f t="shared" si="8"/>
        <v>0</v>
      </c>
      <c r="K185">
        <f t="shared" si="9"/>
        <v>0</v>
      </c>
    </row>
    <row r="186" spans="1:11" hidden="1">
      <c r="A186" t="s">
        <v>276</v>
      </c>
      <c r="B186" t="s">
        <v>19</v>
      </c>
      <c r="C186" t="s">
        <v>18</v>
      </c>
      <c r="D186" s="20">
        <v>504.00599999999997</v>
      </c>
      <c r="E186" s="20">
        <v>3464265.0809999998</v>
      </c>
      <c r="F186" s="20">
        <v>3464265.0809999998</v>
      </c>
      <c r="G186" s="20">
        <v>0</v>
      </c>
      <c r="H186" s="14">
        <f>IF(OR(B186="Diamond",B186="Gold"),ABS(VLOOKUP(A186,'Gold-Fran'!G:J,3,FALSE)),IF(B186="Silver",ABS(VLOOKUP(A186,'Silver-Fran'!G:J,3,FALSE)),0))</f>
        <v>504.00599999999997</v>
      </c>
      <c r="I186">
        <f>IF(OR(B186="Diamond",B186="Gold"),VLOOKUP(A186,'Gold-Fran'!G:K,5,FALSE),IF(B186="Silver",VLOOKUP(A186,'Silver-Fran'!G:K,5,FALSE),0))</f>
        <v>3464265.0807599998</v>
      </c>
      <c r="J186" s="14">
        <f t="shared" si="8"/>
        <v>0</v>
      </c>
      <c r="K186">
        <f t="shared" si="9"/>
        <v>0</v>
      </c>
    </row>
    <row r="187" spans="1:11" hidden="1">
      <c r="A187" t="s">
        <v>277</v>
      </c>
      <c r="B187" t="s">
        <v>19</v>
      </c>
      <c r="C187" t="s">
        <v>18</v>
      </c>
      <c r="D187" s="20">
        <v>9.9600000000000009</v>
      </c>
      <c r="E187" s="20">
        <v>68459.661999999997</v>
      </c>
      <c r="F187" s="20">
        <v>68459.661999999997</v>
      </c>
      <c r="G187" s="20">
        <v>0</v>
      </c>
      <c r="H187" s="14">
        <f>IF(OR(B187="Diamond",B187="Gold"),ABS(VLOOKUP(A187,'Gold-Fran'!G:J,3,FALSE)),IF(B187="Silver",ABS(VLOOKUP(A187,'Silver-Fran'!G:J,3,FALSE)),0))</f>
        <v>9.9600000000000009</v>
      </c>
      <c r="I187">
        <f>IF(OR(B187="Diamond",B187="Gold"),VLOOKUP(A187,'Gold-Fran'!G:K,5,FALSE),IF(B187="Silver",VLOOKUP(A187,'Silver-Fran'!G:K,5,FALSE),0))</f>
        <v>68459.661600000007</v>
      </c>
      <c r="J187" s="14">
        <f t="shared" si="8"/>
        <v>0</v>
      </c>
      <c r="K187">
        <f t="shared" si="9"/>
        <v>0</v>
      </c>
    </row>
    <row r="188" spans="1:11" hidden="1">
      <c r="A188" t="s">
        <v>278</v>
      </c>
      <c r="B188" t="s">
        <v>19</v>
      </c>
      <c r="C188" t="s">
        <v>18</v>
      </c>
      <c r="D188" s="20">
        <v>349.31599999999997</v>
      </c>
      <c r="E188" s="20">
        <v>2401009.5529999998</v>
      </c>
      <c r="F188" s="20">
        <v>2401009.5529999998</v>
      </c>
      <c r="G188" s="20">
        <v>0</v>
      </c>
      <c r="H188" s="14">
        <f>IF(OR(B188="Diamond",B188="Gold"),ABS(VLOOKUP(A188,'Gold-Fran'!G:J,3,FALSE)),IF(B188="Silver",ABS(VLOOKUP(A188,'Silver-Fran'!G:J,3,FALSE)),0))</f>
        <v>349.31599999999997</v>
      </c>
      <c r="I188">
        <f>IF(OR(B188="Diamond",B188="Gold"),VLOOKUP(A188,'Gold-Fran'!G:K,5,FALSE),IF(B188="Silver",VLOOKUP(A188,'Silver-Fran'!G:K,5,FALSE),0))</f>
        <v>2401009.5533599998</v>
      </c>
      <c r="J188" s="14">
        <f t="shared" si="8"/>
        <v>0</v>
      </c>
      <c r="K188">
        <f t="shared" si="9"/>
        <v>0</v>
      </c>
    </row>
    <row r="189" spans="1:11" hidden="1">
      <c r="A189" t="s">
        <v>279</v>
      </c>
      <c r="B189" t="s">
        <v>19</v>
      </c>
      <c r="C189" t="s">
        <v>18</v>
      </c>
      <c r="D189" s="20">
        <v>0.4</v>
      </c>
      <c r="E189" s="20">
        <v>2749.384</v>
      </c>
      <c r="F189" s="20">
        <v>2749.384</v>
      </c>
      <c r="G189" s="20">
        <v>0</v>
      </c>
      <c r="H189" s="14">
        <f>IF(OR(B189="Diamond",B189="Gold"),ABS(VLOOKUP(A189,'Gold-Fran'!G:J,3,FALSE)),IF(B189="Silver",ABS(VLOOKUP(A189,'Silver-Fran'!G:J,3,FALSE)),0))</f>
        <v>0.4</v>
      </c>
      <c r="I189">
        <f>IF(OR(B189="Diamond",B189="Gold"),VLOOKUP(A189,'Gold-Fran'!G:K,5,FALSE),IF(B189="Silver",VLOOKUP(A189,'Silver-Fran'!G:K,5,FALSE),0))</f>
        <v>2749.384</v>
      </c>
      <c r="J189" s="14">
        <f t="shared" si="8"/>
        <v>0</v>
      </c>
      <c r="K189">
        <f t="shared" si="9"/>
        <v>0</v>
      </c>
    </row>
    <row r="190" spans="1:11" hidden="1">
      <c r="A190" t="s">
        <v>281</v>
      </c>
      <c r="B190" t="s">
        <v>19</v>
      </c>
      <c r="C190" t="s">
        <v>18</v>
      </c>
      <c r="D190" s="20">
        <v>149.04900000000001</v>
      </c>
      <c r="E190" s="20">
        <v>1024482.34</v>
      </c>
      <c r="F190" s="20">
        <v>1024482.34</v>
      </c>
      <c r="G190" s="20">
        <v>0</v>
      </c>
      <c r="H190" s="14">
        <f>IF(OR(B190="Diamond",B190="Gold"),ABS(VLOOKUP(A190,'Gold-Fran'!G:J,3,FALSE)),IF(B190="Silver",ABS(VLOOKUP(A190,'Silver-Fran'!G:J,3,FALSE)),0))</f>
        <v>149.04900000000001</v>
      </c>
      <c r="I190">
        <f>IF(OR(B190="Diamond",B190="Gold"),VLOOKUP(A190,'Gold-Fran'!G:K,5,FALSE),IF(B190="Silver",VLOOKUP(A190,'Silver-Fran'!G:K,5,FALSE),0))</f>
        <v>1024482.33954</v>
      </c>
      <c r="J190" s="14">
        <f t="shared" si="8"/>
        <v>0</v>
      </c>
      <c r="K190">
        <f t="shared" si="9"/>
        <v>0</v>
      </c>
    </row>
    <row r="191" spans="1:11" hidden="1">
      <c r="A191" t="s">
        <v>282</v>
      </c>
      <c r="B191" t="s">
        <v>19</v>
      </c>
      <c r="C191" t="s">
        <v>18</v>
      </c>
      <c r="D191" s="20">
        <v>224.54599999999999</v>
      </c>
      <c r="E191" s="20">
        <v>1543407.949</v>
      </c>
      <c r="F191" s="20">
        <v>1543407.949</v>
      </c>
      <c r="G191" s="20">
        <v>0</v>
      </c>
      <c r="H191" s="14">
        <f>IF(OR(B191="Diamond",B191="Gold"),ABS(VLOOKUP(A191,'Gold-Fran'!G:J,3,FALSE)),IF(B191="Silver",ABS(VLOOKUP(A191,'Silver-Fran'!G:J,3,FALSE)),0))</f>
        <v>224.54599999999999</v>
      </c>
      <c r="I191">
        <f>IF(OR(B191="Diamond",B191="Gold"),VLOOKUP(A191,'Gold-Fran'!G:K,5,FALSE),IF(B191="Silver",VLOOKUP(A191,'Silver-Fran'!G:K,5,FALSE),0))</f>
        <v>1543407.9491600001</v>
      </c>
      <c r="J191" s="14">
        <f t="shared" si="8"/>
        <v>0</v>
      </c>
      <c r="K191">
        <f t="shared" si="9"/>
        <v>0</v>
      </c>
    </row>
    <row r="192" spans="1:11" hidden="1">
      <c r="A192" t="s">
        <v>283</v>
      </c>
      <c r="B192" t="s">
        <v>19</v>
      </c>
      <c r="C192" t="s">
        <v>18</v>
      </c>
      <c r="D192" s="20">
        <v>39.82</v>
      </c>
      <c r="E192" s="20">
        <v>273701.17700000003</v>
      </c>
      <c r="F192" s="20">
        <v>273701.17700000003</v>
      </c>
      <c r="G192" s="20">
        <v>0</v>
      </c>
      <c r="H192" s="14">
        <f>IF(OR(B192="Diamond",B192="Gold"),ABS(VLOOKUP(A192,'Gold-Fran'!G:J,3,FALSE)),IF(B192="Silver",ABS(VLOOKUP(A192,'Silver-Fran'!G:J,3,FALSE)),0))</f>
        <v>39.82</v>
      </c>
      <c r="I192">
        <f>IF(OR(B192="Diamond",B192="Gold"),VLOOKUP(A192,'Gold-Fran'!G:K,5,FALSE),IF(B192="Silver",VLOOKUP(A192,'Silver-Fran'!G:K,5,FALSE),0))</f>
        <v>273701.17719999998</v>
      </c>
      <c r="J192" s="14">
        <f t="shared" si="8"/>
        <v>0</v>
      </c>
      <c r="K192">
        <f t="shared" si="9"/>
        <v>0</v>
      </c>
    </row>
    <row r="193" spans="1:11" hidden="1">
      <c r="A193" t="s">
        <v>284</v>
      </c>
      <c r="B193" t="s">
        <v>19</v>
      </c>
      <c r="C193" t="s">
        <v>18</v>
      </c>
      <c r="D193" s="20">
        <v>417.66800000000001</v>
      </c>
      <c r="E193" s="20">
        <v>2870824.2910000002</v>
      </c>
      <c r="F193" s="20">
        <v>2870824.2910000002</v>
      </c>
      <c r="G193" s="20">
        <v>0</v>
      </c>
      <c r="H193" s="14">
        <f>IF(OR(B193="Diamond",B193="Gold"),ABS(VLOOKUP(A193,'Gold-Fran'!G:J,3,FALSE)),IF(B193="Silver",ABS(VLOOKUP(A193,'Silver-Fran'!G:J,3,FALSE)),0))</f>
        <v>417.66800000000001</v>
      </c>
      <c r="I193">
        <f>IF(OR(B193="Diamond",B193="Gold"),VLOOKUP(A193,'Gold-Fran'!G:K,5,FALSE),IF(B193="Silver",VLOOKUP(A193,'Silver-Fran'!G:K,5,FALSE),0))</f>
        <v>2870824.29128</v>
      </c>
      <c r="J193" s="14">
        <f t="shared" si="8"/>
        <v>0</v>
      </c>
      <c r="K193">
        <f t="shared" si="9"/>
        <v>0</v>
      </c>
    </row>
    <row r="194" spans="1:11" hidden="1">
      <c r="A194" t="s">
        <v>286</v>
      </c>
      <c r="B194" t="s">
        <v>19</v>
      </c>
      <c r="C194" t="s">
        <v>18</v>
      </c>
      <c r="D194" s="20">
        <v>54.795000000000002</v>
      </c>
      <c r="E194" s="20">
        <v>376631.24099999998</v>
      </c>
      <c r="F194" s="20">
        <v>376631.24099999998</v>
      </c>
      <c r="G194" s="20">
        <v>0</v>
      </c>
      <c r="H194" s="14">
        <f>IF(OR(B194="Diamond",B194="Gold"),ABS(VLOOKUP(A194,'Gold-Fran'!G:J,3,FALSE)),IF(B194="Silver",ABS(VLOOKUP(A194,'Silver-Fran'!G:J,3,FALSE)),0))</f>
        <v>54.795000000000002</v>
      </c>
      <c r="I194">
        <f>IF(OR(B194="Diamond",B194="Gold"),VLOOKUP(A194,'Gold-Fran'!G:K,5,FALSE),IF(B194="Silver",VLOOKUP(A194,'Silver-Fran'!G:K,5,FALSE),0))</f>
        <v>376631.24070000002</v>
      </c>
      <c r="J194" s="14">
        <f t="shared" si="8"/>
        <v>0</v>
      </c>
      <c r="K194">
        <f t="shared" si="9"/>
        <v>0</v>
      </c>
    </row>
    <row r="195" spans="1:11" hidden="1">
      <c r="A195" t="s">
        <v>447</v>
      </c>
      <c r="B195" t="s">
        <v>21</v>
      </c>
      <c r="C195" t="s">
        <v>18</v>
      </c>
      <c r="D195" s="20">
        <v>0</v>
      </c>
      <c r="E195" s="20">
        <v>0</v>
      </c>
      <c r="F195" s="20">
        <v>0</v>
      </c>
      <c r="G195" s="20">
        <v>0</v>
      </c>
      <c r="H195" s="14">
        <f>IF(OR(B195="Diamond",B195="Gold"),ABS(VLOOKUP(A195,'Gold-Fran'!G:J,3,FALSE)),IF(B195="Silver",ABS(VLOOKUP(A195,'Silver-Fran'!G:J,3,FALSE)),0))</f>
        <v>0</v>
      </c>
      <c r="I195">
        <f>IF(OR(B195="Diamond",B195="Gold"),VLOOKUP(A195,'Gold-Fran'!G:K,5,FALSE),IF(B195="Silver",VLOOKUP(A195,'Silver-Fran'!G:K,5,FALSE),0))</f>
        <v>0</v>
      </c>
      <c r="J195" s="14">
        <f t="shared" si="8"/>
        <v>0</v>
      </c>
      <c r="K195">
        <f t="shared" si="9"/>
        <v>0</v>
      </c>
    </row>
    <row r="196" spans="1:11" hidden="1">
      <c r="A196" t="s">
        <v>280</v>
      </c>
      <c r="B196" t="s">
        <v>76</v>
      </c>
      <c r="C196" t="s">
        <v>18</v>
      </c>
      <c r="D196" s="20">
        <v>2.14</v>
      </c>
      <c r="E196" s="20">
        <v>14709.204</v>
      </c>
      <c r="F196" s="20">
        <v>14709.204</v>
      </c>
      <c r="G196" s="20">
        <v>0</v>
      </c>
      <c r="H196" s="14">
        <f>IF(OR(B196="Diamond",B196="Gold"),ABS(VLOOKUP(A196,'Gold-Fran'!G:J,3,FALSE)),IF(B196="Silver",ABS(VLOOKUP(A196,'Silver-Fran'!G:J,3,FALSE)),0))</f>
        <v>2.14</v>
      </c>
      <c r="I196">
        <f>IF(OR(B196="Diamond",B196="Gold"),VLOOKUP(A196,'Gold-Fran'!G:K,5,FALSE),IF(B196="Silver",VLOOKUP(A196,'Silver-Fran'!G:K,5,FALSE),0))</f>
        <v>14709.204400000001</v>
      </c>
      <c r="J196" s="14">
        <f t="shared" si="8"/>
        <v>0</v>
      </c>
      <c r="K196">
        <f t="shared" si="9"/>
        <v>0</v>
      </c>
    </row>
    <row r="197" spans="1:11" hidden="1">
      <c r="A197" t="s">
        <v>285</v>
      </c>
      <c r="B197" t="s">
        <v>76</v>
      </c>
      <c r="C197" t="s">
        <v>18</v>
      </c>
      <c r="D197" s="20">
        <v>15.000999999999999</v>
      </c>
      <c r="E197" s="20">
        <v>103108.773</v>
      </c>
      <c r="F197" s="20">
        <v>103108.773</v>
      </c>
      <c r="G197" s="20">
        <v>0</v>
      </c>
      <c r="H197" s="14">
        <f>IF(OR(B197="Diamond",B197="Gold"),ABS(VLOOKUP(A197,'Gold-Fran'!G:J,3,FALSE)),IF(B197="Silver",ABS(VLOOKUP(A197,'Silver-Fran'!G:J,3,FALSE)),0))</f>
        <v>14.999000000000001</v>
      </c>
      <c r="I197">
        <f>IF(OR(B197="Diamond",B197="Gold"),VLOOKUP(A197,'Gold-Fran'!G:K,5,FALSE),IF(B197="Silver",VLOOKUP(A197,'Silver-Fran'!G:K,5,FALSE),0))</f>
        <v>103095.02654000001</v>
      </c>
      <c r="J197" s="14">
        <f t="shared" si="8"/>
        <v>1.9999999999988916E-3</v>
      </c>
      <c r="K197">
        <f t="shared" si="9"/>
        <v>13.746</v>
      </c>
    </row>
    <row r="198" spans="1:11">
      <c r="A198" s="37" t="s">
        <v>287</v>
      </c>
      <c r="B198" s="37" t="s">
        <v>76</v>
      </c>
      <c r="C198" s="37" t="s">
        <v>18</v>
      </c>
      <c r="D198" s="126">
        <v>53.978999999999999</v>
      </c>
      <c r="E198" s="126">
        <v>371022.49699999997</v>
      </c>
      <c r="F198" s="126">
        <v>371022.49699999997</v>
      </c>
      <c r="G198" s="126">
        <v>0</v>
      </c>
      <c r="H198" s="16">
        <f>IF(OR(B198="Diamond",B198="Gold"),ABS(VLOOKUP(A198,'Gold-Fran'!G:J,3,FALSE)),IF(B198="Silver",ABS(VLOOKUP(A198,'Silver-Fran'!G:J,3,FALSE)),0))</f>
        <v>53.975000000000001</v>
      </c>
      <c r="I198" s="37">
        <f>IF(OR(B198="Diamond",B198="Gold"),VLOOKUP(A198,'Gold-Fran'!G:K,5,FALSE),IF(B198="Silver",VLOOKUP(A198,'Silver-Fran'!G:K,5,FALSE),0))</f>
        <v>370995.00349999999</v>
      </c>
      <c r="J198" s="16">
        <f t="shared" si="8"/>
        <v>3.9999999999977831E-3</v>
      </c>
      <c r="K198" s="37">
        <f t="shared" si="9"/>
        <v>27.492999999999999</v>
      </c>
    </row>
    <row r="199" spans="1:11" hidden="1">
      <c r="A199" t="s">
        <v>423</v>
      </c>
      <c r="B199" t="s">
        <v>4</v>
      </c>
      <c r="C199" t="s">
        <v>18</v>
      </c>
      <c r="D199" s="20">
        <v>100.289</v>
      </c>
      <c r="E199" s="20">
        <v>8146.4750000000004</v>
      </c>
      <c r="F199" s="20">
        <v>8146.4750000000004</v>
      </c>
      <c r="G199" s="20">
        <v>0</v>
      </c>
      <c r="H199" s="14">
        <f>IF(OR(B199="Diamond",B199="Gold"),ABS(VLOOKUP(A199,'Gold-Fran'!G:J,3,FALSE)),IF(B199="Silver",ABS(VLOOKUP(A199,'Silver-Fran'!G:J,3,FALSE)),0))</f>
        <v>100.288</v>
      </c>
      <c r="I199">
        <f>IF(OR(B199="Diamond",B199="Gold"),VLOOKUP(A199,'Gold-Fran'!G:K,5,FALSE),IF(B199="Silver",VLOOKUP(A199,'Silver-Fran'!G:K,5,FALSE),0))</f>
        <v>8146.3942399999996</v>
      </c>
      <c r="J199" s="14">
        <f t="shared" si="8"/>
        <v>1.0000000000047748E-3</v>
      </c>
      <c r="K199">
        <f t="shared" si="9"/>
        <v>8.1000000000000003E-2</v>
      </c>
    </row>
    <row r="200" spans="1:11" hidden="1">
      <c r="A200" t="s">
        <v>424</v>
      </c>
      <c r="B200" t="s">
        <v>4</v>
      </c>
      <c r="C200" t="s">
        <v>18</v>
      </c>
      <c r="D200" s="20">
        <v>43.604999999999997</v>
      </c>
      <c r="E200" s="20">
        <v>3542.0340000000001</v>
      </c>
      <c r="F200" s="20">
        <v>3542.0340000000001</v>
      </c>
      <c r="G200" s="20">
        <v>0</v>
      </c>
      <c r="H200" s="14">
        <f>IF(OR(B200="Diamond",B200="Gold"),ABS(VLOOKUP(A200,'Gold-Fran'!G:J,3,FALSE)),IF(B200="Silver",ABS(VLOOKUP(A200,'Silver-Fran'!G:J,3,FALSE)),0))</f>
        <v>43.604999999999997</v>
      </c>
      <c r="I200">
        <f>IF(OR(B200="Diamond",B200="Gold"),VLOOKUP(A200,'Gold-Fran'!G:K,5,FALSE),IF(B200="Silver",VLOOKUP(A200,'Silver-Fran'!G:K,5,FALSE),0))</f>
        <v>3542.03415</v>
      </c>
      <c r="J200" s="14">
        <f t="shared" ref="J200:J258" si="10">D200-H200</f>
        <v>0</v>
      </c>
      <c r="K200">
        <f t="shared" ref="K200:K258" si="11">ROUND(E200-I200,3)</f>
        <v>0</v>
      </c>
    </row>
    <row r="201" spans="1:11" hidden="1">
      <c r="A201" t="s">
        <v>425</v>
      </c>
      <c r="B201" t="s">
        <v>4</v>
      </c>
      <c r="C201" t="s">
        <v>18</v>
      </c>
      <c r="D201" s="20">
        <v>342.20100000000002</v>
      </c>
      <c r="E201" s="20">
        <v>27796.987000000001</v>
      </c>
      <c r="F201" s="20">
        <v>27796.987000000001</v>
      </c>
      <c r="G201" s="20">
        <v>0</v>
      </c>
      <c r="H201" s="14">
        <f>IF(OR(B201="Diamond",B201="Gold"),ABS(VLOOKUP(A201,'Gold-Fran'!G:J,3,FALSE)),IF(B201="Silver",ABS(VLOOKUP(A201,'Silver-Fran'!G:J,3,FALSE)),0))</f>
        <v>342.20100000000002</v>
      </c>
      <c r="I201">
        <f>IF(OR(B201="Diamond",B201="Gold"),VLOOKUP(A201,'Gold-Fran'!G:K,5,FALSE),IF(B201="Silver",VLOOKUP(A201,'Silver-Fran'!G:K,5,FALSE),0))</f>
        <v>27796.987229999999</v>
      </c>
      <c r="J201" s="14">
        <f t="shared" si="10"/>
        <v>0</v>
      </c>
      <c r="K201">
        <f t="shared" si="11"/>
        <v>0</v>
      </c>
    </row>
    <row r="202" spans="1:11" hidden="1">
      <c r="A202" t="s">
        <v>426</v>
      </c>
      <c r="B202" t="s">
        <v>4</v>
      </c>
      <c r="C202" t="s">
        <v>18</v>
      </c>
      <c r="D202" s="20">
        <v>1268.683</v>
      </c>
      <c r="E202" s="20">
        <v>103055.12</v>
      </c>
      <c r="F202" s="20">
        <v>103055.12</v>
      </c>
      <c r="G202" s="20">
        <v>0</v>
      </c>
      <c r="H202" s="14">
        <f>IF(OR(B202="Diamond",B202="Gold"),ABS(VLOOKUP(A202,'Gold-Fran'!G:J,3,FALSE)),IF(B202="Silver",ABS(VLOOKUP(A202,'Silver-Fran'!G:J,3,FALSE)),0))</f>
        <v>1268.683</v>
      </c>
      <c r="I202">
        <f>IF(OR(B202="Diamond",B202="Gold"),VLOOKUP(A202,'Gold-Fran'!G:K,5,FALSE),IF(B202="Silver",VLOOKUP(A202,'Silver-Fran'!G:K,5,FALSE),0))</f>
        <v>103055.12009</v>
      </c>
      <c r="J202" s="14">
        <f t="shared" si="10"/>
        <v>0</v>
      </c>
      <c r="K202">
        <f t="shared" si="11"/>
        <v>0</v>
      </c>
    </row>
    <row r="203" spans="1:11" hidden="1">
      <c r="A203" t="s">
        <v>427</v>
      </c>
      <c r="B203" t="s">
        <v>4</v>
      </c>
      <c r="C203" t="s">
        <v>18</v>
      </c>
      <c r="D203" s="20">
        <v>57.524000000000001</v>
      </c>
      <c r="E203" s="20">
        <v>4672.6750000000002</v>
      </c>
      <c r="F203" s="20">
        <v>4672.6750000000002</v>
      </c>
      <c r="G203" s="20">
        <v>0</v>
      </c>
      <c r="H203" s="14">
        <f>IF(OR(B203="Diamond",B203="Gold"),ABS(VLOOKUP(A203,'Gold-Fran'!G:J,3,FALSE)),IF(B203="Silver",ABS(VLOOKUP(A203,'Silver-Fran'!G:J,3,FALSE)),0))</f>
        <v>57.524000000000001</v>
      </c>
      <c r="I203">
        <f>IF(OR(B203="Diamond",B203="Gold"),VLOOKUP(A203,'Gold-Fran'!G:K,5,FALSE),IF(B203="Silver",VLOOKUP(A203,'Silver-Fran'!G:K,5,FALSE),0))</f>
        <v>4672.6745199999996</v>
      </c>
      <c r="J203" s="14">
        <f t="shared" si="10"/>
        <v>0</v>
      </c>
      <c r="K203">
        <f t="shared" si="11"/>
        <v>0</v>
      </c>
    </row>
    <row r="204" spans="1:11" hidden="1">
      <c r="A204" t="s">
        <v>428</v>
      </c>
      <c r="B204" t="s">
        <v>4</v>
      </c>
      <c r="C204" t="s">
        <v>18</v>
      </c>
      <c r="D204" s="20">
        <v>77.900999999999996</v>
      </c>
      <c r="E204" s="20">
        <v>6327.8980000000001</v>
      </c>
      <c r="F204" s="20">
        <v>6327.8980000000001</v>
      </c>
      <c r="G204" s="20">
        <v>0</v>
      </c>
      <c r="H204" s="14">
        <f>IF(OR(B204="Diamond",B204="Gold"),ABS(VLOOKUP(A204,'Gold-Fran'!G:J,3,FALSE)),IF(B204="Silver",ABS(VLOOKUP(A204,'Silver-Fran'!G:J,3,FALSE)),0))</f>
        <v>77.900000000000006</v>
      </c>
      <c r="I204">
        <f>IF(OR(B204="Diamond",B204="Gold"),VLOOKUP(A204,'Gold-Fran'!G:K,5,FALSE),IF(B204="Silver",VLOOKUP(A204,'Silver-Fran'!G:K,5,FALSE),0))</f>
        <v>6327.817</v>
      </c>
      <c r="J204" s="14">
        <f t="shared" si="10"/>
        <v>9.9999999999056399E-4</v>
      </c>
      <c r="K204">
        <f t="shared" si="11"/>
        <v>8.1000000000000003E-2</v>
      </c>
    </row>
    <row r="205" spans="1:11" hidden="1">
      <c r="A205" t="s">
        <v>429</v>
      </c>
      <c r="B205" t="s">
        <v>4</v>
      </c>
      <c r="C205" t="s">
        <v>18</v>
      </c>
      <c r="D205" s="20">
        <v>2842.431</v>
      </c>
      <c r="E205" s="20">
        <v>230890.67</v>
      </c>
      <c r="F205" s="20">
        <v>230890.67</v>
      </c>
      <c r="G205" s="20">
        <v>0</v>
      </c>
      <c r="H205" s="14">
        <f>IF(OR(B205="Diamond",B205="Gold"),ABS(VLOOKUP(A205,'Gold-Fran'!G:J,3,FALSE)),IF(B205="Silver",ABS(VLOOKUP(A205,'Silver-Fran'!G:J,3,FALSE)),0))</f>
        <v>2842.431</v>
      </c>
      <c r="I205">
        <f>IF(OR(B205="Diamond",B205="Gold"),VLOOKUP(A205,'Gold-Fran'!G:K,5,FALSE),IF(B205="Silver",VLOOKUP(A205,'Silver-Fran'!G:K,5,FALSE),0))</f>
        <v>230890.67013000001</v>
      </c>
      <c r="J205" s="14">
        <f t="shared" si="10"/>
        <v>0</v>
      </c>
      <c r="K205">
        <f t="shared" si="11"/>
        <v>0</v>
      </c>
    </row>
    <row r="206" spans="1:11" hidden="1">
      <c r="A206" t="s">
        <v>430</v>
      </c>
      <c r="B206" t="s">
        <v>4</v>
      </c>
      <c r="C206" t="s">
        <v>18</v>
      </c>
      <c r="D206" s="20">
        <v>94.680999999999997</v>
      </c>
      <c r="E206" s="20">
        <v>7690.9380000000001</v>
      </c>
      <c r="F206" s="20">
        <v>7690.9380000000001</v>
      </c>
      <c r="G206" s="20">
        <v>0</v>
      </c>
      <c r="H206" s="14">
        <f>IF(OR(B206="Diamond",B206="Gold"),ABS(VLOOKUP(A206,'Gold-Fran'!G:J,3,FALSE)),IF(B206="Silver",ABS(VLOOKUP(A206,'Silver-Fran'!G:J,3,FALSE)),0))</f>
        <v>94.680999999999997</v>
      </c>
      <c r="I206">
        <f>IF(OR(B206="Diamond",B206="Gold"),VLOOKUP(A206,'Gold-Fran'!G:K,5,FALSE),IF(B206="Silver",VLOOKUP(A206,'Silver-Fran'!G:K,5,FALSE),0))</f>
        <v>7690.9376300000004</v>
      </c>
      <c r="J206" s="14">
        <f t="shared" si="10"/>
        <v>0</v>
      </c>
      <c r="K206">
        <f t="shared" si="11"/>
        <v>0</v>
      </c>
    </row>
    <row r="207" spans="1:11" hidden="1">
      <c r="A207" t="s">
        <v>431</v>
      </c>
      <c r="B207" t="s">
        <v>4</v>
      </c>
      <c r="C207" t="s">
        <v>18</v>
      </c>
      <c r="D207" s="20">
        <v>2773.4119999999998</v>
      </c>
      <c r="E207" s="20">
        <v>225284.25700000001</v>
      </c>
      <c r="F207" s="20">
        <v>225284.25700000001</v>
      </c>
      <c r="G207" s="20">
        <v>0</v>
      </c>
      <c r="H207" s="14">
        <f>IF(OR(B207="Diamond",B207="Gold"),ABS(VLOOKUP(A207,'Gold-Fran'!G:J,3,FALSE)),IF(B207="Silver",ABS(VLOOKUP(A207,'Silver-Fran'!G:J,3,FALSE)),0))</f>
        <v>2773.4110000000001</v>
      </c>
      <c r="I207">
        <f>IF(OR(B207="Diamond",B207="Gold"),VLOOKUP(A207,'Gold-Fran'!G:K,5,FALSE),IF(B207="Silver",VLOOKUP(A207,'Silver-Fran'!G:K,5,FALSE),0))</f>
        <v>225284.17553000001</v>
      </c>
      <c r="J207" s="14">
        <f t="shared" si="10"/>
        <v>9.9999999974897946E-4</v>
      </c>
      <c r="K207">
        <f t="shared" si="11"/>
        <v>8.1000000000000003E-2</v>
      </c>
    </row>
    <row r="208" spans="1:11" hidden="1">
      <c r="A208" t="s">
        <v>432</v>
      </c>
      <c r="B208" t="s">
        <v>4</v>
      </c>
      <c r="C208" t="s">
        <v>18</v>
      </c>
      <c r="D208" s="20">
        <v>85.332999999999998</v>
      </c>
      <c r="E208" s="20">
        <v>6931.6</v>
      </c>
      <c r="F208" s="20">
        <v>6931.6</v>
      </c>
      <c r="G208" s="20">
        <v>0</v>
      </c>
      <c r="H208" s="14">
        <f>IF(OR(B208="Diamond",B208="Gold"),ABS(VLOOKUP(A208,'Gold-Fran'!G:J,3,FALSE)),IF(B208="Silver",ABS(VLOOKUP(A208,'Silver-Fran'!G:J,3,FALSE)),0))</f>
        <v>85.331999999999994</v>
      </c>
      <c r="I208">
        <f>IF(OR(B208="Diamond",B208="Gold"),VLOOKUP(A208,'Gold-Fran'!G:K,5,FALSE),IF(B208="Silver",VLOOKUP(A208,'Silver-Fran'!G:K,5,FALSE),0))</f>
        <v>6931.51836</v>
      </c>
      <c r="J208" s="14">
        <f t="shared" si="10"/>
        <v>1.0000000000047748E-3</v>
      </c>
      <c r="K208">
        <f t="shared" si="11"/>
        <v>8.2000000000000003E-2</v>
      </c>
    </row>
    <row r="209" spans="1:11" hidden="1">
      <c r="A209" t="s">
        <v>433</v>
      </c>
      <c r="B209" t="s">
        <v>4</v>
      </c>
      <c r="C209" t="s">
        <v>18</v>
      </c>
      <c r="D209" s="20">
        <v>1260.075</v>
      </c>
      <c r="E209" s="20">
        <v>102355.89200000001</v>
      </c>
      <c r="F209" s="20">
        <v>102355.89200000001</v>
      </c>
      <c r="G209" s="20">
        <v>0</v>
      </c>
      <c r="H209" s="14">
        <f>IF(OR(B209="Diamond",B209="Gold"),ABS(VLOOKUP(A209,'Gold-Fran'!G:J,3,FALSE)),IF(B209="Silver",ABS(VLOOKUP(A209,'Silver-Fran'!G:J,3,FALSE)),0))</f>
        <v>1260.075</v>
      </c>
      <c r="I209">
        <f>IF(OR(B209="Diamond",B209="Gold"),VLOOKUP(A209,'Gold-Fran'!G:K,5,FALSE),IF(B209="Silver",VLOOKUP(A209,'Silver-Fran'!G:K,5,FALSE),0))</f>
        <v>102355.89225</v>
      </c>
      <c r="J209" s="14">
        <f t="shared" si="10"/>
        <v>0</v>
      </c>
      <c r="K209">
        <f t="shared" si="11"/>
        <v>0</v>
      </c>
    </row>
    <row r="210" spans="1:11" hidden="1">
      <c r="A210" t="s">
        <v>434</v>
      </c>
      <c r="B210" t="s">
        <v>4</v>
      </c>
      <c r="C210" t="s">
        <v>18</v>
      </c>
      <c r="D210" s="20">
        <v>786.00699999999995</v>
      </c>
      <c r="E210" s="20">
        <v>63847.349000000002</v>
      </c>
      <c r="F210" s="20">
        <v>63847.349000000002</v>
      </c>
      <c r="G210" s="20">
        <v>0</v>
      </c>
      <c r="H210" s="14">
        <f>IF(OR(B210="Diamond",B210="Gold"),ABS(VLOOKUP(A210,'Gold-Fran'!G:J,3,FALSE)),IF(B210="Silver",ABS(VLOOKUP(A210,'Silver-Fran'!G:J,3,FALSE)),0))</f>
        <v>786.00699999999995</v>
      </c>
      <c r="I210">
        <f>IF(OR(B210="Diamond",B210="Gold"),VLOOKUP(A210,'Gold-Fran'!G:K,5,FALSE),IF(B210="Silver",VLOOKUP(A210,'Silver-Fran'!G:K,5,FALSE),0))</f>
        <v>63847.348610000001</v>
      </c>
      <c r="J210" s="14">
        <f t="shared" si="10"/>
        <v>0</v>
      </c>
      <c r="K210">
        <f t="shared" si="11"/>
        <v>0</v>
      </c>
    </row>
    <row r="211" spans="1:11" hidden="1">
      <c r="A211" t="s">
        <v>435</v>
      </c>
      <c r="B211" t="s">
        <v>4</v>
      </c>
      <c r="C211" t="s">
        <v>18</v>
      </c>
      <c r="D211" s="20">
        <v>51.113999999999997</v>
      </c>
      <c r="E211" s="20">
        <v>4151.99</v>
      </c>
      <c r="F211" s="20">
        <v>4151.99</v>
      </c>
      <c r="G211" s="20">
        <v>0</v>
      </c>
      <c r="H211" s="14">
        <f>IF(OR(B211="Diamond",B211="Gold"),ABS(VLOOKUP(A211,'Gold-Fran'!G:J,3,FALSE)),IF(B211="Silver",ABS(VLOOKUP(A211,'Silver-Fran'!G:J,3,FALSE)),0))</f>
        <v>51.113999999999997</v>
      </c>
      <c r="I211">
        <f>IF(OR(B211="Diamond",B211="Gold"),VLOOKUP(A211,'Gold-Fran'!G:K,5,FALSE),IF(B211="Silver",VLOOKUP(A211,'Silver-Fran'!G:K,5,FALSE),0))</f>
        <v>4151.9902199999997</v>
      </c>
      <c r="J211" s="14">
        <f t="shared" si="10"/>
        <v>0</v>
      </c>
      <c r="K211">
        <f t="shared" si="11"/>
        <v>0</v>
      </c>
    </row>
    <row r="212" spans="1:11" hidden="1">
      <c r="A212" t="s">
        <v>436</v>
      </c>
      <c r="B212" t="s">
        <v>4</v>
      </c>
      <c r="C212" t="s">
        <v>18</v>
      </c>
      <c r="D212" s="20">
        <v>465.32299999999998</v>
      </c>
      <c r="E212" s="20">
        <v>37798.186999999998</v>
      </c>
      <c r="F212" s="20">
        <v>37798.186999999998</v>
      </c>
      <c r="G212" s="20">
        <v>0</v>
      </c>
      <c r="H212" s="14">
        <f>IF(OR(B212="Diamond",B212="Gold"),ABS(VLOOKUP(A212,'Gold-Fran'!G:J,3,FALSE)),IF(B212="Silver",ABS(VLOOKUP(A212,'Silver-Fran'!G:J,3,FALSE)),0))</f>
        <v>465.32299999999998</v>
      </c>
      <c r="I212">
        <f>IF(OR(B212="Diamond",B212="Gold"),VLOOKUP(A212,'Gold-Fran'!G:K,5,FALSE),IF(B212="Silver",VLOOKUP(A212,'Silver-Fran'!G:K,5,FALSE),0))</f>
        <v>37798.187290000002</v>
      </c>
      <c r="J212" s="14">
        <f t="shared" si="10"/>
        <v>0</v>
      </c>
      <c r="K212">
        <f t="shared" si="11"/>
        <v>0</v>
      </c>
    </row>
    <row r="213" spans="1:11" hidden="1">
      <c r="A213" t="s">
        <v>437</v>
      </c>
      <c r="B213" t="s">
        <v>4</v>
      </c>
      <c r="C213" t="s">
        <v>18</v>
      </c>
      <c r="D213" s="20">
        <v>65.125</v>
      </c>
      <c r="E213" s="20">
        <v>5290.1040000000003</v>
      </c>
      <c r="F213" s="20">
        <v>5290.1040000000003</v>
      </c>
      <c r="G213" s="20">
        <v>0</v>
      </c>
      <c r="H213" s="14">
        <f>IF(OR(B213="Diamond",B213="Gold"),ABS(VLOOKUP(A213,'Gold-Fran'!G:J,3,FALSE)),IF(B213="Silver",ABS(VLOOKUP(A213,'Silver-Fran'!G:J,3,FALSE)),0))</f>
        <v>65.125</v>
      </c>
      <c r="I213">
        <f>IF(OR(B213="Diamond",B213="Gold"),VLOOKUP(A213,'Gold-Fran'!G:K,5,FALSE),IF(B213="Silver",VLOOKUP(A213,'Silver-Fran'!G:K,5,FALSE),0))</f>
        <v>5290.1037500000002</v>
      </c>
      <c r="J213" s="14">
        <f t="shared" si="10"/>
        <v>0</v>
      </c>
      <c r="K213">
        <f t="shared" si="11"/>
        <v>0</v>
      </c>
    </row>
    <row r="214" spans="1:11" hidden="1">
      <c r="A214" t="s">
        <v>438</v>
      </c>
      <c r="B214" t="s">
        <v>4</v>
      </c>
      <c r="C214" t="s">
        <v>18</v>
      </c>
      <c r="D214" s="20">
        <v>73.481999999999999</v>
      </c>
      <c r="E214" s="20">
        <v>5968.9430000000002</v>
      </c>
      <c r="F214" s="20">
        <v>5968.9430000000002</v>
      </c>
      <c r="G214" s="20">
        <v>0</v>
      </c>
      <c r="H214" s="14">
        <f>IF(OR(B214="Diamond",B214="Gold"),ABS(VLOOKUP(A214,'Gold-Fran'!G:J,3,FALSE)),IF(B214="Silver",ABS(VLOOKUP(A214,'Silver-Fran'!G:J,3,FALSE)),0))</f>
        <v>73.481999999999999</v>
      </c>
      <c r="I214">
        <f>IF(OR(B214="Diamond",B214="Gold"),VLOOKUP(A214,'Gold-Fran'!G:K,5,FALSE),IF(B214="Silver",VLOOKUP(A214,'Silver-Fran'!G:K,5,FALSE),0))</f>
        <v>5968.9428600000001</v>
      </c>
      <c r="J214" s="14">
        <f t="shared" si="10"/>
        <v>0</v>
      </c>
      <c r="K214">
        <f t="shared" si="11"/>
        <v>0</v>
      </c>
    </row>
    <row r="215" spans="1:11" hidden="1">
      <c r="A215" t="s">
        <v>439</v>
      </c>
      <c r="B215" t="s">
        <v>4</v>
      </c>
      <c r="C215" t="s">
        <v>18</v>
      </c>
      <c r="D215" s="20">
        <v>60.743000000000002</v>
      </c>
      <c r="E215" s="20">
        <v>4934.1540000000005</v>
      </c>
      <c r="F215" s="20">
        <v>4934.1540000000005</v>
      </c>
      <c r="G215" s="20">
        <v>0</v>
      </c>
      <c r="H215" s="14">
        <f>IF(OR(B215="Diamond",B215="Gold"),ABS(VLOOKUP(A215,'Gold-Fran'!G:J,3,FALSE)),IF(B215="Silver",ABS(VLOOKUP(A215,'Silver-Fran'!G:J,3,FALSE)),0))</f>
        <v>60.741999999999997</v>
      </c>
      <c r="I215">
        <f>IF(OR(B215="Diamond",B215="Gold"),VLOOKUP(A215,'Gold-Fran'!G:K,5,FALSE),IF(B215="Silver",VLOOKUP(A215,'Silver-Fran'!G:K,5,FALSE),0))</f>
        <v>4934.0726599999998</v>
      </c>
      <c r="J215" s="14">
        <f t="shared" si="10"/>
        <v>1.0000000000047748E-3</v>
      </c>
      <c r="K215">
        <f t="shared" si="11"/>
        <v>8.1000000000000003E-2</v>
      </c>
    </row>
    <row r="216" spans="1:11" hidden="1">
      <c r="A216" t="s">
        <v>440</v>
      </c>
      <c r="B216" t="s">
        <v>4</v>
      </c>
      <c r="C216" t="s">
        <v>18</v>
      </c>
      <c r="D216" s="20">
        <v>1819.7840000000001</v>
      </c>
      <c r="E216" s="20">
        <v>147821.054</v>
      </c>
      <c r="F216" s="20">
        <v>147821.054</v>
      </c>
      <c r="G216" s="20">
        <v>0</v>
      </c>
      <c r="H216" s="14">
        <f>IF(OR(B216="Diamond",B216="Gold"),ABS(VLOOKUP(A216,'Gold-Fran'!G:J,3,FALSE)),IF(B216="Silver",ABS(VLOOKUP(A216,'Silver-Fran'!G:J,3,FALSE)),0))</f>
        <v>1819.7840000000001</v>
      </c>
      <c r="I216">
        <f>IF(OR(B216="Diamond",B216="Gold"),VLOOKUP(A216,'Gold-Fran'!G:K,5,FALSE),IF(B216="Silver",VLOOKUP(A216,'Silver-Fran'!G:K,5,FALSE),0))</f>
        <v>147821.05432</v>
      </c>
      <c r="J216" s="14">
        <f t="shared" si="10"/>
        <v>0</v>
      </c>
      <c r="K216">
        <f t="shared" si="11"/>
        <v>0</v>
      </c>
    </row>
    <row r="217" spans="1:11" hidden="1">
      <c r="A217" t="s">
        <v>441</v>
      </c>
      <c r="B217" t="s">
        <v>4</v>
      </c>
      <c r="C217" t="s">
        <v>18</v>
      </c>
      <c r="D217" s="20">
        <v>1294.777</v>
      </c>
      <c r="E217" s="20">
        <v>105174.736</v>
      </c>
      <c r="F217" s="20">
        <v>105174.736</v>
      </c>
      <c r="G217" s="20">
        <v>0</v>
      </c>
      <c r="H217" s="14">
        <f>IF(OR(B217="Diamond",B217="Gold"),ABS(VLOOKUP(A217,'Gold-Fran'!G:J,3,FALSE)),IF(B217="Silver",ABS(VLOOKUP(A217,'Silver-Fran'!G:J,3,FALSE)),0))</f>
        <v>1294.777</v>
      </c>
      <c r="I217">
        <f>IF(OR(B217="Diamond",B217="Gold"),VLOOKUP(A217,'Gold-Fran'!G:K,5,FALSE),IF(B217="Silver",VLOOKUP(A217,'Silver-Fran'!G:K,5,FALSE),0))</f>
        <v>105174.73570999999</v>
      </c>
      <c r="J217" s="14">
        <f t="shared" si="10"/>
        <v>0</v>
      </c>
      <c r="K217">
        <f t="shared" si="11"/>
        <v>0</v>
      </c>
    </row>
    <row r="218" spans="1:11" hidden="1">
      <c r="A218" t="s">
        <v>442</v>
      </c>
      <c r="B218" t="s">
        <v>4</v>
      </c>
      <c r="C218" t="s">
        <v>18</v>
      </c>
      <c r="D218" s="20">
        <v>924.00099999999998</v>
      </c>
      <c r="E218" s="20">
        <v>75056.600999999995</v>
      </c>
      <c r="F218" s="20">
        <v>75056.600999999995</v>
      </c>
      <c r="G218" s="20">
        <v>0</v>
      </c>
      <c r="H218" s="14">
        <f>IF(OR(B218="Diamond",B218="Gold"),ABS(VLOOKUP(A218,'Gold-Fran'!G:J,3,FALSE)),IF(B218="Silver",ABS(VLOOKUP(A218,'Silver-Fran'!G:J,3,FALSE)),0))</f>
        <v>924.00099999999998</v>
      </c>
      <c r="I218">
        <f>IF(OR(B218="Diamond",B218="Gold"),VLOOKUP(A218,'Gold-Fran'!G:K,5,FALSE),IF(B218="Silver",VLOOKUP(A218,'Silver-Fran'!G:K,5,FALSE),0))</f>
        <v>75056.60123</v>
      </c>
      <c r="J218" s="14">
        <f t="shared" si="10"/>
        <v>0</v>
      </c>
      <c r="K218">
        <f t="shared" si="11"/>
        <v>0</v>
      </c>
    </row>
    <row r="219" spans="1:11" hidden="1">
      <c r="A219" t="s">
        <v>443</v>
      </c>
      <c r="B219" t="s">
        <v>4</v>
      </c>
      <c r="C219" t="s">
        <v>18</v>
      </c>
      <c r="D219" s="20">
        <v>52.155999999999999</v>
      </c>
      <c r="E219" s="20">
        <v>4236.6319999999996</v>
      </c>
      <c r="F219" s="20">
        <v>4236.6319999999996</v>
      </c>
      <c r="G219" s="20">
        <v>0</v>
      </c>
      <c r="H219" s="14">
        <f>IF(OR(B219="Diamond",B219="Gold"),ABS(VLOOKUP(A219,'Gold-Fran'!G:J,3,FALSE)),IF(B219="Silver",ABS(VLOOKUP(A219,'Silver-Fran'!G:J,3,FALSE)),0))</f>
        <v>52.154000000000003</v>
      </c>
      <c r="I219">
        <f>IF(OR(B219="Diamond",B219="Gold"),VLOOKUP(A219,'Gold-Fran'!G:K,5,FALSE),IF(B219="Silver",VLOOKUP(A219,'Silver-Fran'!G:K,5,FALSE),0))</f>
        <v>4236.4694200000004</v>
      </c>
      <c r="J219" s="14">
        <f t="shared" si="10"/>
        <v>1.9999999999953388E-3</v>
      </c>
      <c r="K219">
        <f t="shared" si="11"/>
        <v>0.16300000000000001</v>
      </c>
    </row>
    <row r="220" spans="1:11" hidden="1">
      <c r="A220" t="s">
        <v>289</v>
      </c>
      <c r="B220" t="s">
        <v>19</v>
      </c>
      <c r="C220" t="s">
        <v>18</v>
      </c>
      <c r="D220" s="20">
        <v>478.029</v>
      </c>
      <c r="E220" s="20">
        <v>3285713.21</v>
      </c>
      <c r="F220" s="20">
        <v>3285713.21</v>
      </c>
      <c r="G220" s="20">
        <v>0</v>
      </c>
      <c r="H220" s="14">
        <f>IF(OR(B220="Diamond",B220="Gold"),ABS(VLOOKUP(A220,'Gold-Fran'!G:J,3,FALSE)),IF(B220="Silver",ABS(VLOOKUP(A220,'Silver-Fran'!G:J,3,FALSE)),0))</f>
        <v>478.029</v>
      </c>
      <c r="I220">
        <f>IF(OR(B220="Diamond",B220="Gold"),VLOOKUP(A220,'Gold-Fran'!G:K,5,FALSE),IF(B220="Silver",VLOOKUP(A220,'Silver-Fran'!G:K,5,FALSE),0))</f>
        <v>3285713.2103400002</v>
      </c>
      <c r="J220" s="14">
        <f t="shared" si="10"/>
        <v>0</v>
      </c>
      <c r="K220">
        <f t="shared" si="11"/>
        <v>0</v>
      </c>
    </row>
    <row r="221" spans="1:11" hidden="1">
      <c r="A221" t="s">
        <v>290</v>
      </c>
      <c r="B221" t="s">
        <v>19</v>
      </c>
      <c r="C221" t="s">
        <v>18</v>
      </c>
      <c r="D221" s="20">
        <v>46.036999999999999</v>
      </c>
      <c r="E221" s="20">
        <v>316433.478</v>
      </c>
      <c r="F221" s="20">
        <v>316433.478</v>
      </c>
      <c r="G221" s="20">
        <v>0</v>
      </c>
      <c r="H221" s="14">
        <f>IF(OR(B221="Diamond",B221="Gold"),ABS(VLOOKUP(A221,'Gold-Fran'!G:J,3,FALSE)),IF(B221="Silver",ABS(VLOOKUP(A221,'Silver-Fran'!G:J,3,FALSE)),0))</f>
        <v>46.036999999999999</v>
      </c>
      <c r="I221">
        <f>IF(OR(B221="Diamond",B221="Gold"),VLOOKUP(A221,'Gold-Fran'!G:K,5,FALSE),IF(B221="Silver",VLOOKUP(A221,'Silver-Fran'!G:K,5,FALSE),0))</f>
        <v>316433.47801999998</v>
      </c>
      <c r="J221" s="14">
        <f t="shared" si="10"/>
        <v>0</v>
      </c>
      <c r="K221">
        <f t="shared" si="11"/>
        <v>0</v>
      </c>
    </row>
    <row r="222" spans="1:11" hidden="1">
      <c r="A222" t="s">
        <v>291</v>
      </c>
      <c r="B222" t="s">
        <v>19</v>
      </c>
      <c r="C222" t="s">
        <v>18</v>
      </c>
      <c r="D222" s="20">
        <v>59.74</v>
      </c>
      <c r="E222" s="20">
        <v>410620.5</v>
      </c>
      <c r="F222" s="20">
        <v>410620.5</v>
      </c>
      <c r="G222" s="20">
        <v>0</v>
      </c>
      <c r="H222" s="14">
        <f>IF(OR(B222="Diamond",B222="Gold"),ABS(VLOOKUP(A222,'Gold-Fran'!G:J,3,FALSE)),IF(B222="Silver",ABS(VLOOKUP(A222,'Silver-Fran'!G:J,3,FALSE)),0))</f>
        <v>59.74</v>
      </c>
      <c r="I222">
        <f>IF(OR(B222="Diamond",B222="Gold"),VLOOKUP(A222,'Gold-Fran'!G:K,5,FALSE),IF(B222="Silver",VLOOKUP(A222,'Silver-Fran'!G:K,5,FALSE),0))</f>
        <v>410620.50040000002</v>
      </c>
      <c r="J222" s="14">
        <f t="shared" si="10"/>
        <v>0</v>
      </c>
      <c r="K222">
        <f t="shared" si="11"/>
        <v>0</v>
      </c>
    </row>
    <row r="223" spans="1:11" hidden="1">
      <c r="A223" t="s">
        <v>292</v>
      </c>
      <c r="B223" t="s">
        <v>19</v>
      </c>
      <c r="C223" t="s">
        <v>18</v>
      </c>
      <c r="D223" s="20">
        <v>0</v>
      </c>
      <c r="E223" s="20">
        <v>0</v>
      </c>
      <c r="F223" s="20">
        <v>0</v>
      </c>
      <c r="G223" s="20">
        <v>0</v>
      </c>
      <c r="H223" s="14">
        <f>IF(OR(B223="Diamond",B223="Gold"),ABS(VLOOKUP(A223,'Gold-Fran'!G:J,3,FALSE)),IF(B223="Silver",ABS(VLOOKUP(A223,'Silver-Fran'!G:J,3,FALSE)),0))</f>
        <v>0</v>
      </c>
      <c r="I223">
        <f>IF(OR(B223="Diamond",B223="Gold"),VLOOKUP(A223,'Gold-Fran'!G:K,5,FALSE),IF(B223="Silver",VLOOKUP(A223,'Silver-Fran'!G:K,5,FALSE),0))</f>
        <v>0</v>
      </c>
      <c r="J223" s="14">
        <f t="shared" si="10"/>
        <v>0</v>
      </c>
      <c r="K223">
        <f t="shared" si="11"/>
        <v>0</v>
      </c>
    </row>
    <row r="224" spans="1:11" hidden="1">
      <c r="A224" t="s">
        <v>293</v>
      </c>
      <c r="B224" t="s">
        <v>19</v>
      </c>
      <c r="C224" t="s">
        <v>18</v>
      </c>
      <c r="D224" s="20">
        <v>408.18799999999999</v>
      </c>
      <c r="E224" s="20">
        <v>2805663.89</v>
      </c>
      <c r="F224" s="20">
        <v>2805663.89</v>
      </c>
      <c r="G224" s="20">
        <v>0</v>
      </c>
      <c r="H224" s="14">
        <f>IF(OR(B224="Diamond",B224="Gold"),ABS(VLOOKUP(A224,'Gold-Fran'!G:J,3,FALSE)),IF(B224="Silver",ABS(VLOOKUP(A224,'Silver-Fran'!G:J,3,FALSE)),0))</f>
        <v>408.18799999999999</v>
      </c>
      <c r="I224">
        <f>IF(OR(B224="Diamond",B224="Gold"),VLOOKUP(A224,'Gold-Fran'!G:K,5,FALSE),IF(B224="Silver",VLOOKUP(A224,'Silver-Fran'!G:K,5,FALSE),0))</f>
        <v>2805663.8904800001</v>
      </c>
      <c r="J224" s="14">
        <f t="shared" si="10"/>
        <v>0</v>
      </c>
      <c r="K224">
        <f t="shared" si="11"/>
        <v>0</v>
      </c>
    </row>
    <row r="225" spans="1:11" hidden="1">
      <c r="A225" t="s">
        <v>294</v>
      </c>
      <c r="B225" t="s">
        <v>19</v>
      </c>
      <c r="C225" t="s">
        <v>18</v>
      </c>
      <c r="D225" s="20">
        <v>4.9749999999999996</v>
      </c>
      <c r="E225" s="20">
        <v>34195.464</v>
      </c>
      <c r="F225" s="20">
        <v>34195.464</v>
      </c>
      <c r="G225" s="20">
        <v>0</v>
      </c>
      <c r="H225" s="14">
        <f>IF(OR(B225="Diamond",B225="Gold"),ABS(VLOOKUP(A225,'Gold-Fran'!G:J,3,FALSE)),IF(B225="Silver",ABS(VLOOKUP(A225,'Silver-Fran'!G:J,3,FALSE)),0))</f>
        <v>4.9749999999999996</v>
      </c>
      <c r="I225">
        <f>IF(OR(B225="Diamond",B225="Gold"),VLOOKUP(A225,'Gold-Fran'!G:K,5,FALSE),IF(B225="Silver",VLOOKUP(A225,'Silver-Fran'!G:K,5,FALSE),0))</f>
        <v>34195.463499999998</v>
      </c>
      <c r="J225" s="14">
        <f t="shared" si="10"/>
        <v>0</v>
      </c>
      <c r="K225">
        <f t="shared" si="11"/>
        <v>1E-3</v>
      </c>
    </row>
    <row r="226" spans="1:11" hidden="1">
      <c r="A226" t="s">
        <v>296</v>
      </c>
      <c r="B226" t="s">
        <v>19</v>
      </c>
      <c r="C226" t="s">
        <v>18</v>
      </c>
      <c r="D226" s="20">
        <v>1023.688</v>
      </c>
      <c r="E226" s="20">
        <v>7040547.2989999996</v>
      </c>
      <c r="F226" s="20">
        <v>7040547.2989999996</v>
      </c>
      <c r="G226" s="20">
        <v>0</v>
      </c>
      <c r="H226" s="14">
        <f>IF(OR(B226="Diamond",B226="Gold"),ABS(VLOOKUP(A226,'Gold-Fran'!G:J,3,FALSE)),IF(B226="Silver",ABS(VLOOKUP(A226,'Silver-Fran'!G:J,3,FALSE)),0))</f>
        <v>1023.688</v>
      </c>
      <c r="I226">
        <f>IF(OR(B226="Diamond",B226="Gold"),VLOOKUP(A226,'Gold-Fran'!G:K,5,FALSE),IF(B226="Silver",VLOOKUP(A226,'Silver-Fran'!G:K,5,FALSE),0))</f>
        <v>7040547.2994400002</v>
      </c>
      <c r="J226" s="14">
        <f t="shared" si="10"/>
        <v>0</v>
      </c>
      <c r="K226">
        <f t="shared" si="11"/>
        <v>0</v>
      </c>
    </row>
    <row r="227" spans="1:11" hidden="1">
      <c r="A227" t="s">
        <v>297</v>
      </c>
      <c r="B227" t="s">
        <v>19</v>
      </c>
      <c r="C227" t="s">
        <v>18</v>
      </c>
      <c r="D227" s="20">
        <v>360.81599999999997</v>
      </c>
      <c r="E227" s="20">
        <v>2481558.946</v>
      </c>
      <c r="F227" s="20">
        <v>2481558.946</v>
      </c>
      <c r="G227" s="20">
        <v>0</v>
      </c>
      <c r="H227" s="14">
        <f>IF(OR(B227="Diamond",B227="Gold"),ABS(VLOOKUP(A227,'Gold-Fran'!G:J,3,FALSE)),IF(B227="Silver",ABS(VLOOKUP(A227,'Silver-Fran'!G:J,3,FALSE)),0))</f>
        <v>360.81599999999997</v>
      </c>
      <c r="I227">
        <f>IF(OR(B227="Diamond",B227="Gold"),VLOOKUP(A227,'Gold-Fran'!G:K,5,FALSE),IF(B227="Silver",VLOOKUP(A227,'Silver-Fran'!G:K,5,FALSE),0))</f>
        <v>2481558.9460800001</v>
      </c>
      <c r="J227" s="14">
        <f t="shared" si="10"/>
        <v>0</v>
      </c>
      <c r="K227">
        <f t="shared" si="11"/>
        <v>0</v>
      </c>
    </row>
    <row r="228" spans="1:11" hidden="1">
      <c r="A228" t="s">
        <v>298</v>
      </c>
      <c r="B228" t="s">
        <v>19</v>
      </c>
      <c r="C228" t="s">
        <v>18</v>
      </c>
      <c r="D228" s="20">
        <v>482.03100000000001</v>
      </c>
      <c r="E228" s="20">
        <v>3315230.8670000001</v>
      </c>
      <c r="F228" s="20">
        <v>3315230.8670000001</v>
      </c>
      <c r="G228" s="20">
        <v>0</v>
      </c>
      <c r="H228" s="14">
        <f>IF(OR(B228="Diamond",B228="Gold"),ABS(VLOOKUP(A228,'Gold-Fran'!G:J,3,FALSE)),IF(B228="Silver",ABS(VLOOKUP(A228,'Silver-Fran'!G:J,3,FALSE)),0))</f>
        <v>482.03100000000001</v>
      </c>
      <c r="I228">
        <f>IF(OR(B228="Diamond",B228="Gold"),VLOOKUP(A228,'Gold-Fran'!G:K,5,FALSE),IF(B228="Silver",VLOOKUP(A228,'Silver-Fran'!G:K,5,FALSE),0))</f>
        <v>3315230.8665300002</v>
      </c>
      <c r="J228" s="14">
        <f t="shared" si="10"/>
        <v>0</v>
      </c>
      <c r="K228">
        <f t="shared" si="11"/>
        <v>0</v>
      </c>
    </row>
    <row r="229" spans="1:11" hidden="1">
      <c r="A229" t="s">
        <v>299</v>
      </c>
      <c r="B229" t="s">
        <v>19</v>
      </c>
      <c r="C229" t="s">
        <v>18</v>
      </c>
      <c r="D229" s="20">
        <v>938.61199999999997</v>
      </c>
      <c r="E229" s="20">
        <v>6455426.0499999998</v>
      </c>
      <c r="F229" s="20">
        <v>6455426.0499999998</v>
      </c>
      <c r="G229" s="20">
        <v>0</v>
      </c>
      <c r="H229" s="14">
        <f>IF(OR(B229="Diamond",B229="Gold"),ABS(VLOOKUP(A229,'Gold-Fran'!G:J,3,FALSE)),IF(B229="Silver",ABS(VLOOKUP(A229,'Silver-Fran'!G:J,3,FALSE)),0))</f>
        <v>938.61199999999997</v>
      </c>
      <c r="I229">
        <f>IF(OR(B229="Diamond",B229="Gold"),VLOOKUP(A229,'Gold-Fran'!G:K,5,FALSE),IF(B229="Silver",VLOOKUP(A229,'Silver-Fran'!G:K,5,FALSE),0))</f>
        <v>6455426.0495600002</v>
      </c>
      <c r="J229" s="14">
        <f t="shared" si="10"/>
        <v>0</v>
      </c>
      <c r="K229">
        <f t="shared" si="11"/>
        <v>0</v>
      </c>
    </row>
    <row r="230" spans="1:11" hidden="1">
      <c r="A230" t="s">
        <v>300</v>
      </c>
      <c r="B230" t="s">
        <v>19</v>
      </c>
      <c r="C230" t="s">
        <v>18</v>
      </c>
      <c r="D230" s="20">
        <v>555.62800000000004</v>
      </c>
      <c r="E230" s="20">
        <v>3821403.8020000001</v>
      </c>
      <c r="F230" s="20">
        <v>3821403.8020000001</v>
      </c>
      <c r="G230" s="20">
        <v>0</v>
      </c>
      <c r="H230" s="14">
        <f>IF(OR(B230="Diamond",B230="Gold"),ABS(VLOOKUP(A230,'Gold-Fran'!G:J,3,FALSE)),IF(B230="Silver",ABS(VLOOKUP(A230,'Silver-Fran'!G:J,3,FALSE)),0))</f>
        <v>555.62800000000004</v>
      </c>
      <c r="I230">
        <f>IF(OR(B230="Diamond",B230="Gold"),VLOOKUP(A230,'Gold-Fran'!G:K,5,FALSE),IF(B230="Silver",VLOOKUP(A230,'Silver-Fran'!G:K,5,FALSE),0))</f>
        <v>3821403.8016400002</v>
      </c>
      <c r="J230" s="14">
        <f t="shared" si="10"/>
        <v>0</v>
      </c>
      <c r="K230">
        <f t="shared" si="11"/>
        <v>0</v>
      </c>
    </row>
    <row r="231" spans="1:11" hidden="1">
      <c r="A231" t="s">
        <v>301</v>
      </c>
      <c r="B231" t="s">
        <v>19</v>
      </c>
      <c r="C231" t="s">
        <v>18</v>
      </c>
      <c r="D231" s="20">
        <v>532.69600000000003</v>
      </c>
      <c r="E231" s="20">
        <v>3663685.99</v>
      </c>
      <c r="F231" s="20">
        <v>3663685.99</v>
      </c>
      <c r="G231" s="20">
        <v>0</v>
      </c>
      <c r="H231" s="14">
        <f>IF(OR(B231="Diamond",B231="Gold"),ABS(VLOOKUP(A231,'Gold-Fran'!G:J,3,FALSE)),IF(B231="Silver",ABS(VLOOKUP(A231,'Silver-Fran'!G:J,3,FALSE)),0))</f>
        <v>532.69600000000003</v>
      </c>
      <c r="I231">
        <f>IF(OR(B231="Diamond",B231="Gold"),VLOOKUP(A231,'Gold-Fran'!G:K,5,FALSE),IF(B231="Silver",VLOOKUP(A231,'Silver-Fran'!G:K,5,FALSE),0))</f>
        <v>3663685.9904800002</v>
      </c>
      <c r="J231" s="14">
        <f t="shared" si="10"/>
        <v>0</v>
      </c>
      <c r="K231">
        <f t="shared" si="11"/>
        <v>0</v>
      </c>
    </row>
    <row r="232" spans="1:11" hidden="1">
      <c r="A232" t="s">
        <v>302</v>
      </c>
      <c r="B232" t="s">
        <v>19</v>
      </c>
      <c r="C232" t="s">
        <v>18</v>
      </c>
      <c r="D232" s="20">
        <v>50.72</v>
      </c>
      <c r="E232" s="20">
        <v>348833.39399999997</v>
      </c>
      <c r="F232" s="20">
        <v>348833.39399999997</v>
      </c>
      <c r="G232" s="20">
        <v>0</v>
      </c>
      <c r="H232" s="14">
        <f>IF(OR(B232="Diamond",B232="Gold"),ABS(VLOOKUP(A232,'Gold-Fran'!G:J,3,FALSE)),IF(B232="Silver",ABS(VLOOKUP(A232,'Silver-Fran'!G:J,3,FALSE)),0))</f>
        <v>50.72</v>
      </c>
      <c r="I232">
        <f>IF(OR(B232="Diamond",B232="Gold"),VLOOKUP(A232,'Gold-Fran'!G:K,5,FALSE),IF(B232="Silver",VLOOKUP(A232,'Silver-Fran'!G:K,5,FALSE),0))</f>
        <v>348833.39360000001</v>
      </c>
      <c r="J232" s="14">
        <f t="shared" si="10"/>
        <v>0</v>
      </c>
      <c r="K232">
        <f t="shared" si="11"/>
        <v>0</v>
      </c>
    </row>
    <row r="233" spans="1:11" hidden="1">
      <c r="A233" t="s">
        <v>303</v>
      </c>
      <c r="B233" t="s">
        <v>19</v>
      </c>
      <c r="C233" t="s">
        <v>18</v>
      </c>
      <c r="D233" s="20">
        <v>263.33699999999999</v>
      </c>
      <c r="E233" s="20">
        <v>1811134.4509999999</v>
      </c>
      <c r="F233" s="20">
        <v>1811134.4509999999</v>
      </c>
      <c r="G233" s="20">
        <v>0</v>
      </c>
      <c r="H233" s="14">
        <f>IF(OR(B233="Diamond",B233="Gold"),ABS(VLOOKUP(A233,'Gold-Fran'!G:J,3,FALSE)),IF(B233="Silver",ABS(VLOOKUP(A233,'Silver-Fran'!G:J,3,FALSE)),0))</f>
        <v>263.33699999999999</v>
      </c>
      <c r="I233">
        <f>IF(OR(B233="Diamond",B233="Gold"),VLOOKUP(A233,'Gold-Fran'!G:K,5,FALSE),IF(B233="Silver",VLOOKUP(A233,'Silver-Fran'!G:K,5,FALSE),0))</f>
        <v>1811134.4513099999</v>
      </c>
      <c r="J233" s="14">
        <f t="shared" si="10"/>
        <v>0</v>
      </c>
      <c r="K233">
        <f t="shared" si="11"/>
        <v>0</v>
      </c>
    </row>
    <row r="234" spans="1:11" hidden="1">
      <c r="A234" t="s">
        <v>304</v>
      </c>
      <c r="B234" t="s">
        <v>19</v>
      </c>
      <c r="C234" t="s">
        <v>18</v>
      </c>
      <c r="D234" s="20">
        <v>28.75</v>
      </c>
      <c r="E234" s="20">
        <v>197731.86300000001</v>
      </c>
      <c r="F234" s="20">
        <v>197731.86300000001</v>
      </c>
      <c r="G234" s="20">
        <v>0</v>
      </c>
      <c r="H234" s="14">
        <f>IF(OR(B234="Diamond",B234="Gold"),ABS(VLOOKUP(A234,'Gold-Fran'!G:J,3,FALSE)),IF(B234="Silver",ABS(VLOOKUP(A234,'Silver-Fran'!G:J,3,FALSE)),0))</f>
        <v>28.75</v>
      </c>
      <c r="I234">
        <f>IF(OR(B234="Diamond",B234="Gold"),VLOOKUP(A234,'Gold-Fran'!G:K,5,FALSE),IF(B234="Silver",VLOOKUP(A234,'Silver-Fran'!G:K,5,FALSE),0))</f>
        <v>197731.86249999999</v>
      </c>
      <c r="J234" s="14">
        <f t="shared" si="10"/>
        <v>0</v>
      </c>
      <c r="K234">
        <f t="shared" si="11"/>
        <v>1E-3</v>
      </c>
    </row>
    <row r="235" spans="1:11" hidden="1">
      <c r="A235" t="s">
        <v>305</v>
      </c>
      <c r="B235" t="s">
        <v>19</v>
      </c>
      <c r="C235" t="s">
        <v>18</v>
      </c>
      <c r="D235" s="20">
        <v>13.321999999999999</v>
      </c>
      <c r="E235" s="20">
        <v>91623.786999999997</v>
      </c>
      <c r="F235" s="20">
        <v>91623.786999999997</v>
      </c>
      <c r="G235" s="20">
        <v>0</v>
      </c>
      <c r="H235" s="14">
        <f>IF(OR(B235="Diamond",B235="Gold"),ABS(VLOOKUP(A235,'Gold-Fran'!G:J,3,FALSE)),IF(B235="Silver",ABS(VLOOKUP(A235,'Silver-Fran'!G:J,3,FALSE)),0))</f>
        <v>13.321999999999999</v>
      </c>
      <c r="I235">
        <f>IF(OR(B235="Diamond",B235="Gold"),VLOOKUP(A235,'Gold-Fran'!G:K,5,FALSE),IF(B235="Silver",VLOOKUP(A235,'Silver-Fran'!G:K,5,FALSE),0))</f>
        <v>91623.786859999993</v>
      </c>
      <c r="J235" s="14">
        <f t="shared" si="10"/>
        <v>0</v>
      </c>
      <c r="K235">
        <f t="shared" si="11"/>
        <v>0</v>
      </c>
    </row>
    <row r="236" spans="1:11" hidden="1">
      <c r="A236" t="s">
        <v>306</v>
      </c>
      <c r="B236" t="s">
        <v>19</v>
      </c>
      <c r="C236" t="s">
        <v>18</v>
      </c>
      <c r="D236" s="20">
        <v>1.61</v>
      </c>
      <c r="E236" s="20">
        <v>11072.984</v>
      </c>
      <c r="F236" s="20">
        <v>11072.984</v>
      </c>
      <c r="G236" s="20">
        <v>0</v>
      </c>
      <c r="H236" s="14">
        <f>IF(OR(B236="Diamond",B236="Gold"),ABS(VLOOKUP(A236,'Gold-Fran'!G:J,3,FALSE)),IF(B236="Silver",ABS(VLOOKUP(A236,'Silver-Fran'!G:J,3,FALSE)),0))</f>
        <v>1.61</v>
      </c>
      <c r="I236">
        <f>IF(OR(B236="Diamond",B236="Gold"),VLOOKUP(A236,'Gold-Fran'!G:K,5,FALSE),IF(B236="Silver",VLOOKUP(A236,'Silver-Fran'!G:K,5,FALSE),0))</f>
        <v>11072.9843</v>
      </c>
      <c r="J236" s="14">
        <f t="shared" si="10"/>
        <v>0</v>
      </c>
      <c r="K236">
        <f t="shared" si="11"/>
        <v>0</v>
      </c>
    </row>
    <row r="237" spans="1:11" hidden="1">
      <c r="A237" t="s">
        <v>307</v>
      </c>
      <c r="B237" t="s">
        <v>19</v>
      </c>
      <c r="C237" t="s">
        <v>18</v>
      </c>
      <c r="D237" s="20">
        <v>33.954000000000001</v>
      </c>
      <c r="E237" s="20">
        <v>233523.049</v>
      </c>
      <c r="F237" s="20">
        <v>233523.049</v>
      </c>
      <c r="G237" s="20">
        <v>0</v>
      </c>
      <c r="H237" s="14">
        <f>IF(OR(B237="Diamond",B237="Gold"),ABS(VLOOKUP(A237,'Gold-Fran'!G:J,3,FALSE)),IF(B237="Silver",ABS(VLOOKUP(A237,'Silver-Fran'!G:J,3,FALSE)),0))</f>
        <v>33.954000000000001</v>
      </c>
      <c r="I237">
        <f>IF(OR(B237="Diamond",B237="Gold"),VLOOKUP(A237,'Gold-Fran'!G:K,5,FALSE),IF(B237="Silver",VLOOKUP(A237,'Silver-Fran'!G:K,5,FALSE),0))</f>
        <v>233523.04902000001</v>
      </c>
      <c r="J237" s="14">
        <f t="shared" si="10"/>
        <v>0</v>
      </c>
      <c r="K237">
        <f t="shared" si="11"/>
        <v>0</v>
      </c>
    </row>
    <row r="238" spans="1:11" hidden="1">
      <c r="A238" t="s">
        <v>308</v>
      </c>
      <c r="B238" t="s">
        <v>19</v>
      </c>
      <c r="C238" t="s">
        <v>18</v>
      </c>
      <c r="D238" s="20">
        <v>0.78200000000000003</v>
      </c>
      <c r="E238" s="20">
        <v>5378.3069999999998</v>
      </c>
      <c r="F238" s="20">
        <v>5378.3069999999998</v>
      </c>
      <c r="G238" s="20">
        <v>0</v>
      </c>
      <c r="H238" s="14">
        <f>IF(OR(B238="Diamond",B238="Gold"),ABS(VLOOKUP(A238,'Gold-Fran'!G:J,3,FALSE)),IF(B238="Silver",ABS(VLOOKUP(A238,'Silver-Fran'!G:J,3,FALSE)),0))</f>
        <v>0.78200000000000003</v>
      </c>
      <c r="I238">
        <f>IF(OR(B238="Diamond",B238="Gold"),VLOOKUP(A238,'Gold-Fran'!G:K,5,FALSE),IF(B238="Silver",VLOOKUP(A238,'Silver-Fran'!G:K,5,FALSE),0))</f>
        <v>5378.3066600000002</v>
      </c>
      <c r="J238" s="14">
        <f t="shared" si="10"/>
        <v>0</v>
      </c>
      <c r="K238">
        <f t="shared" si="11"/>
        <v>0</v>
      </c>
    </row>
    <row r="239" spans="1:11" hidden="1">
      <c r="A239" t="s">
        <v>310</v>
      </c>
      <c r="B239" t="s">
        <v>19</v>
      </c>
      <c r="C239" t="s">
        <v>18</v>
      </c>
      <c r="D239" s="20">
        <v>3.496</v>
      </c>
      <c r="E239" s="20">
        <v>24044.194</v>
      </c>
      <c r="F239" s="20">
        <v>24044.194</v>
      </c>
      <c r="G239" s="20">
        <v>0</v>
      </c>
      <c r="H239" s="14">
        <f>IF(OR(B239="Diamond",B239="Gold"),ABS(VLOOKUP(A239,'Gold-Fran'!G:J,3,FALSE)),IF(B239="Silver",ABS(VLOOKUP(A239,'Silver-Fran'!G:J,3,FALSE)),0))</f>
        <v>3.496</v>
      </c>
      <c r="I239">
        <f>IF(OR(B239="Diamond",B239="Gold"),VLOOKUP(A239,'Gold-Fran'!G:K,5,FALSE),IF(B239="Silver",VLOOKUP(A239,'Silver-Fran'!G:K,5,FALSE),0))</f>
        <v>24044.194479999998</v>
      </c>
      <c r="J239" s="14">
        <f t="shared" si="10"/>
        <v>0</v>
      </c>
      <c r="K239">
        <f t="shared" si="11"/>
        <v>0</v>
      </c>
    </row>
    <row r="240" spans="1:11" hidden="1">
      <c r="A240" t="s">
        <v>313</v>
      </c>
      <c r="B240" t="s">
        <v>19</v>
      </c>
      <c r="C240" t="s">
        <v>18</v>
      </c>
      <c r="D240" s="20">
        <v>598.08900000000006</v>
      </c>
      <c r="E240" s="20">
        <v>4113434.8489999999</v>
      </c>
      <c r="F240" s="20">
        <v>4113434.8489999999</v>
      </c>
      <c r="G240" s="20">
        <v>0</v>
      </c>
      <c r="H240" s="14">
        <f>IF(OR(B240="Diamond",B240="Gold"),ABS(VLOOKUP(A240,'Gold-Fran'!G:J,3,FALSE)),IF(B240="Silver",ABS(VLOOKUP(A240,'Silver-Fran'!G:J,3,FALSE)),0))</f>
        <v>598.08900000000006</v>
      </c>
      <c r="I240">
        <f>IF(OR(B240="Diamond",B240="Gold"),VLOOKUP(A240,'Gold-Fran'!G:K,5,FALSE),IF(B240="Silver",VLOOKUP(A240,'Silver-Fran'!G:K,5,FALSE),0))</f>
        <v>4113434.84907</v>
      </c>
      <c r="J240" s="14">
        <f t="shared" si="10"/>
        <v>0</v>
      </c>
      <c r="K240">
        <f t="shared" si="11"/>
        <v>0</v>
      </c>
    </row>
    <row r="241" spans="1:11" hidden="1">
      <c r="A241" t="s">
        <v>315</v>
      </c>
      <c r="B241" t="s">
        <v>19</v>
      </c>
      <c r="C241" t="s">
        <v>18</v>
      </c>
      <c r="D241" s="20">
        <v>919.75099999999998</v>
      </c>
      <c r="E241" s="20">
        <v>6325707.0700000003</v>
      </c>
      <c r="F241" s="20">
        <v>6325707.0700000003</v>
      </c>
      <c r="G241" s="20">
        <v>0</v>
      </c>
      <c r="H241" s="14">
        <f>IF(OR(B241="Diamond",B241="Gold"),ABS(VLOOKUP(A241,'Gold-Fran'!G:J,3,FALSE)),IF(B241="Silver",ABS(VLOOKUP(A241,'Silver-Fran'!G:J,3,FALSE)),0))</f>
        <v>919.75099999999998</v>
      </c>
      <c r="I241">
        <f>IF(OR(B241="Diamond",B241="Gold"),VLOOKUP(A241,'Gold-Fran'!G:K,5,FALSE),IF(B241="Silver",VLOOKUP(A241,'Silver-Fran'!G:K,5,FALSE),0))</f>
        <v>6325707.0701299999</v>
      </c>
      <c r="J241" s="14">
        <f t="shared" si="10"/>
        <v>0</v>
      </c>
      <c r="K241">
        <f t="shared" si="11"/>
        <v>0</v>
      </c>
    </row>
    <row r="242" spans="1:11" hidden="1">
      <c r="A242" t="s">
        <v>314</v>
      </c>
      <c r="B242" t="s">
        <v>19</v>
      </c>
      <c r="C242" t="s">
        <v>18</v>
      </c>
      <c r="D242" s="20">
        <v>690.822</v>
      </c>
      <c r="E242" s="20">
        <v>4751218.1119999997</v>
      </c>
      <c r="F242" s="20">
        <v>4751218.1119999997</v>
      </c>
      <c r="G242" s="20">
        <v>0</v>
      </c>
      <c r="H242" s="14">
        <f>IF(OR(B242="Diamond",B242="Gold"),ABS(VLOOKUP(A242,'Gold-Fran'!G:J,3,FALSE)),IF(B242="Silver",ABS(VLOOKUP(A242,'Silver-Fran'!G:J,3,FALSE)),0))</f>
        <v>690.822</v>
      </c>
      <c r="I242">
        <f>IF(OR(B242="Diamond",B242="Gold"),VLOOKUP(A242,'Gold-Fran'!G:K,5,FALSE),IF(B242="Silver",VLOOKUP(A242,'Silver-Fran'!G:K,5,FALSE),0))</f>
        <v>4751218.1118599996</v>
      </c>
      <c r="J242" s="14">
        <f t="shared" si="10"/>
        <v>0</v>
      </c>
      <c r="K242">
        <f t="shared" si="11"/>
        <v>0</v>
      </c>
    </row>
    <row r="243" spans="1:11" hidden="1">
      <c r="A243" t="s">
        <v>316</v>
      </c>
      <c r="B243" t="s">
        <v>19</v>
      </c>
      <c r="C243" t="s">
        <v>18</v>
      </c>
      <c r="D243" s="20">
        <v>182.779</v>
      </c>
      <c r="E243" s="20">
        <v>1257086.334</v>
      </c>
      <c r="F243" s="20">
        <v>1257086.334</v>
      </c>
      <c r="G243" s="20">
        <v>0</v>
      </c>
      <c r="H243" s="14">
        <f>IF(OR(B243="Diamond",B243="Gold"),ABS(VLOOKUP(A243,'Gold-Fran'!G:J,3,FALSE)),IF(B243="Silver",ABS(VLOOKUP(A243,'Silver-Fran'!G:J,3,FALSE)),0))</f>
        <v>182.779</v>
      </c>
      <c r="I243">
        <f>IF(OR(B243="Diamond",B243="Gold"),VLOOKUP(A243,'Gold-Fran'!G:K,5,FALSE),IF(B243="Silver",VLOOKUP(A243,'Silver-Fran'!G:K,5,FALSE),0))</f>
        <v>1257086.3337699999</v>
      </c>
      <c r="J243" s="14">
        <f t="shared" si="10"/>
        <v>0</v>
      </c>
      <c r="K243">
        <f t="shared" si="11"/>
        <v>0</v>
      </c>
    </row>
    <row r="244" spans="1:11" hidden="1">
      <c r="A244" t="s">
        <v>318</v>
      </c>
      <c r="B244" t="s">
        <v>19</v>
      </c>
      <c r="C244" t="s">
        <v>18</v>
      </c>
      <c r="D244" s="20">
        <v>710.93399999999997</v>
      </c>
      <c r="E244" s="20">
        <v>4889541.0060000001</v>
      </c>
      <c r="F244" s="20">
        <v>4889541.0060000001</v>
      </c>
      <c r="G244" s="20">
        <v>0</v>
      </c>
      <c r="H244" s="14">
        <f>IF(OR(B244="Diamond",B244="Gold"),ABS(VLOOKUP(A244,'Gold-Fran'!G:J,3,FALSE)),IF(B244="Silver",ABS(VLOOKUP(A244,'Silver-Fran'!G:J,3,FALSE)),0))</f>
        <v>710.93399999999997</v>
      </c>
      <c r="I244">
        <f>IF(OR(B244="Diamond",B244="Gold"),VLOOKUP(A244,'Gold-Fran'!G:K,5,FALSE),IF(B244="Silver",VLOOKUP(A244,'Silver-Fran'!G:K,5,FALSE),0))</f>
        <v>4889541.0064200005</v>
      </c>
      <c r="J244" s="14">
        <f t="shared" si="10"/>
        <v>0</v>
      </c>
      <c r="K244">
        <f t="shared" si="11"/>
        <v>0</v>
      </c>
    </row>
    <row r="245" spans="1:11" hidden="1">
      <c r="A245" t="s">
        <v>319</v>
      </c>
      <c r="B245" t="s">
        <v>19</v>
      </c>
      <c r="C245" t="s">
        <v>18</v>
      </c>
      <c r="D245" s="20">
        <v>181.994</v>
      </c>
      <c r="E245" s="20">
        <v>1251687.3940000001</v>
      </c>
      <c r="F245" s="20">
        <v>1251687.3940000001</v>
      </c>
      <c r="G245" s="20">
        <v>0</v>
      </c>
      <c r="H245" s="14">
        <f>IF(OR(B245="Diamond",B245="Gold"),ABS(VLOOKUP(A245,'Gold-Fran'!G:J,3,FALSE)),IF(B245="Silver",ABS(VLOOKUP(A245,'Silver-Fran'!G:J,3,FALSE)),0))</f>
        <v>181.994</v>
      </c>
      <c r="I245">
        <f>IF(OR(B245="Diamond",B245="Gold"),VLOOKUP(A245,'Gold-Fran'!G:K,5,FALSE),IF(B245="Silver",VLOOKUP(A245,'Silver-Fran'!G:K,5,FALSE),0))</f>
        <v>1251687.3942199999</v>
      </c>
      <c r="J245" s="14">
        <f t="shared" si="10"/>
        <v>0</v>
      </c>
      <c r="K245">
        <f t="shared" si="11"/>
        <v>0</v>
      </c>
    </row>
    <row r="246" spans="1:11" hidden="1">
      <c r="A246" t="s">
        <v>320</v>
      </c>
      <c r="B246" t="s">
        <v>19</v>
      </c>
      <c r="C246" t="s">
        <v>18</v>
      </c>
      <c r="D246" s="20">
        <v>569.66300000000001</v>
      </c>
      <c r="E246" s="20">
        <v>3917931.3390000002</v>
      </c>
      <c r="F246" s="20">
        <v>3917931.3390000002</v>
      </c>
      <c r="G246" s="20">
        <v>0</v>
      </c>
      <c r="H246" s="14">
        <f>IF(OR(B246="Diamond",B246="Gold"),ABS(VLOOKUP(A246,'Gold-Fran'!G:J,3,FALSE)),IF(B246="Silver",ABS(VLOOKUP(A246,'Silver-Fran'!G:J,3,FALSE)),0))</f>
        <v>569.66300000000001</v>
      </c>
      <c r="I246">
        <f>IF(OR(B246="Diamond",B246="Gold"),VLOOKUP(A246,'Gold-Fran'!G:K,5,FALSE),IF(B246="Silver",VLOOKUP(A246,'Silver-Fran'!G:K,5,FALSE),0))</f>
        <v>3917931.3386900001</v>
      </c>
      <c r="J246" s="14">
        <f t="shared" si="10"/>
        <v>0</v>
      </c>
      <c r="K246">
        <f t="shared" si="11"/>
        <v>0</v>
      </c>
    </row>
    <row r="247" spans="1:11" hidden="1">
      <c r="A247" t="s">
        <v>321</v>
      </c>
      <c r="B247" t="s">
        <v>19</v>
      </c>
      <c r="C247" t="s">
        <v>18</v>
      </c>
      <c r="D247" s="20">
        <v>545.17100000000005</v>
      </c>
      <c r="E247" s="20">
        <v>3749484.4249999998</v>
      </c>
      <c r="F247" s="20">
        <v>3749484.4249999998</v>
      </c>
      <c r="G247" s="20">
        <v>0</v>
      </c>
      <c r="H247" s="14">
        <f>IF(OR(B247="Diamond",B247="Gold"),ABS(VLOOKUP(A247,'Gold-Fran'!G:J,3,FALSE)),IF(B247="Silver",ABS(VLOOKUP(A247,'Silver-Fran'!G:J,3,FALSE)),0))</f>
        <v>545.17100000000005</v>
      </c>
      <c r="I247">
        <f>IF(OR(B247="Diamond",B247="Gold"),VLOOKUP(A247,'Gold-Fran'!G:K,5,FALSE),IF(B247="Silver",VLOOKUP(A247,'Silver-Fran'!G:K,5,FALSE),0))</f>
        <v>3749484.4247300001</v>
      </c>
      <c r="J247" s="14">
        <f t="shared" si="10"/>
        <v>0</v>
      </c>
      <c r="K247">
        <f t="shared" si="11"/>
        <v>0</v>
      </c>
    </row>
    <row r="248" spans="1:11" hidden="1">
      <c r="A248" t="s">
        <v>322</v>
      </c>
      <c r="B248" t="s">
        <v>19</v>
      </c>
      <c r="C248" t="s">
        <v>18</v>
      </c>
      <c r="D248" s="20">
        <v>261.29000000000002</v>
      </c>
      <c r="E248" s="20">
        <v>1797055.943</v>
      </c>
      <c r="F248" s="20">
        <v>1797055.943</v>
      </c>
      <c r="G248" s="20">
        <v>0</v>
      </c>
      <c r="H248" s="14">
        <f>IF(OR(B248="Diamond",B248="Gold"),ABS(VLOOKUP(A248,'Gold-Fran'!G:J,3,FALSE)),IF(B248="Silver",ABS(VLOOKUP(A248,'Silver-Fran'!G:J,3,FALSE)),0))</f>
        <v>261.29000000000002</v>
      </c>
      <c r="I248">
        <f>IF(OR(B248="Diamond",B248="Gold"),VLOOKUP(A248,'Gold-Fran'!G:K,5,FALSE),IF(B248="Silver",VLOOKUP(A248,'Silver-Fran'!G:K,5,FALSE),0))</f>
        <v>1797055.9427</v>
      </c>
      <c r="J248" s="14">
        <f t="shared" si="10"/>
        <v>0</v>
      </c>
      <c r="K248">
        <f t="shared" si="11"/>
        <v>0</v>
      </c>
    </row>
    <row r="249" spans="1:11" hidden="1">
      <c r="A249" t="s">
        <v>323</v>
      </c>
      <c r="B249" t="s">
        <v>19</v>
      </c>
      <c r="C249" t="s">
        <v>18</v>
      </c>
      <c r="D249" s="20">
        <v>801.27300000000002</v>
      </c>
      <c r="E249" s="20">
        <v>5510859.2230000002</v>
      </c>
      <c r="F249" s="20">
        <v>5510859.2230000002</v>
      </c>
      <c r="G249" s="20">
        <v>0</v>
      </c>
      <c r="H249" s="14">
        <f>IF(OR(B249="Diamond",B249="Gold"),ABS(VLOOKUP(A249,'Gold-Fran'!G:J,3,FALSE)),IF(B249="Silver",ABS(VLOOKUP(A249,'Silver-Fran'!G:J,3,FALSE)),0))</f>
        <v>801.27300000000002</v>
      </c>
      <c r="I249">
        <f>IF(OR(B249="Diamond",B249="Gold"),VLOOKUP(A249,'Gold-Fran'!G:K,5,FALSE),IF(B249="Silver",VLOOKUP(A249,'Silver-Fran'!G:K,5,FALSE),0))</f>
        <v>5510859.2229899997</v>
      </c>
      <c r="J249" s="14">
        <f t="shared" si="10"/>
        <v>0</v>
      </c>
      <c r="K249">
        <f t="shared" si="11"/>
        <v>0</v>
      </c>
    </row>
    <row r="250" spans="1:11" hidden="1">
      <c r="A250" t="s">
        <v>324</v>
      </c>
      <c r="B250" t="s">
        <v>19</v>
      </c>
      <c r="C250" t="s">
        <v>18</v>
      </c>
      <c r="D250" s="20">
        <v>263.44799999999998</v>
      </c>
      <c r="E250" s="20">
        <v>1811897.868</v>
      </c>
      <c r="F250" s="20">
        <v>1811897.868</v>
      </c>
      <c r="G250" s="20">
        <v>0</v>
      </c>
      <c r="H250" s="14">
        <f>IF(OR(B250="Diamond",B250="Gold"),ABS(VLOOKUP(A250,'Gold-Fran'!G:J,3,FALSE)),IF(B250="Silver",ABS(VLOOKUP(A250,'Silver-Fran'!G:J,3,FALSE)),0))</f>
        <v>263.44799999999998</v>
      </c>
      <c r="I250">
        <f>IF(OR(B250="Diamond",B250="Gold"),VLOOKUP(A250,'Gold-Fran'!G:K,5,FALSE),IF(B250="Silver",VLOOKUP(A250,'Silver-Fran'!G:K,5,FALSE),0))</f>
        <v>1811897.86824</v>
      </c>
      <c r="J250" s="14">
        <f t="shared" si="10"/>
        <v>0</v>
      </c>
      <c r="K250">
        <f t="shared" si="11"/>
        <v>0</v>
      </c>
    </row>
    <row r="251" spans="1:11" hidden="1">
      <c r="A251" t="s">
        <v>325</v>
      </c>
      <c r="B251" t="s">
        <v>19</v>
      </c>
      <c r="C251" t="s">
        <v>18</v>
      </c>
      <c r="D251" s="20">
        <v>4.5999999999999999E-2</v>
      </c>
      <c r="E251" s="20">
        <v>316.37099999999998</v>
      </c>
      <c r="F251" s="20">
        <v>316.37099999999998</v>
      </c>
      <c r="G251" s="20">
        <v>0</v>
      </c>
      <c r="H251" s="14">
        <f>IF(OR(B251="Diamond",B251="Gold"),ABS(VLOOKUP(A251,'Gold-Fran'!G:J,3,FALSE)),IF(B251="Silver",ABS(VLOOKUP(A251,'Silver-Fran'!G:J,3,FALSE)),0))</f>
        <v>4.5999999999999999E-2</v>
      </c>
      <c r="I251">
        <f>IF(OR(B251="Diamond",B251="Gold"),VLOOKUP(A251,'Gold-Fran'!G:K,5,FALSE),IF(B251="Silver",VLOOKUP(A251,'Silver-Fran'!G:K,5,FALSE),0))</f>
        <v>316.37097999999997</v>
      </c>
      <c r="J251" s="14">
        <f t="shared" si="10"/>
        <v>0</v>
      </c>
      <c r="K251">
        <f t="shared" si="11"/>
        <v>0</v>
      </c>
    </row>
    <row r="252" spans="1:11" hidden="1">
      <c r="A252" t="s">
        <v>326</v>
      </c>
      <c r="B252" t="s">
        <v>19</v>
      </c>
      <c r="C252" t="s">
        <v>18</v>
      </c>
      <c r="D252" s="20">
        <v>3.036</v>
      </c>
      <c r="E252" s="20">
        <v>20880.485000000001</v>
      </c>
      <c r="F252" s="20">
        <v>20880.485000000001</v>
      </c>
      <c r="G252" s="20">
        <v>0</v>
      </c>
      <c r="H252" s="14">
        <f>IF(OR(B252="Diamond",B252="Gold"),ABS(VLOOKUP(A252,'Gold-Fran'!G:J,3,FALSE)),IF(B252="Silver",ABS(VLOOKUP(A252,'Silver-Fran'!G:J,3,FALSE)),0))</f>
        <v>3.036</v>
      </c>
      <c r="I252">
        <f>IF(OR(B252="Diamond",B252="Gold"),VLOOKUP(A252,'Gold-Fran'!G:K,5,FALSE),IF(B252="Silver",VLOOKUP(A252,'Silver-Fran'!G:K,5,FALSE),0))</f>
        <v>20880.484680000001</v>
      </c>
      <c r="J252" s="14">
        <f t="shared" si="10"/>
        <v>0</v>
      </c>
      <c r="K252">
        <f t="shared" si="11"/>
        <v>0</v>
      </c>
    </row>
    <row r="253" spans="1:11" hidden="1">
      <c r="A253" t="s">
        <v>448</v>
      </c>
      <c r="B253" t="s">
        <v>21</v>
      </c>
      <c r="C253" t="s">
        <v>18</v>
      </c>
      <c r="D253" s="20">
        <v>0</v>
      </c>
      <c r="E253" s="20">
        <v>0</v>
      </c>
      <c r="F253" s="20">
        <v>0</v>
      </c>
      <c r="G253" s="20">
        <v>0</v>
      </c>
      <c r="H253" s="14">
        <f>IF(OR(B253="Diamond",B253="Gold"),ABS(VLOOKUP(A253,'Gold-Fran'!G:J,3,FALSE)),IF(B253="Silver",ABS(VLOOKUP(A253,'Silver-Fran'!G:J,3,FALSE)),0))</f>
        <v>0</v>
      </c>
      <c r="I253">
        <f>IF(OR(B253="Diamond",B253="Gold"),VLOOKUP(A253,'Gold-Fran'!G:K,5,FALSE),IF(B253="Silver",VLOOKUP(A253,'Silver-Fran'!G:K,5,FALSE),0))</f>
        <v>0</v>
      </c>
      <c r="J253" s="14">
        <f t="shared" si="10"/>
        <v>0</v>
      </c>
      <c r="K253">
        <f t="shared" si="11"/>
        <v>0</v>
      </c>
    </row>
    <row r="254" spans="1:11">
      <c r="A254" s="37" t="s">
        <v>309</v>
      </c>
      <c r="B254" s="37" t="s">
        <v>76</v>
      </c>
      <c r="C254" s="37" t="s">
        <v>18</v>
      </c>
      <c r="D254" s="126">
        <v>166.333</v>
      </c>
      <c r="E254" s="126">
        <v>1143976.831</v>
      </c>
      <c r="F254" s="126">
        <v>1143976.831</v>
      </c>
      <c r="G254" s="126">
        <v>0</v>
      </c>
      <c r="H254" s="16">
        <f>IF(OR(B254="Diamond",B254="Gold"),ABS(VLOOKUP(A254,'Gold-Fran'!G:J,3,FALSE)),IF(B254="Silver",ABS(VLOOKUP(A254,'Silver-Fran'!G:J,3,FALSE)),0))</f>
        <v>166.321</v>
      </c>
      <c r="I254" s="37">
        <f>IF(OR(B254="Diamond",B254="Gold"),VLOOKUP(A254,'Gold-Fran'!G:K,5,FALSE),IF(B254="Silver",VLOOKUP(A254,'Silver-Fran'!G:K,5,FALSE),0))</f>
        <v>1143894.29923</v>
      </c>
      <c r="J254" s="16">
        <f t="shared" si="10"/>
        <v>1.2000000000000455E-2</v>
      </c>
      <c r="K254" s="37">
        <f t="shared" si="11"/>
        <v>82.531999999999996</v>
      </c>
    </row>
    <row r="255" spans="1:11">
      <c r="A255" s="37" t="s">
        <v>311</v>
      </c>
      <c r="B255" s="37" t="s">
        <v>76</v>
      </c>
      <c r="C255" s="37" t="s">
        <v>18</v>
      </c>
      <c r="D255" s="126">
        <v>177.32499999999999</v>
      </c>
      <c r="E255" s="126">
        <v>1219575.74</v>
      </c>
      <c r="F255" s="126">
        <v>1219575.74</v>
      </c>
      <c r="G255" s="126">
        <v>0</v>
      </c>
      <c r="H255" s="16">
        <f>IF(OR(B255="Diamond",B255="Gold"),ABS(VLOOKUP(A255,'Gold-Fran'!G:J,3,FALSE)),IF(B255="Silver",ABS(VLOOKUP(A255,'Silver-Fran'!G:J,3,FALSE)),0))</f>
        <v>177.315</v>
      </c>
      <c r="I255" s="37">
        <f>IF(OR(B255="Diamond",B255="Gold"),VLOOKUP(A255,'Gold-Fran'!G:K,5,FALSE),IF(B255="Silver",VLOOKUP(A255,'Silver-Fran'!G:K,5,FALSE),0))</f>
        <v>1219506.9634499999</v>
      </c>
      <c r="J255" s="16">
        <f t="shared" si="10"/>
        <v>9.9999999999909051E-3</v>
      </c>
      <c r="K255" s="37">
        <f t="shared" si="11"/>
        <v>68.777000000000001</v>
      </c>
    </row>
    <row r="256" spans="1:11">
      <c r="A256" s="37" t="s">
        <v>312</v>
      </c>
      <c r="B256" s="37" t="s">
        <v>76</v>
      </c>
      <c r="C256" s="37" t="s">
        <v>18</v>
      </c>
      <c r="D256" s="126">
        <v>168.56200000000001</v>
      </c>
      <c r="E256" s="126">
        <v>1159307.068</v>
      </c>
      <c r="F256" s="126">
        <v>1159307.068</v>
      </c>
      <c r="G256" s="126">
        <v>0</v>
      </c>
      <c r="H256" s="16">
        <f>IF(OR(B256="Diamond",B256="Gold"),ABS(VLOOKUP(A256,'Gold-Fran'!G:J,3,FALSE)),IF(B256="Silver",ABS(VLOOKUP(A256,'Silver-Fran'!G:J,3,FALSE)),0))</f>
        <v>168.55600000000001</v>
      </c>
      <c r="I256" s="37">
        <f>IF(OR(B256="Diamond",B256="Gold"),VLOOKUP(A256,'Gold-Fran'!G:K,5,FALSE),IF(B256="Silver",VLOOKUP(A256,'Silver-Fran'!G:K,5,FALSE),0))</f>
        <v>1159265.8022799999</v>
      </c>
      <c r="J256" s="16">
        <f t="shared" si="10"/>
        <v>6.0000000000002274E-3</v>
      </c>
      <c r="K256" s="37">
        <f t="shared" si="11"/>
        <v>41.265999999999998</v>
      </c>
    </row>
    <row r="257" spans="1:11">
      <c r="A257" s="37" t="s">
        <v>317</v>
      </c>
      <c r="B257" s="37" t="s">
        <v>76</v>
      </c>
      <c r="C257" s="37" t="s">
        <v>18</v>
      </c>
      <c r="D257" s="126">
        <v>51.482999999999997</v>
      </c>
      <c r="E257" s="126">
        <v>354081.02500000002</v>
      </c>
      <c r="F257" s="126">
        <v>354081.02500000002</v>
      </c>
      <c r="G257" s="126">
        <v>0</v>
      </c>
      <c r="H257" s="16">
        <f>IF(OR(B257="Diamond",B257="Gold"),ABS(VLOOKUP(A257,'Gold-Fran'!G:J,3,FALSE)),IF(B257="Silver",ABS(VLOOKUP(A257,'Silver-Fran'!G:J,3,FALSE)),0))</f>
        <v>51.475999999999999</v>
      </c>
      <c r="I257" s="37">
        <f>IF(OR(B257="Diamond",B257="Gold"),VLOOKUP(A257,'Gold-Fran'!G:K,5,FALSE),IF(B257="Silver",VLOOKUP(A257,'Silver-Fran'!G:K,5,FALSE),0))</f>
        <v>354032.88188</v>
      </c>
      <c r="J257" s="16">
        <f t="shared" si="10"/>
        <v>6.9999999999978968E-3</v>
      </c>
      <c r="K257" s="37">
        <f t="shared" si="11"/>
        <v>48.143000000000001</v>
      </c>
    </row>
    <row r="258" spans="1:11" hidden="1">
      <c r="A258" t="s">
        <v>164</v>
      </c>
      <c r="B258" t="s">
        <v>19</v>
      </c>
      <c r="C258" t="s">
        <v>20</v>
      </c>
      <c r="D258" s="20">
        <v>2677.346</v>
      </c>
      <c r="E258" s="20">
        <v>18458694.261999998</v>
      </c>
      <c r="F258" s="20">
        <v>0</v>
      </c>
      <c r="G258" s="20">
        <v>18458694.261999998</v>
      </c>
      <c r="H258" s="14">
        <f>IF(OR(B258="Diamond",B258="Gold"),ABS(VLOOKUP(A258,'Gold-Fran'!G:J,3,FALSE)),IF(B258="Silver",ABS(VLOOKUP(A258,'Silver-Fran'!G:J,3,FALSE)),0))</f>
        <v>2677.346</v>
      </c>
      <c r="I258">
        <f>IF(OR(B258="Diamond",B258="Gold"),VLOOKUP(A258,'Gold-Fran'!G:K,5,FALSE),IF(B258="Silver",VLOOKUP(A258,'Silver-Fran'!G:K,5,FALSE),0))</f>
        <v>18458694.262400001</v>
      </c>
      <c r="J258" s="14">
        <f t="shared" si="10"/>
        <v>0</v>
      </c>
      <c r="K258">
        <f t="shared" si="11"/>
        <v>0</v>
      </c>
    </row>
    <row r="259" spans="1:11" hidden="1">
      <c r="A259" t="s">
        <v>328</v>
      </c>
      <c r="B259" t="s">
        <v>4</v>
      </c>
      <c r="C259" t="s">
        <v>20</v>
      </c>
      <c r="D259" s="20">
        <v>76.230999999999995</v>
      </c>
      <c r="E259" s="20">
        <v>6220.45</v>
      </c>
      <c r="F259" s="20">
        <v>0</v>
      </c>
      <c r="G259" s="20">
        <v>6220.45</v>
      </c>
      <c r="H259" s="14">
        <f>IF(OR(B259="Diamond",B259="Gold"),ABS(VLOOKUP(A259,'Gold-Fran'!G:J,3,FALSE)),IF(B259="Silver",ABS(VLOOKUP(A259,'Silver-Fran'!G:J,3,FALSE)),0))</f>
        <v>76.230999999999995</v>
      </c>
      <c r="I259">
        <f>IF(OR(B259="Diamond",B259="Gold"),VLOOKUP(A259,'Gold-Fran'!G:K,5,FALSE),IF(B259="Silver",VLOOKUP(A259,'Silver-Fran'!G:K,5,FALSE),0))</f>
        <v>6220.4495999999999</v>
      </c>
      <c r="J259" s="14">
        <f t="shared" ref="J259:J300" si="12">D259-H259</f>
        <v>0</v>
      </c>
      <c r="K259">
        <f t="shared" ref="K259:K300" si="13">ROUND(E259-I259,3)</f>
        <v>0</v>
      </c>
    </row>
    <row r="260" spans="1:11" hidden="1">
      <c r="A260" t="s">
        <v>329</v>
      </c>
      <c r="B260" t="s">
        <v>4</v>
      </c>
      <c r="C260" t="s">
        <v>20</v>
      </c>
      <c r="D260" s="20">
        <v>259.661</v>
      </c>
      <c r="E260" s="20">
        <v>21188.338</v>
      </c>
      <c r="F260" s="20">
        <v>0</v>
      </c>
      <c r="G260" s="20">
        <v>21188.338</v>
      </c>
      <c r="H260" s="14">
        <f>IF(OR(B260="Diamond",B260="Gold"),ABS(VLOOKUP(A260,'Gold-Fran'!G:J,3,FALSE)),IF(B260="Silver",ABS(VLOOKUP(A260,'Silver-Fran'!G:J,3,FALSE)),0))</f>
        <v>259.661</v>
      </c>
      <c r="I260">
        <f>IF(OR(B260="Diamond",B260="Gold"),VLOOKUP(A260,'Gold-Fran'!G:K,5,FALSE),IF(B260="Silver",VLOOKUP(A260,'Silver-Fran'!G:K,5,FALSE),0))</f>
        <v>21188.337599999999</v>
      </c>
      <c r="J260" s="14">
        <f t="shared" si="12"/>
        <v>0</v>
      </c>
      <c r="K260">
        <f t="shared" si="13"/>
        <v>0</v>
      </c>
    </row>
    <row r="261" spans="1:11" hidden="1">
      <c r="A261" t="s">
        <v>359</v>
      </c>
      <c r="B261" t="s">
        <v>4</v>
      </c>
      <c r="C261" t="s">
        <v>20</v>
      </c>
      <c r="D261" s="20">
        <v>0.70299999999999996</v>
      </c>
      <c r="E261" s="20">
        <v>57.765999999999998</v>
      </c>
      <c r="F261" s="20">
        <v>0</v>
      </c>
      <c r="G261" s="20">
        <v>57.765999999999998</v>
      </c>
      <c r="H261" s="14">
        <f>IF(OR(B261="Diamond",B261="Gold"),ABS(VLOOKUP(A261,'Gold-Fran'!G:J,3,FALSE)),IF(B261="Silver",ABS(VLOOKUP(A261,'Silver-Fran'!G:J,3,FALSE)),0))</f>
        <v>0.70299999999999996</v>
      </c>
      <c r="I261">
        <f>IF(OR(B261="Diamond",B261="Gold"),VLOOKUP(A261,'Gold-Fran'!G:K,5,FALSE),IF(B261="Silver",VLOOKUP(A261,'Silver-Fran'!G:K,5,FALSE),0))</f>
        <v>57.765509999999999</v>
      </c>
      <c r="J261" s="14">
        <f t="shared" si="12"/>
        <v>0</v>
      </c>
      <c r="K261">
        <f t="shared" si="13"/>
        <v>0</v>
      </c>
    </row>
    <row r="262" spans="1:11" hidden="1">
      <c r="A262" t="s">
        <v>360</v>
      </c>
      <c r="B262" t="s">
        <v>4</v>
      </c>
      <c r="C262" t="s">
        <v>20</v>
      </c>
      <c r="D262" s="20">
        <v>1329.212</v>
      </c>
      <c r="E262" s="20">
        <v>109221.35</v>
      </c>
      <c r="F262" s="20">
        <v>0</v>
      </c>
      <c r="G262" s="20">
        <v>109221.35</v>
      </c>
      <c r="H262" s="14">
        <f>IF(OR(B262="Diamond",B262="Gold"),ABS(VLOOKUP(A262,'Gold-Fran'!G:J,3,FALSE)),IF(B262="Silver",ABS(VLOOKUP(A262,'Silver-Fran'!G:J,3,FALSE)),0))</f>
        <v>1329.212</v>
      </c>
      <c r="I262">
        <f>IF(OR(B262="Diamond",B262="Gold"),VLOOKUP(A262,'Gold-Fran'!G:K,5,FALSE),IF(B262="Silver",VLOOKUP(A262,'Silver-Fran'!G:K,5,FALSE),0))</f>
        <v>109221.35004</v>
      </c>
      <c r="J262" s="14">
        <f t="shared" si="12"/>
        <v>0</v>
      </c>
      <c r="K262">
        <f t="shared" si="13"/>
        <v>0</v>
      </c>
    </row>
    <row r="263" spans="1:11" hidden="1">
      <c r="A263" t="s">
        <v>361</v>
      </c>
      <c r="B263" t="s">
        <v>4</v>
      </c>
      <c r="C263" t="s">
        <v>20</v>
      </c>
      <c r="D263" s="20">
        <v>6.1680000000000001</v>
      </c>
      <c r="E263" s="20">
        <v>506.82499999999999</v>
      </c>
      <c r="F263" s="20">
        <v>0</v>
      </c>
      <c r="G263" s="20">
        <v>506.82499999999999</v>
      </c>
      <c r="H263" s="14">
        <f>IF(OR(B263="Diamond",B263="Gold"),ABS(VLOOKUP(A263,'Gold-Fran'!G:J,3,FALSE)),IF(B263="Silver",ABS(VLOOKUP(A263,'Silver-Fran'!G:J,3,FALSE)),0))</f>
        <v>6.1680000000000001</v>
      </c>
      <c r="I263">
        <f>IF(OR(B263="Diamond",B263="Gold"),VLOOKUP(A263,'Gold-Fran'!G:K,5,FALSE),IF(B263="Silver",VLOOKUP(A263,'Silver-Fran'!G:K,5,FALSE),0))</f>
        <v>506.82456000000002</v>
      </c>
      <c r="J263" s="14">
        <f t="shared" si="12"/>
        <v>0</v>
      </c>
      <c r="K263">
        <f t="shared" si="13"/>
        <v>0</v>
      </c>
    </row>
    <row r="264" spans="1:11" hidden="1">
      <c r="A264" t="s">
        <v>362</v>
      </c>
      <c r="B264" t="s">
        <v>4</v>
      </c>
      <c r="C264" t="s">
        <v>20</v>
      </c>
      <c r="D264" s="20">
        <v>12787.616</v>
      </c>
      <c r="E264" s="20">
        <v>1050758.4069999999</v>
      </c>
      <c r="F264" s="20">
        <v>0</v>
      </c>
      <c r="G264" s="20">
        <v>1050758.4069999999</v>
      </c>
      <c r="H264" s="14">
        <f>IF(OR(B264="Diamond",B264="Gold"),ABS(VLOOKUP(A264,'Gold-Fran'!G:J,3,FALSE)),IF(B264="Silver",ABS(VLOOKUP(A264,'Silver-Fran'!G:J,3,FALSE)),0))</f>
        <v>12787.616</v>
      </c>
      <c r="I264">
        <f>IF(OR(B264="Diamond",B264="Gold"),VLOOKUP(A264,'Gold-Fran'!G:K,5,FALSE),IF(B264="Silver",VLOOKUP(A264,'Silver-Fran'!G:K,5,FALSE),0))</f>
        <v>1050758.4067200001</v>
      </c>
      <c r="J264" s="14">
        <f t="shared" si="12"/>
        <v>0</v>
      </c>
      <c r="K264">
        <f t="shared" si="13"/>
        <v>0</v>
      </c>
    </row>
    <row r="265" spans="1:11" hidden="1">
      <c r="A265" t="s">
        <v>363</v>
      </c>
      <c r="B265" t="s">
        <v>4</v>
      </c>
      <c r="C265" t="s">
        <v>20</v>
      </c>
      <c r="D265" s="20">
        <v>14123.928</v>
      </c>
      <c r="E265" s="20">
        <v>1160563.1640000001</v>
      </c>
      <c r="F265" s="20">
        <v>0</v>
      </c>
      <c r="G265" s="20">
        <v>1160563.1640000001</v>
      </c>
      <c r="H265" s="14">
        <f>IF(OR(B265="Diamond",B265="Gold"),ABS(VLOOKUP(A265,'Gold-Fran'!G:J,3,FALSE)),IF(B265="Silver",ABS(VLOOKUP(A265,'Silver-Fran'!G:J,3,FALSE)),0))</f>
        <v>14123.928</v>
      </c>
      <c r="I265">
        <f>IF(OR(B265="Diamond",B265="Gold"),VLOOKUP(A265,'Gold-Fran'!G:K,5,FALSE),IF(B265="Silver",VLOOKUP(A265,'Silver-Fran'!G:K,5,FALSE),0))</f>
        <v>1160563.1637599999</v>
      </c>
      <c r="J265" s="14">
        <f t="shared" si="12"/>
        <v>0</v>
      </c>
      <c r="K265">
        <f t="shared" si="13"/>
        <v>0</v>
      </c>
    </row>
    <row r="266" spans="1:11" hidden="1">
      <c r="A266" t="s">
        <v>365</v>
      </c>
      <c r="B266" t="s">
        <v>4</v>
      </c>
      <c r="C266" t="s">
        <v>20</v>
      </c>
      <c r="D266" s="20">
        <v>3076.5889999999999</v>
      </c>
      <c r="E266" s="20">
        <v>255049.228</v>
      </c>
      <c r="F266" s="20">
        <v>0</v>
      </c>
      <c r="G266" s="20">
        <v>255049.228</v>
      </c>
      <c r="H266" s="14">
        <f>IF(OR(B266="Diamond",B266="Gold"),ABS(VLOOKUP(A266,'Gold-Fran'!G:J,3,FALSE)),IF(B266="Silver",ABS(VLOOKUP(A266,'Silver-Fran'!G:J,3,FALSE)),0))</f>
        <v>3076.5830000000001</v>
      </c>
      <c r="I266">
        <f>IF(OR(B266="Diamond",B266="Gold"),VLOOKUP(A266,'Gold-Fran'!G:K,5,FALSE),IF(B266="Silver",VLOOKUP(A266,'Silver-Fran'!G:K,5,FALSE),0))</f>
        <v>255048.73069999999</v>
      </c>
      <c r="J266" s="14">
        <f t="shared" si="12"/>
        <v>5.9999999998581188E-3</v>
      </c>
      <c r="K266">
        <f t="shared" si="13"/>
        <v>0.497</v>
      </c>
    </row>
    <row r="267" spans="1:11" hidden="1">
      <c r="A267" t="s">
        <v>366</v>
      </c>
      <c r="B267" t="s">
        <v>4</v>
      </c>
      <c r="C267" t="s">
        <v>20</v>
      </c>
      <c r="D267" s="20">
        <v>136.114</v>
      </c>
      <c r="E267" s="20">
        <v>11283.851000000001</v>
      </c>
      <c r="F267" s="20">
        <v>0</v>
      </c>
      <c r="G267" s="20">
        <v>11283.851000000001</v>
      </c>
      <c r="H267" s="14">
        <f>IF(OR(B267="Diamond",B267="Gold"),ABS(VLOOKUP(A267,'Gold-Fran'!G:J,3,FALSE)),IF(B267="Silver",ABS(VLOOKUP(A267,'Silver-Fran'!G:J,3,FALSE)),0))</f>
        <v>136.114</v>
      </c>
      <c r="I267">
        <f>IF(OR(B267="Diamond",B267="Gold"),VLOOKUP(A267,'Gold-Fran'!G:K,5,FALSE),IF(B267="Silver",VLOOKUP(A267,'Silver-Fran'!G:K,5,FALSE),0))</f>
        <v>11283.8506</v>
      </c>
      <c r="J267" s="14">
        <f t="shared" si="12"/>
        <v>0</v>
      </c>
      <c r="K267">
        <f t="shared" si="13"/>
        <v>0</v>
      </c>
    </row>
    <row r="268" spans="1:11" hidden="1">
      <c r="A268" t="s">
        <v>367</v>
      </c>
      <c r="B268" t="s">
        <v>4</v>
      </c>
      <c r="C268" t="s">
        <v>20</v>
      </c>
      <c r="D268" s="20">
        <v>809.12</v>
      </c>
      <c r="E268" s="20">
        <v>67076.047999999995</v>
      </c>
      <c r="F268" s="20">
        <v>0</v>
      </c>
      <c r="G268" s="20">
        <v>67076.047999999995</v>
      </c>
      <c r="H268" s="14">
        <f>IF(OR(B268="Diamond",B268="Gold"),ABS(VLOOKUP(A268,'Gold-Fran'!G:J,3,FALSE)),IF(B268="Silver",ABS(VLOOKUP(A268,'Silver-Fran'!G:J,3,FALSE)),0))</f>
        <v>809.12</v>
      </c>
      <c r="I268">
        <f>IF(OR(B268="Diamond",B268="Gold"),VLOOKUP(A268,'Gold-Fran'!G:K,5,FALSE),IF(B268="Silver",VLOOKUP(A268,'Silver-Fran'!G:K,5,FALSE),0))</f>
        <v>67076.047999999995</v>
      </c>
      <c r="J268" s="14">
        <f t="shared" si="12"/>
        <v>0</v>
      </c>
      <c r="K268">
        <f t="shared" si="13"/>
        <v>0</v>
      </c>
    </row>
    <row r="269" spans="1:11" hidden="1">
      <c r="A269" t="s">
        <v>368</v>
      </c>
      <c r="B269" t="s">
        <v>4</v>
      </c>
      <c r="C269" t="s">
        <v>20</v>
      </c>
      <c r="D269" s="20">
        <v>118.34399999999999</v>
      </c>
      <c r="E269" s="20">
        <v>9810.7180000000008</v>
      </c>
      <c r="F269" s="20">
        <v>0</v>
      </c>
      <c r="G269" s="20">
        <v>9810.7180000000008</v>
      </c>
      <c r="H269" s="14">
        <f>IF(OR(B269="Diamond",B269="Gold"),ABS(VLOOKUP(A269,'Gold-Fran'!G:J,3,FALSE)),IF(B269="Silver",ABS(VLOOKUP(A269,'Silver-Fran'!G:J,3,FALSE)),0))</f>
        <v>118.34399999999999</v>
      </c>
      <c r="I269">
        <f>IF(OR(B269="Diamond",B269="Gold"),VLOOKUP(A269,'Gold-Fran'!G:K,5,FALSE),IF(B269="Silver",VLOOKUP(A269,'Silver-Fran'!G:K,5,FALSE),0))</f>
        <v>9810.7175999999999</v>
      </c>
      <c r="J269" s="14">
        <f t="shared" si="12"/>
        <v>0</v>
      </c>
      <c r="K269">
        <f t="shared" si="13"/>
        <v>0</v>
      </c>
    </row>
    <row r="270" spans="1:11" hidden="1">
      <c r="A270" t="s">
        <v>369</v>
      </c>
      <c r="B270" t="s">
        <v>4</v>
      </c>
      <c r="C270" t="s">
        <v>20</v>
      </c>
      <c r="D270" s="20">
        <v>37.479999999999997</v>
      </c>
      <c r="E270" s="20">
        <v>3107.0920000000001</v>
      </c>
      <c r="F270" s="20">
        <v>0</v>
      </c>
      <c r="G270" s="20">
        <v>3107.0920000000001</v>
      </c>
      <c r="H270" s="14">
        <f>IF(OR(B270="Diamond",B270="Gold"),ABS(VLOOKUP(A270,'Gold-Fran'!G:J,3,FALSE)),IF(B270="Silver",ABS(VLOOKUP(A270,'Silver-Fran'!G:J,3,FALSE)),0))</f>
        <v>37.479999999999997</v>
      </c>
      <c r="I270">
        <f>IF(OR(B270="Diamond",B270="Gold"),VLOOKUP(A270,'Gold-Fran'!G:K,5,FALSE),IF(B270="Silver",VLOOKUP(A270,'Silver-Fran'!G:K,5,FALSE),0))</f>
        <v>3107.0920000000001</v>
      </c>
      <c r="J270" s="14">
        <f t="shared" si="12"/>
        <v>0</v>
      </c>
      <c r="K270">
        <f t="shared" si="13"/>
        <v>0</v>
      </c>
    </row>
    <row r="271" spans="1:11" hidden="1">
      <c r="A271" t="s">
        <v>370</v>
      </c>
      <c r="B271" t="s">
        <v>4</v>
      </c>
      <c r="C271" t="s">
        <v>20</v>
      </c>
      <c r="D271" s="20">
        <v>6.016</v>
      </c>
      <c r="E271" s="20">
        <v>498.726</v>
      </c>
      <c r="F271" s="20">
        <v>0</v>
      </c>
      <c r="G271" s="20">
        <v>498.726</v>
      </c>
      <c r="H271" s="14">
        <f>IF(OR(B271="Diamond",B271="Gold"),ABS(VLOOKUP(A271,'Gold-Fran'!G:J,3,FALSE)),IF(B271="Silver",ABS(VLOOKUP(A271,'Silver-Fran'!G:J,3,FALSE)),0))</f>
        <v>6.016</v>
      </c>
      <c r="I271">
        <f>IF(OR(B271="Diamond",B271="Gold"),VLOOKUP(A271,'Gold-Fran'!G:K,5,FALSE),IF(B271="Silver",VLOOKUP(A271,'Silver-Fran'!G:K,5,FALSE),0))</f>
        <v>498.72640000000001</v>
      </c>
      <c r="J271" s="14">
        <f t="shared" si="12"/>
        <v>0</v>
      </c>
      <c r="K271">
        <f t="shared" si="13"/>
        <v>0</v>
      </c>
    </row>
    <row r="272" spans="1:11" hidden="1">
      <c r="A272" t="s">
        <v>371</v>
      </c>
      <c r="B272" t="s">
        <v>4</v>
      </c>
      <c r="C272" t="s">
        <v>20</v>
      </c>
      <c r="D272" s="20">
        <v>429.13299999999998</v>
      </c>
      <c r="E272" s="20">
        <v>35575.125999999997</v>
      </c>
      <c r="F272" s="20">
        <v>0</v>
      </c>
      <c r="G272" s="20">
        <v>35575.125999999997</v>
      </c>
      <c r="H272" s="14">
        <f>IF(OR(B272="Diamond",B272="Gold"),ABS(VLOOKUP(A272,'Gold-Fran'!G:J,3,FALSE)),IF(B272="Silver",ABS(VLOOKUP(A272,'Silver-Fran'!G:J,3,FALSE)),0))</f>
        <v>429.13299999999998</v>
      </c>
      <c r="I272">
        <f>IF(OR(B272="Diamond",B272="Gold"),VLOOKUP(A272,'Gold-Fran'!G:K,5,FALSE),IF(B272="Silver",VLOOKUP(A272,'Silver-Fran'!G:K,5,FALSE),0))</f>
        <v>35575.125699999997</v>
      </c>
      <c r="J272" s="14">
        <f t="shared" si="12"/>
        <v>0</v>
      </c>
      <c r="K272">
        <f t="shared" si="13"/>
        <v>0</v>
      </c>
    </row>
    <row r="273" spans="1:11">
      <c r="A273" s="37" t="s">
        <v>263</v>
      </c>
      <c r="B273" s="37" t="s">
        <v>19</v>
      </c>
      <c r="C273" s="37" t="s">
        <v>20</v>
      </c>
      <c r="D273" s="126">
        <v>9963.4230000000007</v>
      </c>
      <c r="E273" s="126">
        <v>68448716.010000005</v>
      </c>
      <c r="F273" s="126">
        <v>0</v>
      </c>
      <c r="G273" s="126">
        <v>68448716.010000005</v>
      </c>
      <c r="H273" s="16">
        <f>IF(OR(B273="Diamond",B273="Gold"),ABS(VLOOKUP(A273,'Gold-Fran'!G:J,3,FALSE)),IF(B273="Silver",ABS(VLOOKUP(A273,'Silver-Fran'!G:J,3,FALSE)),0))</f>
        <v>9963.4230000000007</v>
      </c>
      <c r="I273" s="37">
        <f>IF(OR(B273="Diamond",B273="Gold"),VLOOKUP(A273,'Gold-Fran'!G:K,5,FALSE),IF(B273="Silver",VLOOKUP(A273,'Silver-Fran'!G:K,5,FALSE),0))</f>
        <v>68448915.278459996</v>
      </c>
      <c r="J273" s="16">
        <f t="shared" si="12"/>
        <v>0</v>
      </c>
      <c r="K273" s="37">
        <f t="shared" si="13"/>
        <v>-199.268</v>
      </c>
    </row>
    <row r="274" spans="1:11" hidden="1">
      <c r="A274" t="s">
        <v>248</v>
      </c>
      <c r="B274" t="s">
        <v>19</v>
      </c>
      <c r="C274" t="s">
        <v>20</v>
      </c>
      <c r="D274" s="20">
        <v>108.904</v>
      </c>
      <c r="E274" s="20">
        <v>748170.48</v>
      </c>
      <c r="F274" s="20">
        <v>0</v>
      </c>
      <c r="G274" s="20">
        <v>748170.48</v>
      </c>
      <c r="H274" s="14">
        <f>IF(OR(B274="Diamond",B274="Gold"),ABS(VLOOKUP(A274,'Gold-Fran'!G:J,3,FALSE)),IF(B274="Silver",ABS(VLOOKUP(A274,'Silver-Fran'!G:J,3,FALSE)),0))</f>
        <v>108.904</v>
      </c>
      <c r="I274">
        <f>IF(OR(B274="Diamond",B274="Gold"),VLOOKUP(A274,'Gold-Fran'!G:K,5,FALSE),IF(B274="Silver",VLOOKUP(A274,'Silver-Fran'!G:K,5,FALSE),0))</f>
        <v>748170.48</v>
      </c>
      <c r="J274" s="14">
        <f t="shared" si="12"/>
        <v>0</v>
      </c>
      <c r="K274">
        <f t="shared" si="13"/>
        <v>0</v>
      </c>
    </row>
    <row r="275" spans="1:11" hidden="1">
      <c r="A275" t="s">
        <v>249</v>
      </c>
      <c r="B275" t="s">
        <v>19</v>
      </c>
      <c r="C275" t="s">
        <v>20</v>
      </c>
      <c r="D275" s="20">
        <v>5.7130000000000001</v>
      </c>
      <c r="E275" s="20">
        <v>39248.31</v>
      </c>
      <c r="F275" s="20">
        <v>0</v>
      </c>
      <c r="G275" s="20">
        <v>39248.31</v>
      </c>
      <c r="H275" s="14">
        <f>IF(OR(B275="Diamond",B275="Gold"),ABS(VLOOKUP(A275,'Gold-Fran'!G:J,3,FALSE)),IF(B275="Silver",ABS(VLOOKUP(A275,'Silver-Fran'!G:J,3,FALSE)),0))</f>
        <v>5.7130000000000001</v>
      </c>
      <c r="I275">
        <f>IF(OR(B275="Diamond",B275="Gold"),VLOOKUP(A275,'Gold-Fran'!G:K,5,FALSE),IF(B275="Silver",VLOOKUP(A275,'Silver-Fran'!G:K,5,FALSE),0))</f>
        <v>39248.31</v>
      </c>
      <c r="J275" s="14">
        <f t="shared" si="12"/>
        <v>0</v>
      </c>
      <c r="K275">
        <f t="shared" si="13"/>
        <v>0</v>
      </c>
    </row>
    <row r="276" spans="1:11" hidden="1">
      <c r="A276" t="s">
        <v>251</v>
      </c>
      <c r="B276" t="s">
        <v>19</v>
      </c>
      <c r="C276" t="s">
        <v>20</v>
      </c>
      <c r="D276" s="20">
        <v>169.208</v>
      </c>
      <c r="E276" s="20">
        <v>1162458.96</v>
      </c>
      <c r="F276" s="20">
        <v>0</v>
      </c>
      <c r="G276" s="20">
        <v>1162458.96</v>
      </c>
      <c r="H276" s="14">
        <f>IF(OR(B276="Diamond",B276="Gold"),ABS(VLOOKUP(A276,'Gold-Fran'!G:J,3,FALSE)),IF(B276="Silver",ABS(VLOOKUP(A276,'Silver-Fran'!G:J,3,FALSE)),0))</f>
        <v>169.208</v>
      </c>
      <c r="I276">
        <f>IF(OR(B276="Diamond",B276="Gold"),VLOOKUP(A276,'Gold-Fran'!G:K,5,FALSE),IF(B276="Silver",VLOOKUP(A276,'Silver-Fran'!G:K,5,FALSE),0))</f>
        <v>1162458.96</v>
      </c>
      <c r="J276" s="14">
        <f t="shared" si="12"/>
        <v>0</v>
      </c>
      <c r="K276">
        <f t="shared" si="13"/>
        <v>0</v>
      </c>
    </row>
    <row r="277" spans="1:11" hidden="1">
      <c r="A277" t="s">
        <v>252</v>
      </c>
      <c r="B277" t="s">
        <v>19</v>
      </c>
      <c r="C277" t="s">
        <v>20</v>
      </c>
      <c r="D277" s="20">
        <v>113.758</v>
      </c>
      <c r="E277" s="20">
        <v>781517.46</v>
      </c>
      <c r="F277" s="20">
        <v>0</v>
      </c>
      <c r="G277" s="20">
        <v>781517.46</v>
      </c>
      <c r="H277" s="14">
        <f>IF(OR(B277="Diamond",B277="Gold"),ABS(VLOOKUP(A277,'Gold-Fran'!G:J,3,FALSE)),IF(B277="Silver",ABS(VLOOKUP(A277,'Silver-Fran'!G:J,3,FALSE)),0))</f>
        <v>113.758</v>
      </c>
      <c r="I277">
        <f>IF(OR(B277="Diamond",B277="Gold"),VLOOKUP(A277,'Gold-Fran'!G:K,5,FALSE),IF(B277="Silver",VLOOKUP(A277,'Silver-Fran'!G:K,5,FALSE),0))</f>
        <v>781517.46</v>
      </c>
      <c r="J277" s="14">
        <f t="shared" si="12"/>
        <v>0</v>
      </c>
      <c r="K277">
        <f t="shared" si="13"/>
        <v>0</v>
      </c>
    </row>
    <row r="278" spans="1:11" hidden="1">
      <c r="A278" t="s">
        <v>253</v>
      </c>
      <c r="B278" t="s">
        <v>19</v>
      </c>
      <c r="C278" t="s">
        <v>20</v>
      </c>
      <c r="D278" s="20">
        <v>48.061</v>
      </c>
      <c r="E278" s="20">
        <v>330179.07</v>
      </c>
      <c r="F278" s="20">
        <v>0</v>
      </c>
      <c r="G278" s="20">
        <v>330179.07</v>
      </c>
      <c r="H278" s="14">
        <f>IF(OR(B278="Diamond",B278="Gold"),ABS(VLOOKUP(A278,'Gold-Fran'!G:J,3,FALSE)),IF(B278="Silver",ABS(VLOOKUP(A278,'Silver-Fran'!G:J,3,FALSE)),0))</f>
        <v>48.061</v>
      </c>
      <c r="I278">
        <f>IF(OR(B278="Diamond",B278="Gold"),VLOOKUP(A278,'Gold-Fran'!G:K,5,FALSE),IF(B278="Silver",VLOOKUP(A278,'Silver-Fran'!G:K,5,FALSE),0))</f>
        <v>330179.07</v>
      </c>
      <c r="J278" s="14">
        <f t="shared" si="12"/>
        <v>0</v>
      </c>
      <c r="K278">
        <f t="shared" si="13"/>
        <v>0</v>
      </c>
    </row>
    <row r="279" spans="1:11" hidden="1">
      <c r="A279" t="s">
        <v>254</v>
      </c>
      <c r="B279" t="s">
        <v>19</v>
      </c>
      <c r="C279" t="s">
        <v>20</v>
      </c>
      <c r="D279" s="20">
        <v>28.75</v>
      </c>
      <c r="E279" s="20">
        <v>197512.5</v>
      </c>
      <c r="F279" s="20">
        <v>0</v>
      </c>
      <c r="G279" s="20">
        <v>197512.5</v>
      </c>
      <c r="H279" s="14">
        <f>IF(OR(B279="Diamond",B279="Gold"),ABS(VLOOKUP(A279,'Gold-Fran'!G:J,3,FALSE)),IF(B279="Silver",ABS(VLOOKUP(A279,'Silver-Fran'!G:J,3,FALSE)),0))</f>
        <v>28.75</v>
      </c>
      <c r="I279">
        <f>IF(OR(B279="Diamond",B279="Gold"),VLOOKUP(A279,'Gold-Fran'!G:K,5,FALSE),IF(B279="Silver",VLOOKUP(A279,'Silver-Fran'!G:K,5,FALSE),0))</f>
        <v>197512.5</v>
      </c>
      <c r="J279" s="14">
        <f t="shared" si="12"/>
        <v>0</v>
      </c>
      <c r="K279">
        <f t="shared" si="13"/>
        <v>0</v>
      </c>
    </row>
    <row r="280" spans="1:11" hidden="1">
      <c r="A280" t="s">
        <v>255</v>
      </c>
      <c r="B280" t="s">
        <v>19</v>
      </c>
      <c r="C280" t="s">
        <v>20</v>
      </c>
      <c r="D280" s="20">
        <v>32.512999999999998</v>
      </c>
      <c r="E280" s="20">
        <v>223364.31</v>
      </c>
      <c r="F280" s="20">
        <v>0</v>
      </c>
      <c r="G280" s="20">
        <v>223364.31</v>
      </c>
      <c r="H280" s="14">
        <f>IF(OR(B280="Diamond",B280="Gold"),ABS(VLOOKUP(A280,'Gold-Fran'!G:J,3,FALSE)),IF(B280="Silver",ABS(VLOOKUP(A280,'Silver-Fran'!G:J,3,FALSE)),0))</f>
        <v>32.512999999999998</v>
      </c>
      <c r="I280">
        <f>IF(OR(B280="Diamond",B280="Gold"),VLOOKUP(A280,'Gold-Fran'!G:K,5,FALSE),IF(B280="Silver",VLOOKUP(A280,'Silver-Fran'!G:K,5,FALSE),0))</f>
        <v>223364.31</v>
      </c>
      <c r="J280" s="14">
        <f t="shared" si="12"/>
        <v>0</v>
      </c>
      <c r="K280">
        <f t="shared" si="13"/>
        <v>0</v>
      </c>
    </row>
    <row r="281" spans="1:11" hidden="1">
      <c r="A281" t="s">
        <v>258</v>
      </c>
      <c r="B281" t="s">
        <v>19</v>
      </c>
      <c r="C281" t="s">
        <v>20</v>
      </c>
      <c r="D281" s="20">
        <v>22.384</v>
      </c>
      <c r="E281" s="20">
        <v>153778.07999999999</v>
      </c>
      <c r="F281" s="20">
        <v>0</v>
      </c>
      <c r="G281" s="20">
        <v>153778.07999999999</v>
      </c>
      <c r="H281" s="14">
        <f>IF(OR(B281="Diamond",B281="Gold"),ABS(VLOOKUP(A281,'Gold-Fran'!G:J,3,FALSE)),IF(B281="Silver",ABS(VLOOKUP(A281,'Silver-Fran'!G:J,3,FALSE)),0))</f>
        <v>22.384</v>
      </c>
      <c r="I281">
        <f>IF(OR(B281="Diamond",B281="Gold"),VLOOKUP(A281,'Gold-Fran'!G:K,5,FALSE),IF(B281="Silver",VLOOKUP(A281,'Silver-Fran'!G:K,5,FALSE),0))</f>
        <v>153778.07999999999</v>
      </c>
      <c r="J281" s="14">
        <f t="shared" si="12"/>
        <v>0</v>
      </c>
      <c r="K281">
        <f t="shared" si="13"/>
        <v>0</v>
      </c>
    </row>
    <row r="282" spans="1:11" hidden="1">
      <c r="A282" t="s">
        <v>259</v>
      </c>
      <c r="B282" t="s">
        <v>19</v>
      </c>
      <c r="C282" t="s">
        <v>20</v>
      </c>
      <c r="D282" s="20">
        <v>15.805999999999999</v>
      </c>
      <c r="E282" s="20">
        <v>108587.22</v>
      </c>
      <c r="F282" s="20">
        <v>0</v>
      </c>
      <c r="G282" s="20">
        <v>108587.22</v>
      </c>
      <c r="H282" s="14">
        <f>IF(OR(B282="Diamond",B282="Gold"),ABS(VLOOKUP(A282,'Gold-Fran'!G:J,3,FALSE)),IF(B282="Silver",ABS(VLOOKUP(A282,'Silver-Fran'!G:J,3,FALSE)),0))</f>
        <v>15.805999999999999</v>
      </c>
      <c r="I282">
        <f>IF(OR(B282="Diamond",B282="Gold"),VLOOKUP(A282,'Gold-Fran'!G:K,5,FALSE),IF(B282="Silver",VLOOKUP(A282,'Silver-Fran'!G:K,5,FALSE),0))</f>
        <v>108587.22</v>
      </c>
      <c r="J282" s="14">
        <f t="shared" si="12"/>
        <v>0</v>
      </c>
      <c r="K282">
        <f t="shared" si="13"/>
        <v>0</v>
      </c>
    </row>
    <row r="283" spans="1:11" hidden="1">
      <c r="A283" t="s">
        <v>264</v>
      </c>
      <c r="B283" t="s">
        <v>19</v>
      </c>
      <c r="C283" t="s">
        <v>20</v>
      </c>
      <c r="D283" s="20">
        <v>76.259</v>
      </c>
      <c r="E283" s="20">
        <v>523899.33</v>
      </c>
      <c r="F283" s="20">
        <v>0</v>
      </c>
      <c r="G283" s="20">
        <v>523899.33</v>
      </c>
      <c r="H283" s="14">
        <f>IF(OR(B283="Diamond",B283="Gold"),ABS(VLOOKUP(A283,'Gold-Fran'!G:J,3,FALSE)),IF(B283="Silver",ABS(VLOOKUP(A283,'Silver-Fran'!G:J,3,FALSE)),0))</f>
        <v>76.259</v>
      </c>
      <c r="I283">
        <f>IF(OR(B283="Diamond",B283="Gold"),VLOOKUP(A283,'Gold-Fran'!G:K,5,FALSE),IF(B283="Silver",VLOOKUP(A283,'Silver-Fran'!G:K,5,FALSE),0))</f>
        <v>523899.33</v>
      </c>
      <c r="J283" s="14">
        <f t="shared" si="12"/>
        <v>0</v>
      </c>
      <c r="K283">
        <f t="shared" si="13"/>
        <v>0</v>
      </c>
    </row>
    <row r="284" spans="1:11" hidden="1">
      <c r="A284" t="s">
        <v>265</v>
      </c>
      <c r="B284" t="s">
        <v>19</v>
      </c>
      <c r="C284" t="s">
        <v>20</v>
      </c>
      <c r="D284" s="20">
        <v>146.47399999999999</v>
      </c>
      <c r="E284" s="20">
        <v>1006276.38</v>
      </c>
      <c r="F284" s="20">
        <v>0</v>
      </c>
      <c r="G284" s="20">
        <v>1006276.38</v>
      </c>
      <c r="H284" s="14">
        <f>IF(OR(B284="Diamond",B284="Gold"),ABS(VLOOKUP(A284,'Gold-Fran'!G:J,3,FALSE)),IF(B284="Silver",ABS(VLOOKUP(A284,'Silver-Fran'!G:J,3,FALSE)),0))</f>
        <v>146.47399999999999</v>
      </c>
      <c r="I284">
        <f>IF(OR(B284="Diamond",B284="Gold"),VLOOKUP(A284,'Gold-Fran'!G:K,5,FALSE),IF(B284="Silver",VLOOKUP(A284,'Silver-Fran'!G:K,5,FALSE),0))</f>
        <v>1006276.38</v>
      </c>
      <c r="J284" s="14">
        <f t="shared" si="12"/>
        <v>0</v>
      </c>
      <c r="K284">
        <f t="shared" si="13"/>
        <v>0</v>
      </c>
    </row>
    <row r="285" spans="1:11" hidden="1">
      <c r="A285" t="s">
        <v>266</v>
      </c>
      <c r="B285" t="s">
        <v>19</v>
      </c>
      <c r="C285" t="s">
        <v>20</v>
      </c>
      <c r="D285" s="20">
        <v>484.45699999999999</v>
      </c>
      <c r="E285" s="20">
        <v>3328219.59</v>
      </c>
      <c r="F285" s="20">
        <v>0</v>
      </c>
      <c r="G285" s="20">
        <v>3328219.59</v>
      </c>
      <c r="H285" s="14">
        <f>IF(OR(B285="Diamond",B285="Gold"),ABS(VLOOKUP(A285,'Gold-Fran'!G:J,3,FALSE)),IF(B285="Silver",ABS(VLOOKUP(A285,'Silver-Fran'!G:J,3,FALSE)),0))</f>
        <v>484.45699999999999</v>
      </c>
      <c r="I285">
        <f>IF(OR(B285="Diamond",B285="Gold"),VLOOKUP(A285,'Gold-Fran'!G:K,5,FALSE),IF(B285="Silver",VLOOKUP(A285,'Silver-Fran'!G:K,5,FALSE),0))</f>
        <v>3328219.59</v>
      </c>
      <c r="J285" s="14">
        <f t="shared" si="12"/>
        <v>0</v>
      </c>
      <c r="K285">
        <f t="shared" si="13"/>
        <v>0</v>
      </c>
    </row>
    <row r="286" spans="1:11" hidden="1">
      <c r="A286" t="s">
        <v>267</v>
      </c>
      <c r="B286" t="s">
        <v>19</v>
      </c>
      <c r="C286" t="s">
        <v>20</v>
      </c>
      <c r="D286" s="20">
        <v>84.781000000000006</v>
      </c>
      <c r="E286" s="20">
        <v>582445.47</v>
      </c>
      <c r="F286" s="20">
        <v>0</v>
      </c>
      <c r="G286" s="20">
        <v>582445.47</v>
      </c>
      <c r="H286" s="14">
        <f>IF(OR(B286="Diamond",B286="Gold"),ABS(VLOOKUP(A286,'Gold-Fran'!G:J,3,FALSE)),IF(B286="Silver",ABS(VLOOKUP(A286,'Silver-Fran'!G:J,3,FALSE)),0))</f>
        <v>84.781000000000006</v>
      </c>
      <c r="I286">
        <f>IF(OR(B286="Diamond",B286="Gold"),VLOOKUP(A286,'Gold-Fran'!G:K,5,FALSE),IF(B286="Silver",VLOOKUP(A286,'Silver-Fran'!G:K,5,FALSE),0))</f>
        <v>582445.47</v>
      </c>
      <c r="J286" s="14">
        <f t="shared" si="12"/>
        <v>0</v>
      </c>
      <c r="K286">
        <f t="shared" si="13"/>
        <v>0</v>
      </c>
    </row>
    <row r="287" spans="1:11" hidden="1">
      <c r="A287" t="s">
        <v>268</v>
      </c>
      <c r="B287" t="s">
        <v>19</v>
      </c>
      <c r="C287" t="s">
        <v>20</v>
      </c>
      <c r="D287" s="20">
        <v>211.655</v>
      </c>
      <c r="E287" s="20">
        <v>1454069.85</v>
      </c>
      <c r="F287" s="20">
        <v>0</v>
      </c>
      <c r="G287" s="20">
        <v>1454069.85</v>
      </c>
      <c r="H287" s="14">
        <f>IF(OR(B287="Diamond",B287="Gold"),ABS(VLOOKUP(A287,'Gold-Fran'!G:J,3,FALSE)),IF(B287="Silver",ABS(VLOOKUP(A287,'Silver-Fran'!G:J,3,FALSE)),0))</f>
        <v>211.655</v>
      </c>
      <c r="I287">
        <f>IF(OR(B287="Diamond",B287="Gold"),VLOOKUP(A287,'Gold-Fran'!G:K,5,FALSE),IF(B287="Silver",VLOOKUP(A287,'Silver-Fran'!G:K,5,FALSE),0))</f>
        <v>1454069.85</v>
      </c>
      <c r="J287" s="14">
        <f t="shared" si="12"/>
        <v>0</v>
      </c>
      <c r="K287">
        <f t="shared" si="13"/>
        <v>0</v>
      </c>
    </row>
    <row r="288" spans="1:11" hidden="1">
      <c r="A288" t="s">
        <v>269</v>
      </c>
      <c r="B288" t="s">
        <v>19</v>
      </c>
      <c r="C288" t="s">
        <v>20</v>
      </c>
      <c r="D288" s="20">
        <v>10.962</v>
      </c>
      <c r="E288" s="20">
        <v>75308.94</v>
      </c>
      <c r="F288" s="20">
        <v>0</v>
      </c>
      <c r="G288" s="20">
        <v>75308.94</v>
      </c>
      <c r="H288" s="14">
        <f>IF(OR(B288="Diamond",B288="Gold"),ABS(VLOOKUP(A288,'Gold-Fran'!G:J,3,FALSE)),IF(B288="Silver",ABS(VLOOKUP(A288,'Silver-Fran'!G:J,3,FALSE)),0))</f>
        <v>10.962</v>
      </c>
      <c r="I288">
        <f>IF(OR(B288="Diamond",B288="Gold"),VLOOKUP(A288,'Gold-Fran'!G:K,5,FALSE),IF(B288="Silver",VLOOKUP(A288,'Silver-Fran'!G:K,5,FALSE),0))</f>
        <v>75308.94</v>
      </c>
      <c r="J288" s="14">
        <f t="shared" si="12"/>
        <v>0</v>
      </c>
      <c r="K288">
        <f t="shared" si="13"/>
        <v>0</v>
      </c>
    </row>
    <row r="289" spans="1:11" hidden="1">
      <c r="A289" t="s">
        <v>270</v>
      </c>
      <c r="B289" t="s">
        <v>19</v>
      </c>
      <c r="C289" t="s">
        <v>20</v>
      </c>
      <c r="D289" s="20">
        <v>1570.3589999999999</v>
      </c>
      <c r="E289" s="20">
        <v>10788366.33</v>
      </c>
      <c r="F289" s="20">
        <v>0</v>
      </c>
      <c r="G289" s="20">
        <v>10788366.33</v>
      </c>
      <c r="H289" s="14">
        <f>IF(OR(B289="Diamond",B289="Gold"),ABS(VLOOKUP(A289,'Gold-Fran'!G:J,3,FALSE)),IF(B289="Silver",ABS(VLOOKUP(A289,'Silver-Fran'!G:J,3,FALSE)),0))</f>
        <v>1570.3589999999999</v>
      </c>
      <c r="I289">
        <f>IF(OR(B289="Diamond",B289="Gold"),VLOOKUP(A289,'Gold-Fran'!G:K,5,FALSE),IF(B289="Silver",VLOOKUP(A289,'Silver-Fran'!G:K,5,FALSE),0))</f>
        <v>10788366.33</v>
      </c>
      <c r="J289" s="14">
        <f t="shared" si="12"/>
        <v>0</v>
      </c>
      <c r="K289">
        <f t="shared" si="13"/>
        <v>0</v>
      </c>
    </row>
    <row r="290" spans="1:11" hidden="1">
      <c r="A290" t="s">
        <v>271</v>
      </c>
      <c r="B290" t="s">
        <v>19</v>
      </c>
      <c r="C290" t="s">
        <v>20</v>
      </c>
      <c r="D290" s="20">
        <v>943.53099999999995</v>
      </c>
      <c r="E290" s="20">
        <v>6482057.9699999997</v>
      </c>
      <c r="F290" s="20">
        <v>0</v>
      </c>
      <c r="G290" s="20">
        <v>6482057.9699999997</v>
      </c>
      <c r="H290" s="14">
        <f>IF(OR(B290="Diamond",B290="Gold"),ABS(VLOOKUP(A290,'Gold-Fran'!G:J,3,FALSE)),IF(B290="Silver",ABS(VLOOKUP(A290,'Silver-Fran'!G:J,3,FALSE)),0))</f>
        <v>943.53099999999995</v>
      </c>
      <c r="I290">
        <f>IF(OR(B290="Diamond",B290="Gold"),VLOOKUP(A290,'Gold-Fran'!G:K,5,FALSE),IF(B290="Silver",VLOOKUP(A290,'Silver-Fran'!G:K,5,FALSE),0))</f>
        <v>6482057.9699999997</v>
      </c>
      <c r="J290" s="14">
        <f t="shared" si="12"/>
        <v>0</v>
      </c>
      <c r="K290">
        <f t="shared" si="13"/>
        <v>0</v>
      </c>
    </row>
    <row r="291" spans="1:11" hidden="1">
      <c r="A291" t="s">
        <v>272</v>
      </c>
      <c r="B291" t="s">
        <v>19</v>
      </c>
      <c r="C291" t="s">
        <v>20</v>
      </c>
      <c r="D291" s="20">
        <v>102.782</v>
      </c>
      <c r="E291" s="20">
        <v>706112.34</v>
      </c>
      <c r="F291" s="20">
        <v>0</v>
      </c>
      <c r="G291" s="20">
        <v>706112.34</v>
      </c>
      <c r="H291" s="14">
        <f>IF(OR(B291="Diamond",B291="Gold"),ABS(VLOOKUP(A291,'Gold-Fran'!G:J,3,FALSE)),IF(B291="Silver",ABS(VLOOKUP(A291,'Silver-Fran'!G:J,3,FALSE)),0))</f>
        <v>102.782</v>
      </c>
      <c r="I291">
        <f>IF(OR(B291="Diamond",B291="Gold"),VLOOKUP(A291,'Gold-Fran'!G:K,5,FALSE),IF(B291="Silver",VLOOKUP(A291,'Silver-Fran'!G:K,5,FALSE),0))</f>
        <v>706112.34</v>
      </c>
      <c r="J291" s="14">
        <f t="shared" si="12"/>
        <v>0</v>
      </c>
      <c r="K291">
        <f t="shared" si="13"/>
        <v>0</v>
      </c>
    </row>
    <row r="292" spans="1:11" hidden="1">
      <c r="A292" t="s">
        <v>273</v>
      </c>
      <c r="B292" t="s">
        <v>19</v>
      </c>
      <c r="C292" t="s">
        <v>20</v>
      </c>
      <c r="D292" s="20">
        <v>35.99</v>
      </c>
      <c r="E292" s="20">
        <v>247251.3</v>
      </c>
      <c r="F292" s="20">
        <v>0</v>
      </c>
      <c r="G292" s="20">
        <v>247251.3</v>
      </c>
      <c r="H292" s="14">
        <f>IF(OR(B292="Diamond",B292="Gold"),ABS(VLOOKUP(A292,'Gold-Fran'!G:J,3,FALSE)),IF(B292="Silver",ABS(VLOOKUP(A292,'Silver-Fran'!G:J,3,FALSE)),0))</f>
        <v>35.99</v>
      </c>
      <c r="I292">
        <f>IF(OR(B292="Diamond",B292="Gold"),VLOOKUP(A292,'Gold-Fran'!G:K,5,FALSE),IF(B292="Silver",VLOOKUP(A292,'Silver-Fran'!G:K,5,FALSE),0))</f>
        <v>247251.3</v>
      </c>
      <c r="J292" s="14">
        <f t="shared" si="12"/>
        <v>0</v>
      </c>
      <c r="K292">
        <f t="shared" si="13"/>
        <v>0</v>
      </c>
    </row>
    <row r="293" spans="1:11" hidden="1">
      <c r="A293" t="s">
        <v>274</v>
      </c>
      <c r="B293" t="s">
        <v>19</v>
      </c>
      <c r="C293" t="s">
        <v>20</v>
      </c>
      <c r="D293" s="20">
        <v>291.74799999999999</v>
      </c>
      <c r="E293" s="20">
        <v>2004308.76</v>
      </c>
      <c r="F293" s="20">
        <v>0</v>
      </c>
      <c r="G293" s="20">
        <v>2004308.76</v>
      </c>
      <c r="H293" s="14">
        <f>IF(OR(B293="Diamond",B293="Gold"),ABS(VLOOKUP(A293,'Gold-Fran'!G:J,3,FALSE)),IF(B293="Silver",ABS(VLOOKUP(A293,'Silver-Fran'!G:J,3,FALSE)),0))</f>
        <v>291.74799999999999</v>
      </c>
      <c r="I293">
        <f>IF(OR(B293="Diamond",B293="Gold"),VLOOKUP(A293,'Gold-Fran'!G:K,5,FALSE),IF(B293="Silver",VLOOKUP(A293,'Silver-Fran'!G:K,5,FALSE),0))</f>
        <v>2004308.76</v>
      </c>
      <c r="J293" s="14">
        <f t="shared" si="12"/>
        <v>0</v>
      </c>
      <c r="K293">
        <f t="shared" si="13"/>
        <v>0</v>
      </c>
    </row>
    <row r="294" spans="1:11" hidden="1">
      <c r="A294" t="s">
        <v>399</v>
      </c>
      <c r="B294" t="s">
        <v>4</v>
      </c>
      <c r="C294" t="s">
        <v>20</v>
      </c>
      <c r="D294" s="20">
        <v>72196.873999999996</v>
      </c>
      <c r="E294" s="20">
        <v>5862386.1689999998</v>
      </c>
      <c r="F294" s="20">
        <v>0</v>
      </c>
      <c r="G294" s="20">
        <v>5862386.1689999998</v>
      </c>
      <c r="H294" s="14">
        <f>IF(OR(B294="Diamond",B294="Gold"),ABS(VLOOKUP(A294,'Gold-Fran'!G:J,3,FALSE)),IF(B294="Silver",ABS(VLOOKUP(A294,'Silver-Fran'!G:J,3,FALSE)),0))</f>
        <v>72196.873999999996</v>
      </c>
      <c r="I294">
        <f>IF(OR(B294="Diamond",B294="Gold"),VLOOKUP(A294,'Gold-Fran'!G:K,5,FALSE),IF(B294="Silver",VLOOKUP(A294,'Silver-Fran'!G:K,5,FALSE),0))</f>
        <v>5862386.1688000001</v>
      </c>
      <c r="J294" s="14">
        <f t="shared" si="12"/>
        <v>0</v>
      </c>
      <c r="K294">
        <f t="shared" si="13"/>
        <v>0</v>
      </c>
    </row>
    <row r="295" spans="1:11" hidden="1">
      <c r="A295" t="s">
        <v>250</v>
      </c>
      <c r="B295" t="s">
        <v>76</v>
      </c>
      <c r="C295" t="s">
        <v>20</v>
      </c>
      <c r="D295" s="20">
        <v>102.352</v>
      </c>
      <c r="E295" s="20">
        <v>703158.24</v>
      </c>
      <c r="F295" s="20">
        <v>0</v>
      </c>
      <c r="G295" s="20">
        <v>703158.24</v>
      </c>
      <c r="H295" s="14">
        <f>IF(OR(B295="Diamond",B295="Gold"),ABS(VLOOKUP(A295,'Gold-Fran'!G:J,3,FALSE)),IF(B295="Silver",ABS(VLOOKUP(A295,'Silver-Fran'!G:J,3,FALSE)),0))</f>
        <v>102.352</v>
      </c>
      <c r="I295">
        <f>IF(OR(B295="Diamond",B295="Gold"),VLOOKUP(A295,'Gold-Fran'!G:K,5,FALSE),IF(B295="Silver",VLOOKUP(A295,'Silver-Fran'!G:K,5,FALSE),0))</f>
        <v>703158.24</v>
      </c>
      <c r="J295" s="14">
        <f t="shared" si="12"/>
        <v>0</v>
      </c>
      <c r="K295">
        <f t="shared" si="13"/>
        <v>0</v>
      </c>
    </row>
    <row r="296" spans="1:11" hidden="1">
      <c r="A296" t="s">
        <v>256</v>
      </c>
      <c r="B296" t="s">
        <v>76</v>
      </c>
      <c r="C296" t="s">
        <v>20</v>
      </c>
      <c r="D296" s="20">
        <v>233.49600000000001</v>
      </c>
      <c r="E296" s="20">
        <v>1604117.52</v>
      </c>
      <c r="F296" s="20">
        <v>0</v>
      </c>
      <c r="G296" s="20">
        <v>1604117.52</v>
      </c>
      <c r="H296" s="14">
        <f>IF(OR(B296="Diamond",B296="Gold"),ABS(VLOOKUP(A296,'Gold-Fran'!G:J,3,FALSE)),IF(B296="Silver",ABS(VLOOKUP(A296,'Silver-Fran'!G:J,3,FALSE)),0))</f>
        <v>233.495</v>
      </c>
      <c r="I296">
        <f>IF(OR(B296="Diamond",B296="Gold"),VLOOKUP(A296,'Gold-Fran'!G:K,5,FALSE),IF(B296="Silver",VLOOKUP(A296,'Silver-Fran'!G:K,5,FALSE),0))</f>
        <v>1604110.65</v>
      </c>
      <c r="J296" s="14">
        <f t="shared" si="12"/>
        <v>1.0000000000047748E-3</v>
      </c>
      <c r="K296">
        <f t="shared" si="13"/>
        <v>6.87</v>
      </c>
    </row>
    <row r="297" spans="1:11" hidden="1">
      <c r="A297" t="s">
        <v>257</v>
      </c>
      <c r="B297" t="s">
        <v>76</v>
      </c>
      <c r="C297" t="s">
        <v>20</v>
      </c>
      <c r="D297" s="20">
        <v>651.577</v>
      </c>
      <c r="E297" s="20">
        <v>4476333.99</v>
      </c>
      <c r="F297" s="20">
        <v>0</v>
      </c>
      <c r="G297" s="20">
        <v>4476333.99</v>
      </c>
      <c r="H297" s="14">
        <f>IF(OR(B297="Diamond",B297="Gold"),ABS(VLOOKUP(A297,'Gold-Fran'!G:J,3,FALSE)),IF(B297="Silver",ABS(VLOOKUP(A297,'Silver-Fran'!G:J,3,FALSE)),0))</f>
        <v>651.57899999999995</v>
      </c>
      <c r="I297">
        <f>IF(OR(B297="Diamond",B297="Gold"),VLOOKUP(A297,'Gold-Fran'!G:K,5,FALSE),IF(B297="Silver",VLOOKUP(A297,'Silver-Fran'!G:K,5,FALSE),0))</f>
        <v>4476347.7300000004</v>
      </c>
      <c r="J297" s="14">
        <f t="shared" si="12"/>
        <v>-1.9999999999527063E-3</v>
      </c>
      <c r="K297">
        <f t="shared" si="13"/>
        <v>-13.74</v>
      </c>
    </row>
    <row r="298" spans="1:11" hidden="1">
      <c r="A298" t="s">
        <v>260</v>
      </c>
      <c r="B298" t="s">
        <v>76</v>
      </c>
      <c r="C298" t="s">
        <v>20</v>
      </c>
      <c r="D298" s="20">
        <v>664.95799999999997</v>
      </c>
      <c r="E298" s="20">
        <v>4568261.46</v>
      </c>
      <c r="F298" s="20">
        <v>0</v>
      </c>
      <c r="G298" s="20">
        <v>4568261.46</v>
      </c>
      <c r="H298" s="14">
        <f>IF(OR(B298="Diamond",B298="Gold"),ABS(VLOOKUP(A298,'Gold-Fran'!G:J,3,FALSE)),IF(B298="Silver",ABS(VLOOKUP(A298,'Silver-Fran'!G:J,3,FALSE)),0))</f>
        <v>664.95699999999999</v>
      </c>
      <c r="I298">
        <f>IF(OR(B298="Diamond",B298="Gold"),VLOOKUP(A298,'Gold-Fran'!G:K,5,FALSE),IF(B298="Silver",VLOOKUP(A298,'Silver-Fran'!G:K,5,FALSE),0))</f>
        <v>4568254.59</v>
      </c>
      <c r="J298" s="14">
        <f t="shared" si="12"/>
        <v>9.9999999997635314E-4</v>
      </c>
      <c r="K298">
        <f t="shared" si="13"/>
        <v>6.87</v>
      </c>
    </row>
    <row r="299" spans="1:11" hidden="1">
      <c r="A299" t="s">
        <v>262</v>
      </c>
      <c r="B299" t="s">
        <v>76</v>
      </c>
      <c r="C299" t="s">
        <v>20</v>
      </c>
      <c r="D299" s="20">
        <v>306.16699999999997</v>
      </c>
      <c r="E299" s="20">
        <v>2103367.29</v>
      </c>
      <c r="F299" s="20">
        <v>0</v>
      </c>
      <c r="G299" s="20">
        <v>2103367.29</v>
      </c>
      <c r="H299" s="14">
        <f>IF(OR(B299="Diamond",B299="Gold"),ABS(VLOOKUP(A299,'Gold-Fran'!G:J,3,FALSE)),IF(B299="Silver",ABS(VLOOKUP(A299,'Silver-Fran'!G:J,3,FALSE)),0))</f>
        <v>306.16699999999997</v>
      </c>
      <c r="I299">
        <f>IF(OR(B299="Diamond",B299="Gold"),VLOOKUP(A299,'Gold-Fran'!G:K,5,FALSE),IF(B299="Silver",VLOOKUP(A299,'Silver-Fran'!G:K,5,FALSE),0))</f>
        <v>2103367.29</v>
      </c>
      <c r="J299" s="14">
        <f t="shared" si="12"/>
        <v>0</v>
      </c>
      <c r="K299">
        <f t="shared" si="13"/>
        <v>0</v>
      </c>
    </row>
    <row r="300" spans="1:11" hidden="1">
      <c r="H300" s="14">
        <f>IF(OR(B300="Diamond",B300="Gold"),ABS(VLOOKUP(A300,'Gold-Fran'!G:J,3,FALSE)),IF(B300="Silver",ABS(VLOOKUP(A300,'Silver-Fran'!G:J,3,FALSE)),0))</f>
        <v>0</v>
      </c>
      <c r="I300">
        <f>IF(OR(B300="Diamond",B300="Gold"),VLOOKUP(A300,'Gold-Fran'!G:K,5,FALSE),IF(B300="Silver",VLOOKUP(A300,'Silver-Fran'!G:K,5,FALSE),0))</f>
        <v>0</v>
      </c>
      <c r="J300" s="14">
        <f t="shared" si="12"/>
        <v>0</v>
      </c>
      <c r="K300">
        <f t="shared" si="13"/>
        <v>0</v>
      </c>
    </row>
  </sheetData>
  <autoFilter ref="A5:L300">
    <filterColumn colId="10">
      <filters>
        <filter val="-199.268"/>
        <filter val="21.171"/>
        <filter val="27.493"/>
        <filter val="41.266"/>
        <filter val="48.143"/>
        <filter val="68.777"/>
        <filter val="82.532"/>
      </filters>
    </filterColumn>
  </autoFilter>
  <pageMargins left="0.75" right="0.75" top="1" bottom="1" header="0.5" footer="0.5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03"/>
  <sheetViews>
    <sheetView workbookViewId="0">
      <pane ySplit="5" topLeftCell="A1823" activePane="bottomLeft" state="frozen"/>
      <selection pane="bottomLeft" activeCell="A1834" sqref="A1834"/>
    </sheetView>
  </sheetViews>
  <sheetFormatPr defaultColWidth="9" defaultRowHeight="14.4"/>
  <cols>
    <col min="1" max="1" width="20" customWidth="1"/>
    <col min="2" max="2" width="10" customWidth="1"/>
    <col min="3" max="3" width="33.109375" customWidth="1"/>
    <col min="4" max="4" width="44.77734375" bestFit="1" customWidth="1"/>
    <col min="5" max="6" width="10" customWidth="1"/>
    <col min="7" max="7" width="11.44140625" bestFit="1" customWidth="1"/>
    <col min="8" max="9" width="10" customWidth="1"/>
    <col min="10" max="11" width="11.44140625" bestFit="1" customWidth="1"/>
    <col min="14" max="14" width="10.5546875"/>
    <col min="16" max="18" width="12.88671875"/>
  </cols>
  <sheetData>
    <row r="1" spans="1:18">
      <c r="A1" s="107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8">
      <c r="A2" s="107" t="s">
        <v>481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8">
      <c r="A3" s="107" t="s">
        <v>482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8">
      <c r="A4" s="109" t="s">
        <v>483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8" ht="24">
      <c r="A5" s="48" t="s">
        <v>8</v>
      </c>
      <c r="B5" s="48" t="s">
        <v>22</v>
      </c>
      <c r="C5" s="48" t="s">
        <v>23</v>
      </c>
      <c r="D5" s="48" t="s">
        <v>24</v>
      </c>
      <c r="E5" s="49" t="s">
        <v>25</v>
      </c>
      <c r="F5" s="49" t="s">
        <v>26</v>
      </c>
      <c r="G5" s="49" t="s">
        <v>27</v>
      </c>
      <c r="H5" s="49" t="s">
        <v>25</v>
      </c>
      <c r="I5" s="49" t="s">
        <v>28</v>
      </c>
      <c r="J5" s="49" t="s">
        <v>29</v>
      </c>
      <c r="K5" s="49" t="s">
        <v>30</v>
      </c>
      <c r="L5" s="47" t="s">
        <v>9</v>
      </c>
      <c r="M5" s="47" t="s">
        <v>10</v>
      </c>
      <c r="N5" s="47" t="s">
        <v>31</v>
      </c>
      <c r="O5" s="47" t="s">
        <v>32</v>
      </c>
      <c r="P5" s="47" t="s">
        <v>33</v>
      </c>
      <c r="Q5" s="47" t="s">
        <v>34</v>
      </c>
      <c r="R5" s="47" t="s">
        <v>35</v>
      </c>
    </row>
    <row r="6" spans="1:18" ht="15" customHeight="1">
      <c r="A6" s="17" t="s">
        <v>164</v>
      </c>
      <c r="B6" s="17" t="s">
        <v>143</v>
      </c>
      <c r="C6" s="17" t="s">
        <v>449</v>
      </c>
      <c r="D6" s="17" t="s">
        <v>450</v>
      </c>
      <c r="E6" s="97">
        <v>2677.346</v>
      </c>
      <c r="F6" s="19">
        <v>6894.4</v>
      </c>
      <c r="G6" s="19">
        <v>18458699.640000001</v>
      </c>
      <c r="H6" s="96" t="s">
        <v>38</v>
      </c>
      <c r="I6" s="19">
        <v>0</v>
      </c>
      <c r="J6" s="19">
        <v>0</v>
      </c>
      <c r="K6" s="19">
        <v>18458699.640000001</v>
      </c>
      <c r="L6" t="str">
        <f>VLOOKUP(LEFT(A6,FIND("-",A6)-1),MASTER!A:C,2,FALSE())</f>
        <v>Gold</v>
      </c>
      <c r="M6" t="str">
        <f>VLOOKUP(LEFT(A6,FIND("-",A6)-1),MASTER!A:C,3,FALSE())</f>
        <v>Purchase</v>
      </c>
      <c r="N6">
        <f t="shared" ref="N6:N69" si="0">IF(M6="SALE",H6,IF(M6="Purchase",E6,"False"))</f>
        <v>2677.346</v>
      </c>
      <c r="O6">
        <f>IF(M6="SALE",I6,IF(M6="Purchase",F6,"False"))</f>
        <v>6894.4</v>
      </c>
      <c r="P6">
        <f>IF(AND(N6="",O6=""),0,ROUND(N6*O6,3))</f>
        <v>18458694.261999998</v>
      </c>
      <c r="Q6">
        <f t="shared" ref="Q6:Q69" si="1">IF(M6="SALE",P6,IF(M6="Purchase",0,"FALSE"))</f>
        <v>0</v>
      </c>
      <c r="R6">
        <f t="shared" ref="R6:R69" si="2">IF(M6="Purchase",P6,IF(M6="Sale",0,"FALSE"))</f>
        <v>18458694.261999998</v>
      </c>
    </row>
    <row r="7" spans="1:18" ht="15" customHeight="1">
      <c r="A7" s="17" t="s">
        <v>164</v>
      </c>
      <c r="B7" s="17" t="s">
        <v>143</v>
      </c>
      <c r="C7" s="17" t="s">
        <v>449</v>
      </c>
      <c r="D7" s="17" t="s">
        <v>451</v>
      </c>
      <c r="E7" s="96" t="s">
        <v>38</v>
      </c>
      <c r="F7" s="96" t="s">
        <v>38</v>
      </c>
      <c r="G7" s="19">
        <v>276880.49</v>
      </c>
      <c r="H7" s="96" t="s">
        <v>38</v>
      </c>
      <c r="I7" s="96" t="s">
        <v>38</v>
      </c>
      <c r="J7" s="19">
        <v>0</v>
      </c>
      <c r="K7" s="19">
        <v>0</v>
      </c>
      <c r="L7" t="str">
        <f>VLOOKUP(LEFT(A7,FIND("-",A7)-1),MASTER!A:C,2,FALSE())</f>
        <v>Gold</v>
      </c>
      <c r="M7" t="str">
        <f>VLOOKUP(LEFT(A7,FIND("-",A7)-1),MASTER!A:C,3,FALSE())</f>
        <v>Purchase</v>
      </c>
      <c r="N7" t="str">
        <f t="shared" si="0"/>
        <v/>
      </c>
      <c r="O7" t="str">
        <f t="shared" ref="O7:O69" si="3">IF(M7="SALE",I7,IF(M7="Purchase",F7,"False"))</f>
        <v/>
      </c>
      <c r="P7">
        <f t="shared" ref="P7:P69" si="4">IF(AND(N7="",O7=""),0,ROUND(N7*O7,3))</f>
        <v>0</v>
      </c>
      <c r="Q7">
        <f t="shared" si="1"/>
        <v>0</v>
      </c>
      <c r="R7">
        <f t="shared" si="2"/>
        <v>0</v>
      </c>
    </row>
    <row r="8" spans="1:18" ht="15" customHeight="1">
      <c r="A8" s="17" t="s">
        <v>164</v>
      </c>
      <c r="B8" s="17" t="s">
        <v>143</v>
      </c>
      <c r="C8" s="17" t="s">
        <v>449</v>
      </c>
      <c r="D8" s="17" t="s">
        <v>452</v>
      </c>
      <c r="E8" s="96" t="s">
        <v>38</v>
      </c>
      <c r="F8" s="96" t="s">
        <v>38</v>
      </c>
      <c r="G8" s="19">
        <v>276880.49</v>
      </c>
      <c r="H8" s="96" t="s">
        <v>38</v>
      </c>
      <c r="I8" s="96" t="s">
        <v>38</v>
      </c>
      <c r="J8" s="19">
        <v>0</v>
      </c>
      <c r="K8" s="19">
        <v>0</v>
      </c>
      <c r="L8" t="str">
        <f>VLOOKUP(LEFT(A8,FIND("-",A8)-1),MASTER!A:C,2,FALSE())</f>
        <v>Gold</v>
      </c>
      <c r="M8" t="str">
        <f>VLOOKUP(LEFT(A8,FIND("-",A8)-1),MASTER!A:C,3,FALSE())</f>
        <v>Purchase</v>
      </c>
      <c r="N8" t="str">
        <f t="shared" si="0"/>
        <v/>
      </c>
      <c r="O8" t="str">
        <f t="shared" si="3"/>
        <v/>
      </c>
      <c r="P8">
        <f t="shared" si="4"/>
        <v>0</v>
      </c>
      <c r="Q8">
        <f t="shared" si="1"/>
        <v>0</v>
      </c>
      <c r="R8">
        <f t="shared" si="2"/>
        <v>0</v>
      </c>
    </row>
    <row r="9" spans="1:18" ht="15" customHeight="1">
      <c r="A9" s="17" t="s">
        <v>164</v>
      </c>
      <c r="B9" s="17" t="s">
        <v>143</v>
      </c>
      <c r="C9" s="17" t="s">
        <v>449</v>
      </c>
      <c r="D9" s="17" t="s">
        <v>42</v>
      </c>
      <c r="E9" s="96" t="s">
        <v>38</v>
      </c>
      <c r="F9" s="96" t="s">
        <v>38</v>
      </c>
      <c r="G9" s="19">
        <v>0.38</v>
      </c>
      <c r="H9" s="96" t="s">
        <v>38</v>
      </c>
      <c r="I9" s="96" t="s">
        <v>38</v>
      </c>
      <c r="J9" s="19">
        <v>0</v>
      </c>
      <c r="K9" s="19">
        <v>0</v>
      </c>
      <c r="L9" t="str">
        <f>VLOOKUP(LEFT(A9,FIND("-",A9)-1),MASTER!A:C,2,FALSE())</f>
        <v>Gold</v>
      </c>
      <c r="M9" t="str">
        <f>VLOOKUP(LEFT(A9,FIND("-",A9)-1),MASTER!A:C,3,FALSE())</f>
        <v>Purchase</v>
      </c>
      <c r="N9" t="str">
        <f t="shared" si="0"/>
        <v/>
      </c>
      <c r="O9" t="str">
        <f t="shared" si="3"/>
        <v/>
      </c>
      <c r="P9">
        <f t="shared" si="4"/>
        <v>0</v>
      </c>
      <c r="Q9">
        <f t="shared" si="1"/>
        <v>0</v>
      </c>
      <c r="R9">
        <f t="shared" si="2"/>
        <v>0</v>
      </c>
    </row>
    <row r="10" spans="1:18" ht="15" customHeight="1">
      <c r="A10" s="17" t="s">
        <v>164</v>
      </c>
      <c r="B10" s="17" t="s">
        <v>143</v>
      </c>
      <c r="C10" s="17" t="s">
        <v>449</v>
      </c>
      <c r="D10" s="17" t="s">
        <v>43</v>
      </c>
      <c r="E10" s="96" t="s">
        <v>38</v>
      </c>
      <c r="F10" s="96" t="s">
        <v>38</v>
      </c>
      <c r="G10" s="19">
        <v>0</v>
      </c>
      <c r="H10" s="96" t="s">
        <v>38</v>
      </c>
      <c r="I10" s="96" t="s">
        <v>38</v>
      </c>
      <c r="J10" s="19">
        <v>19012461</v>
      </c>
      <c r="K10" s="19">
        <v>0</v>
      </c>
      <c r="L10" t="str">
        <f>VLOOKUP(LEFT(A10,FIND("-",A10)-1),MASTER!A:C,2,FALSE())</f>
        <v>Gold</v>
      </c>
      <c r="M10" t="str">
        <f>VLOOKUP(LEFT(A10,FIND("-",A10)-1),MASTER!A:C,3,FALSE())</f>
        <v>Purchase</v>
      </c>
      <c r="N10" t="str">
        <f t="shared" si="0"/>
        <v/>
      </c>
      <c r="O10" t="str">
        <f t="shared" si="3"/>
        <v/>
      </c>
      <c r="P10">
        <f t="shared" si="4"/>
        <v>0</v>
      </c>
      <c r="Q10">
        <f t="shared" si="1"/>
        <v>0</v>
      </c>
      <c r="R10">
        <f t="shared" si="2"/>
        <v>0</v>
      </c>
    </row>
    <row r="11" spans="1:18" ht="15" customHeight="1">
      <c r="A11" s="17" t="s">
        <v>164</v>
      </c>
      <c r="B11" s="17" t="s">
        <v>143</v>
      </c>
      <c r="C11" s="17" t="s">
        <v>449</v>
      </c>
      <c r="D11" s="17" t="s">
        <v>43</v>
      </c>
      <c r="E11" s="96" t="s">
        <v>38</v>
      </c>
      <c r="F11" s="96" t="s">
        <v>38</v>
      </c>
      <c r="G11" s="19">
        <v>18459</v>
      </c>
      <c r="H11" s="96" t="s">
        <v>38</v>
      </c>
      <c r="I11" s="96" t="s">
        <v>38</v>
      </c>
      <c r="J11" s="19">
        <v>0</v>
      </c>
      <c r="K11" s="19">
        <v>0</v>
      </c>
      <c r="L11" t="str">
        <f>VLOOKUP(LEFT(A11,FIND("-",A11)-1),MASTER!A:C,2,FALSE())</f>
        <v>Gold</v>
      </c>
      <c r="M11" t="str">
        <f>VLOOKUP(LEFT(A11,FIND("-",A11)-1),MASTER!A:C,3,FALSE())</f>
        <v>Purchase</v>
      </c>
      <c r="N11" t="str">
        <f t="shared" si="0"/>
        <v/>
      </c>
      <c r="O11" t="str">
        <f t="shared" si="3"/>
        <v/>
      </c>
      <c r="P11">
        <f t="shared" si="4"/>
        <v>0</v>
      </c>
      <c r="Q11">
        <f t="shared" si="1"/>
        <v>0</v>
      </c>
      <c r="R11">
        <f t="shared" si="2"/>
        <v>0</v>
      </c>
    </row>
    <row r="12" spans="1:18" ht="15" customHeight="1">
      <c r="A12" s="17" t="s">
        <v>164</v>
      </c>
      <c r="B12" s="17" t="s">
        <v>143</v>
      </c>
      <c r="C12" s="17" t="s">
        <v>449</v>
      </c>
      <c r="D12" s="17" t="s">
        <v>453</v>
      </c>
      <c r="E12" s="96" t="s">
        <v>38</v>
      </c>
      <c r="F12" s="96" t="s">
        <v>38</v>
      </c>
      <c r="G12" s="19">
        <v>0</v>
      </c>
      <c r="H12" s="96" t="s">
        <v>38</v>
      </c>
      <c r="I12" s="96" t="s">
        <v>38</v>
      </c>
      <c r="J12" s="19">
        <v>18459</v>
      </c>
      <c r="K12" s="19">
        <v>0</v>
      </c>
      <c r="L12" t="str">
        <f>VLOOKUP(LEFT(A12,FIND("-",A12)-1),MASTER!A:C,2,FALSE())</f>
        <v>Gold</v>
      </c>
      <c r="M12" t="str">
        <f>VLOOKUP(LEFT(A12,FIND("-",A12)-1),MASTER!A:C,3,FALSE())</f>
        <v>Purchase</v>
      </c>
      <c r="N12" t="str">
        <f t="shared" si="0"/>
        <v/>
      </c>
      <c r="O12" t="str">
        <f t="shared" si="3"/>
        <v/>
      </c>
      <c r="P12">
        <f t="shared" si="4"/>
        <v>0</v>
      </c>
      <c r="Q12">
        <f t="shared" si="1"/>
        <v>0</v>
      </c>
      <c r="R12">
        <f t="shared" si="2"/>
        <v>0</v>
      </c>
    </row>
    <row r="13" spans="1:18" ht="15" customHeight="1">
      <c r="A13" s="17" t="s">
        <v>327</v>
      </c>
      <c r="B13" s="17" t="s">
        <v>143</v>
      </c>
      <c r="C13" s="17" t="s">
        <v>36</v>
      </c>
      <c r="D13" s="17" t="s">
        <v>37</v>
      </c>
      <c r="E13" s="96" t="s">
        <v>38</v>
      </c>
      <c r="F13" s="19">
        <v>0</v>
      </c>
      <c r="G13" s="19">
        <v>0</v>
      </c>
      <c r="H13" s="97">
        <v>12.804</v>
      </c>
      <c r="I13" s="19">
        <v>82.42</v>
      </c>
      <c r="J13" s="19">
        <v>1055.3399999999999</v>
      </c>
      <c r="K13" s="19">
        <v>1055.3399999999999</v>
      </c>
      <c r="L13" t="str">
        <f>VLOOKUP(LEFT(A13,FIND("-",A13)-1),MASTER!A:C,2,FALSE())</f>
        <v>Silver</v>
      </c>
      <c r="M13" t="str">
        <f>VLOOKUP(LEFT(A13,FIND("-",A13)-1),MASTER!A:C,3,FALSE())</f>
        <v>Sale</v>
      </c>
      <c r="N13">
        <f t="shared" si="0"/>
        <v>12.804</v>
      </c>
      <c r="O13">
        <f t="shared" si="3"/>
        <v>82.42</v>
      </c>
      <c r="P13">
        <f>IF(AND(N13="",O13=""),0,ROUND(N13*O13,3))</f>
        <v>1055.306</v>
      </c>
      <c r="Q13">
        <f t="shared" si="1"/>
        <v>1055.306</v>
      </c>
      <c r="R13">
        <f t="shared" si="2"/>
        <v>0</v>
      </c>
    </row>
    <row r="14" spans="1:18" ht="15" customHeight="1">
      <c r="A14" s="17" t="s">
        <v>327</v>
      </c>
      <c r="B14" s="17" t="s">
        <v>143</v>
      </c>
      <c r="C14" s="17" t="s">
        <v>36</v>
      </c>
      <c r="D14" s="17" t="s">
        <v>39</v>
      </c>
      <c r="E14" s="96" t="s">
        <v>38</v>
      </c>
      <c r="F14" s="96" t="s">
        <v>38</v>
      </c>
      <c r="G14" s="19">
        <v>0</v>
      </c>
      <c r="H14" s="96" t="s">
        <v>38</v>
      </c>
      <c r="I14" s="96" t="s">
        <v>38</v>
      </c>
      <c r="J14" s="19">
        <v>21.76</v>
      </c>
      <c r="K14" s="19">
        <v>21.76</v>
      </c>
      <c r="L14" t="str">
        <f>VLOOKUP(LEFT(A14,FIND("-",A14)-1),MASTER!A:C,2,FALSE())</f>
        <v>Silver</v>
      </c>
      <c r="M14" t="str">
        <f>VLOOKUP(LEFT(A14,FIND("-",A14)-1),MASTER!A:C,3,FALSE())</f>
        <v>Sale</v>
      </c>
      <c r="N14" t="str">
        <f t="shared" si="0"/>
        <v/>
      </c>
      <c r="O14" t="str">
        <f t="shared" si="3"/>
        <v/>
      </c>
      <c r="P14">
        <f t="shared" si="4"/>
        <v>0</v>
      </c>
      <c r="Q14">
        <f t="shared" si="1"/>
        <v>0</v>
      </c>
      <c r="R14">
        <f t="shared" si="2"/>
        <v>0</v>
      </c>
    </row>
    <row r="15" spans="1:18" ht="15" customHeight="1">
      <c r="A15" s="17" t="s">
        <v>327</v>
      </c>
      <c r="B15" s="17" t="s">
        <v>143</v>
      </c>
      <c r="C15" s="17" t="s">
        <v>36</v>
      </c>
      <c r="D15" s="17" t="s">
        <v>62</v>
      </c>
      <c r="E15" s="96" t="s">
        <v>38</v>
      </c>
      <c r="F15" s="96" t="s">
        <v>38</v>
      </c>
      <c r="G15" s="19">
        <v>0</v>
      </c>
      <c r="H15" s="96" t="s">
        <v>38</v>
      </c>
      <c r="I15" s="96" t="s">
        <v>38</v>
      </c>
      <c r="J15" s="19">
        <v>500</v>
      </c>
      <c r="K15" s="19">
        <v>500</v>
      </c>
      <c r="L15" t="str">
        <f>VLOOKUP(LEFT(A15,FIND("-",A15)-1),MASTER!A:C,2,FALSE())</f>
        <v>Silver</v>
      </c>
      <c r="M15" t="str">
        <f>VLOOKUP(LEFT(A15,FIND("-",A15)-1),MASTER!A:C,3,FALSE())</f>
        <v>Sale</v>
      </c>
      <c r="N15" t="str">
        <f t="shared" si="0"/>
        <v/>
      </c>
      <c r="O15" t="str">
        <f t="shared" si="3"/>
        <v/>
      </c>
      <c r="P15">
        <f t="shared" si="4"/>
        <v>0</v>
      </c>
      <c r="Q15">
        <f t="shared" si="1"/>
        <v>0</v>
      </c>
      <c r="R15">
        <f t="shared" si="2"/>
        <v>0</v>
      </c>
    </row>
    <row r="16" spans="1:18" ht="15" customHeight="1">
      <c r="A16" s="17" t="s">
        <v>327</v>
      </c>
      <c r="B16" s="17" t="s">
        <v>143</v>
      </c>
      <c r="C16" s="17" t="s">
        <v>36</v>
      </c>
      <c r="D16" s="17" t="s">
        <v>40</v>
      </c>
      <c r="E16" s="96" t="s">
        <v>38</v>
      </c>
      <c r="F16" s="96" t="s">
        <v>38</v>
      </c>
      <c r="G16" s="19">
        <v>0</v>
      </c>
      <c r="H16" s="96" t="s">
        <v>38</v>
      </c>
      <c r="I16" s="96" t="s">
        <v>38</v>
      </c>
      <c r="J16" s="19">
        <v>15.83</v>
      </c>
      <c r="K16" s="19">
        <v>0</v>
      </c>
      <c r="L16" t="str">
        <f>VLOOKUP(LEFT(A16,FIND("-",A16)-1),MASTER!A:C,2,FALSE())</f>
        <v>Silver</v>
      </c>
      <c r="M16" t="str">
        <f>VLOOKUP(LEFT(A16,FIND("-",A16)-1),MASTER!A:C,3,FALSE())</f>
        <v>Sale</v>
      </c>
      <c r="N16" t="str">
        <f t="shared" si="0"/>
        <v/>
      </c>
      <c r="O16" t="str">
        <f t="shared" si="3"/>
        <v/>
      </c>
      <c r="P16">
        <f t="shared" si="4"/>
        <v>0</v>
      </c>
      <c r="Q16">
        <f t="shared" si="1"/>
        <v>0</v>
      </c>
      <c r="R16">
        <f t="shared" si="2"/>
        <v>0</v>
      </c>
    </row>
    <row r="17" spans="1:18" ht="15" customHeight="1">
      <c r="A17" s="17" t="s">
        <v>327</v>
      </c>
      <c r="B17" s="17" t="s">
        <v>143</v>
      </c>
      <c r="C17" s="17" t="s">
        <v>36</v>
      </c>
      <c r="D17" s="17" t="s">
        <v>41</v>
      </c>
      <c r="E17" s="96" t="s">
        <v>38</v>
      </c>
      <c r="F17" s="96" t="s">
        <v>38</v>
      </c>
      <c r="G17" s="19">
        <v>0</v>
      </c>
      <c r="H17" s="96" t="s">
        <v>38</v>
      </c>
      <c r="I17" s="96" t="s">
        <v>38</v>
      </c>
      <c r="J17" s="19">
        <v>15.83</v>
      </c>
      <c r="K17" s="19">
        <v>0</v>
      </c>
      <c r="L17" t="str">
        <f>VLOOKUP(LEFT(A17,FIND("-",A17)-1),MASTER!A:C,2,FALSE())</f>
        <v>Silver</v>
      </c>
      <c r="M17" t="str">
        <f>VLOOKUP(LEFT(A17,FIND("-",A17)-1),MASTER!A:C,3,FALSE())</f>
        <v>Sale</v>
      </c>
      <c r="N17" t="str">
        <f t="shared" si="0"/>
        <v/>
      </c>
      <c r="O17" t="str">
        <f t="shared" si="3"/>
        <v/>
      </c>
      <c r="P17">
        <f t="shared" si="4"/>
        <v>0</v>
      </c>
      <c r="Q17">
        <f t="shared" si="1"/>
        <v>0</v>
      </c>
      <c r="R17">
        <f t="shared" si="2"/>
        <v>0</v>
      </c>
    </row>
    <row r="18" spans="1:18" ht="15" customHeight="1">
      <c r="A18" s="17" t="s">
        <v>327</v>
      </c>
      <c r="B18" s="17" t="s">
        <v>143</v>
      </c>
      <c r="C18" s="17" t="s">
        <v>36</v>
      </c>
      <c r="D18" s="17" t="s">
        <v>40</v>
      </c>
      <c r="E18" s="96" t="s">
        <v>38</v>
      </c>
      <c r="F18" s="96" t="s">
        <v>38</v>
      </c>
      <c r="G18" s="19">
        <v>0</v>
      </c>
      <c r="H18" s="96" t="s">
        <v>38</v>
      </c>
      <c r="I18" s="96" t="s">
        <v>38</v>
      </c>
      <c r="J18" s="19">
        <v>0.33</v>
      </c>
      <c r="K18" s="19">
        <v>0</v>
      </c>
      <c r="L18" t="str">
        <f>VLOOKUP(LEFT(A18,FIND("-",A18)-1),MASTER!A:C,2,FALSE())</f>
        <v>Silver</v>
      </c>
      <c r="M18" t="str">
        <f>VLOOKUP(LEFT(A18,FIND("-",A18)-1),MASTER!A:C,3,FALSE())</f>
        <v>Sale</v>
      </c>
      <c r="N18" t="str">
        <f t="shared" si="0"/>
        <v/>
      </c>
      <c r="O18" t="str">
        <f t="shared" si="3"/>
        <v/>
      </c>
      <c r="P18">
        <f t="shared" si="4"/>
        <v>0</v>
      </c>
      <c r="Q18">
        <f t="shared" si="1"/>
        <v>0</v>
      </c>
      <c r="R18">
        <f t="shared" si="2"/>
        <v>0</v>
      </c>
    </row>
    <row r="19" spans="1:18" ht="15" customHeight="1">
      <c r="A19" s="17" t="s">
        <v>327</v>
      </c>
      <c r="B19" s="17" t="s">
        <v>143</v>
      </c>
      <c r="C19" s="17" t="s">
        <v>36</v>
      </c>
      <c r="D19" s="17" t="s">
        <v>41</v>
      </c>
      <c r="E19" s="96" t="s">
        <v>38</v>
      </c>
      <c r="F19" s="96" t="s">
        <v>38</v>
      </c>
      <c r="G19" s="19">
        <v>0</v>
      </c>
      <c r="H19" s="96" t="s">
        <v>38</v>
      </c>
      <c r="I19" s="96" t="s">
        <v>38</v>
      </c>
      <c r="J19" s="19">
        <v>0.33</v>
      </c>
      <c r="K19" s="19">
        <v>0</v>
      </c>
      <c r="L19" t="str">
        <f>VLOOKUP(LEFT(A19,FIND("-",A19)-1),MASTER!A:C,2,FALSE())</f>
        <v>Silver</v>
      </c>
      <c r="M19" t="str">
        <f>VLOOKUP(LEFT(A19,FIND("-",A19)-1),MASTER!A:C,3,FALSE())</f>
        <v>Sale</v>
      </c>
      <c r="N19" t="str">
        <f t="shared" si="0"/>
        <v/>
      </c>
      <c r="O19" t="str">
        <f t="shared" si="3"/>
        <v/>
      </c>
      <c r="P19">
        <f t="shared" si="4"/>
        <v>0</v>
      </c>
      <c r="Q19">
        <f t="shared" si="1"/>
        <v>0</v>
      </c>
      <c r="R19">
        <f t="shared" si="2"/>
        <v>0</v>
      </c>
    </row>
    <row r="20" spans="1:18" ht="15" customHeight="1">
      <c r="A20" s="17" t="s">
        <v>327</v>
      </c>
      <c r="B20" s="17" t="s">
        <v>143</v>
      </c>
      <c r="C20" s="17" t="s">
        <v>36</v>
      </c>
      <c r="D20" s="17" t="s">
        <v>40</v>
      </c>
      <c r="E20" s="96" t="s">
        <v>38</v>
      </c>
      <c r="F20" s="96" t="s">
        <v>38</v>
      </c>
      <c r="G20" s="19">
        <v>0</v>
      </c>
      <c r="H20" s="96" t="s">
        <v>38</v>
      </c>
      <c r="I20" s="96" t="s">
        <v>38</v>
      </c>
      <c r="J20" s="19">
        <v>7.5</v>
      </c>
      <c r="K20" s="19">
        <v>0</v>
      </c>
      <c r="L20" t="str">
        <f>VLOOKUP(LEFT(A20,FIND("-",A20)-1),MASTER!A:C,2,FALSE())</f>
        <v>Silver</v>
      </c>
      <c r="M20" t="str">
        <f>VLOOKUP(LEFT(A20,FIND("-",A20)-1),MASTER!A:C,3,FALSE())</f>
        <v>Sale</v>
      </c>
      <c r="N20" t="str">
        <f t="shared" si="0"/>
        <v/>
      </c>
      <c r="O20" t="str">
        <f t="shared" si="3"/>
        <v/>
      </c>
      <c r="P20">
        <f t="shared" si="4"/>
        <v>0</v>
      </c>
      <c r="Q20">
        <f t="shared" si="1"/>
        <v>0</v>
      </c>
      <c r="R20">
        <f t="shared" si="2"/>
        <v>0</v>
      </c>
    </row>
    <row r="21" spans="1:18" ht="15" customHeight="1">
      <c r="A21" s="17" t="s">
        <v>327</v>
      </c>
      <c r="B21" s="17" t="s">
        <v>143</v>
      </c>
      <c r="C21" s="17" t="s">
        <v>36</v>
      </c>
      <c r="D21" s="17" t="s">
        <v>41</v>
      </c>
      <c r="E21" s="96" t="s">
        <v>38</v>
      </c>
      <c r="F21" s="96" t="s">
        <v>38</v>
      </c>
      <c r="G21" s="19">
        <v>0</v>
      </c>
      <c r="H21" s="96" t="s">
        <v>38</v>
      </c>
      <c r="I21" s="96" t="s">
        <v>38</v>
      </c>
      <c r="J21" s="19">
        <v>7.5</v>
      </c>
      <c r="K21" s="19">
        <v>0</v>
      </c>
      <c r="L21" t="str">
        <f>VLOOKUP(LEFT(A21,FIND("-",A21)-1),MASTER!A:C,2,FALSE())</f>
        <v>Silver</v>
      </c>
      <c r="M21" t="str">
        <f>VLOOKUP(LEFT(A21,FIND("-",A21)-1),MASTER!A:C,3,FALSE())</f>
        <v>Sale</v>
      </c>
      <c r="N21" t="str">
        <f t="shared" si="0"/>
        <v/>
      </c>
      <c r="O21" t="str">
        <f t="shared" si="3"/>
        <v/>
      </c>
      <c r="P21">
        <f t="shared" si="4"/>
        <v>0</v>
      </c>
      <c r="Q21">
        <f t="shared" si="1"/>
        <v>0</v>
      </c>
      <c r="R21">
        <f t="shared" si="2"/>
        <v>0</v>
      </c>
    </row>
    <row r="22" spans="1:18" ht="15" customHeight="1">
      <c r="A22" s="17" t="s">
        <v>327</v>
      </c>
      <c r="B22" s="17" t="s">
        <v>143</v>
      </c>
      <c r="C22" s="17" t="s">
        <v>36</v>
      </c>
      <c r="D22" s="17" t="s">
        <v>42</v>
      </c>
      <c r="E22" s="96" t="s">
        <v>38</v>
      </c>
      <c r="F22" s="96" t="s">
        <v>38</v>
      </c>
      <c r="G22" s="19">
        <v>0.42</v>
      </c>
      <c r="H22" s="96" t="s">
        <v>38</v>
      </c>
      <c r="I22" s="96" t="s">
        <v>38</v>
      </c>
      <c r="J22" s="19">
        <v>0</v>
      </c>
      <c r="K22" s="19">
        <v>0</v>
      </c>
      <c r="L22" t="str">
        <f>VLOOKUP(LEFT(A22,FIND("-",A22)-1),MASTER!A:C,2,FALSE())</f>
        <v>Silver</v>
      </c>
      <c r="M22" t="str">
        <f>VLOOKUP(LEFT(A22,FIND("-",A22)-1),MASTER!A:C,3,FALSE())</f>
        <v>Sale</v>
      </c>
      <c r="N22" t="str">
        <f t="shared" si="0"/>
        <v/>
      </c>
      <c r="O22" t="str">
        <f t="shared" si="3"/>
        <v/>
      </c>
      <c r="P22">
        <f t="shared" si="4"/>
        <v>0</v>
      </c>
      <c r="Q22">
        <f t="shared" si="1"/>
        <v>0</v>
      </c>
      <c r="R22">
        <f t="shared" si="2"/>
        <v>0</v>
      </c>
    </row>
    <row r="23" spans="1:18" ht="15" customHeight="1">
      <c r="A23" s="17" t="s">
        <v>327</v>
      </c>
      <c r="B23" s="17" t="s">
        <v>143</v>
      </c>
      <c r="C23" s="17" t="s">
        <v>36</v>
      </c>
      <c r="D23" s="17" t="s">
        <v>43</v>
      </c>
      <c r="E23" s="96" t="s">
        <v>38</v>
      </c>
      <c r="F23" s="96" t="s">
        <v>38</v>
      </c>
      <c r="G23" s="19">
        <v>1624</v>
      </c>
      <c r="H23" s="96" t="s">
        <v>38</v>
      </c>
      <c r="I23" s="96" t="s">
        <v>38</v>
      </c>
      <c r="J23" s="19">
        <v>0</v>
      </c>
      <c r="K23" s="19">
        <v>0</v>
      </c>
      <c r="L23" t="str">
        <f>VLOOKUP(LEFT(A23,FIND("-",A23)-1),MASTER!A:C,2,FALSE())</f>
        <v>Silver</v>
      </c>
      <c r="M23" t="str">
        <f>VLOOKUP(LEFT(A23,FIND("-",A23)-1),MASTER!A:C,3,FALSE())</f>
        <v>Sale</v>
      </c>
      <c r="N23" t="str">
        <f t="shared" si="0"/>
        <v/>
      </c>
      <c r="O23" t="str">
        <f t="shared" si="3"/>
        <v/>
      </c>
      <c r="P23">
        <f t="shared" si="4"/>
        <v>0</v>
      </c>
      <c r="Q23">
        <f t="shared" si="1"/>
        <v>0</v>
      </c>
      <c r="R23">
        <f t="shared" si="2"/>
        <v>0</v>
      </c>
    </row>
    <row r="24" spans="1:18" ht="15" customHeight="1">
      <c r="A24" s="17" t="s">
        <v>330</v>
      </c>
      <c r="B24" s="17" t="s">
        <v>143</v>
      </c>
      <c r="C24" s="17" t="s">
        <v>36</v>
      </c>
      <c r="D24" s="17" t="s">
        <v>37</v>
      </c>
      <c r="E24" s="96" t="s">
        <v>38</v>
      </c>
      <c r="F24" s="19">
        <v>0</v>
      </c>
      <c r="G24" s="19">
        <v>0</v>
      </c>
      <c r="H24" s="97">
        <v>545.16099999999994</v>
      </c>
      <c r="I24" s="19">
        <v>82.42</v>
      </c>
      <c r="J24" s="19">
        <v>44934.85</v>
      </c>
      <c r="K24" s="19">
        <v>44934.85</v>
      </c>
      <c r="L24" t="str">
        <f>VLOOKUP(LEFT(A24,FIND("-",A24)-1),MASTER!A:C,2,FALSE())</f>
        <v>Silver</v>
      </c>
      <c r="M24" t="str">
        <f>VLOOKUP(LEFT(A24,FIND("-",A24)-1),MASTER!A:C,3,FALSE())</f>
        <v>Sale</v>
      </c>
      <c r="N24">
        <f t="shared" si="0"/>
        <v>545.16099999999994</v>
      </c>
      <c r="O24">
        <f t="shared" si="3"/>
        <v>82.42</v>
      </c>
      <c r="P24">
        <f t="shared" si="4"/>
        <v>44932.17</v>
      </c>
      <c r="Q24">
        <f t="shared" si="1"/>
        <v>44932.17</v>
      </c>
      <c r="R24">
        <f t="shared" si="2"/>
        <v>0</v>
      </c>
    </row>
    <row r="25" spans="1:18" ht="15" customHeight="1">
      <c r="A25" s="17" t="s">
        <v>330</v>
      </c>
      <c r="B25" s="17" t="s">
        <v>143</v>
      </c>
      <c r="C25" s="17" t="s">
        <v>36</v>
      </c>
      <c r="D25" s="17" t="s">
        <v>39</v>
      </c>
      <c r="E25" s="96" t="s">
        <v>38</v>
      </c>
      <c r="F25" s="96" t="s">
        <v>38</v>
      </c>
      <c r="G25" s="19">
        <v>0</v>
      </c>
      <c r="H25" s="96" t="s">
        <v>38</v>
      </c>
      <c r="I25" s="96" t="s">
        <v>38</v>
      </c>
      <c r="J25" s="19">
        <v>7100.08</v>
      </c>
      <c r="K25" s="19">
        <v>7100.08</v>
      </c>
      <c r="L25" t="str">
        <f>VLOOKUP(LEFT(A25,FIND("-",A25)-1),MASTER!A:C,2,FALSE())</f>
        <v>Silver</v>
      </c>
      <c r="M25" t="str">
        <f>VLOOKUP(LEFT(A25,FIND("-",A25)-1),MASTER!A:C,3,FALSE())</f>
        <v>Sale</v>
      </c>
      <c r="N25" t="str">
        <f t="shared" si="0"/>
        <v/>
      </c>
      <c r="O25" t="str">
        <f t="shared" si="3"/>
        <v/>
      </c>
      <c r="P25">
        <f t="shared" si="4"/>
        <v>0</v>
      </c>
      <c r="Q25">
        <f t="shared" si="1"/>
        <v>0</v>
      </c>
      <c r="R25">
        <f t="shared" si="2"/>
        <v>0</v>
      </c>
    </row>
    <row r="26" spans="1:18" ht="15" customHeight="1">
      <c r="A26" s="17" t="s">
        <v>330</v>
      </c>
      <c r="B26" s="17" t="s">
        <v>143</v>
      </c>
      <c r="C26" s="17" t="s">
        <v>36</v>
      </c>
      <c r="D26" s="17" t="s">
        <v>40</v>
      </c>
      <c r="E26" s="96" t="s">
        <v>38</v>
      </c>
      <c r="F26" s="96" t="s">
        <v>38</v>
      </c>
      <c r="G26" s="19">
        <v>0</v>
      </c>
      <c r="H26" s="96" t="s">
        <v>38</v>
      </c>
      <c r="I26" s="96" t="s">
        <v>38</v>
      </c>
      <c r="J26" s="19">
        <v>674.02</v>
      </c>
      <c r="K26" s="19">
        <v>0</v>
      </c>
      <c r="L26" t="str">
        <f>VLOOKUP(LEFT(A26,FIND("-",A26)-1),MASTER!A:C,2,FALSE())</f>
        <v>Silver</v>
      </c>
      <c r="M26" t="str">
        <f>VLOOKUP(LEFT(A26,FIND("-",A26)-1),MASTER!A:C,3,FALSE())</f>
        <v>Sale</v>
      </c>
      <c r="N26" t="str">
        <f t="shared" si="0"/>
        <v/>
      </c>
      <c r="O26" t="str">
        <f t="shared" si="3"/>
        <v/>
      </c>
      <c r="P26">
        <f t="shared" si="4"/>
        <v>0</v>
      </c>
      <c r="Q26">
        <f t="shared" si="1"/>
        <v>0</v>
      </c>
      <c r="R26">
        <f t="shared" si="2"/>
        <v>0</v>
      </c>
    </row>
    <row r="27" spans="1:18" ht="15" customHeight="1">
      <c r="A27" s="17" t="s">
        <v>330</v>
      </c>
      <c r="B27" s="17" t="s">
        <v>143</v>
      </c>
      <c r="C27" s="17" t="s">
        <v>36</v>
      </c>
      <c r="D27" s="17" t="s">
        <v>41</v>
      </c>
      <c r="E27" s="96" t="s">
        <v>38</v>
      </c>
      <c r="F27" s="96" t="s">
        <v>38</v>
      </c>
      <c r="G27" s="19">
        <v>0</v>
      </c>
      <c r="H27" s="96" t="s">
        <v>38</v>
      </c>
      <c r="I27" s="96" t="s">
        <v>38</v>
      </c>
      <c r="J27" s="19">
        <v>674.02</v>
      </c>
      <c r="K27" s="19">
        <v>0</v>
      </c>
      <c r="L27" t="str">
        <f>VLOOKUP(LEFT(A27,FIND("-",A27)-1),MASTER!A:C,2,FALSE())</f>
        <v>Silver</v>
      </c>
      <c r="M27" t="str">
        <f>VLOOKUP(LEFT(A27,FIND("-",A27)-1),MASTER!A:C,3,FALSE())</f>
        <v>Sale</v>
      </c>
      <c r="N27" t="str">
        <f t="shared" si="0"/>
        <v/>
      </c>
      <c r="O27" t="str">
        <f t="shared" si="3"/>
        <v/>
      </c>
      <c r="P27">
        <f t="shared" si="4"/>
        <v>0</v>
      </c>
      <c r="Q27">
        <f t="shared" si="1"/>
        <v>0</v>
      </c>
      <c r="R27">
        <f t="shared" si="2"/>
        <v>0</v>
      </c>
    </row>
    <row r="28" spans="1:18" ht="15" customHeight="1">
      <c r="A28" s="17" t="s">
        <v>330</v>
      </c>
      <c r="B28" s="17" t="s">
        <v>143</v>
      </c>
      <c r="C28" s="17" t="s">
        <v>36</v>
      </c>
      <c r="D28" s="17" t="s">
        <v>40</v>
      </c>
      <c r="E28" s="96" t="s">
        <v>38</v>
      </c>
      <c r="F28" s="96" t="s">
        <v>38</v>
      </c>
      <c r="G28" s="19">
        <v>0</v>
      </c>
      <c r="H28" s="96" t="s">
        <v>38</v>
      </c>
      <c r="I28" s="96" t="s">
        <v>38</v>
      </c>
      <c r="J28" s="19">
        <v>106.5</v>
      </c>
      <c r="K28" s="19">
        <v>0</v>
      </c>
      <c r="L28" t="str">
        <f>VLOOKUP(LEFT(A28,FIND("-",A28)-1),MASTER!A:C,2,FALSE())</f>
        <v>Silver</v>
      </c>
      <c r="M28" t="str">
        <f>VLOOKUP(LEFT(A28,FIND("-",A28)-1),MASTER!A:C,3,FALSE())</f>
        <v>Sale</v>
      </c>
      <c r="N28" t="str">
        <f t="shared" si="0"/>
        <v/>
      </c>
      <c r="O28" t="str">
        <f t="shared" si="3"/>
        <v/>
      </c>
      <c r="P28">
        <f t="shared" si="4"/>
        <v>0</v>
      </c>
      <c r="Q28">
        <f t="shared" si="1"/>
        <v>0</v>
      </c>
      <c r="R28">
        <f t="shared" si="2"/>
        <v>0</v>
      </c>
    </row>
    <row r="29" spans="1:18" ht="15" customHeight="1">
      <c r="A29" s="17" t="s">
        <v>330</v>
      </c>
      <c r="B29" s="17" t="s">
        <v>143</v>
      </c>
      <c r="C29" s="17" t="s">
        <v>36</v>
      </c>
      <c r="D29" s="17" t="s">
        <v>41</v>
      </c>
      <c r="E29" s="96" t="s">
        <v>38</v>
      </c>
      <c r="F29" s="96" t="s">
        <v>38</v>
      </c>
      <c r="G29" s="19">
        <v>0</v>
      </c>
      <c r="H29" s="96" t="s">
        <v>38</v>
      </c>
      <c r="I29" s="96" t="s">
        <v>38</v>
      </c>
      <c r="J29" s="19">
        <v>106.5</v>
      </c>
      <c r="K29" s="19">
        <v>0</v>
      </c>
      <c r="L29" t="str">
        <f>VLOOKUP(LEFT(A29,FIND("-",A29)-1),MASTER!A:C,2,FALSE())</f>
        <v>Silver</v>
      </c>
      <c r="M29" t="str">
        <f>VLOOKUP(LEFT(A29,FIND("-",A29)-1),MASTER!A:C,3,FALSE())</f>
        <v>Sale</v>
      </c>
      <c r="N29" t="str">
        <f t="shared" si="0"/>
        <v/>
      </c>
      <c r="O29" t="str">
        <f t="shared" si="3"/>
        <v/>
      </c>
      <c r="P29">
        <f t="shared" si="4"/>
        <v>0</v>
      </c>
      <c r="Q29">
        <f t="shared" si="1"/>
        <v>0</v>
      </c>
      <c r="R29">
        <f t="shared" si="2"/>
        <v>0</v>
      </c>
    </row>
    <row r="30" spans="1:18" ht="15" customHeight="1">
      <c r="A30" s="17" t="s">
        <v>330</v>
      </c>
      <c r="B30" s="17" t="s">
        <v>143</v>
      </c>
      <c r="C30" s="17" t="s">
        <v>36</v>
      </c>
      <c r="D30" s="17" t="s">
        <v>42</v>
      </c>
      <c r="E30" s="96" t="s">
        <v>38</v>
      </c>
      <c r="F30" s="96" t="s">
        <v>38</v>
      </c>
      <c r="G30" s="19">
        <v>0</v>
      </c>
      <c r="H30" s="96" t="s">
        <v>38</v>
      </c>
      <c r="I30" s="96" t="s">
        <v>38</v>
      </c>
      <c r="J30" s="19">
        <v>0.03</v>
      </c>
      <c r="K30" s="19">
        <v>0</v>
      </c>
      <c r="L30" t="str">
        <f>VLOOKUP(LEFT(A30,FIND("-",A30)-1),MASTER!A:C,2,FALSE())</f>
        <v>Silver</v>
      </c>
      <c r="M30" t="str">
        <f>VLOOKUP(LEFT(A30,FIND("-",A30)-1),MASTER!A:C,3,FALSE())</f>
        <v>Sale</v>
      </c>
      <c r="N30" t="str">
        <f t="shared" si="0"/>
        <v/>
      </c>
      <c r="O30" t="str">
        <f t="shared" si="3"/>
        <v/>
      </c>
      <c r="P30">
        <f t="shared" si="4"/>
        <v>0</v>
      </c>
      <c r="Q30">
        <f t="shared" si="1"/>
        <v>0</v>
      </c>
      <c r="R30">
        <f t="shared" si="2"/>
        <v>0</v>
      </c>
    </row>
    <row r="31" spans="1:18" ht="15" customHeight="1">
      <c r="A31" s="17" t="s">
        <v>330</v>
      </c>
      <c r="B31" s="17" t="s">
        <v>143</v>
      </c>
      <c r="C31" s="17" t="s">
        <v>36</v>
      </c>
      <c r="D31" s="17" t="s">
        <v>43</v>
      </c>
      <c r="E31" s="96" t="s">
        <v>38</v>
      </c>
      <c r="F31" s="96" t="s">
        <v>38</v>
      </c>
      <c r="G31" s="19">
        <v>53596</v>
      </c>
      <c r="H31" s="96" t="s">
        <v>38</v>
      </c>
      <c r="I31" s="96" t="s">
        <v>38</v>
      </c>
      <c r="J31" s="19">
        <v>0</v>
      </c>
      <c r="K31" s="19">
        <v>0</v>
      </c>
      <c r="L31" t="str">
        <f>VLOOKUP(LEFT(A31,FIND("-",A31)-1),MASTER!A:C,2,FALSE())</f>
        <v>Silver</v>
      </c>
      <c r="M31" t="str">
        <f>VLOOKUP(LEFT(A31,FIND("-",A31)-1),MASTER!A:C,3,FALSE())</f>
        <v>Sale</v>
      </c>
      <c r="N31" t="str">
        <f t="shared" si="0"/>
        <v/>
      </c>
      <c r="O31" t="str">
        <f t="shared" si="3"/>
        <v/>
      </c>
      <c r="P31">
        <f t="shared" si="4"/>
        <v>0</v>
      </c>
      <c r="Q31">
        <f t="shared" si="1"/>
        <v>0</v>
      </c>
      <c r="R31">
        <f t="shared" si="2"/>
        <v>0</v>
      </c>
    </row>
    <row r="32" spans="1:18" ht="15" customHeight="1">
      <c r="A32" s="17" t="s">
        <v>331</v>
      </c>
      <c r="B32" s="17" t="s">
        <v>143</v>
      </c>
      <c r="C32" s="17" t="s">
        <v>36</v>
      </c>
      <c r="D32" s="17" t="s">
        <v>37</v>
      </c>
      <c r="E32" s="96" t="s">
        <v>38</v>
      </c>
      <c r="F32" s="19">
        <v>0</v>
      </c>
      <c r="G32" s="19">
        <v>0</v>
      </c>
      <c r="H32" s="97">
        <v>34.914000000000001</v>
      </c>
      <c r="I32" s="19">
        <v>82.42</v>
      </c>
      <c r="J32" s="19">
        <v>5996.5</v>
      </c>
      <c r="K32" s="19">
        <v>5996.5</v>
      </c>
      <c r="L32" t="str">
        <f>VLOOKUP(LEFT(A32,FIND("-",A32)-1),MASTER!A:C,2,FALSE())</f>
        <v>Silver</v>
      </c>
      <c r="M32" t="str">
        <f>VLOOKUP(LEFT(A32,FIND("-",A32)-1),MASTER!A:C,3,FALSE())</f>
        <v>Sale</v>
      </c>
      <c r="N32">
        <f t="shared" si="0"/>
        <v>34.914000000000001</v>
      </c>
      <c r="O32">
        <f t="shared" si="3"/>
        <v>82.42</v>
      </c>
      <c r="P32">
        <f t="shared" si="4"/>
        <v>2877.6120000000001</v>
      </c>
      <c r="Q32">
        <f t="shared" si="1"/>
        <v>2877.6120000000001</v>
      </c>
      <c r="R32">
        <f t="shared" si="2"/>
        <v>0</v>
      </c>
    </row>
    <row r="33" spans="1:18" ht="15" customHeight="1">
      <c r="A33" s="17" t="s">
        <v>331</v>
      </c>
      <c r="B33" s="17" t="s">
        <v>143</v>
      </c>
      <c r="C33" s="17" t="s">
        <v>36</v>
      </c>
      <c r="D33" s="17" t="s">
        <v>40</v>
      </c>
      <c r="E33" s="96" t="s">
        <v>38</v>
      </c>
      <c r="F33" s="96" t="s">
        <v>38</v>
      </c>
      <c r="G33" s="19">
        <v>0</v>
      </c>
      <c r="H33" s="96" t="s">
        <v>38</v>
      </c>
      <c r="I33" s="96" t="s">
        <v>38</v>
      </c>
      <c r="J33" s="19">
        <v>89.95</v>
      </c>
      <c r="K33" s="19">
        <v>0</v>
      </c>
      <c r="L33" t="str">
        <f>VLOOKUP(LEFT(A33,FIND("-",A33)-1),MASTER!A:C,2,FALSE())</f>
        <v>Silver</v>
      </c>
      <c r="M33" t="str">
        <f>VLOOKUP(LEFT(A33,FIND("-",A33)-1),MASTER!A:C,3,FALSE())</f>
        <v>Sale</v>
      </c>
      <c r="N33" t="str">
        <f t="shared" si="0"/>
        <v/>
      </c>
      <c r="O33" t="str">
        <f t="shared" si="3"/>
        <v/>
      </c>
      <c r="P33">
        <f t="shared" si="4"/>
        <v>0</v>
      </c>
      <c r="Q33">
        <f t="shared" si="1"/>
        <v>0</v>
      </c>
      <c r="R33">
        <f t="shared" si="2"/>
        <v>0</v>
      </c>
    </row>
    <row r="34" spans="1:18" ht="15" customHeight="1">
      <c r="A34" s="17" t="s">
        <v>331</v>
      </c>
      <c r="B34" s="17" t="s">
        <v>143</v>
      </c>
      <c r="C34" s="17" t="s">
        <v>36</v>
      </c>
      <c r="D34" s="17" t="s">
        <v>41</v>
      </c>
      <c r="E34" s="96" t="s">
        <v>38</v>
      </c>
      <c r="F34" s="96" t="s">
        <v>38</v>
      </c>
      <c r="G34" s="19">
        <v>0</v>
      </c>
      <c r="H34" s="96" t="s">
        <v>38</v>
      </c>
      <c r="I34" s="96" t="s">
        <v>38</v>
      </c>
      <c r="J34" s="19">
        <v>89.95</v>
      </c>
      <c r="K34" s="19">
        <v>0</v>
      </c>
      <c r="L34" t="str">
        <f>VLOOKUP(LEFT(A34,FIND("-",A34)-1),MASTER!A:C,2,FALSE())</f>
        <v>Silver</v>
      </c>
      <c r="M34" t="str">
        <f>VLOOKUP(LEFT(A34,FIND("-",A34)-1),MASTER!A:C,3,FALSE())</f>
        <v>Sale</v>
      </c>
      <c r="N34" t="str">
        <f t="shared" si="0"/>
        <v/>
      </c>
      <c r="O34" t="str">
        <f t="shared" si="3"/>
        <v/>
      </c>
      <c r="P34">
        <f t="shared" si="4"/>
        <v>0</v>
      </c>
      <c r="Q34">
        <f t="shared" si="1"/>
        <v>0</v>
      </c>
      <c r="R34">
        <f t="shared" si="2"/>
        <v>0</v>
      </c>
    </row>
    <row r="35" spans="1:18" ht="15" customHeight="1">
      <c r="A35" s="17" t="s">
        <v>331</v>
      </c>
      <c r="B35" s="17" t="s">
        <v>143</v>
      </c>
      <c r="C35" s="17" t="s">
        <v>36</v>
      </c>
      <c r="D35" s="17" t="s">
        <v>42</v>
      </c>
      <c r="E35" s="96" t="s">
        <v>38</v>
      </c>
      <c r="F35" s="96" t="s">
        <v>38</v>
      </c>
      <c r="G35" s="19">
        <v>0.4</v>
      </c>
      <c r="H35" s="96" t="s">
        <v>38</v>
      </c>
      <c r="I35" s="96" t="s">
        <v>38</v>
      </c>
      <c r="J35" s="19">
        <v>0</v>
      </c>
      <c r="K35" s="19">
        <v>0</v>
      </c>
      <c r="L35" t="str">
        <f>VLOOKUP(LEFT(A35,FIND("-",A35)-1),MASTER!A:C,2,FALSE())</f>
        <v>Silver</v>
      </c>
      <c r="M35" t="str">
        <f>VLOOKUP(LEFT(A35,FIND("-",A35)-1),MASTER!A:C,3,FALSE())</f>
        <v>Sale</v>
      </c>
      <c r="N35" t="str">
        <f t="shared" si="0"/>
        <v/>
      </c>
      <c r="O35" t="str">
        <f t="shared" si="3"/>
        <v/>
      </c>
      <c r="P35">
        <f t="shared" si="4"/>
        <v>0</v>
      </c>
      <c r="Q35">
        <f t="shared" si="1"/>
        <v>0</v>
      </c>
      <c r="R35">
        <f t="shared" si="2"/>
        <v>0</v>
      </c>
    </row>
    <row r="36" spans="1:18" ht="15" customHeight="1">
      <c r="A36" s="17" t="s">
        <v>331</v>
      </c>
      <c r="B36" s="17" t="s">
        <v>143</v>
      </c>
      <c r="C36" s="17" t="s">
        <v>36</v>
      </c>
      <c r="D36" s="17" t="s">
        <v>43</v>
      </c>
      <c r="E36" s="96" t="s">
        <v>38</v>
      </c>
      <c r="F36" s="96" t="s">
        <v>38</v>
      </c>
      <c r="G36" s="19">
        <v>6176</v>
      </c>
      <c r="H36" s="96" t="s">
        <v>38</v>
      </c>
      <c r="I36" s="96" t="s">
        <v>38</v>
      </c>
      <c r="J36" s="19">
        <v>0</v>
      </c>
      <c r="K36" s="19">
        <v>0</v>
      </c>
      <c r="L36" t="str">
        <f>VLOOKUP(LEFT(A36,FIND("-",A36)-1),MASTER!A:C,2,FALSE())</f>
        <v>Silver</v>
      </c>
      <c r="M36" t="str">
        <f>VLOOKUP(LEFT(A36,FIND("-",A36)-1),MASTER!A:C,3,FALSE())</f>
        <v>Sale</v>
      </c>
      <c r="N36" t="str">
        <f t="shared" si="0"/>
        <v/>
      </c>
      <c r="O36" t="str">
        <f t="shared" si="3"/>
        <v/>
      </c>
      <c r="P36">
        <f t="shared" si="4"/>
        <v>0</v>
      </c>
      <c r="Q36">
        <f t="shared" si="1"/>
        <v>0</v>
      </c>
      <c r="R36">
        <f t="shared" si="2"/>
        <v>0</v>
      </c>
    </row>
    <row r="37" spans="1:18" ht="15" customHeight="1">
      <c r="A37" s="17" t="s">
        <v>332</v>
      </c>
      <c r="B37" s="17" t="s">
        <v>143</v>
      </c>
      <c r="C37" s="17" t="s">
        <v>36</v>
      </c>
      <c r="D37" s="17" t="s">
        <v>37</v>
      </c>
      <c r="E37" s="96" t="s">
        <v>38</v>
      </c>
      <c r="F37" s="19">
        <v>0</v>
      </c>
      <c r="G37" s="19">
        <v>0</v>
      </c>
      <c r="H37" s="97">
        <v>38.764000000000003</v>
      </c>
      <c r="I37" s="19">
        <v>82.42</v>
      </c>
      <c r="J37" s="19">
        <v>6677.38</v>
      </c>
      <c r="K37" s="19">
        <v>6677.38</v>
      </c>
      <c r="L37" t="str">
        <f>VLOOKUP(LEFT(A37,FIND("-",A37)-1),MASTER!A:C,2,FALSE())</f>
        <v>Silver</v>
      </c>
      <c r="M37" t="str">
        <f>VLOOKUP(LEFT(A37,FIND("-",A37)-1),MASTER!A:C,3,FALSE())</f>
        <v>Sale</v>
      </c>
      <c r="N37">
        <f t="shared" si="0"/>
        <v>38.764000000000003</v>
      </c>
      <c r="O37">
        <f t="shared" si="3"/>
        <v>82.42</v>
      </c>
      <c r="P37">
        <f t="shared" si="4"/>
        <v>3194.9290000000001</v>
      </c>
      <c r="Q37">
        <f t="shared" si="1"/>
        <v>3194.9290000000001</v>
      </c>
      <c r="R37">
        <f t="shared" si="2"/>
        <v>0</v>
      </c>
    </row>
    <row r="38" spans="1:18" ht="15" customHeight="1">
      <c r="A38" s="17" t="s">
        <v>332</v>
      </c>
      <c r="B38" s="17" t="s">
        <v>143</v>
      </c>
      <c r="C38" s="17" t="s">
        <v>36</v>
      </c>
      <c r="D38" s="17" t="s">
        <v>40</v>
      </c>
      <c r="E38" s="96" t="s">
        <v>38</v>
      </c>
      <c r="F38" s="96" t="s">
        <v>38</v>
      </c>
      <c r="G38" s="19">
        <v>0</v>
      </c>
      <c r="H38" s="96" t="s">
        <v>38</v>
      </c>
      <c r="I38" s="96" t="s">
        <v>38</v>
      </c>
      <c r="J38" s="19">
        <v>100.16</v>
      </c>
      <c r="K38" s="19">
        <v>0</v>
      </c>
      <c r="L38" t="str">
        <f>VLOOKUP(LEFT(A38,FIND("-",A38)-1),MASTER!A:C,2,FALSE())</f>
        <v>Silver</v>
      </c>
      <c r="M38" t="str">
        <f>VLOOKUP(LEFT(A38,FIND("-",A38)-1),MASTER!A:C,3,FALSE())</f>
        <v>Sale</v>
      </c>
      <c r="N38" t="str">
        <f t="shared" si="0"/>
        <v/>
      </c>
      <c r="O38" t="str">
        <f t="shared" si="3"/>
        <v/>
      </c>
      <c r="P38">
        <f t="shared" si="4"/>
        <v>0</v>
      </c>
      <c r="Q38">
        <f t="shared" si="1"/>
        <v>0</v>
      </c>
      <c r="R38">
        <f t="shared" si="2"/>
        <v>0</v>
      </c>
    </row>
    <row r="39" spans="1:18" ht="15" customHeight="1">
      <c r="A39" s="17" t="s">
        <v>332</v>
      </c>
      <c r="B39" s="17" t="s">
        <v>143</v>
      </c>
      <c r="C39" s="17" t="s">
        <v>36</v>
      </c>
      <c r="D39" s="17" t="s">
        <v>41</v>
      </c>
      <c r="E39" s="96" t="s">
        <v>38</v>
      </c>
      <c r="F39" s="96" t="s">
        <v>38</v>
      </c>
      <c r="G39" s="19">
        <v>0</v>
      </c>
      <c r="H39" s="96" t="s">
        <v>38</v>
      </c>
      <c r="I39" s="96" t="s">
        <v>38</v>
      </c>
      <c r="J39" s="19">
        <v>100.16</v>
      </c>
      <c r="K39" s="19">
        <v>0</v>
      </c>
      <c r="L39" t="str">
        <f>VLOOKUP(LEFT(A39,FIND("-",A39)-1),MASTER!A:C,2,FALSE())</f>
        <v>Silver</v>
      </c>
      <c r="M39" t="str">
        <f>VLOOKUP(LEFT(A39,FIND("-",A39)-1),MASTER!A:C,3,FALSE())</f>
        <v>Sale</v>
      </c>
      <c r="N39" t="str">
        <f t="shared" si="0"/>
        <v/>
      </c>
      <c r="O39" t="str">
        <f t="shared" si="3"/>
        <v/>
      </c>
      <c r="P39">
        <f t="shared" si="4"/>
        <v>0</v>
      </c>
      <c r="Q39">
        <f t="shared" si="1"/>
        <v>0</v>
      </c>
      <c r="R39">
        <f t="shared" si="2"/>
        <v>0</v>
      </c>
    </row>
    <row r="40" spans="1:18" ht="15" customHeight="1">
      <c r="A40" s="17" t="s">
        <v>332</v>
      </c>
      <c r="B40" s="17" t="s">
        <v>143</v>
      </c>
      <c r="C40" s="17" t="s">
        <v>36</v>
      </c>
      <c r="D40" s="17" t="s">
        <v>42</v>
      </c>
      <c r="E40" s="96" t="s">
        <v>38</v>
      </c>
      <c r="F40" s="96" t="s">
        <v>38</v>
      </c>
      <c r="G40" s="19">
        <v>0</v>
      </c>
      <c r="H40" s="96" t="s">
        <v>38</v>
      </c>
      <c r="I40" s="96" t="s">
        <v>38</v>
      </c>
      <c r="J40" s="19">
        <v>0.3</v>
      </c>
      <c r="K40" s="19">
        <v>0</v>
      </c>
      <c r="L40" t="str">
        <f>VLOOKUP(LEFT(A40,FIND("-",A40)-1),MASTER!A:C,2,FALSE())</f>
        <v>Silver</v>
      </c>
      <c r="M40" t="str">
        <f>VLOOKUP(LEFT(A40,FIND("-",A40)-1),MASTER!A:C,3,FALSE())</f>
        <v>Sale</v>
      </c>
      <c r="N40" t="str">
        <f t="shared" si="0"/>
        <v/>
      </c>
      <c r="O40" t="str">
        <f t="shared" si="3"/>
        <v/>
      </c>
      <c r="P40">
        <f t="shared" si="4"/>
        <v>0</v>
      </c>
      <c r="Q40">
        <f t="shared" si="1"/>
        <v>0</v>
      </c>
      <c r="R40">
        <f t="shared" si="2"/>
        <v>0</v>
      </c>
    </row>
    <row r="41" spans="1:18" ht="15" customHeight="1">
      <c r="A41" s="17" t="s">
        <v>332</v>
      </c>
      <c r="B41" s="17" t="s">
        <v>143</v>
      </c>
      <c r="C41" s="17" t="s">
        <v>36</v>
      </c>
      <c r="D41" s="17" t="s">
        <v>43</v>
      </c>
      <c r="E41" s="96" t="s">
        <v>38</v>
      </c>
      <c r="F41" s="96" t="s">
        <v>38</v>
      </c>
      <c r="G41" s="19">
        <v>6878</v>
      </c>
      <c r="H41" s="96" t="s">
        <v>38</v>
      </c>
      <c r="I41" s="96" t="s">
        <v>38</v>
      </c>
      <c r="J41" s="19">
        <v>0</v>
      </c>
      <c r="K41" s="19">
        <v>0</v>
      </c>
      <c r="L41" t="str">
        <f>VLOOKUP(LEFT(A41,FIND("-",A41)-1),MASTER!A:C,2,FALSE())</f>
        <v>Silver</v>
      </c>
      <c r="M41" t="str">
        <f>VLOOKUP(LEFT(A41,FIND("-",A41)-1),MASTER!A:C,3,FALSE())</f>
        <v>Sale</v>
      </c>
      <c r="N41" t="str">
        <f t="shared" si="0"/>
        <v/>
      </c>
      <c r="O41" t="str">
        <f t="shared" si="3"/>
        <v/>
      </c>
      <c r="P41">
        <f t="shared" si="4"/>
        <v>0</v>
      </c>
      <c r="Q41">
        <f t="shared" si="1"/>
        <v>0</v>
      </c>
      <c r="R41">
        <f t="shared" si="2"/>
        <v>0</v>
      </c>
    </row>
    <row r="42" spans="1:18" ht="15" customHeight="1">
      <c r="A42" s="17" t="s">
        <v>333</v>
      </c>
      <c r="B42" s="17" t="s">
        <v>143</v>
      </c>
      <c r="C42" s="17" t="s">
        <v>36</v>
      </c>
      <c r="D42" s="17" t="s">
        <v>44</v>
      </c>
      <c r="E42" s="96" t="s">
        <v>38</v>
      </c>
      <c r="F42" s="19">
        <v>0</v>
      </c>
      <c r="G42" s="19">
        <v>0</v>
      </c>
      <c r="H42" s="97">
        <v>2787.1849999999999</v>
      </c>
      <c r="I42" s="19">
        <v>82.42</v>
      </c>
      <c r="J42" s="19">
        <v>97512.88</v>
      </c>
      <c r="K42" s="19">
        <v>97512.88</v>
      </c>
      <c r="L42" t="str">
        <f>VLOOKUP(LEFT(A42,FIND("-",A42)-1),MASTER!A:C,2,FALSE())</f>
        <v>Silver</v>
      </c>
      <c r="M42" t="str">
        <f>VLOOKUP(LEFT(A42,FIND("-",A42)-1),MASTER!A:C,3,FALSE())</f>
        <v>Sale</v>
      </c>
      <c r="N42">
        <f t="shared" si="0"/>
        <v>2787.1849999999999</v>
      </c>
      <c r="O42">
        <f t="shared" si="3"/>
        <v>82.42</v>
      </c>
      <c r="P42">
        <f t="shared" si="4"/>
        <v>229719.788</v>
      </c>
      <c r="Q42">
        <f t="shared" si="1"/>
        <v>229719.788</v>
      </c>
      <c r="R42">
        <f t="shared" si="2"/>
        <v>0</v>
      </c>
    </row>
    <row r="43" spans="1:18" ht="15" customHeight="1">
      <c r="A43" s="17" t="s">
        <v>333</v>
      </c>
      <c r="B43" s="17" t="s">
        <v>143</v>
      </c>
      <c r="C43" s="17" t="s">
        <v>36</v>
      </c>
      <c r="D43" s="17" t="s">
        <v>45</v>
      </c>
      <c r="E43" s="96" t="s">
        <v>38</v>
      </c>
      <c r="F43" s="96" t="s">
        <v>38</v>
      </c>
      <c r="G43" s="19">
        <v>0</v>
      </c>
      <c r="H43" s="96" t="s">
        <v>38</v>
      </c>
      <c r="I43" s="96" t="s">
        <v>38</v>
      </c>
      <c r="J43" s="19">
        <v>7465.59</v>
      </c>
      <c r="K43" s="19">
        <v>7465.59</v>
      </c>
      <c r="L43" t="str">
        <f>VLOOKUP(LEFT(A43,FIND("-",A43)-1),MASTER!A:C,2,FALSE())</f>
        <v>Silver</v>
      </c>
      <c r="M43" t="str">
        <f>VLOOKUP(LEFT(A43,FIND("-",A43)-1),MASTER!A:C,3,FALSE())</f>
        <v>Sale</v>
      </c>
      <c r="N43" t="str">
        <f t="shared" si="0"/>
        <v/>
      </c>
      <c r="O43" t="str">
        <f t="shared" si="3"/>
        <v/>
      </c>
      <c r="P43">
        <f t="shared" si="4"/>
        <v>0</v>
      </c>
      <c r="Q43">
        <f t="shared" si="1"/>
        <v>0</v>
      </c>
      <c r="R43">
        <f t="shared" si="2"/>
        <v>0</v>
      </c>
    </row>
    <row r="44" spans="1:18" ht="15" customHeight="1">
      <c r="A44" s="17" t="s">
        <v>333</v>
      </c>
      <c r="B44" s="17" t="s">
        <v>143</v>
      </c>
      <c r="C44" s="17" t="s">
        <v>36</v>
      </c>
      <c r="D44" s="17" t="s">
        <v>37</v>
      </c>
      <c r="E44" s="96" t="s">
        <v>38</v>
      </c>
      <c r="F44" s="96" t="s">
        <v>38</v>
      </c>
      <c r="G44" s="19">
        <v>0</v>
      </c>
      <c r="H44" s="96" t="s">
        <v>38</v>
      </c>
      <c r="I44" s="96" t="s">
        <v>38</v>
      </c>
      <c r="J44" s="19">
        <v>132215.37</v>
      </c>
      <c r="K44" s="19">
        <v>132215.37</v>
      </c>
      <c r="L44" t="str">
        <f>VLOOKUP(LEFT(A44,FIND("-",A44)-1),MASTER!A:C,2,FALSE())</f>
        <v>Silver</v>
      </c>
      <c r="M44" t="str">
        <f>VLOOKUP(LEFT(A44,FIND("-",A44)-1),MASTER!A:C,3,FALSE())</f>
        <v>Sale</v>
      </c>
      <c r="N44" t="str">
        <f t="shared" si="0"/>
        <v/>
      </c>
      <c r="O44" t="str">
        <f t="shared" si="3"/>
        <v/>
      </c>
      <c r="P44">
        <f t="shared" si="4"/>
        <v>0</v>
      </c>
      <c r="Q44">
        <f t="shared" si="1"/>
        <v>0</v>
      </c>
      <c r="R44">
        <f t="shared" si="2"/>
        <v>0</v>
      </c>
    </row>
    <row r="45" spans="1:18" ht="15" customHeight="1">
      <c r="A45" s="17" t="s">
        <v>333</v>
      </c>
      <c r="B45" s="17" t="s">
        <v>143</v>
      </c>
      <c r="C45" s="17" t="s">
        <v>36</v>
      </c>
      <c r="D45" s="17" t="s">
        <v>39</v>
      </c>
      <c r="E45" s="96" t="s">
        <v>38</v>
      </c>
      <c r="F45" s="96" t="s">
        <v>38</v>
      </c>
      <c r="G45" s="19">
        <v>0</v>
      </c>
      <c r="H45" s="96" t="s">
        <v>38</v>
      </c>
      <c r="I45" s="96" t="s">
        <v>38</v>
      </c>
      <c r="J45" s="19">
        <v>17886.75</v>
      </c>
      <c r="K45" s="19">
        <v>17886.75</v>
      </c>
      <c r="L45" t="str">
        <f>VLOOKUP(LEFT(A45,FIND("-",A45)-1),MASTER!A:C,2,FALSE())</f>
        <v>Silver</v>
      </c>
      <c r="M45" t="str">
        <f>VLOOKUP(LEFT(A45,FIND("-",A45)-1),MASTER!A:C,3,FALSE())</f>
        <v>Sale</v>
      </c>
      <c r="N45" t="str">
        <f t="shared" si="0"/>
        <v/>
      </c>
      <c r="O45" t="str">
        <f t="shared" si="3"/>
        <v/>
      </c>
      <c r="P45">
        <f t="shared" si="4"/>
        <v>0</v>
      </c>
      <c r="Q45">
        <f t="shared" si="1"/>
        <v>0</v>
      </c>
      <c r="R45">
        <f t="shared" si="2"/>
        <v>0</v>
      </c>
    </row>
    <row r="46" spans="1:18" ht="15" customHeight="1">
      <c r="A46" s="17" t="s">
        <v>333</v>
      </c>
      <c r="B46" s="17" t="s">
        <v>143</v>
      </c>
      <c r="C46" s="17" t="s">
        <v>36</v>
      </c>
      <c r="D46" s="17" t="s">
        <v>62</v>
      </c>
      <c r="E46" s="96" t="s">
        <v>38</v>
      </c>
      <c r="F46" s="96" t="s">
        <v>38</v>
      </c>
      <c r="G46" s="19">
        <v>0</v>
      </c>
      <c r="H46" s="96" t="s">
        <v>38</v>
      </c>
      <c r="I46" s="96" t="s">
        <v>38</v>
      </c>
      <c r="J46" s="19">
        <v>35</v>
      </c>
      <c r="K46" s="19">
        <v>35</v>
      </c>
      <c r="L46" t="str">
        <f>VLOOKUP(LEFT(A46,FIND("-",A46)-1),MASTER!A:C,2,FALSE())</f>
        <v>Silver</v>
      </c>
      <c r="M46" t="str">
        <f>VLOOKUP(LEFT(A46,FIND("-",A46)-1),MASTER!A:C,3,FALSE())</f>
        <v>Sale</v>
      </c>
      <c r="N46" t="str">
        <f t="shared" si="0"/>
        <v/>
      </c>
      <c r="O46" t="str">
        <f t="shared" si="3"/>
        <v/>
      </c>
      <c r="P46">
        <f t="shared" si="4"/>
        <v>0</v>
      </c>
      <c r="Q46">
        <f t="shared" si="1"/>
        <v>0</v>
      </c>
      <c r="R46">
        <f t="shared" si="2"/>
        <v>0</v>
      </c>
    </row>
    <row r="47" spans="1:18" ht="15" customHeight="1">
      <c r="A47" s="17" t="s">
        <v>333</v>
      </c>
      <c r="B47" s="17" t="s">
        <v>143</v>
      </c>
      <c r="C47" s="17" t="s">
        <v>36</v>
      </c>
      <c r="D47" s="17" t="s">
        <v>46</v>
      </c>
      <c r="E47" s="96" t="s">
        <v>38</v>
      </c>
      <c r="F47" s="96" t="s">
        <v>38</v>
      </c>
      <c r="G47" s="19">
        <v>0</v>
      </c>
      <c r="H47" s="96" t="s">
        <v>38</v>
      </c>
      <c r="I47" s="96" t="s">
        <v>38</v>
      </c>
      <c r="J47" s="19">
        <v>1462.69</v>
      </c>
      <c r="K47" s="19">
        <v>0</v>
      </c>
      <c r="L47" t="str">
        <f>VLOOKUP(LEFT(A47,FIND("-",A47)-1),MASTER!A:C,2,FALSE())</f>
        <v>Silver</v>
      </c>
      <c r="M47" t="str">
        <f>VLOOKUP(LEFT(A47,FIND("-",A47)-1),MASTER!A:C,3,FALSE())</f>
        <v>Sale</v>
      </c>
      <c r="N47" t="str">
        <f t="shared" si="0"/>
        <v/>
      </c>
      <c r="O47" t="str">
        <f t="shared" si="3"/>
        <v/>
      </c>
      <c r="P47">
        <f t="shared" si="4"/>
        <v>0</v>
      </c>
      <c r="Q47">
        <f t="shared" si="1"/>
        <v>0</v>
      </c>
      <c r="R47">
        <f t="shared" si="2"/>
        <v>0</v>
      </c>
    </row>
    <row r="48" spans="1:18" ht="15" customHeight="1">
      <c r="A48" s="17" t="s">
        <v>333</v>
      </c>
      <c r="B48" s="17" t="s">
        <v>143</v>
      </c>
      <c r="C48" s="17" t="s">
        <v>36</v>
      </c>
      <c r="D48" s="17" t="s">
        <v>47</v>
      </c>
      <c r="E48" s="96" t="s">
        <v>38</v>
      </c>
      <c r="F48" s="96" t="s">
        <v>38</v>
      </c>
      <c r="G48" s="19">
        <v>0</v>
      </c>
      <c r="H48" s="96" t="s">
        <v>38</v>
      </c>
      <c r="I48" s="96" t="s">
        <v>38</v>
      </c>
      <c r="J48" s="19">
        <v>1462.69</v>
      </c>
      <c r="K48" s="19">
        <v>0</v>
      </c>
      <c r="L48" t="str">
        <f>VLOOKUP(LEFT(A48,FIND("-",A48)-1),MASTER!A:C,2,FALSE())</f>
        <v>Silver</v>
      </c>
      <c r="M48" t="str">
        <f>VLOOKUP(LEFT(A48,FIND("-",A48)-1),MASTER!A:C,3,FALSE())</f>
        <v>Sale</v>
      </c>
      <c r="N48" t="str">
        <f t="shared" si="0"/>
        <v/>
      </c>
      <c r="O48" t="str">
        <f t="shared" si="3"/>
        <v/>
      </c>
      <c r="P48">
        <f t="shared" si="4"/>
        <v>0</v>
      </c>
      <c r="Q48">
        <f t="shared" si="1"/>
        <v>0</v>
      </c>
      <c r="R48">
        <f t="shared" si="2"/>
        <v>0</v>
      </c>
    </row>
    <row r="49" spans="1:18" ht="15" customHeight="1">
      <c r="A49" s="17" t="s">
        <v>333</v>
      </c>
      <c r="B49" s="17" t="s">
        <v>143</v>
      </c>
      <c r="C49" s="17" t="s">
        <v>36</v>
      </c>
      <c r="D49" s="17" t="s">
        <v>46</v>
      </c>
      <c r="E49" s="96" t="s">
        <v>38</v>
      </c>
      <c r="F49" s="96" t="s">
        <v>38</v>
      </c>
      <c r="G49" s="19">
        <v>0</v>
      </c>
      <c r="H49" s="96" t="s">
        <v>38</v>
      </c>
      <c r="I49" s="96" t="s">
        <v>38</v>
      </c>
      <c r="J49" s="19">
        <v>111.98</v>
      </c>
      <c r="K49" s="19">
        <v>0</v>
      </c>
      <c r="L49" t="str">
        <f>VLOOKUP(LEFT(A49,FIND("-",A49)-1),MASTER!A:C,2,FALSE())</f>
        <v>Silver</v>
      </c>
      <c r="M49" t="str">
        <f>VLOOKUP(LEFT(A49,FIND("-",A49)-1),MASTER!A:C,3,FALSE())</f>
        <v>Sale</v>
      </c>
      <c r="N49" t="str">
        <f t="shared" si="0"/>
        <v/>
      </c>
      <c r="O49" t="str">
        <f t="shared" si="3"/>
        <v/>
      </c>
      <c r="P49">
        <f t="shared" si="4"/>
        <v>0</v>
      </c>
      <c r="Q49">
        <f t="shared" si="1"/>
        <v>0</v>
      </c>
      <c r="R49">
        <f t="shared" si="2"/>
        <v>0</v>
      </c>
    </row>
    <row r="50" spans="1:18" ht="15" customHeight="1">
      <c r="A50" s="17" t="s">
        <v>333</v>
      </c>
      <c r="B50" s="17" t="s">
        <v>143</v>
      </c>
      <c r="C50" s="17" t="s">
        <v>36</v>
      </c>
      <c r="D50" s="17" t="s">
        <v>47</v>
      </c>
      <c r="E50" s="96" t="s">
        <v>38</v>
      </c>
      <c r="F50" s="96" t="s">
        <v>38</v>
      </c>
      <c r="G50" s="19">
        <v>0</v>
      </c>
      <c r="H50" s="96" t="s">
        <v>38</v>
      </c>
      <c r="I50" s="96" t="s">
        <v>38</v>
      </c>
      <c r="J50" s="19">
        <v>111.98</v>
      </c>
      <c r="K50" s="19">
        <v>0</v>
      </c>
      <c r="L50" t="str">
        <f>VLOOKUP(LEFT(A50,FIND("-",A50)-1),MASTER!A:C,2,FALSE())</f>
        <v>Silver</v>
      </c>
      <c r="M50" t="str">
        <f>VLOOKUP(LEFT(A50,FIND("-",A50)-1),MASTER!A:C,3,FALSE())</f>
        <v>Sale</v>
      </c>
      <c r="N50" t="str">
        <f t="shared" si="0"/>
        <v/>
      </c>
      <c r="O50" t="str">
        <f t="shared" si="3"/>
        <v/>
      </c>
      <c r="P50">
        <f t="shared" si="4"/>
        <v>0</v>
      </c>
      <c r="Q50">
        <f t="shared" si="1"/>
        <v>0</v>
      </c>
      <c r="R50">
        <f t="shared" si="2"/>
        <v>0</v>
      </c>
    </row>
    <row r="51" spans="1:18" ht="15" customHeight="1">
      <c r="A51" s="17" t="s">
        <v>333</v>
      </c>
      <c r="B51" s="17" t="s">
        <v>143</v>
      </c>
      <c r="C51" s="17" t="s">
        <v>36</v>
      </c>
      <c r="D51" s="17" t="s">
        <v>40</v>
      </c>
      <c r="E51" s="96" t="s">
        <v>38</v>
      </c>
      <c r="F51" s="96" t="s">
        <v>38</v>
      </c>
      <c r="G51" s="19">
        <v>0</v>
      </c>
      <c r="H51" s="96" t="s">
        <v>38</v>
      </c>
      <c r="I51" s="96" t="s">
        <v>38</v>
      </c>
      <c r="J51" s="19">
        <v>1983.23</v>
      </c>
      <c r="K51" s="19">
        <v>0</v>
      </c>
      <c r="L51" t="str">
        <f>VLOOKUP(LEFT(A51,FIND("-",A51)-1),MASTER!A:C,2,FALSE())</f>
        <v>Silver</v>
      </c>
      <c r="M51" t="str">
        <f>VLOOKUP(LEFT(A51,FIND("-",A51)-1),MASTER!A:C,3,FALSE())</f>
        <v>Sale</v>
      </c>
      <c r="N51" t="str">
        <f t="shared" si="0"/>
        <v/>
      </c>
      <c r="O51" t="str">
        <f t="shared" si="3"/>
        <v/>
      </c>
      <c r="P51">
        <f t="shared" si="4"/>
        <v>0</v>
      </c>
      <c r="Q51">
        <f t="shared" si="1"/>
        <v>0</v>
      </c>
      <c r="R51">
        <f t="shared" si="2"/>
        <v>0</v>
      </c>
    </row>
    <row r="52" spans="1:18" ht="15" customHeight="1">
      <c r="A52" s="17" t="s">
        <v>333</v>
      </c>
      <c r="B52" s="17" t="s">
        <v>143</v>
      </c>
      <c r="C52" s="17" t="s">
        <v>36</v>
      </c>
      <c r="D52" s="17" t="s">
        <v>41</v>
      </c>
      <c r="E52" s="96" t="s">
        <v>38</v>
      </c>
      <c r="F52" s="96" t="s">
        <v>38</v>
      </c>
      <c r="G52" s="19">
        <v>0</v>
      </c>
      <c r="H52" s="96" t="s">
        <v>38</v>
      </c>
      <c r="I52" s="96" t="s">
        <v>38</v>
      </c>
      <c r="J52" s="19">
        <v>1983.23</v>
      </c>
      <c r="K52" s="19">
        <v>0</v>
      </c>
      <c r="L52" t="str">
        <f>VLOOKUP(LEFT(A52,FIND("-",A52)-1),MASTER!A:C,2,FALSE())</f>
        <v>Silver</v>
      </c>
      <c r="M52" t="str">
        <f>VLOOKUP(LEFT(A52,FIND("-",A52)-1),MASTER!A:C,3,FALSE())</f>
        <v>Sale</v>
      </c>
      <c r="N52" t="str">
        <f t="shared" si="0"/>
        <v/>
      </c>
      <c r="O52" t="str">
        <f t="shared" si="3"/>
        <v/>
      </c>
      <c r="P52">
        <f t="shared" si="4"/>
        <v>0</v>
      </c>
      <c r="Q52">
        <f t="shared" si="1"/>
        <v>0</v>
      </c>
      <c r="R52">
        <f t="shared" si="2"/>
        <v>0</v>
      </c>
    </row>
    <row r="53" spans="1:18" ht="15" customHeight="1">
      <c r="A53" s="17" t="s">
        <v>333</v>
      </c>
      <c r="B53" s="17" t="s">
        <v>143</v>
      </c>
      <c r="C53" s="17" t="s">
        <v>36</v>
      </c>
      <c r="D53" s="17" t="s">
        <v>40</v>
      </c>
      <c r="E53" s="96" t="s">
        <v>38</v>
      </c>
      <c r="F53" s="96" t="s">
        <v>38</v>
      </c>
      <c r="G53" s="19">
        <v>0</v>
      </c>
      <c r="H53" s="96" t="s">
        <v>38</v>
      </c>
      <c r="I53" s="96" t="s">
        <v>38</v>
      </c>
      <c r="J53" s="19">
        <v>268.3</v>
      </c>
      <c r="K53" s="19">
        <v>0</v>
      </c>
      <c r="L53" t="str">
        <f>VLOOKUP(LEFT(A53,FIND("-",A53)-1),MASTER!A:C,2,FALSE())</f>
        <v>Silver</v>
      </c>
      <c r="M53" t="str">
        <f>VLOOKUP(LEFT(A53,FIND("-",A53)-1),MASTER!A:C,3,FALSE())</f>
        <v>Sale</v>
      </c>
      <c r="N53" t="str">
        <f t="shared" si="0"/>
        <v/>
      </c>
      <c r="O53" t="str">
        <f t="shared" si="3"/>
        <v/>
      </c>
      <c r="P53">
        <f t="shared" si="4"/>
        <v>0</v>
      </c>
      <c r="Q53">
        <f t="shared" si="1"/>
        <v>0</v>
      </c>
      <c r="R53">
        <f t="shared" si="2"/>
        <v>0</v>
      </c>
    </row>
    <row r="54" spans="1:18" ht="15" customHeight="1">
      <c r="A54" s="17" t="s">
        <v>333</v>
      </c>
      <c r="B54" s="17" t="s">
        <v>143</v>
      </c>
      <c r="C54" s="17" t="s">
        <v>36</v>
      </c>
      <c r="D54" s="17" t="s">
        <v>41</v>
      </c>
      <c r="E54" s="96" t="s">
        <v>38</v>
      </c>
      <c r="F54" s="96" t="s">
        <v>38</v>
      </c>
      <c r="G54" s="19">
        <v>0</v>
      </c>
      <c r="H54" s="96" t="s">
        <v>38</v>
      </c>
      <c r="I54" s="96" t="s">
        <v>38</v>
      </c>
      <c r="J54" s="19">
        <v>268.3</v>
      </c>
      <c r="K54" s="19">
        <v>0</v>
      </c>
      <c r="L54" t="str">
        <f>VLOOKUP(LEFT(A54,FIND("-",A54)-1),MASTER!A:C,2,FALSE())</f>
        <v>Silver</v>
      </c>
      <c r="M54" t="str">
        <f>VLOOKUP(LEFT(A54,FIND("-",A54)-1),MASTER!A:C,3,FALSE())</f>
        <v>Sale</v>
      </c>
      <c r="N54" t="str">
        <f t="shared" si="0"/>
        <v/>
      </c>
      <c r="O54" t="str">
        <f t="shared" si="3"/>
        <v/>
      </c>
      <c r="P54">
        <f t="shared" si="4"/>
        <v>0</v>
      </c>
      <c r="Q54">
        <f t="shared" si="1"/>
        <v>0</v>
      </c>
      <c r="R54">
        <f t="shared" si="2"/>
        <v>0</v>
      </c>
    </row>
    <row r="55" spans="1:18" ht="15" customHeight="1">
      <c r="A55" s="17" t="s">
        <v>333</v>
      </c>
      <c r="B55" s="17" t="s">
        <v>143</v>
      </c>
      <c r="C55" s="17" t="s">
        <v>36</v>
      </c>
      <c r="D55" s="17" t="s">
        <v>40</v>
      </c>
      <c r="E55" s="96" t="s">
        <v>38</v>
      </c>
      <c r="F55" s="96" t="s">
        <v>38</v>
      </c>
      <c r="G55" s="19">
        <v>0</v>
      </c>
      <c r="H55" s="96" t="s">
        <v>38</v>
      </c>
      <c r="I55" s="96" t="s">
        <v>38</v>
      </c>
      <c r="J55" s="19">
        <v>0.53</v>
      </c>
      <c r="K55" s="19">
        <v>0</v>
      </c>
      <c r="L55" t="str">
        <f>VLOOKUP(LEFT(A55,FIND("-",A55)-1),MASTER!A:C,2,FALSE())</f>
        <v>Silver</v>
      </c>
      <c r="M55" t="str">
        <f>VLOOKUP(LEFT(A55,FIND("-",A55)-1),MASTER!A:C,3,FALSE())</f>
        <v>Sale</v>
      </c>
      <c r="N55" t="str">
        <f t="shared" si="0"/>
        <v/>
      </c>
      <c r="O55" t="str">
        <f t="shared" si="3"/>
        <v/>
      </c>
      <c r="P55">
        <f t="shared" si="4"/>
        <v>0</v>
      </c>
      <c r="Q55">
        <f t="shared" si="1"/>
        <v>0</v>
      </c>
      <c r="R55">
        <f t="shared" si="2"/>
        <v>0</v>
      </c>
    </row>
    <row r="56" spans="1:18" ht="15" customHeight="1">
      <c r="A56" s="17" t="s">
        <v>333</v>
      </c>
      <c r="B56" s="17" t="s">
        <v>143</v>
      </c>
      <c r="C56" s="17" t="s">
        <v>36</v>
      </c>
      <c r="D56" s="17" t="s">
        <v>41</v>
      </c>
      <c r="E56" s="96" t="s">
        <v>38</v>
      </c>
      <c r="F56" s="96" t="s">
        <v>38</v>
      </c>
      <c r="G56" s="19">
        <v>0</v>
      </c>
      <c r="H56" s="96" t="s">
        <v>38</v>
      </c>
      <c r="I56" s="96" t="s">
        <v>38</v>
      </c>
      <c r="J56" s="19">
        <v>0.53</v>
      </c>
      <c r="K56" s="19">
        <v>0</v>
      </c>
      <c r="L56" t="str">
        <f>VLOOKUP(LEFT(A56,FIND("-",A56)-1),MASTER!A:C,2,FALSE())</f>
        <v>Silver</v>
      </c>
      <c r="M56" t="str">
        <f>VLOOKUP(LEFT(A56,FIND("-",A56)-1),MASTER!A:C,3,FALSE())</f>
        <v>Sale</v>
      </c>
      <c r="N56" t="str">
        <f t="shared" si="0"/>
        <v/>
      </c>
      <c r="O56" t="str">
        <f t="shared" si="3"/>
        <v/>
      </c>
      <c r="P56">
        <f t="shared" si="4"/>
        <v>0</v>
      </c>
      <c r="Q56">
        <f t="shared" si="1"/>
        <v>0</v>
      </c>
      <c r="R56">
        <f t="shared" si="2"/>
        <v>0</v>
      </c>
    </row>
    <row r="57" spans="1:18" ht="15" customHeight="1">
      <c r="A57" s="17" t="s">
        <v>333</v>
      </c>
      <c r="B57" s="17" t="s">
        <v>143</v>
      </c>
      <c r="C57" s="17" t="s">
        <v>36</v>
      </c>
      <c r="D57" s="17" t="s">
        <v>42</v>
      </c>
      <c r="E57" s="96" t="s">
        <v>38</v>
      </c>
      <c r="F57" s="96" t="s">
        <v>38</v>
      </c>
      <c r="G57" s="19">
        <v>0.05</v>
      </c>
      <c r="H57" s="96" t="s">
        <v>38</v>
      </c>
      <c r="I57" s="96" t="s">
        <v>38</v>
      </c>
      <c r="J57" s="19">
        <v>0</v>
      </c>
      <c r="K57" s="19">
        <v>0</v>
      </c>
      <c r="L57" t="str">
        <f>VLOOKUP(LEFT(A57,FIND("-",A57)-1),MASTER!A:C,2,FALSE())</f>
        <v>Silver</v>
      </c>
      <c r="M57" t="str">
        <f>VLOOKUP(LEFT(A57,FIND("-",A57)-1),MASTER!A:C,3,FALSE())</f>
        <v>Sale</v>
      </c>
      <c r="N57" t="str">
        <f t="shared" si="0"/>
        <v/>
      </c>
      <c r="O57" t="str">
        <f t="shared" si="3"/>
        <v/>
      </c>
      <c r="P57">
        <f t="shared" si="4"/>
        <v>0</v>
      </c>
      <c r="Q57">
        <f t="shared" si="1"/>
        <v>0</v>
      </c>
      <c r="R57">
        <f t="shared" si="2"/>
        <v>0</v>
      </c>
    </row>
    <row r="58" spans="1:18" ht="15" customHeight="1">
      <c r="A58" s="17" t="s">
        <v>333</v>
      </c>
      <c r="B58" s="17" t="s">
        <v>143</v>
      </c>
      <c r="C58" s="17" t="s">
        <v>36</v>
      </c>
      <c r="D58" s="17" t="s">
        <v>43</v>
      </c>
      <c r="E58" s="96" t="s">
        <v>38</v>
      </c>
      <c r="F58" s="96" t="s">
        <v>38</v>
      </c>
      <c r="G58" s="19">
        <v>262769</v>
      </c>
      <c r="H58" s="96" t="s">
        <v>38</v>
      </c>
      <c r="I58" s="96" t="s">
        <v>38</v>
      </c>
      <c r="J58" s="19">
        <v>0</v>
      </c>
      <c r="K58" s="19">
        <v>0</v>
      </c>
      <c r="L58" t="str">
        <f>VLOOKUP(LEFT(A58,FIND("-",A58)-1),MASTER!A:C,2,FALSE())</f>
        <v>Silver</v>
      </c>
      <c r="M58" t="str">
        <f>VLOOKUP(LEFT(A58,FIND("-",A58)-1),MASTER!A:C,3,FALSE())</f>
        <v>Sale</v>
      </c>
      <c r="N58" t="str">
        <f t="shared" si="0"/>
        <v/>
      </c>
      <c r="O58" t="str">
        <f t="shared" si="3"/>
        <v/>
      </c>
      <c r="P58">
        <f t="shared" si="4"/>
        <v>0</v>
      </c>
      <c r="Q58">
        <f t="shared" si="1"/>
        <v>0</v>
      </c>
      <c r="R58">
        <f t="shared" si="2"/>
        <v>0</v>
      </c>
    </row>
    <row r="59" spans="1:18" ht="15" customHeight="1">
      <c r="A59" s="17" t="s">
        <v>334</v>
      </c>
      <c r="B59" s="17" t="s">
        <v>143</v>
      </c>
      <c r="C59" s="17" t="s">
        <v>36</v>
      </c>
      <c r="D59" s="17" t="s">
        <v>37</v>
      </c>
      <c r="E59" s="96" t="s">
        <v>38</v>
      </c>
      <c r="F59" s="19">
        <v>0</v>
      </c>
      <c r="G59" s="19">
        <v>0</v>
      </c>
      <c r="H59" s="97">
        <v>106.673</v>
      </c>
      <c r="I59" s="19">
        <v>82.42</v>
      </c>
      <c r="J59" s="19">
        <v>18165.47</v>
      </c>
      <c r="K59" s="19">
        <v>18165.47</v>
      </c>
      <c r="L59" t="str">
        <f>VLOOKUP(LEFT(A59,FIND("-",A59)-1),MASTER!A:C,2,FALSE())</f>
        <v>Silver</v>
      </c>
      <c r="M59" t="str">
        <f>VLOOKUP(LEFT(A59,FIND("-",A59)-1),MASTER!A:C,3,FALSE())</f>
        <v>Sale</v>
      </c>
      <c r="N59">
        <f t="shared" si="0"/>
        <v>106.673</v>
      </c>
      <c r="O59">
        <f t="shared" si="3"/>
        <v>82.42</v>
      </c>
      <c r="P59">
        <f t="shared" si="4"/>
        <v>8791.9889999999996</v>
      </c>
      <c r="Q59">
        <f t="shared" si="1"/>
        <v>8791.9889999999996</v>
      </c>
      <c r="R59">
        <f t="shared" si="2"/>
        <v>0</v>
      </c>
    </row>
    <row r="60" spans="1:18" ht="15" customHeight="1">
      <c r="A60" s="17" t="s">
        <v>334</v>
      </c>
      <c r="B60" s="17" t="s">
        <v>143</v>
      </c>
      <c r="C60" s="17" t="s">
        <v>36</v>
      </c>
      <c r="D60" s="17" t="s">
        <v>40</v>
      </c>
      <c r="E60" s="96" t="s">
        <v>38</v>
      </c>
      <c r="F60" s="96" t="s">
        <v>38</v>
      </c>
      <c r="G60" s="19">
        <v>0</v>
      </c>
      <c r="H60" s="96" t="s">
        <v>38</v>
      </c>
      <c r="I60" s="96" t="s">
        <v>38</v>
      </c>
      <c r="J60" s="19">
        <v>272.48</v>
      </c>
      <c r="K60" s="19">
        <v>0</v>
      </c>
      <c r="L60" t="str">
        <f>VLOOKUP(LEFT(A60,FIND("-",A60)-1),MASTER!A:C,2,FALSE())</f>
        <v>Silver</v>
      </c>
      <c r="M60" t="str">
        <f>VLOOKUP(LEFT(A60,FIND("-",A60)-1),MASTER!A:C,3,FALSE())</f>
        <v>Sale</v>
      </c>
      <c r="N60" t="str">
        <f t="shared" si="0"/>
        <v/>
      </c>
      <c r="O60" t="str">
        <f t="shared" si="3"/>
        <v/>
      </c>
      <c r="P60">
        <f t="shared" si="4"/>
        <v>0</v>
      </c>
      <c r="Q60">
        <f t="shared" si="1"/>
        <v>0</v>
      </c>
      <c r="R60">
        <f t="shared" si="2"/>
        <v>0</v>
      </c>
    </row>
    <row r="61" spans="1:18" ht="15" customHeight="1">
      <c r="A61" s="17" t="s">
        <v>334</v>
      </c>
      <c r="B61" s="17" t="s">
        <v>143</v>
      </c>
      <c r="C61" s="17" t="s">
        <v>36</v>
      </c>
      <c r="D61" s="17" t="s">
        <v>41</v>
      </c>
      <c r="E61" s="96" t="s">
        <v>38</v>
      </c>
      <c r="F61" s="96" t="s">
        <v>38</v>
      </c>
      <c r="G61" s="19">
        <v>0</v>
      </c>
      <c r="H61" s="96" t="s">
        <v>38</v>
      </c>
      <c r="I61" s="96" t="s">
        <v>38</v>
      </c>
      <c r="J61" s="19">
        <v>272.48</v>
      </c>
      <c r="K61" s="19">
        <v>0</v>
      </c>
      <c r="L61" t="str">
        <f>VLOOKUP(LEFT(A61,FIND("-",A61)-1),MASTER!A:C,2,FALSE())</f>
        <v>Silver</v>
      </c>
      <c r="M61" t="str">
        <f>VLOOKUP(LEFT(A61,FIND("-",A61)-1),MASTER!A:C,3,FALSE())</f>
        <v>Sale</v>
      </c>
      <c r="N61" t="str">
        <f t="shared" si="0"/>
        <v/>
      </c>
      <c r="O61" t="str">
        <f t="shared" si="3"/>
        <v/>
      </c>
      <c r="P61">
        <f t="shared" si="4"/>
        <v>0</v>
      </c>
      <c r="Q61">
        <f t="shared" si="1"/>
        <v>0</v>
      </c>
      <c r="R61">
        <f t="shared" si="2"/>
        <v>0</v>
      </c>
    </row>
    <row r="62" spans="1:18" ht="15" customHeight="1">
      <c r="A62" s="17" t="s">
        <v>334</v>
      </c>
      <c r="B62" s="17" t="s">
        <v>143</v>
      </c>
      <c r="C62" s="17" t="s">
        <v>36</v>
      </c>
      <c r="D62" s="17" t="s">
        <v>42</v>
      </c>
      <c r="E62" s="96" t="s">
        <v>38</v>
      </c>
      <c r="F62" s="96" t="s">
        <v>38</v>
      </c>
      <c r="G62" s="19">
        <v>0.43</v>
      </c>
      <c r="H62" s="96" t="s">
        <v>38</v>
      </c>
      <c r="I62" s="96" t="s">
        <v>38</v>
      </c>
      <c r="J62" s="19">
        <v>0</v>
      </c>
      <c r="K62" s="19">
        <v>0</v>
      </c>
      <c r="L62" t="str">
        <f>VLOOKUP(LEFT(A62,FIND("-",A62)-1),MASTER!A:C,2,FALSE())</f>
        <v>Silver</v>
      </c>
      <c r="M62" t="str">
        <f>VLOOKUP(LEFT(A62,FIND("-",A62)-1),MASTER!A:C,3,FALSE())</f>
        <v>Sale</v>
      </c>
      <c r="N62" t="str">
        <f t="shared" si="0"/>
        <v/>
      </c>
      <c r="O62" t="str">
        <f t="shared" si="3"/>
        <v/>
      </c>
      <c r="P62">
        <f t="shared" si="4"/>
        <v>0</v>
      </c>
      <c r="Q62">
        <f t="shared" si="1"/>
        <v>0</v>
      </c>
      <c r="R62">
        <f t="shared" si="2"/>
        <v>0</v>
      </c>
    </row>
    <row r="63" spans="1:18" ht="15" customHeight="1">
      <c r="A63" s="17" t="s">
        <v>334</v>
      </c>
      <c r="B63" s="17" t="s">
        <v>143</v>
      </c>
      <c r="C63" s="17" t="s">
        <v>36</v>
      </c>
      <c r="D63" s="17" t="s">
        <v>43</v>
      </c>
      <c r="E63" s="96" t="s">
        <v>38</v>
      </c>
      <c r="F63" s="96" t="s">
        <v>38</v>
      </c>
      <c r="G63" s="19">
        <v>18710</v>
      </c>
      <c r="H63" s="96" t="s">
        <v>38</v>
      </c>
      <c r="I63" s="96" t="s">
        <v>38</v>
      </c>
      <c r="J63" s="19">
        <v>0</v>
      </c>
      <c r="K63" s="19">
        <v>0</v>
      </c>
      <c r="L63" t="str">
        <f>VLOOKUP(LEFT(A63,FIND("-",A63)-1),MASTER!A:C,2,FALSE())</f>
        <v>Silver</v>
      </c>
      <c r="M63" t="str">
        <f>VLOOKUP(LEFT(A63,FIND("-",A63)-1),MASTER!A:C,3,FALSE())</f>
        <v>Sale</v>
      </c>
      <c r="N63" t="str">
        <f t="shared" si="0"/>
        <v/>
      </c>
      <c r="O63" t="str">
        <f t="shared" si="3"/>
        <v/>
      </c>
      <c r="P63">
        <f t="shared" si="4"/>
        <v>0</v>
      </c>
      <c r="Q63">
        <f t="shared" si="1"/>
        <v>0</v>
      </c>
      <c r="R63">
        <f t="shared" si="2"/>
        <v>0</v>
      </c>
    </row>
    <row r="64" spans="1:18" ht="15" customHeight="1">
      <c r="A64" s="17" t="s">
        <v>335</v>
      </c>
      <c r="B64" s="17" t="s">
        <v>143</v>
      </c>
      <c r="C64" s="17" t="s">
        <v>36</v>
      </c>
      <c r="D64" s="17" t="s">
        <v>37</v>
      </c>
      <c r="E64" s="96" t="s">
        <v>38</v>
      </c>
      <c r="F64" s="19">
        <v>0</v>
      </c>
      <c r="G64" s="19">
        <v>0</v>
      </c>
      <c r="H64" s="97">
        <v>20.556999999999999</v>
      </c>
      <c r="I64" s="19">
        <v>82.42</v>
      </c>
      <c r="J64" s="19">
        <v>4252.37</v>
      </c>
      <c r="K64" s="19">
        <v>4252.37</v>
      </c>
      <c r="L64" t="str">
        <f>VLOOKUP(LEFT(A64,FIND("-",A64)-1),MASTER!A:C,2,FALSE())</f>
        <v>Silver</v>
      </c>
      <c r="M64" t="str">
        <f>VLOOKUP(LEFT(A64,FIND("-",A64)-1),MASTER!A:C,3,FALSE())</f>
        <v>Sale</v>
      </c>
      <c r="N64">
        <f t="shared" si="0"/>
        <v>20.556999999999999</v>
      </c>
      <c r="O64">
        <f t="shared" si="3"/>
        <v>82.42</v>
      </c>
      <c r="P64">
        <f t="shared" si="4"/>
        <v>1694.308</v>
      </c>
      <c r="Q64">
        <f t="shared" si="1"/>
        <v>1694.308</v>
      </c>
      <c r="R64">
        <f t="shared" si="2"/>
        <v>0</v>
      </c>
    </row>
    <row r="65" spans="1:18" ht="15" customHeight="1">
      <c r="A65" s="17" t="s">
        <v>335</v>
      </c>
      <c r="B65" s="17" t="s">
        <v>143</v>
      </c>
      <c r="C65" s="17" t="s">
        <v>36</v>
      </c>
      <c r="D65" s="17" t="s">
        <v>40</v>
      </c>
      <c r="E65" s="96" t="s">
        <v>38</v>
      </c>
      <c r="F65" s="96" t="s">
        <v>38</v>
      </c>
      <c r="G65" s="19">
        <v>0</v>
      </c>
      <c r="H65" s="96" t="s">
        <v>38</v>
      </c>
      <c r="I65" s="96" t="s">
        <v>38</v>
      </c>
      <c r="J65" s="19">
        <v>63.79</v>
      </c>
      <c r="K65" s="19">
        <v>0</v>
      </c>
      <c r="L65" t="str">
        <f>VLOOKUP(LEFT(A65,FIND("-",A65)-1),MASTER!A:C,2,FALSE())</f>
        <v>Silver</v>
      </c>
      <c r="M65" t="str">
        <f>VLOOKUP(LEFT(A65,FIND("-",A65)-1),MASTER!A:C,3,FALSE())</f>
        <v>Sale</v>
      </c>
      <c r="N65" t="str">
        <f t="shared" si="0"/>
        <v/>
      </c>
      <c r="O65" t="str">
        <f t="shared" si="3"/>
        <v/>
      </c>
      <c r="P65">
        <f t="shared" si="4"/>
        <v>0</v>
      </c>
      <c r="Q65">
        <f t="shared" si="1"/>
        <v>0</v>
      </c>
      <c r="R65">
        <f t="shared" si="2"/>
        <v>0</v>
      </c>
    </row>
    <row r="66" spans="1:18" ht="15" customHeight="1">
      <c r="A66" s="17" t="s">
        <v>335</v>
      </c>
      <c r="B66" s="17" t="s">
        <v>143</v>
      </c>
      <c r="C66" s="17" t="s">
        <v>36</v>
      </c>
      <c r="D66" s="17" t="s">
        <v>41</v>
      </c>
      <c r="E66" s="96" t="s">
        <v>38</v>
      </c>
      <c r="F66" s="96" t="s">
        <v>38</v>
      </c>
      <c r="G66" s="19">
        <v>0</v>
      </c>
      <c r="H66" s="96" t="s">
        <v>38</v>
      </c>
      <c r="I66" s="96" t="s">
        <v>38</v>
      </c>
      <c r="J66" s="19">
        <v>63.79</v>
      </c>
      <c r="K66" s="19">
        <v>0</v>
      </c>
      <c r="L66" t="str">
        <f>VLOOKUP(LEFT(A66,FIND("-",A66)-1),MASTER!A:C,2,FALSE())</f>
        <v>Silver</v>
      </c>
      <c r="M66" t="str">
        <f>VLOOKUP(LEFT(A66,FIND("-",A66)-1),MASTER!A:C,3,FALSE())</f>
        <v>Sale</v>
      </c>
      <c r="N66" t="str">
        <f t="shared" si="0"/>
        <v/>
      </c>
      <c r="O66" t="str">
        <f t="shared" si="3"/>
        <v/>
      </c>
      <c r="P66">
        <f t="shared" si="4"/>
        <v>0</v>
      </c>
      <c r="Q66">
        <f t="shared" si="1"/>
        <v>0</v>
      </c>
      <c r="R66">
        <f t="shared" si="2"/>
        <v>0</v>
      </c>
    </row>
    <row r="67" spans="1:18" ht="15" customHeight="1">
      <c r="A67" s="17" t="s">
        <v>335</v>
      </c>
      <c r="B67" s="17" t="s">
        <v>143</v>
      </c>
      <c r="C67" s="17" t="s">
        <v>36</v>
      </c>
      <c r="D67" s="17" t="s">
        <v>42</v>
      </c>
      <c r="E67" s="96" t="s">
        <v>38</v>
      </c>
      <c r="F67" s="96" t="s">
        <v>38</v>
      </c>
      <c r="G67" s="19">
        <v>0</v>
      </c>
      <c r="H67" s="96" t="s">
        <v>38</v>
      </c>
      <c r="I67" s="96" t="s">
        <v>38</v>
      </c>
      <c r="J67" s="19">
        <v>0.05</v>
      </c>
      <c r="K67" s="19">
        <v>0</v>
      </c>
      <c r="L67" t="str">
        <f>VLOOKUP(LEFT(A67,FIND("-",A67)-1),MASTER!A:C,2,FALSE())</f>
        <v>Silver</v>
      </c>
      <c r="M67" t="str">
        <f>VLOOKUP(LEFT(A67,FIND("-",A67)-1),MASTER!A:C,3,FALSE())</f>
        <v>Sale</v>
      </c>
      <c r="N67" t="str">
        <f t="shared" si="0"/>
        <v/>
      </c>
      <c r="O67" t="str">
        <f t="shared" si="3"/>
        <v/>
      </c>
      <c r="P67">
        <f t="shared" si="4"/>
        <v>0</v>
      </c>
      <c r="Q67">
        <f t="shared" si="1"/>
        <v>0</v>
      </c>
      <c r="R67">
        <f t="shared" si="2"/>
        <v>0</v>
      </c>
    </row>
    <row r="68" spans="1:18" ht="15" customHeight="1">
      <c r="A68" s="17" t="s">
        <v>335</v>
      </c>
      <c r="B68" s="17" t="s">
        <v>143</v>
      </c>
      <c r="C68" s="17" t="s">
        <v>36</v>
      </c>
      <c r="D68" s="17" t="s">
        <v>43</v>
      </c>
      <c r="E68" s="96" t="s">
        <v>38</v>
      </c>
      <c r="F68" s="96" t="s">
        <v>38</v>
      </c>
      <c r="G68" s="19">
        <v>4380</v>
      </c>
      <c r="H68" s="96" t="s">
        <v>38</v>
      </c>
      <c r="I68" s="96" t="s">
        <v>38</v>
      </c>
      <c r="J68" s="19">
        <v>0</v>
      </c>
      <c r="K68" s="19">
        <v>0</v>
      </c>
      <c r="L68" t="str">
        <f>VLOOKUP(LEFT(A68,FIND("-",A68)-1),MASTER!A:C,2,FALSE())</f>
        <v>Silver</v>
      </c>
      <c r="M68" t="str">
        <f>VLOOKUP(LEFT(A68,FIND("-",A68)-1),MASTER!A:C,3,FALSE())</f>
        <v>Sale</v>
      </c>
      <c r="N68" t="str">
        <f t="shared" si="0"/>
        <v/>
      </c>
      <c r="O68" t="str">
        <f t="shared" si="3"/>
        <v/>
      </c>
      <c r="P68">
        <f t="shared" si="4"/>
        <v>0</v>
      </c>
      <c r="Q68">
        <f t="shared" si="1"/>
        <v>0</v>
      </c>
      <c r="R68">
        <f t="shared" si="2"/>
        <v>0</v>
      </c>
    </row>
    <row r="69" spans="1:18" ht="15" customHeight="1">
      <c r="A69" s="17" t="s">
        <v>336</v>
      </c>
      <c r="B69" s="17" t="s">
        <v>143</v>
      </c>
      <c r="C69" s="17" t="s">
        <v>36</v>
      </c>
      <c r="D69" s="17" t="s">
        <v>37</v>
      </c>
      <c r="E69" s="96" t="s">
        <v>38</v>
      </c>
      <c r="F69" s="19">
        <v>0</v>
      </c>
      <c r="G69" s="19">
        <v>0</v>
      </c>
      <c r="H69" s="97">
        <v>1905.626</v>
      </c>
      <c r="I69" s="19">
        <v>82.42</v>
      </c>
      <c r="J69" s="19">
        <v>135458.23000000001</v>
      </c>
      <c r="K69" s="19">
        <v>135458.23000000001</v>
      </c>
      <c r="L69" t="str">
        <f>VLOOKUP(LEFT(A69,FIND("-",A69)-1),MASTER!A:C,2,FALSE())</f>
        <v>Silver</v>
      </c>
      <c r="M69" t="str">
        <f>VLOOKUP(LEFT(A69,FIND("-",A69)-1),MASTER!A:C,3,FALSE())</f>
        <v>Sale</v>
      </c>
      <c r="N69">
        <f t="shared" si="0"/>
        <v>1905.626</v>
      </c>
      <c r="O69">
        <f t="shared" si="3"/>
        <v>82.42</v>
      </c>
      <c r="P69">
        <f t="shared" si="4"/>
        <v>157061.69500000001</v>
      </c>
      <c r="Q69">
        <f t="shared" si="1"/>
        <v>157061.69500000001</v>
      </c>
      <c r="R69">
        <f t="shared" si="2"/>
        <v>0</v>
      </c>
    </row>
    <row r="70" spans="1:18" ht="15" customHeight="1">
      <c r="A70" s="17" t="s">
        <v>336</v>
      </c>
      <c r="B70" s="17" t="s">
        <v>143</v>
      </c>
      <c r="C70" s="17" t="s">
        <v>36</v>
      </c>
      <c r="D70" s="17" t="s">
        <v>39</v>
      </c>
      <c r="E70" s="96" t="s">
        <v>38</v>
      </c>
      <c r="F70" s="96" t="s">
        <v>38</v>
      </c>
      <c r="G70" s="19">
        <v>0</v>
      </c>
      <c r="H70" s="96" t="s">
        <v>38</v>
      </c>
      <c r="I70" s="96" t="s">
        <v>38</v>
      </c>
      <c r="J70" s="19">
        <v>14169.59</v>
      </c>
      <c r="K70" s="19">
        <v>14169.59</v>
      </c>
      <c r="L70" t="str">
        <f>VLOOKUP(LEFT(A70,FIND("-",A70)-1),MASTER!A:C,2,FALSE())</f>
        <v>Silver</v>
      </c>
      <c r="M70" t="str">
        <f>VLOOKUP(LEFT(A70,FIND("-",A70)-1),MASTER!A:C,3,FALSE())</f>
        <v>Sale</v>
      </c>
      <c r="N70" t="str">
        <f t="shared" ref="N70:N133" si="5">IF(M70="SALE",H70,IF(M70="Purchase",E70,"False"))</f>
        <v/>
      </c>
      <c r="O70" t="str">
        <f t="shared" ref="O70:O133" si="6">IF(M70="SALE",I70,IF(M70="Purchase",F70,"False"))</f>
        <v/>
      </c>
      <c r="P70">
        <f t="shared" ref="P70:P133" si="7">IF(AND(N70="",O70=""),0,ROUND(N70*O70,3))</f>
        <v>0</v>
      </c>
      <c r="Q70">
        <f t="shared" ref="Q70:Q133" si="8">IF(M70="SALE",P70,IF(M70="Purchase",0,"FALSE"))</f>
        <v>0</v>
      </c>
      <c r="R70">
        <f t="shared" ref="R70:R133" si="9">IF(M70="Purchase",P70,IF(M70="Sale",0,"FALSE"))</f>
        <v>0</v>
      </c>
    </row>
    <row r="71" spans="1:18" ht="15" customHeight="1">
      <c r="A71" s="17" t="s">
        <v>336</v>
      </c>
      <c r="B71" s="17" t="s">
        <v>143</v>
      </c>
      <c r="C71" s="17" t="s">
        <v>36</v>
      </c>
      <c r="D71" s="17" t="s">
        <v>44</v>
      </c>
      <c r="E71" s="96" t="s">
        <v>38</v>
      </c>
      <c r="F71" s="96" t="s">
        <v>38</v>
      </c>
      <c r="G71" s="19">
        <v>0</v>
      </c>
      <c r="H71" s="96" t="s">
        <v>38</v>
      </c>
      <c r="I71" s="96" t="s">
        <v>38</v>
      </c>
      <c r="J71" s="19">
        <v>21609.69</v>
      </c>
      <c r="K71" s="19">
        <v>21609.69</v>
      </c>
      <c r="L71" t="str">
        <f>VLOOKUP(LEFT(A71,FIND("-",A71)-1),MASTER!A:C,2,FALSE())</f>
        <v>Silver</v>
      </c>
      <c r="M71" t="str">
        <f>VLOOKUP(LEFT(A71,FIND("-",A71)-1),MASTER!A:C,3,FALSE())</f>
        <v>Sale</v>
      </c>
      <c r="N71" t="str">
        <f t="shared" si="5"/>
        <v/>
      </c>
      <c r="O71" t="str">
        <f t="shared" si="6"/>
        <v/>
      </c>
      <c r="P71">
        <f t="shared" si="7"/>
        <v>0</v>
      </c>
      <c r="Q71">
        <f t="shared" si="8"/>
        <v>0</v>
      </c>
      <c r="R71">
        <f t="shared" si="9"/>
        <v>0</v>
      </c>
    </row>
    <row r="72" spans="1:18" ht="15" customHeight="1">
      <c r="A72" s="17" t="s">
        <v>336</v>
      </c>
      <c r="B72" s="17" t="s">
        <v>143</v>
      </c>
      <c r="C72" s="17" t="s">
        <v>36</v>
      </c>
      <c r="D72" s="17" t="s">
        <v>45</v>
      </c>
      <c r="E72" s="96" t="s">
        <v>38</v>
      </c>
      <c r="F72" s="96" t="s">
        <v>38</v>
      </c>
      <c r="G72" s="19">
        <v>0</v>
      </c>
      <c r="H72" s="96" t="s">
        <v>38</v>
      </c>
      <c r="I72" s="96" t="s">
        <v>38</v>
      </c>
      <c r="J72" s="19">
        <v>1251.8</v>
      </c>
      <c r="K72" s="19">
        <v>1251.8</v>
      </c>
      <c r="L72" t="str">
        <f>VLOOKUP(LEFT(A72,FIND("-",A72)-1),MASTER!A:C,2,FALSE())</f>
        <v>Silver</v>
      </c>
      <c r="M72" t="str">
        <f>VLOOKUP(LEFT(A72,FIND("-",A72)-1),MASTER!A:C,3,FALSE())</f>
        <v>Sale</v>
      </c>
      <c r="N72" t="str">
        <f t="shared" si="5"/>
        <v/>
      </c>
      <c r="O72" t="str">
        <f t="shared" si="6"/>
        <v/>
      </c>
      <c r="P72">
        <f t="shared" si="7"/>
        <v>0</v>
      </c>
      <c r="Q72">
        <f t="shared" si="8"/>
        <v>0</v>
      </c>
      <c r="R72">
        <f t="shared" si="9"/>
        <v>0</v>
      </c>
    </row>
    <row r="73" spans="1:18" ht="15" customHeight="1">
      <c r="A73" s="17" t="s">
        <v>336</v>
      </c>
      <c r="B73" s="17" t="s">
        <v>143</v>
      </c>
      <c r="C73" s="17" t="s">
        <v>36</v>
      </c>
      <c r="D73" s="17" t="s">
        <v>62</v>
      </c>
      <c r="E73" s="96" t="s">
        <v>38</v>
      </c>
      <c r="F73" s="96" t="s">
        <v>38</v>
      </c>
      <c r="G73" s="19">
        <v>0</v>
      </c>
      <c r="H73" s="96" t="s">
        <v>38</v>
      </c>
      <c r="I73" s="96" t="s">
        <v>38</v>
      </c>
      <c r="J73" s="19">
        <v>35</v>
      </c>
      <c r="K73" s="19">
        <v>35</v>
      </c>
      <c r="L73" t="str">
        <f>VLOOKUP(LEFT(A73,FIND("-",A73)-1),MASTER!A:C,2,FALSE())</f>
        <v>Silver</v>
      </c>
      <c r="M73" t="str">
        <f>VLOOKUP(LEFT(A73,FIND("-",A73)-1),MASTER!A:C,3,FALSE())</f>
        <v>Sale</v>
      </c>
      <c r="N73" t="str">
        <f t="shared" si="5"/>
        <v/>
      </c>
      <c r="O73" t="str">
        <f t="shared" si="6"/>
        <v/>
      </c>
      <c r="P73">
        <f t="shared" si="7"/>
        <v>0</v>
      </c>
      <c r="Q73">
        <f t="shared" si="8"/>
        <v>0</v>
      </c>
      <c r="R73">
        <f t="shared" si="9"/>
        <v>0</v>
      </c>
    </row>
    <row r="74" spans="1:18" ht="15" customHeight="1">
      <c r="A74" s="17" t="s">
        <v>336</v>
      </c>
      <c r="B74" s="17" t="s">
        <v>143</v>
      </c>
      <c r="C74" s="17" t="s">
        <v>36</v>
      </c>
      <c r="D74" s="17" t="s">
        <v>40</v>
      </c>
      <c r="E74" s="96" t="s">
        <v>38</v>
      </c>
      <c r="F74" s="96" t="s">
        <v>38</v>
      </c>
      <c r="G74" s="19">
        <v>0</v>
      </c>
      <c r="H74" s="96" t="s">
        <v>38</v>
      </c>
      <c r="I74" s="96" t="s">
        <v>38</v>
      </c>
      <c r="J74" s="19">
        <v>2031.87</v>
      </c>
      <c r="K74" s="19">
        <v>0</v>
      </c>
      <c r="L74" t="str">
        <f>VLOOKUP(LEFT(A74,FIND("-",A74)-1),MASTER!A:C,2,FALSE())</f>
        <v>Silver</v>
      </c>
      <c r="M74" t="str">
        <f>VLOOKUP(LEFT(A74,FIND("-",A74)-1),MASTER!A:C,3,FALSE())</f>
        <v>Sale</v>
      </c>
      <c r="N74" t="str">
        <f t="shared" si="5"/>
        <v/>
      </c>
      <c r="O74" t="str">
        <f t="shared" si="6"/>
        <v/>
      </c>
      <c r="P74">
        <f t="shared" si="7"/>
        <v>0</v>
      </c>
      <c r="Q74">
        <f t="shared" si="8"/>
        <v>0</v>
      </c>
      <c r="R74">
        <f t="shared" si="9"/>
        <v>0</v>
      </c>
    </row>
    <row r="75" spans="1:18" ht="15" customHeight="1">
      <c r="A75" s="17" t="s">
        <v>336</v>
      </c>
      <c r="B75" s="17" t="s">
        <v>143</v>
      </c>
      <c r="C75" s="17" t="s">
        <v>36</v>
      </c>
      <c r="D75" s="17" t="s">
        <v>41</v>
      </c>
      <c r="E75" s="96" t="s">
        <v>38</v>
      </c>
      <c r="F75" s="96" t="s">
        <v>38</v>
      </c>
      <c r="G75" s="19">
        <v>0</v>
      </c>
      <c r="H75" s="96" t="s">
        <v>38</v>
      </c>
      <c r="I75" s="96" t="s">
        <v>38</v>
      </c>
      <c r="J75" s="19">
        <v>2031.87</v>
      </c>
      <c r="K75" s="19">
        <v>0</v>
      </c>
      <c r="L75" t="str">
        <f>VLOOKUP(LEFT(A75,FIND("-",A75)-1),MASTER!A:C,2,FALSE())</f>
        <v>Silver</v>
      </c>
      <c r="M75" t="str">
        <f>VLOOKUP(LEFT(A75,FIND("-",A75)-1),MASTER!A:C,3,FALSE())</f>
        <v>Sale</v>
      </c>
      <c r="N75" t="str">
        <f t="shared" si="5"/>
        <v/>
      </c>
      <c r="O75" t="str">
        <f t="shared" si="6"/>
        <v/>
      </c>
      <c r="P75">
        <f t="shared" si="7"/>
        <v>0</v>
      </c>
      <c r="Q75">
        <f t="shared" si="8"/>
        <v>0</v>
      </c>
      <c r="R75">
        <f t="shared" si="9"/>
        <v>0</v>
      </c>
    </row>
    <row r="76" spans="1:18" ht="15" customHeight="1">
      <c r="A76" s="17" t="s">
        <v>336</v>
      </c>
      <c r="B76" s="17" t="s">
        <v>143</v>
      </c>
      <c r="C76" s="17" t="s">
        <v>36</v>
      </c>
      <c r="D76" s="17" t="s">
        <v>40</v>
      </c>
      <c r="E76" s="96" t="s">
        <v>38</v>
      </c>
      <c r="F76" s="96" t="s">
        <v>38</v>
      </c>
      <c r="G76" s="19">
        <v>0</v>
      </c>
      <c r="H76" s="96" t="s">
        <v>38</v>
      </c>
      <c r="I76" s="96" t="s">
        <v>38</v>
      </c>
      <c r="J76" s="19">
        <v>212.54</v>
      </c>
      <c r="K76" s="19">
        <v>0</v>
      </c>
      <c r="L76" t="str">
        <f>VLOOKUP(LEFT(A76,FIND("-",A76)-1),MASTER!A:C,2,FALSE())</f>
        <v>Silver</v>
      </c>
      <c r="M76" t="str">
        <f>VLOOKUP(LEFT(A76,FIND("-",A76)-1),MASTER!A:C,3,FALSE())</f>
        <v>Sale</v>
      </c>
      <c r="N76" t="str">
        <f t="shared" si="5"/>
        <v/>
      </c>
      <c r="O76" t="str">
        <f t="shared" si="6"/>
        <v/>
      </c>
      <c r="P76">
        <f t="shared" si="7"/>
        <v>0</v>
      </c>
      <c r="Q76">
        <f t="shared" si="8"/>
        <v>0</v>
      </c>
      <c r="R76">
        <f t="shared" si="9"/>
        <v>0</v>
      </c>
    </row>
    <row r="77" spans="1:18" ht="15" customHeight="1">
      <c r="A77" s="17" t="s">
        <v>336</v>
      </c>
      <c r="B77" s="17" t="s">
        <v>143</v>
      </c>
      <c r="C77" s="17" t="s">
        <v>36</v>
      </c>
      <c r="D77" s="17" t="s">
        <v>41</v>
      </c>
      <c r="E77" s="96" t="s">
        <v>38</v>
      </c>
      <c r="F77" s="96" t="s">
        <v>38</v>
      </c>
      <c r="G77" s="19">
        <v>0</v>
      </c>
      <c r="H77" s="96" t="s">
        <v>38</v>
      </c>
      <c r="I77" s="96" t="s">
        <v>38</v>
      </c>
      <c r="J77" s="19">
        <v>212.54</v>
      </c>
      <c r="K77" s="19">
        <v>0</v>
      </c>
      <c r="L77" t="str">
        <f>VLOOKUP(LEFT(A77,FIND("-",A77)-1),MASTER!A:C,2,FALSE())</f>
        <v>Silver</v>
      </c>
      <c r="M77" t="str">
        <f>VLOOKUP(LEFT(A77,FIND("-",A77)-1),MASTER!A:C,3,FALSE())</f>
        <v>Sale</v>
      </c>
      <c r="N77" t="str">
        <f t="shared" si="5"/>
        <v/>
      </c>
      <c r="O77" t="str">
        <f t="shared" si="6"/>
        <v/>
      </c>
      <c r="P77">
        <f t="shared" si="7"/>
        <v>0</v>
      </c>
      <c r="Q77">
        <f t="shared" si="8"/>
        <v>0</v>
      </c>
      <c r="R77">
        <f t="shared" si="9"/>
        <v>0</v>
      </c>
    </row>
    <row r="78" spans="1:18" ht="15" customHeight="1">
      <c r="A78" s="17" t="s">
        <v>336</v>
      </c>
      <c r="B78" s="17" t="s">
        <v>143</v>
      </c>
      <c r="C78" s="17" t="s">
        <v>36</v>
      </c>
      <c r="D78" s="17" t="s">
        <v>46</v>
      </c>
      <c r="E78" s="96" t="s">
        <v>38</v>
      </c>
      <c r="F78" s="96" t="s">
        <v>38</v>
      </c>
      <c r="G78" s="19">
        <v>0</v>
      </c>
      <c r="H78" s="96" t="s">
        <v>38</v>
      </c>
      <c r="I78" s="96" t="s">
        <v>38</v>
      </c>
      <c r="J78" s="19">
        <v>324.14999999999998</v>
      </c>
      <c r="K78" s="19">
        <v>0</v>
      </c>
      <c r="L78" t="str">
        <f>VLOOKUP(LEFT(A78,FIND("-",A78)-1),MASTER!A:C,2,FALSE())</f>
        <v>Silver</v>
      </c>
      <c r="M78" t="str">
        <f>VLOOKUP(LEFT(A78,FIND("-",A78)-1),MASTER!A:C,3,FALSE())</f>
        <v>Sale</v>
      </c>
      <c r="N78" t="str">
        <f t="shared" si="5"/>
        <v/>
      </c>
      <c r="O78" t="str">
        <f t="shared" si="6"/>
        <v/>
      </c>
      <c r="P78">
        <f t="shared" si="7"/>
        <v>0</v>
      </c>
      <c r="Q78">
        <f t="shared" si="8"/>
        <v>0</v>
      </c>
      <c r="R78">
        <f t="shared" si="9"/>
        <v>0</v>
      </c>
    </row>
    <row r="79" spans="1:18" ht="15" customHeight="1">
      <c r="A79" s="17" t="s">
        <v>336</v>
      </c>
      <c r="B79" s="17" t="s">
        <v>143</v>
      </c>
      <c r="C79" s="17" t="s">
        <v>36</v>
      </c>
      <c r="D79" s="17" t="s">
        <v>47</v>
      </c>
      <c r="E79" s="96" t="s">
        <v>38</v>
      </c>
      <c r="F79" s="96" t="s">
        <v>38</v>
      </c>
      <c r="G79" s="19">
        <v>0</v>
      </c>
      <c r="H79" s="96" t="s">
        <v>38</v>
      </c>
      <c r="I79" s="96" t="s">
        <v>38</v>
      </c>
      <c r="J79" s="19">
        <v>324.14999999999998</v>
      </c>
      <c r="K79" s="19">
        <v>0</v>
      </c>
      <c r="L79" t="str">
        <f>VLOOKUP(LEFT(A79,FIND("-",A79)-1),MASTER!A:C,2,FALSE())</f>
        <v>Silver</v>
      </c>
      <c r="M79" t="str">
        <f>VLOOKUP(LEFT(A79,FIND("-",A79)-1),MASTER!A:C,3,FALSE())</f>
        <v>Sale</v>
      </c>
      <c r="N79" t="str">
        <f t="shared" si="5"/>
        <v/>
      </c>
      <c r="O79" t="str">
        <f t="shared" si="6"/>
        <v/>
      </c>
      <c r="P79">
        <f t="shared" si="7"/>
        <v>0</v>
      </c>
      <c r="Q79">
        <f t="shared" si="8"/>
        <v>0</v>
      </c>
      <c r="R79">
        <f t="shared" si="9"/>
        <v>0</v>
      </c>
    </row>
    <row r="80" spans="1:18" ht="15" customHeight="1">
      <c r="A80" s="17" t="s">
        <v>336</v>
      </c>
      <c r="B80" s="17" t="s">
        <v>143</v>
      </c>
      <c r="C80" s="17" t="s">
        <v>36</v>
      </c>
      <c r="D80" s="17" t="s">
        <v>46</v>
      </c>
      <c r="E80" s="96" t="s">
        <v>38</v>
      </c>
      <c r="F80" s="96" t="s">
        <v>38</v>
      </c>
      <c r="G80" s="19">
        <v>0</v>
      </c>
      <c r="H80" s="96" t="s">
        <v>38</v>
      </c>
      <c r="I80" s="96" t="s">
        <v>38</v>
      </c>
      <c r="J80" s="19">
        <v>18.78</v>
      </c>
      <c r="K80" s="19">
        <v>0</v>
      </c>
      <c r="L80" t="str">
        <f>VLOOKUP(LEFT(A80,FIND("-",A80)-1),MASTER!A:C,2,FALSE())</f>
        <v>Silver</v>
      </c>
      <c r="M80" t="str">
        <f>VLOOKUP(LEFT(A80,FIND("-",A80)-1),MASTER!A:C,3,FALSE())</f>
        <v>Sale</v>
      </c>
      <c r="N80" t="str">
        <f t="shared" si="5"/>
        <v/>
      </c>
      <c r="O80" t="str">
        <f t="shared" si="6"/>
        <v/>
      </c>
      <c r="P80">
        <f t="shared" si="7"/>
        <v>0</v>
      </c>
      <c r="Q80">
        <f t="shared" si="8"/>
        <v>0</v>
      </c>
      <c r="R80">
        <f t="shared" si="9"/>
        <v>0</v>
      </c>
    </row>
    <row r="81" spans="1:18" ht="15" customHeight="1">
      <c r="A81" s="17" t="s">
        <v>336</v>
      </c>
      <c r="B81" s="17" t="s">
        <v>143</v>
      </c>
      <c r="C81" s="17" t="s">
        <v>36</v>
      </c>
      <c r="D81" s="17" t="s">
        <v>47</v>
      </c>
      <c r="E81" s="96" t="s">
        <v>38</v>
      </c>
      <c r="F81" s="96" t="s">
        <v>38</v>
      </c>
      <c r="G81" s="19">
        <v>0</v>
      </c>
      <c r="H81" s="96" t="s">
        <v>38</v>
      </c>
      <c r="I81" s="96" t="s">
        <v>38</v>
      </c>
      <c r="J81" s="19">
        <v>18.78</v>
      </c>
      <c r="K81" s="19">
        <v>0</v>
      </c>
      <c r="L81" t="str">
        <f>VLOOKUP(LEFT(A81,FIND("-",A81)-1),MASTER!A:C,2,FALSE())</f>
        <v>Silver</v>
      </c>
      <c r="M81" t="str">
        <f>VLOOKUP(LEFT(A81,FIND("-",A81)-1),MASTER!A:C,3,FALSE())</f>
        <v>Sale</v>
      </c>
      <c r="N81" t="str">
        <f t="shared" si="5"/>
        <v/>
      </c>
      <c r="O81" t="str">
        <f t="shared" si="6"/>
        <v/>
      </c>
      <c r="P81">
        <f t="shared" si="7"/>
        <v>0</v>
      </c>
      <c r="Q81">
        <f t="shared" si="8"/>
        <v>0</v>
      </c>
      <c r="R81">
        <f t="shared" si="9"/>
        <v>0</v>
      </c>
    </row>
    <row r="82" spans="1:18" ht="15" customHeight="1">
      <c r="A82" s="17" t="s">
        <v>336</v>
      </c>
      <c r="B82" s="17" t="s">
        <v>143</v>
      </c>
      <c r="C82" s="17" t="s">
        <v>36</v>
      </c>
      <c r="D82" s="17" t="s">
        <v>40</v>
      </c>
      <c r="E82" s="96" t="s">
        <v>38</v>
      </c>
      <c r="F82" s="96" t="s">
        <v>38</v>
      </c>
      <c r="G82" s="19">
        <v>0</v>
      </c>
      <c r="H82" s="96" t="s">
        <v>38</v>
      </c>
      <c r="I82" s="96" t="s">
        <v>38</v>
      </c>
      <c r="J82" s="19">
        <v>0.53</v>
      </c>
      <c r="K82" s="19">
        <v>0</v>
      </c>
      <c r="L82" t="str">
        <f>VLOOKUP(LEFT(A82,FIND("-",A82)-1),MASTER!A:C,2,FALSE())</f>
        <v>Silver</v>
      </c>
      <c r="M82" t="str">
        <f>VLOOKUP(LEFT(A82,FIND("-",A82)-1),MASTER!A:C,3,FALSE())</f>
        <v>Sale</v>
      </c>
      <c r="N82" t="str">
        <f t="shared" si="5"/>
        <v/>
      </c>
      <c r="O82" t="str">
        <f t="shared" si="6"/>
        <v/>
      </c>
      <c r="P82">
        <f t="shared" si="7"/>
        <v>0</v>
      </c>
      <c r="Q82">
        <f t="shared" si="8"/>
        <v>0</v>
      </c>
      <c r="R82">
        <f t="shared" si="9"/>
        <v>0</v>
      </c>
    </row>
    <row r="83" spans="1:18" ht="15" customHeight="1">
      <c r="A83" s="17" t="s">
        <v>336</v>
      </c>
      <c r="B83" s="17" t="s">
        <v>143</v>
      </c>
      <c r="C83" s="17" t="s">
        <v>36</v>
      </c>
      <c r="D83" s="17" t="s">
        <v>41</v>
      </c>
      <c r="E83" s="96" t="s">
        <v>38</v>
      </c>
      <c r="F83" s="96" t="s">
        <v>38</v>
      </c>
      <c r="G83" s="19">
        <v>0</v>
      </c>
      <c r="H83" s="96" t="s">
        <v>38</v>
      </c>
      <c r="I83" s="96" t="s">
        <v>38</v>
      </c>
      <c r="J83" s="19">
        <v>0.53</v>
      </c>
      <c r="K83" s="19">
        <v>0</v>
      </c>
      <c r="L83" t="str">
        <f>VLOOKUP(LEFT(A83,FIND("-",A83)-1),MASTER!A:C,2,FALSE())</f>
        <v>Silver</v>
      </c>
      <c r="M83" t="str">
        <f>VLOOKUP(LEFT(A83,FIND("-",A83)-1),MASTER!A:C,3,FALSE())</f>
        <v>Sale</v>
      </c>
      <c r="N83" t="str">
        <f t="shared" si="5"/>
        <v/>
      </c>
      <c r="O83" t="str">
        <f t="shared" si="6"/>
        <v/>
      </c>
      <c r="P83">
        <f t="shared" si="7"/>
        <v>0</v>
      </c>
      <c r="Q83">
        <f t="shared" si="8"/>
        <v>0</v>
      </c>
      <c r="R83">
        <f t="shared" si="9"/>
        <v>0</v>
      </c>
    </row>
    <row r="84" spans="1:18" ht="15" customHeight="1">
      <c r="A84" s="17" t="s">
        <v>336</v>
      </c>
      <c r="B84" s="17" t="s">
        <v>143</v>
      </c>
      <c r="C84" s="17" t="s">
        <v>36</v>
      </c>
      <c r="D84" s="17" t="s">
        <v>42</v>
      </c>
      <c r="E84" s="96" t="s">
        <v>38</v>
      </c>
      <c r="F84" s="96" t="s">
        <v>38</v>
      </c>
      <c r="G84" s="19">
        <v>0.05</v>
      </c>
      <c r="H84" s="96" t="s">
        <v>38</v>
      </c>
      <c r="I84" s="96" t="s">
        <v>38</v>
      </c>
      <c r="J84" s="19">
        <v>0</v>
      </c>
      <c r="K84" s="19">
        <v>0</v>
      </c>
      <c r="L84" t="str">
        <f>VLOOKUP(LEFT(A84,FIND("-",A84)-1),MASTER!A:C,2,FALSE())</f>
        <v>Silver</v>
      </c>
      <c r="M84" t="str">
        <f>VLOOKUP(LEFT(A84,FIND("-",A84)-1),MASTER!A:C,3,FALSE())</f>
        <v>Sale</v>
      </c>
      <c r="N84" t="str">
        <f t="shared" si="5"/>
        <v/>
      </c>
      <c r="O84" t="str">
        <f t="shared" si="6"/>
        <v/>
      </c>
      <c r="P84">
        <f t="shared" si="7"/>
        <v>0</v>
      </c>
      <c r="Q84">
        <f t="shared" si="8"/>
        <v>0</v>
      </c>
      <c r="R84">
        <f t="shared" si="9"/>
        <v>0</v>
      </c>
    </row>
    <row r="85" spans="1:18" ht="15" customHeight="1">
      <c r="A85" s="17" t="s">
        <v>336</v>
      </c>
      <c r="B85" s="17" t="s">
        <v>143</v>
      </c>
      <c r="C85" s="17" t="s">
        <v>36</v>
      </c>
      <c r="D85" s="17" t="s">
        <v>43</v>
      </c>
      <c r="E85" s="96" t="s">
        <v>38</v>
      </c>
      <c r="F85" s="96" t="s">
        <v>38</v>
      </c>
      <c r="G85" s="19">
        <v>177700</v>
      </c>
      <c r="H85" s="96" t="s">
        <v>38</v>
      </c>
      <c r="I85" s="96" t="s">
        <v>38</v>
      </c>
      <c r="J85" s="19">
        <v>0</v>
      </c>
      <c r="K85" s="19">
        <v>0</v>
      </c>
      <c r="L85" t="str">
        <f>VLOOKUP(LEFT(A85,FIND("-",A85)-1),MASTER!A:C,2,FALSE())</f>
        <v>Silver</v>
      </c>
      <c r="M85" t="str">
        <f>VLOOKUP(LEFT(A85,FIND("-",A85)-1),MASTER!A:C,3,FALSE())</f>
        <v>Sale</v>
      </c>
      <c r="N85" t="str">
        <f t="shared" si="5"/>
        <v/>
      </c>
      <c r="O85" t="str">
        <f t="shared" si="6"/>
        <v/>
      </c>
      <c r="P85">
        <f t="shared" si="7"/>
        <v>0</v>
      </c>
      <c r="Q85">
        <f t="shared" si="8"/>
        <v>0</v>
      </c>
      <c r="R85">
        <f t="shared" si="9"/>
        <v>0</v>
      </c>
    </row>
    <row r="86" spans="1:18" ht="15" customHeight="1">
      <c r="A86" s="17" t="s">
        <v>337</v>
      </c>
      <c r="B86" s="17" t="s">
        <v>143</v>
      </c>
      <c r="C86" s="17" t="s">
        <v>36</v>
      </c>
      <c r="D86" s="17" t="s">
        <v>44</v>
      </c>
      <c r="E86" s="96" t="s">
        <v>38</v>
      </c>
      <c r="F86" s="19">
        <v>0</v>
      </c>
      <c r="G86" s="19">
        <v>0</v>
      </c>
      <c r="H86" s="97">
        <v>2528.6129999999998</v>
      </c>
      <c r="I86" s="19">
        <v>82.42</v>
      </c>
      <c r="J86" s="19">
        <v>74541.88</v>
      </c>
      <c r="K86" s="19">
        <v>74541.88</v>
      </c>
      <c r="L86" t="str">
        <f>VLOOKUP(LEFT(A86,FIND("-",A86)-1),MASTER!A:C,2,FALSE())</f>
        <v>Silver</v>
      </c>
      <c r="M86" t="str">
        <f>VLOOKUP(LEFT(A86,FIND("-",A86)-1),MASTER!A:C,3,FALSE())</f>
        <v>Sale</v>
      </c>
      <c r="N86">
        <f t="shared" si="5"/>
        <v>2528.6129999999998</v>
      </c>
      <c r="O86">
        <f t="shared" si="6"/>
        <v>82.42</v>
      </c>
      <c r="P86">
        <f t="shared" si="7"/>
        <v>208408.283</v>
      </c>
      <c r="Q86">
        <f t="shared" si="8"/>
        <v>208408.283</v>
      </c>
      <c r="R86">
        <f t="shared" si="9"/>
        <v>0</v>
      </c>
    </row>
    <row r="87" spans="1:18" ht="15" customHeight="1">
      <c r="A87" s="17" t="s">
        <v>337</v>
      </c>
      <c r="B87" s="17" t="s">
        <v>143</v>
      </c>
      <c r="C87" s="17" t="s">
        <v>36</v>
      </c>
      <c r="D87" s="17" t="s">
        <v>45</v>
      </c>
      <c r="E87" s="96" t="s">
        <v>38</v>
      </c>
      <c r="F87" s="96" t="s">
        <v>38</v>
      </c>
      <c r="G87" s="19">
        <v>0</v>
      </c>
      <c r="H87" s="96" t="s">
        <v>38</v>
      </c>
      <c r="I87" s="96" t="s">
        <v>38</v>
      </c>
      <c r="J87" s="19">
        <v>8202.92</v>
      </c>
      <c r="K87" s="19">
        <v>8202.92</v>
      </c>
      <c r="L87" t="str">
        <f>VLOOKUP(LEFT(A87,FIND("-",A87)-1),MASTER!A:C,2,FALSE())</f>
        <v>Silver</v>
      </c>
      <c r="M87" t="str">
        <f>VLOOKUP(LEFT(A87,FIND("-",A87)-1),MASTER!A:C,3,FALSE())</f>
        <v>Sale</v>
      </c>
      <c r="N87" t="str">
        <f t="shared" si="5"/>
        <v/>
      </c>
      <c r="O87" t="str">
        <f t="shared" si="6"/>
        <v/>
      </c>
      <c r="P87">
        <f t="shared" si="7"/>
        <v>0</v>
      </c>
      <c r="Q87">
        <f t="shared" si="8"/>
        <v>0</v>
      </c>
      <c r="R87">
        <f t="shared" si="9"/>
        <v>0</v>
      </c>
    </row>
    <row r="88" spans="1:18" ht="15" customHeight="1">
      <c r="A88" s="17" t="s">
        <v>337</v>
      </c>
      <c r="B88" s="17" t="s">
        <v>143</v>
      </c>
      <c r="C88" s="17" t="s">
        <v>36</v>
      </c>
      <c r="D88" s="17" t="s">
        <v>37</v>
      </c>
      <c r="E88" s="96" t="s">
        <v>38</v>
      </c>
      <c r="F88" s="96" t="s">
        <v>38</v>
      </c>
      <c r="G88" s="19">
        <v>0</v>
      </c>
      <c r="H88" s="96" t="s">
        <v>38</v>
      </c>
      <c r="I88" s="96" t="s">
        <v>38</v>
      </c>
      <c r="J88" s="19">
        <v>133872.88</v>
      </c>
      <c r="K88" s="19">
        <v>133872.88</v>
      </c>
      <c r="L88" t="str">
        <f>VLOOKUP(LEFT(A88,FIND("-",A88)-1),MASTER!A:C,2,FALSE())</f>
        <v>Silver</v>
      </c>
      <c r="M88" t="str">
        <f>VLOOKUP(LEFT(A88,FIND("-",A88)-1),MASTER!A:C,3,FALSE())</f>
        <v>Sale</v>
      </c>
      <c r="N88" t="str">
        <f t="shared" si="5"/>
        <v/>
      </c>
      <c r="O88" t="str">
        <f t="shared" si="6"/>
        <v/>
      </c>
      <c r="P88">
        <f t="shared" si="7"/>
        <v>0</v>
      </c>
      <c r="Q88">
        <f t="shared" si="8"/>
        <v>0</v>
      </c>
      <c r="R88">
        <f t="shared" si="9"/>
        <v>0</v>
      </c>
    </row>
    <row r="89" spans="1:18" ht="15" customHeight="1">
      <c r="A89" s="17" t="s">
        <v>337</v>
      </c>
      <c r="B89" s="17" t="s">
        <v>143</v>
      </c>
      <c r="C89" s="17" t="s">
        <v>36</v>
      </c>
      <c r="D89" s="17" t="s">
        <v>39</v>
      </c>
      <c r="E89" s="96" t="s">
        <v>38</v>
      </c>
      <c r="F89" s="96" t="s">
        <v>38</v>
      </c>
      <c r="G89" s="19">
        <v>0</v>
      </c>
      <c r="H89" s="96" t="s">
        <v>38</v>
      </c>
      <c r="I89" s="96" t="s">
        <v>38</v>
      </c>
      <c r="J89" s="19">
        <v>24128.97</v>
      </c>
      <c r="K89" s="19">
        <v>24128.97</v>
      </c>
      <c r="L89" t="str">
        <f>VLOOKUP(LEFT(A89,FIND("-",A89)-1),MASTER!A:C,2,FALSE())</f>
        <v>Silver</v>
      </c>
      <c r="M89" t="str">
        <f>VLOOKUP(LEFT(A89,FIND("-",A89)-1),MASTER!A:C,3,FALSE())</f>
        <v>Sale</v>
      </c>
      <c r="N89" t="str">
        <f t="shared" si="5"/>
        <v/>
      </c>
      <c r="O89" t="str">
        <f t="shared" si="6"/>
        <v/>
      </c>
      <c r="P89">
        <f t="shared" si="7"/>
        <v>0</v>
      </c>
      <c r="Q89">
        <f t="shared" si="8"/>
        <v>0</v>
      </c>
      <c r="R89">
        <f t="shared" si="9"/>
        <v>0</v>
      </c>
    </row>
    <row r="90" spans="1:18" ht="15" customHeight="1">
      <c r="A90" s="17" t="s">
        <v>337</v>
      </c>
      <c r="B90" s="17" t="s">
        <v>143</v>
      </c>
      <c r="C90" s="17" t="s">
        <v>36</v>
      </c>
      <c r="D90" s="17" t="s">
        <v>62</v>
      </c>
      <c r="E90" s="96" t="s">
        <v>38</v>
      </c>
      <c r="F90" s="96" t="s">
        <v>38</v>
      </c>
      <c r="G90" s="19">
        <v>0</v>
      </c>
      <c r="H90" s="96" t="s">
        <v>38</v>
      </c>
      <c r="I90" s="96" t="s">
        <v>38</v>
      </c>
      <c r="J90" s="19">
        <v>70</v>
      </c>
      <c r="K90" s="19">
        <v>70</v>
      </c>
      <c r="L90" t="str">
        <f>VLOOKUP(LEFT(A90,FIND("-",A90)-1),MASTER!A:C,2,FALSE())</f>
        <v>Silver</v>
      </c>
      <c r="M90" t="str">
        <f>VLOOKUP(LEFT(A90,FIND("-",A90)-1),MASTER!A:C,3,FALSE())</f>
        <v>Sale</v>
      </c>
      <c r="N90" t="str">
        <f t="shared" si="5"/>
        <v/>
      </c>
      <c r="O90" t="str">
        <f t="shared" si="6"/>
        <v/>
      </c>
      <c r="P90">
        <f t="shared" si="7"/>
        <v>0</v>
      </c>
      <c r="Q90">
        <f t="shared" si="8"/>
        <v>0</v>
      </c>
      <c r="R90">
        <f t="shared" si="9"/>
        <v>0</v>
      </c>
    </row>
    <row r="91" spans="1:18" ht="15" customHeight="1">
      <c r="A91" s="17" t="s">
        <v>337</v>
      </c>
      <c r="B91" s="17" t="s">
        <v>143</v>
      </c>
      <c r="C91" s="17" t="s">
        <v>36</v>
      </c>
      <c r="D91" s="17" t="s">
        <v>46</v>
      </c>
      <c r="E91" s="96" t="s">
        <v>38</v>
      </c>
      <c r="F91" s="96" t="s">
        <v>38</v>
      </c>
      <c r="G91" s="19">
        <v>0</v>
      </c>
      <c r="H91" s="96" t="s">
        <v>38</v>
      </c>
      <c r="I91" s="96" t="s">
        <v>38</v>
      </c>
      <c r="J91" s="19">
        <v>1118.1300000000001</v>
      </c>
      <c r="K91" s="19">
        <v>0</v>
      </c>
      <c r="L91" t="str">
        <f>VLOOKUP(LEFT(A91,FIND("-",A91)-1),MASTER!A:C,2,FALSE())</f>
        <v>Silver</v>
      </c>
      <c r="M91" t="str">
        <f>VLOOKUP(LEFT(A91,FIND("-",A91)-1),MASTER!A:C,3,FALSE())</f>
        <v>Sale</v>
      </c>
      <c r="N91" t="str">
        <f t="shared" si="5"/>
        <v/>
      </c>
      <c r="O91" t="str">
        <f t="shared" si="6"/>
        <v/>
      </c>
      <c r="P91">
        <f t="shared" si="7"/>
        <v>0</v>
      </c>
      <c r="Q91">
        <f t="shared" si="8"/>
        <v>0</v>
      </c>
      <c r="R91">
        <f t="shared" si="9"/>
        <v>0</v>
      </c>
    </row>
    <row r="92" spans="1:18" ht="15" customHeight="1">
      <c r="A92" s="17" t="s">
        <v>337</v>
      </c>
      <c r="B92" s="17" t="s">
        <v>143</v>
      </c>
      <c r="C92" s="17" t="s">
        <v>36</v>
      </c>
      <c r="D92" s="17" t="s">
        <v>47</v>
      </c>
      <c r="E92" s="96" t="s">
        <v>38</v>
      </c>
      <c r="F92" s="96" t="s">
        <v>38</v>
      </c>
      <c r="G92" s="19">
        <v>0</v>
      </c>
      <c r="H92" s="96" t="s">
        <v>38</v>
      </c>
      <c r="I92" s="96" t="s">
        <v>38</v>
      </c>
      <c r="J92" s="19">
        <v>1118.1300000000001</v>
      </c>
      <c r="K92" s="19">
        <v>0</v>
      </c>
      <c r="L92" t="str">
        <f>VLOOKUP(LEFT(A92,FIND("-",A92)-1),MASTER!A:C,2,FALSE())</f>
        <v>Silver</v>
      </c>
      <c r="M92" t="str">
        <f>VLOOKUP(LEFT(A92,FIND("-",A92)-1),MASTER!A:C,3,FALSE())</f>
        <v>Sale</v>
      </c>
      <c r="N92" t="str">
        <f t="shared" si="5"/>
        <v/>
      </c>
      <c r="O92" t="str">
        <f t="shared" si="6"/>
        <v/>
      </c>
      <c r="P92">
        <f t="shared" si="7"/>
        <v>0</v>
      </c>
      <c r="Q92">
        <f t="shared" si="8"/>
        <v>0</v>
      </c>
      <c r="R92">
        <f t="shared" si="9"/>
        <v>0</v>
      </c>
    </row>
    <row r="93" spans="1:18" ht="15" customHeight="1">
      <c r="A93" s="17" t="s">
        <v>337</v>
      </c>
      <c r="B93" s="17" t="s">
        <v>143</v>
      </c>
      <c r="C93" s="17" t="s">
        <v>36</v>
      </c>
      <c r="D93" s="17" t="s">
        <v>46</v>
      </c>
      <c r="E93" s="96" t="s">
        <v>38</v>
      </c>
      <c r="F93" s="96" t="s">
        <v>38</v>
      </c>
      <c r="G93" s="19">
        <v>0</v>
      </c>
      <c r="H93" s="96" t="s">
        <v>38</v>
      </c>
      <c r="I93" s="96" t="s">
        <v>38</v>
      </c>
      <c r="J93" s="19">
        <v>123.04</v>
      </c>
      <c r="K93" s="19">
        <v>0</v>
      </c>
      <c r="L93" t="str">
        <f>VLOOKUP(LEFT(A93,FIND("-",A93)-1),MASTER!A:C,2,FALSE())</f>
        <v>Silver</v>
      </c>
      <c r="M93" t="str">
        <f>VLOOKUP(LEFT(A93,FIND("-",A93)-1),MASTER!A:C,3,FALSE())</f>
        <v>Sale</v>
      </c>
      <c r="N93" t="str">
        <f t="shared" si="5"/>
        <v/>
      </c>
      <c r="O93" t="str">
        <f t="shared" si="6"/>
        <v/>
      </c>
      <c r="P93">
        <f t="shared" si="7"/>
        <v>0</v>
      </c>
      <c r="Q93">
        <f t="shared" si="8"/>
        <v>0</v>
      </c>
      <c r="R93">
        <f t="shared" si="9"/>
        <v>0</v>
      </c>
    </row>
    <row r="94" spans="1:18" ht="15" customHeight="1">
      <c r="A94" s="17" t="s">
        <v>337</v>
      </c>
      <c r="B94" s="17" t="s">
        <v>143</v>
      </c>
      <c r="C94" s="17" t="s">
        <v>36</v>
      </c>
      <c r="D94" s="17" t="s">
        <v>47</v>
      </c>
      <c r="E94" s="96" t="s">
        <v>38</v>
      </c>
      <c r="F94" s="96" t="s">
        <v>38</v>
      </c>
      <c r="G94" s="19">
        <v>0</v>
      </c>
      <c r="H94" s="96" t="s">
        <v>38</v>
      </c>
      <c r="I94" s="96" t="s">
        <v>38</v>
      </c>
      <c r="J94" s="19">
        <v>123.04</v>
      </c>
      <c r="K94" s="19">
        <v>0</v>
      </c>
      <c r="L94" t="str">
        <f>VLOOKUP(LEFT(A94,FIND("-",A94)-1),MASTER!A:C,2,FALSE())</f>
        <v>Silver</v>
      </c>
      <c r="M94" t="str">
        <f>VLOOKUP(LEFT(A94,FIND("-",A94)-1),MASTER!A:C,3,FALSE())</f>
        <v>Sale</v>
      </c>
      <c r="N94" t="str">
        <f t="shared" si="5"/>
        <v/>
      </c>
      <c r="O94" t="str">
        <f t="shared" si="6"/>
        <v/>
      </c>
      <c r="P94">
        <f t="shared" si="7"/>
        <v>0</v>
      </c>
      <c r="Q94">
        <f t="shared" si="8"/>
        <v>0</v>
      </c>
      <c r="R94">
        <f t="shared" si="9"/>
        <v>0</v>
      </c>
    </row>
    <row r="95" spans="1:18" ht="15" customHeight="1">
      <c r="A95" s="17" t="s">
        <v>337</v>
      </c>
      <c r="B95" s="17" t="s">
        <v>143</v>
      </c>
      <c r="C95" s="17" t="s">
        <v>36</v>
      </c>
      <c r="D95" s="17" t="s">
        <v>40</v>
      </c>
      <c r="E95" s="96" t="s">
        <v>38</v>
      </c>
      <c r="F95" s="96" t="s">
        <v>38</v>
      </c>
      <c r="G95" s="19">
        <v>0</v>
      </c>
      <c r="H95" s="96" t="s">
        <v>38</v>
      </c>
      <c r="I95" s="96" t="s">
        <v>38</v>
      </c>
      <c r="J95" s="19">
        <v>2008.09</v>
      </c>
      <c r="K95" s="19">
        <v>0</v>
      </c>
      <c r="L95" t="str">
        <f>VLOOKUP(LEFT(A95,FIND("-",A95)-1),MASTER!A:C,2,FALSE())</f>
        <v>Silver</v>
      </c>
      <c r="M95" t="str">
        <f>VLOOKUP(LEFT(A95,FIND("-",A95)-1),MASTER!A:C,3,FALSE())</f>
        <v>Sale</v>
      </c>
      <c r="N95" t="str">
        <f t="shared" si="5"/>
        <v/>
      </c>
      <c r="O95" t="str">
        <f t="shared" si="6"/>
        <v/>
      </c>
      <c r="P95">
        <f t="shared" si="7"/>
        <v>0</v>
      </c>
      <c r="Q95">
        <f t="shared" si="8"/>
        <v>0</v>
      </c>
      <c r="R95">
        <f t="shared" si="9"/>
        <v>0</v>
      </c>
    </row>
    <row r="96" spans="1:18" ht="15" customHeight="1">
      <c r="A96" s="17" t="s">
        <v>337</v>
      </c>
      <c r="B96" s="17" t="s">
        <v>143</v>
      </c>
      <c r="C96" s="17" t="s">
        <v>36</v>
      </c>
      <c r="D96" s="17" t="s">
        <v>41</v>
      </c>
      <c r="E96" s="96" t="s">
        <v>38</v>
      </c>
      <c r="F96" s="96" t="s">
        <v>38</v>
      </c>
      <c r="G96" s="19">
        <v>0</v>
      </c>
      <c r="H96" s="96" t="s">
        <v>38</v>
      </c>
      <c r="I96" s="96" t="s">
        <v>38</v>
      </c>
      <c r="J96" s="19">
        <v>2008.09</v>
      </c>
      <c r="K96" s="19">
        <v>0</v>
      </c>
      <c r="L96" t="str">
        <f>VLOOKUP(LEFT(A96,FIND("-",A96)-1),MASTER!A:C,2,FALSE())</f>
        <v>Silver</v>
      </c>
      <c r="M96" t="str">
        <f>VLOOKUP(LEFT(A96,FIND("-",A96)-1),MASTER!A:C,3,FALSE())</f>
        <v>Sale</v>
      </c>
      <c r="N96" t="str">
        <f t="shared" si="5"/>
        <v/>
      </c>
      <c r="O96" t="str">
        <f t="shared" si="6"/>
        <v/>
      </c>
      <c r="P96">
        <f t="shared" si="7"/>
        <v>0</v>
      </c>
      <c r="Q96">
        <f t="shared" si="8"/>
        <v>0</v>
      </c>
      <c r="R96">
        <f t="shared" si="9"/>
        <v>0</v>
      </c>
    </row>
    <row r="97" spans="1:18" ht="15" customHeight="1">
      <c r="A97" s="17" t="s">
        <v>337</v>
      </c>
      <c r="B97" s="17" t="s">
        <v>143</v>
      </c>
      <c r="C97" s="17" t="s">
        <v>36</v>
      </c>
      <c r="D97" s="17" t="s">
        <v>40</v>
      </c>
      <c r="E97" s="96" t="s">
        <v>38</v>
      </c>
      <c r="F97" s="96" t="s">
        <v>38</v>
      </c>
      <c r="G97" s="19">
        <v>0</v>
      </c>
      <c r="H97" s="96" t="s">
        <v>38</v>
      </c>
      <c r="I97" s="96" t="s">
        <v>38</v>
      </c>
      <c r="J97" s="19">
        <v>361.93</v>
      </c>
      <c r="K97" s="19">
        <v>0</v>
      </c>
      <c r="L97" t="str">
        <f>VLOOKUP(LEFT(A97,FIND("-",A97)-1),MASTER!A:C,2,FALSE())</f>
        <v>Silver</v>
      </c>
      <c r="M97" t="str">
        <f>VLOOKUP(LEFT(A97,FIND("-",A97)-1),MASTER!A:C,3,FALSE())</f>
        <v>Sale</v>
      </c>
      <c r="N97" t="str">
        <f t="shared" si="5"/>
        <v/>
      </c>
      <c r="O97" t="str">
        <f t="shared" si="6"/>
        <v/>
      </c>
      <c r="P97">
        <f t="shared" si="7"/>
        <v>0</v>
      </c>
      <c r="Q97">
        <f t="shared" si="8"/>
        <v>0</v>
      </c>
      <c r="R97">
        <f t="shared" si="9"/>
        <v>0</v>
      </c>
    </row>
    <row r="98" spans="1:18" ht="15" customHeight="1">
      <c r="A98" s="17" t="s">
        <v>337</v>
      </c>
      <c r="B98" s="17" t="s">
        <v>143</v>
      </c>
      <c r="C98" s="17" t="s">
        <v>36</v>
      </c>
      <c r="D98" s="17" t="s">
        <v>41</v>
      </c>
      <c r="E98" s="96" t="s">
        <v>38</v>
      </c>
      <c r="F98" s="96" t="s">
        <v>38</v>
      </c>
      <c r="G98" s="19">
        <v>0</v>
      </c>
      <c r="H98" s="96" t="s">
        <v>38</v>
      </c>
      <c r="I98" s="96" t="s">
        <v>38</v>
      </c>
      <c r="J98" s="19">
        <v>361.93</v>
      </c>
      <c r="K98" s="19">
        <v>0</v>
      </c>
      <c r="L98" t="str">
        <f>VLOOKUP(LEFT(A98,FIND("-",A98)-1),MASTER!A:C,2,FALSE())</f>
        <v>Silver</v>
      </c>
      <c r="M98" t="str">
        <f>VLOOKUP(LEFT(A98,FIND("-",A98)-1),MASTER!A:C,3,FALSE())</f>
        <v>Sale</v>
      </c>
      <c r="N98" t="str">
        <f t="shared" si="5"/>
        <v/>
      </c>
      <c r="O98" t="str">
        <f t="shared" si="6"/>
        <v/>
      </c>
      <c r="P98">
        <f t="shared" si="7"/>
        <v>0</v>
      </c>
      <c r="Q98">
        <f t="shared" si="8"/>
        <v>0</v>
      </c>
      <c r="R98">
        <f t="shared" si="9"/>
        <v>0</v>
      </c>
    </row>
    <row r="99" spans="1:18" ht="15" customHeight="1">
      <c r="A99" s="17" t="s">
        <v>337</v>
      </c>
      <c r="B99" s="17" t="s">
        <v>143</v>
      </c>
      <c r="C99" s="17" t="s">
        <v>36</v>
      </c>
      <c r="D99" s="17" t="s">
        <v>40</v>
      </c>
      <c r="E99" s="96" t="s">
        <v>38</v>
      </c>
      <c r="F99" s="96" t="s">
        <v>38</v>
      </c>
      <c r="G99" s="19">
        <v>0</v>
      </c>
      <c r="H99" s="96" t="s">
        <v>38</v>
      </c>
      <c r="I99" s="96" t="s">
        <v>38</v>
      </c>
      <c r="J99" s="19">
        <v>1.05</v>
      </c>
      <c r="K99" s="19">
        <v>0</v>
      </c>
      <c r="L99" t="str">
        <f>VLOOKUP(LEFT(A99,FIND("-",A99)-1),MASTER!A:C,2,FALSE())</f>
        <v>Silver</v>
      </c>
      <c r="M99" t="str">
        <f>VLOOKUP(LEFT(A99,FIND("-",A99)-1),MASTER!A:C,3,FALSE())</f>
        <v>Sale</v>
      </c>
      <c r="N99" t="str">
        <f t="shared" si="5"/>
        <v/>
      </c>
      <c r="O99" t="str">
        <f t="shared" si="6"/>
        <v/>
      </c>
      <c r="P99">
        <f t="shared" si="7"/>
        <v>0</v>
      </c>
      <c r="Q99">
        <f t="shared" si="8"/>
        <v>0</v>
      </c>
      <c r="R99">
        <f t="shared" si="9"/>
        <v>0</v>
      </c>
    </row>
    <row r="100" spans="1:18" ht="15" customHeight="1">
      <c r="A100" s="17" t="s">
        <v>337</v>
      </c>
      <c r="B100" s="17" t="s">
        <v>143</v>
      </c>
      <c r="C100" s="17" t="s">
        <v>36</v>
      </c>
      <c r="D100" s="17" t="s">
        <v>41</v>
      </c>
      <c r="E100" s="96" t="s">
        <v>38</v>
      </c>
      <c r="F100" s="96" t="s">
        <v>38</v>
      </c>
      <c r="G100" s="19">
        <v>0</v>
      </c>
      <c r="H100" s="96" t="s">
        <v>38</v>
      </c>
      <c r="I100" s="96" t="s">
        <v>38</v>
      </c>
      <c r="J100" s="19">
        <v>1.05</v>
      </c>
      <c r="K100" s="19">
        <v>0</v>
      </c>
      <c r="L100" t="str">
        <f>VLOOKUP(LEFT(A100,FIND("-",A100)-1),MASTER!A:C,2,FALSE())</f>
        <v>Silver</v>
      </c>
      <c r="M100" t="str">
        <f>VLOOKUP(LEFT(A100,FIND("-",A100)-1),MASTER!A:C,3,FALSE())</f>
        <v>Sale</v>
      </c>
      <c r="N100" t="str">
        <f t="shared" si="5"/>
        <v/>
      </c>
      <c r="O100" t="str">
        <f t="shared" si="6"/>
        <v/>
      </c>
      <c r="P100">
        <f t="shared" si="7"/>
        <v>0</v>
      </c>
      <c r="Q100">
        <f t="shared" si="8"/>
        <v>0</v>
      </c>
      <c r="R100">
        <f t="shared" si="9"/>
        <v>0</v>
      </c>
    </row>
    <row r="101" spans="1:18" ht="15" customHeight="1">
      <c r="A101" s="17" t="s">
        <v>337</v>
      </c>
      <c r="B101" s="17" t="s">
        <v>143</v>
      </c>
      <c r="C101" s="17" t="s">
        <v>36</v>
      </c>
      <c r="D101" s="17" t="s">
        <v>42</v>
      </c>
      <c r="E101" s="96" t="s">
        <v>38</v>
      </c>
      <c r="F101" s="96" t="s">
        <v>38</v>
      </c>
      <c r="G101" s="19">
        <v>0.13</v>
      </c>
      <c r="H101" s="96" t="s">
        <v>38</v>
      </c>
      <c r="I101" s="96" t="s">
        <v>38</v>
      </c>
      <c r="J101" s="19">
        <v>0</v>
      </c>
      <c r="K101" s="19">
        <v>0</v>
      </c>
      <c r="L101" t="str">
        <f>VLOOKUP(LEFT(A101,FIND("-",A101)-1),MASTER!A:C,2,FALSE())</f>
        <v>Silver</v>
      </c>
      <c r="M101" t="str">
        <f>VLOOKUP(LEFT(A101,FIND("-",A101)-1),MASTER!A:C,3,FALSE())</f>
        <v>Sale</v>
      </c>
      <c r="N101" t="str">
        <f t="shared" si="5"/>
        <v/>
      </c>
      <c r="O101" t="str">
        <f t="shared" si="6"/>
        <v/>
      </c>
      <c r="P101">
        <f t="shared" si="7"/>
        <v>0</v>
      </c>
      <c r="Q101">
        <f t="shared" si="8"/>
        <v>0</v>
      </c>
      <c r="R101">
        <f t="shared" si="9"/>
        <v>0</v>
      </c>
    </row>
    <row r="102" spans="1:18" ht="15" customHeight="1">
      <c r="A102" s="17" t="s">
        <v>337</v>
      </c>
      <c r="B102" s="17" t="s">
        <v>143</v>
      </c>
      <c r="C102" s="17" t="s">
        <v>36</v>
      </c>
      <c r="D102" s="17" t="s">
        <v>43</v>
      </c>
      <c r="E102" s="96" t="s">
        <v>38</v>
      </c>
      <c r="F102" s="96" t="s">
        <v>38</v>
      </c>
      <c r="G102" s="19">
        <v>248041</v>
      </c>
      <c r="H102" s="96" t="s">
        <v>38</v>
      </c>
      <c r="I102" s="96" t="s">
        <v>38</v>
      </c>
      <c r="J102" s="19">
        <v>0</v>
      </c>
      <c r="K102" s="19">
        <v>0</v>
      </c>
      <c r="L102" t="str">
        <f>VLOOKUP(LEFT(A102,FIND("-",A102)-1),MASTER!A:C,2,FALSE())</f>
        <v>Silver</v>
      </c>
      <c r="M102" t="str">
        <f>VLOOKUP(LEFT(A102,FIND("-",A102)-1),MASTER!A:C,3,FALSE())</f>
        <v>Sale</v>
      </c>
      <c r="N102" t="str">
        <f t="shared" si="5"/>
        <v/>
      </c>
      <c r="O102" t="str">
        <f t="shared" si="6"/>
        <v/>
      </c>
      <c r="P102">
        <f t="shared" si="7"/>
        <v>0</v>
      </c>
      <c r="Q102">
        <f t="shared" si="8"/>
        <v>0</v>
      </c>
      <c r="R102">
        <f t="shared" si="9"/>
        <v>0</v>
      </c>
    </row>
    <row r="103" spans="1:18" ht="15" customHeight="1">
      <c r="A103" s="17" t="s">
        <v>338</v>
      </c>
      <c r="B103" s="17" t="s">
        <v>143</v>
      </c>
      <c r="C103" s="17" t="s">
        <v>36</v>
      </c>
      <c r="D103" s="17" t="s">
        <v>37</v>
      </c>
      <c r="E103" s="96" t="s">
        <v>38</v>
      </c>
      <c r="F103" s="19">
        <v>0</v>
      </c>
      <c r="G103" s="19">
        <v>0</v>
      </c>
      <c r="H103" s="97">
        <v>191.72800000000001</v>
      </c>
      <c r="I103" s="19">
        <v>82.42</v>
      </c>
      <c r="J103" s="19">
        <v>29625.93</v>
      </c>
      <c r="K103" s="19">
        <v>29625.93</v>
      </c>
      <c r="L103" t="str">
        <f>VLOOKUP(LEFT(A103,FIND("-",A103)-1),MASTER!A:C,2,FALSE())</f>
        <v>Silver</v>
      </c>
      <c r="M103" t="str">
        <f>VLOOKUP(LEFT(A103,FIND("-",A103)-1),MASTER!A:C,3,FALSE())</f>
        <v>Sale</v>
      </c>
      <c r="N103">
        <f t="shared" si="5"/>
        <v>191.72800000000001</v>
      </c>
      <c r="O103">
        <f t="shared" si="6"/>
        <v>82.42</v>
      </c>
      <c r="P103">
        <f t="shared" si="7"/>
        <v>15802.222</v>
      </c>
      <c r="Q103">
        <f t="shared" si="8"/>
        <v>15802.222</v>
      </c>
      <c r="R103">
        <f t="shared" si="9"/>
        <v>0</v>
      </c>
    </row>
    <row r="104" spans="1:18" ht="15" customHeight="1">
      <c r="A104" s="17" t="s">
        <v>338</v>
      </c>
      <c r="B104" s="17" t="s">
        <v>143</v>
      </c>
      <c r="C104" s="17" t="s">
        <v>36</v>
      </c>
      <c r="D104" s="17" t="s">
        <v>40</v>
      </c>
      <c r="E104" s="96" t="s">
        <v>38</v>
      </c>
      <c r="F104" s="96" t="s">
        <v>38</v>
      </c>
      <c r="G104" s="19">
        <v>0</v>
      </c>
      <c r="H104" s="96" t="s">
        <v>38</v>
      </c>
      <c r="I104" s="96" t="s">
        <v>38</v>
      </c>
      <c r="J104" s="19">
        <v>444.39</v>
      </c>
      <c r="K104" s="19">
        <v>0</v>
      </c>
      <c r="L104" t="str">
        <f>VLOOKUP(LEFT(A104,FIND("-",A104)-1),MASTER!A:C,2,FALSE())</f>
        <v>Silver</v>
      </c>
      <c r="M104" t="str">
        <f>VLOOKUP(LEFT(A104,FIND("-",A104)-1),MASTER!A:C,3,FALSE())</f>
        <v>Sale</v>
      </c>
      <c r="N104" t="str">
        <f t="shared" si="5"/>
        <v/>
      </c>
      <c r="O104" t="str">
        <f t="shared" si="6"/>
        <v/>
      </c>
      <c r="P104">
        <f t="shared" si="7"/>
        <v>0</v>
      </c>
      <c r="Q104">
        <f t="shared" si="8"/>
        <v>0</v>
      </c>
      <c r="R104">
        <f t="shared" si="9"/>
        <v>0</v>
      </c>
    </row>
    <row r="105" spans="1:18" ht="15" customHeight="1">
      <c r="A105" s="17" t="s">
        <v>338</v>
      </c>
      <c r="B105" s="17" t="s">
        <v>143</v>
      </c>
      <c r="C105" s="17" t="s">
        <v>36</v>
      </c>
      <c r="D105" s="17" t="s">
        <v>41</v>
      </c>
      <c r="E105" s="96" t="s">
        <v>38</v>
      </c>
      <c r="F105" s="96" t="s">
        <v>38</v>
      </c>
      <c r="G105" s="19">
        <v>0</v>
      </c>
      <c r="H105" s="96" t="s">
        <v>38</v>
      </c>
      <c r="I105" s="96" t="s">
        <v>38</v>
      </c>
      <c r="J105" s="19">
        <v>444.39</v>
      </c>
      <c r="K105" s="19">
        <v>0</v>
      </c>
      <c r="L105" t="str">
        <f>VLOOKUP(LEFT(A105,FIND("-",A105)-1),MASTER!A:C,2,FALSE())</f>
        <v>Silver</v>
      </c>
      <c r="M105" t="str">
        <f>VLOOKUP(LEFT(A105,FIND("-",A105)-1),MASTER!A:C,3,FALSE())</f>
        <v>Sale</v>
      </c>
      <c r="N105" t="str">
        <f t="shared" si="5"/>
        <v/>
      </c>
      <c r="O105" t="str">
        <f t="shared" si="6"/>
        <v/>
      </c>
      <c r="P105">
        <f t="shared" si="7"/>
        <v>0</v>
      </c>
      <c r="Q105">
        <f t="shared" si="8"/>
        <v>0</v>
      </c>
      <c r="R105">
        <f t="shared" si="9"/>
        <v>0</v>
      </c>
    </row>
    <row r="106" spans="1:18" ht="15" customHeight="1">
      <c r="A106" s="17" t="s">
        <v>338</v>
      </c>
      <c r="B106" s="17" t="s">
        <v>143</v>
      </c>
      <c r="C106" s="17" t="s">
        <v>36</v>
      </c>
      <c r="D106" s="17" t="s">
        <v>42</v>
      </c>
      <c r="E106" s="96" t="s">
        <v>38</v>
      </c>
      <c r="F106" s="96" t="s">
        <v>38</v>
      </c>
      <c r="G106" s="19">
        <v>0</v>
      </c>
      <c r="H106" s="96" t="s">
        <v>38</v>
      </c>
      <c r="I106" s="96" t="s">
        <v>38</v>
      </c>
      <c r="J106" s="19">
        <v>0.28999999999999998</v>
      </c>
      <c r="K106" s="19">
        <v>0</v>
      </c>
      <c r="L106" t="str">
        <f>VLOOKUP(LEFT(A106,FIND("-",A106)-1),MASTER!A:C,2,FALSE())</f>
        <v>Silver</v>
      </c>
      <c r="M106" t="str">
        <f>VLOOKUP(LEFT(A106,FIND("-",A106)-1),MASTER!A:C,3,FALSE())</f>
        <v>Sale</v>
      </c>
      <c r="N106" t="str">
        <f t="shared" si="5"/>
        <v/>
      </c>
      <c r="O106" t="str">
        <f t="shared" si="6"/>
        <v/>
      </c>
      <c r="P106">
        <f t="shared" si="7"/>
        <v>0</v>
      </c>
      <c r="Q106">
        <f t="shared" si="8"/>
        <v>0</v>
      </c>
      <c r="R106">
        <f t="shared" si="9"/>
        <v>0</v>
      </c>
    </row>
    <row r="107" spans="1:18" ht="15" customHeight="1">
      <c r="A107" s="17" t="s">
        <v>338</v>
      </c>
      <c r="B107" s="17" t="s">
        <v>143</v>
      </c>
      <c r="C107" s="17" t="s">
        <v>36</v>
      </c>
      <c r="D107" s="17" t="s">
        <v>43</v>
      </c>
      <c r="E107" s="96" t="s">
        <v>38</v>
      </c>
      <c r="F107" s="96" t="s">
        <v>38</v>
      </c>
      <c r="G107" s="19">
        <v>30515</v>
      </c>
      <c r="H107" s="96" t="s">
        <v>38</v>
      </c>
      <c r="I107" s="96" t="s">
        <v>38</v>
      </c>
      <c r="J107" s="19">
        <v>0</v>
      </c>
      <c r="K107" s="19">
        <v>0</v>
      </c>
      <c r="L107" t="str">
        <f>VLOOKUP(LEFT(A107,FIND("-",A107)-1),MASTER!A:C,2,FALSE())</f>
        <v>Silver</v>
      </c>
      <c r="M107" t="str">
        <f>VLOOKUP(LEFT(A107,FIND("-",A107)-1),MASTER!A:C,3,FALSE())</f>
        <v>Sale</v>
      </c>
      <c r="N107" t="str">
        <f t="shared" si="5"/>
        <v/>
      </c>
      <c r="O107" t="str">
        <f t="shared" si="6"/>
        <v/>
      </c>
      <c r="P107">
        <f t="shared" si="7"/>
        <v>0</v>
      </c>
      <c r="Q107">
        <f t="shared" si="8"/>
        <v>0</v>
      </c>
      <c r="R107">
        <f t="shared" si="9"/>
        <v>0</v>
      </c>
    </row>
    <row r="108" spans="1:18" ht="15" customHeight="1">
      <c r="A108" s="17" t="s">
        <v>339</v>
      </c>
      <c r="B108" s="17" t="s">
        <v>143</v>
      </c>
      <c r="C108" s="17" t="s">
        <v>36</v>
      </c>
      <c r="D108" s="17" t="s">
        <v>37</v>
      </c>
      <c r="E108" s="96" t="s">
        <v>38</v>
      </c>
      <c r="F108" s="19">
        <v>0</v>
      </c>
      <c r="G108" s="19">
        <v>0</v>
      </c>
      <c r="H108" s="97">
        <v>1672.5909999999999</v>
      </c>
      <c r="I108" s="19">
        <v>82.42</v>
      </c>
      <c r="J108" s="19">
        <v>57413.41</v>
      </c>
      <c r="K108" s="19">
        <v>57413.41</v>
      </c>
      <c r="L108" t="str">
        <f>VLOOKUP(LEFT(A108,FIND("-",A108)-1),MASTER!A:C,2,FALSE())</f>
        <v>Silver</v>
      </c>
      <c r="M108" t="str">
        <f>VLOOKUP(LEFT(A108,FIND("-",A108)-1),MASTER!A:C,3,FALSE())</f>
        <v>Sale</v>
      </c>
      <c r="N108">
        <f t="shared" si="5"/>
        <v>1672.5909999999999</v>
      </c>
      <c r="O108">
        <f t="shared" si="6"/>
        <v>82.42</v>
      </c>
      <c r="P108">
        <f t="shared" si="7"/>
        <v>137854.95000000001</v>
      </c>
      <c r="Q108">
        <f t="shared" si="8"/>
        <v>137854.95000000001</v>
      </c>
      <c r="R108">
        <f t="shared" si="9"/>
        <v>0</v>
      </c>
    </row>
    <row r="109" spans="1:18" ht="15" customHeight="1">
      <c r="A109" s="17" t="s">
        <v>339</v>
      </c>
      <c r="B109" s="17" t="s">
        <v>143</v>
      </c>
      <c r="C109" s="17" t="s">
        <v>36</v>
      </c>
      <c r="D109" s="17" t="s">
        <v>39</v>
      </c>
      <c r="E109" s="96" t="s">
        <v>38</v>
      </c>
      <c r="F109" s="96" t="s">
        <v>38</v>
      </c>
      <c r="G109" s="19">
        <v>0</v>
      </c>
      <c r="H109" s="96" t="s">
        <v>38</v>
      </c>
      <c r="I109" s="96" t="s">
        <v>38</v>
      </c>
      <c r="J109" s="19">
        <v>9457.44</v>
      </c>
      <c r="K109" s="19">
        <v>9457.44</v>
      </c>
      <c r="L109" t="str">
        <f>VLOOKUP(LEFT(A109,FIND("-",A109)-1),MASTER!A:C,2,FALSE())</f>
        <v>Silver</v>
      </c>
      <c r="M109" t="str">
        <f>VLOOKUP(LEFT(A109,FIND("-",A109)-1),MASTER!A:C,3,FALSE())</f>
        <v>Sale</v>
      </c>
      <c r="N109" t="str">
        <f t="shared" si="5"/>
        <v/>
      </c>
      <c r="O109" t="str">
        <f t="shared" si="6"/>
        <v/>
      </c>
      <c r="P109">
        <f t="shared" si="7"/>
        <v>0</v>
      </c>
      <c r="Q109">
        <f t="shared" si="8"/>
        <v>0</v>
      </c>
      <c r="R109">
        <f t="shared" si="9"/>
        <v>0</v>
      </c>
    </row>
    <row r="110" spans="1:18" ht="15" customHeight="1">
      <c r="A110" s="17" t="s">
        <v>339</v>
      </c>
      <c r="B110" s="17" t="s">
        <v>143</v>
      </c>
      <c r="C110" s="17" t="s">
        <v>36</v>
      </c>
      <c r="D110" s="17" t="s">
        <v>62</v>
      </c>
      <c r="E110" s="96" t="s">
        <v>38</v>
      </c>
      <c r="F110" s="96" t="s">
        <v>38</v>
      </c>
      <c r="G110" s="19">
        <v>0</v>
      </c>
      <c r="H110" s="96" t="s">
        <v>38</v>
      </c>
      <c r="I110" s="96" t="s">
        <v>38</v>
      </c>
      <c r="J110" s="19">
        <v>35</v>
      </c>
      <c r="K110" s="19">
        <v>35</v>
      </c>
      <c r="L110" t="str">
        <f>VLOOKUP(LEFT(A110,FIND("-",A110)-1),MASTER!A:C,2,FALSE())</f>
        <v>Silver</v>
      </c>
      <c r="M110" t="str">
        <f>VLOOKUP(LEFT(A110,FIND("-",A110)-1),MASTER!A:C,3,FALSE())</f>
        <v>Sale</v>
      </c>
      <c r="N110" t="str">
        <f t="shared" si="5"/>
        <v/>
      </c>
      <c r="O110" t="str">
        <f t="shared" si="6"/>
        <v/>
      </c>
      <c r="P110">
        <f t="shared" si="7"/>
        <v>0</v>
      </c>
      <c r="Q110">
        <f t="shared" si="8"/>
        <v>0</v>
      </c>
      <c r="R110">
        <f t="shared" si="9"/>
        <v>0</v>
      </c>
    </row>
    <row r="111" spans="1:18" ht="15" customHeight="1">
      <c r="A111" s="17" t="s">
        <v>339</v>
      </c>
      <c r="B111" s="17" t="s">
        <v>143</v>
      </c>
      <c r="C111" s="17" t="s">
        <v>36</v>
      </c>
      <c r="D111" s="17" t="s">
        <v>44</v>
      </c>
      <c r="E111" s="96" t="s">
        <v>38</v>
      </c>
      <c r="F111" s="96" t="s">
        <v>38</v>
      </c>
      <c r="G111" s="19">
        <v>0</v>
      </c>
      <c r="H111" s="96" t="s">
        <v>38</v>
      </c>
      <c r="I111" s="96" t="s">
        <v>38</v>
      </c>
      <c r="J111" s="19">
        <v>80445.81</v>
      </c>
      <c r="K111" s="19">
        <v>80445.81</v>
      </c>
      <c r="L111" t="str">
        <f>VLOOKUP(LEFT(A111,FIND("-",A111)-1),MASTER!A:C,2,FALSE())</f>
        <v>Silver</v>
      </c>
      <c r="M111" t="str">
        <f>VLOOKUP(LEFT(A111,FIND("-",A111)-1),MASTER!A:C,3,FALSE())</f>
        <v>Sale</v>
      </c>
      <c r="N111" t="str">
        <f t="shared" si="5"/>
        <v/>
      </c>
      <c r="O111" t="str">
        <f t="shared" si="6"/>
        <v/>
      </c>
      <c r="P111">
        <f t="shared" si="7"/>
        <v>0</v>
      </c>
      <c r="Q111">
        <f t="shared" si="8"/>
        <v>0</v>
      </c>
      <c r="R111">
        <f t="shared" si="9"/>
        <v>0</v>
      </c>
    </row>
    <row r="112" spans="1:18" ht="15" customHeight="1">
      <c r="A112" s="17" t="s">
        <v>339</v>
      </c>
      <c r="B112" s="17" t="s">
        <v>143</v>
      </c>
      <c r="C112" s="17" t="s">
        <v>36</v>
      </c>
      <c r="D112" s="17" t="s">
        <v>45</v>
      </c>
      <c r="E112" s="96" t="s">
        <v>38</v>
      </c>
      <c r="F112" s="96" t="s">
        <v>38</v>
      </c>
      <c r="G112" s="19">
        <v>0</v>
      </c>
      <c r="H112" s="96" t="s">
        <v>38</v>
      </c>
      <c r="I112" s="96" t="s">
        <v>38</v>
      </c>
      <c r="J112" s="19">
        <v>8565.75</v>
      </c>
      <c r="K112" s="19">
        <v>8565.75</v>
      </c>
      <c r="L112" t="str">
        <f>VLOOKUP(LEFT(A112,FIND("-",A112)-1),MASTER!A:C,2,FALSE())</f>
        <v>Silver</v>
      </c>
      <c r="M112" t="str">
        <f>VLOOKUP(LEFT(A112,FIND("-",A112)-1),MASTER!A:C,3,FALSE())</f>
        <v>Sale</v>
      </c>
      <c r="N112" t="str">
        <f t="shared" si="5"/>
        <v/>
      </c>
      <c r="O112" t="str">
        <f t="shared" si="6"/>
        <v/>
      </c>
      <c r="P112">
        <f t="shared" si="7"/>
        <v>0</v>
      </c>
      <c r="Q112">
        <f t="shared" si="8"/>
        <v>0</v>
      </c>
      <c r="R112">
        <f t="shared" si="9"/>
        <v>0</v>
      </c>
    </row>
    <row r="113" spans="1:18" ht="15" customHeight="1">
      <c r="A113" s="17" t="s">
        <v>339</v>
      </c>
      <c r="B113" s="17" t="s">
        <v>143</v>
      </c>
      <c r="C113" s="17" t="s">
        <v>36</v>
      </c>
      <c r="D113" s="17" t="s">
        <v>40</v>
      </c>
      <c r="E113" s="96" t="s">
        <v>38</v>
      </c>
      <c r="F113" s="96" t="s">
        <v>38</v>
      </c>
      <c r="G113" s="19">
        <v>0</v>
      </c>
      <c r="H113" s="96" t="s">
        <v>38</v>
      </c>
      <c r="I113" s="96" t="s">
        <v>38</v>
      </c>
      <c r="J113" s="19">
        <v>861.2</v>
      </c>
      <c r="K113" s="19">
        <v>0</v>
      </c>
      <c r="L113" t="str">
        <f>VLOOKUP(LEFT(A113,FIND("-",A113)-1),MASTER!A:C,2,FALSE())</f>
        <v>Silver</v>
      </c>
      <c r="M113" t="str">
        <f>VLOOKUP(LEFT(A113,FIND("-",A113)-1),MASTER!A:C,3,FALSE())</f>
        <v>Sale</v>
      </c>
      <c r="N113" t="str">
        <f t="shared" si="5"/>
        <v/>
      </c>
      <c r="O113" t="str">
        <f t="shared" si="6"/>
        <v/>
      </c>
      <c r="P113">
        <f t="shared" si="7"/>
        <v>0</v>
      </c>
      <c r="Q113">
        <f t="shared" si="8"/>
        <v>0</v>
      </c>
      <c r="R113">
        <f t="shared" si="9"/>
        <v>0</v>
      </c>
    </row>
    <row r="114" spans="1:18" ht="15" customHeight="1">
      <c r="A114" s="17" t="s">
        <v>339</v>
      </c>
      <c r="B114" s="17" t="s">
        <v>143</v>
      </c>
      <c r="C114" s="17" t="s">
        <v>36</v>
      </c>
      <c r="D114" s="17" t="s">
        <v>41</v>
      </c>
      <c r="E114" s="96" t="s">
        <v>38</v>
      </c>
      <c r="F114" s="96" t="s">
        <v>38</v>
      </c>
      <c r="G114" s="19">
        <v>0</v>
      </c>
      <c r="H114" s="96" t="s">
        <v>38</v>
      </c>
      <c r="I114" s="96" t="s">
        <v>38</v>
      </c>
      <c r="J114" s="19">
        <v>861.2</v>
      </c>
      <c r="K114" s="19">
        <v>0</v>
      </c>
      <c r="L114" t="str">
        <f>VLOOKUP(LEFT(A114,FIND("-",A114)-1),MASTER!A:C,2,FALSE())</f>
        <v>Silver</v>
      </c>
      <c r="M114" t="str">
        <f>VLOOKUP(LEFT(A114,FIND("-",A114)-1),MASTER!A:C,3,FALSE())</f>
        <v>Sale</v>
      </c>
      <c r="N114" t="str">
        <f t="shared" si="5"/>
        <v/>
      </c>
      <c r="O114" t="str">
        <f t="shared" si="6"/>
        <v/>
      </c>
      <c r="P114">
        <f t="shared" si="7"/>
        <v>0</v>
      </c>
      <c r="Q114">
        <f t="shared" si="8"/>
        <v>0</v>
      </c>
      <c r="R114">
        <f t="shared" si="9"/>
        <v>0</v>
      </c>
    </row>
    <row r="115" spans="1:18" ht="15" customHeight="1">
      <c r="A115" s="17" t="s">
        <v>339</v>
      </c>
      <c r="B115" s="17" t="s">
        <v>143</v>
      </c>
      <c r="C115" s="17" t="s">
        <v>36</v>
      </c>
      <c r="D115" s="17" t="s">
        <v>40</v>
      </c>
      <c r="E115" s="96" t="s">
        <v>38</v>
      </c>
      <c r="F115" s="96" t="s">
        <v>38</v>
      </c>
      <c r="G115" s="19">
        <v>0</v>
      </c>
      <c r="H115" s="96" t="s">
        <v>38</v>
      </c>
      <c r="I115" s="96" t="s">
        <v>38</v>
      </c>
      <c r="J115" s="19">
        <v>141.86000000000001</v>
      </c>
      <c r="K115" s="19">
        <v>0</v>
      </c>
      <c r="L115" t="str">
        <f>VLOOKUP(LEFT(A115,FIND("-",A115)-1),MASTER!A:C,2,FALSE())</f>
        <v>Silver</v>
      </c>
      <c r="M115" t="str">
        <f>VLOOKUP(LEFT(A115,FIND("-",A115)-1),MASTER!A:C,3,FALSE())</f>
        <v>Sale</v>
      </c>
      <c r="N115" t="str">
        <f t="shared" si="5"/>
        <v/>
      </c>
      <c r="O115" t="str">
        <f t="shared" si="6"/>
        <v/>
      </c>
      <c r="P115">
        <f t="shared" si="7"/>
        <v>0</v>
      </c>
      <c r="Q115">
        <f t="shared" si="8"/>
        <v>0</v>
      </c>
      <c r="R115">
        <f t="shared" si="9"/>
        <v>0</v>
      </c>
    </row>
    <row r="116" spans="1:18" ht="15" customHeight="1">
      <c r="A116" s="17" t="s">
        <v>339</v>
      </c>
      <c r="B116" s="17" t="s">
        <v>143</v>
      </c>
      <c r="C116" s="17" t="s">
        <v>36</v>
      </c>
      <c r="D116" s="17" t="s">
        <v>41</v>
      </c>
      <c r="E116" s="96" t="s">
        <v>38</v>
      </c>
      <c r="F116" s="96" t="s">
        <v>38</v>
      </c>
      <c r="G116" s="19">
        <v>0</v>
      </c>
      <c r="H116" s="96" t="s">
        <v>38</v>
      </c>
      <c r="I116" s="96" t="s">
        <v>38</v>
      </c>
      <c r="J116" s="19">
        <v>141.86000000000001</v>
      </c>
      <c r="K116" s="19">
        <v>0</v>
      </c>
      <c r="L116" t="str">
        <f>VLOOKUP(LEFT(A116,FIND("-",A116)-1),MASTER!A:C,2,FALSE())</f>
        <v>Silver</v>
      </c>
      <c r="M116" t="str">
        <f>VLOOKUP(LEFT(A116,FIND("-",A116)-1),MASTER!A:C,3,FALSE())</f>
        <v>Sale</v>
      </c>
      <c r="N116" t="str">
        <f t="shared" si="5"/>
        <v/>
      </c>
      <c r="O116" t="str">
        <f t="shared" si="6"/>
        <v/>
      </c>
      <c r="P116">
        <f t="shared" si="7"/>
        <v>0</v>
      </c>
      <c r="Q116">
        <f t="shared" si="8"/>
        <v>0</v>
      </c>
      <c r="R116">
        <f t="shared" si="9"/>
        <v>0</v>
      </c>
    </row>
    <row r="117" spans="1:18" ht="15" customHeight="1">
      <c r="A117" s="17" t="s">
        <v>339</v>
      </c>
      <c r="B117" s="17" t="s">
        <v>143</v>
      </c>
      <c r="C117" s="17" t="s">
        <v>36</v>
      </c>
      <c r="D117" s="17" t="s">
        <v>40</v>
      </c>
      <c r="E117" s="96" t="s">
        <v>38</v>
      </c>
      <c r="F117" s="96" t="s">
        <v>38</v>
      </c>
      <c r="G117" s="19">
        <v>0</v>
      </c>
      <c r="H117" s="96" t="s">
        <v>38</v>
      </c>
      <c r="I117" s="96" t="s">
        <v>38</v>
      </c>
      <c r="J117" s="19">
        <v>0.53</v>
      </c>
      <c r="K117" s="19">
        <v>0</v>
      </c>
      <c r="L117" t="str">
        <f>VLOOKUP(LEFT(A117,FIND("-",A117)-1),MASTER!A:C,2,FALSE())</f>
        <v>Silver</v>
      </c>
      <c r="M117" t="str">
        <f>VLOOKUP(LEFT(A117,FIND("-",A117)-1),MASTER!A:C,3,FALSE())</f>
        <v>Sale</v>
      </c>
      <c r="N117" t="str">
        <f t="shared" si="5"/>
        <v/>
      </c>
      <c r="O117" t="str">
        <f t="shared" si="6"/>
        <v/>
      </c>
      <c r="P117">
        <f t="shared" si="7"/>
        <v>0</v>
      </c>
      <c r="Q117">
        <f t="shared" si="8"/>
        <v>0</v>
      </c>
      <c r="R117">
        <f t="shared" si="9"/>
        <v>0</v>
      </c>
    </row>
    <row r="118" spans="1:18" ht="15" customHeight="1">
      <c r="A118" s="17" t="s">
        <v>339</v>
      </c>
      <c r="B118" s="17" t="s">
        <v>143</v>
      </c>
      <c r="C118" s="17" t="s">
        <v>36</v>
      </c>
      <c r="D118" s="17" t="s">
        <v>41</v>
      </c>
      <c r="E118" s="96" t="s">
        <v>38</v>
      </c>
      <c r="F118" s="96" t="s">
        <v>38</v>
      </c>
      <c r="G118" s="19">
        <v>0</v>
      </c>
      <c r="H118" s="96" t="s">
        <v>38</v>
      </c>
      <c r="I118" s="96" t="s">
        <v>38</v>
      </c>
      <c r="J118" s="19">
        <v>0.53</v>
      </c>
      <c r="K118" s="19">
        <v>0</v>
      </c>
      <c r="L118" t="str">
        <f>VLOOKUP(LEFT(A118,FIND("-",A118)-1),MASTER!A:C,2,FALSE())</f>
        <v>Silver</v>
      </c>
      <c r="M118" t="str">
        <f>VLOOKUP(LEFT(A118,FIND("-",A118)-1),MASTER!A:C,3,FALSE())</f>
        <v>Sale</v>
      </c>
      <c r="N118" t="str">
        <f t="shared" si="5"/>
        <v/>
      </c>
      <c r="O118" t="str">
        <f t="shared" si="6"/>
        <v/>
      </c>
      <c r="P118">
        <f t="shared" si="7"/>
        <v>0</v>
      </c>
      <c r="Q118">
        <f t="shared" si="8"/>
        <v>0</v>
      </c>
      <c r="R118">
        <f t="shared" si="9"/>
        <v>0</v>
      </c>
    </row>
    <row r="119" spans="1:18" ht="15" customHeight="1">
      <c r="A119" s="17" t="s">
        <v>339</v>
      </c>
      <c r="B119" s="17" t="s">
        <v>143</v>
      </c>
      <c r="C119" s="17" t="s">
        <v>36</v>
      </c>
      <c r="D119" s="17" t="s">
        <v>46</v>
      </c>
      <c r="E119" s="96" t="s">
        <v>38</v>
      </c>
      <c r="F119" s="96" t="s">
        <v>38</v>
      </c>
      <c r="G119" s="19">
        <v>0</v>
      </c>
      <c r="H119" s="96" t="s">
        <v>38</v>
      </c>
      <c r="I119" s="96" t="s">
        <v>38</v>
      </c>
      <c r="J119" s="19">
        <v>1206.69</v>
      </c>
      <c r="K119" s="19">
        <v>0</v>
      </c>
      <c r="L119" t="str">
        <f>VLOOKUP(LEFT(A119,FIND("-",A119)-1),MASTER!A:C,2,FALSE())</f>
        <v>Silver</v>
      </c>
      <c r="M119" t="str">
        <f>VLOOKUP(LEFT(A119,FIND("-",A119)-1),MASTER!A:C,3,FALSE())</f>
        <v>Sale</v>
      </c>
      <c r="N119" t="str">
        <f t="shared" si="5"/>
        <v/>
      </c>
      <c r="O119" t="str">
        <f t="shared" si="6"/>
        <v/>
      </c>
      <c r="P119">
        <f t="shared" si="7"/>
        <v>0</v>
      </c>
      <c r="Q119">
        <f t="shared" si="8"/>
        <v>0</v>
      </c>
      <c r="R119">
        <f t="shared" si="9"/>
        <v>0</v>
      </c>
    </row>
    <row r="120" spans="1:18" ht="15" customHeight="1">
      <c r="A120" s="17" t="s">
        <v>339</v>
      </c>
      <c r="B120" s="17" t="s">
        <v>143</v>
      </c>
      <c r="C120" s="17" t="s">
        <v>36</v>
      </c>
      <c r="D120" s="17" t="s">
        <v>47</v>
      </c>
      <c r="E120" s="96" t="s">
        <v>38</v>
      </c>
      <c r="F120" s="96" t="s">
        <v>38</v>
      </c>
      <c r="G120" s="19">
        <v>0</v>
      </c>
      <c r="H120" s="96" t="s">
        <v>38</v>
      </c>
      <c r="I120" s="96" t="s">
        <v>38</v>
      </c>
      <c r="J120" s="19">
        <v>1206.69</v>
      </c>
      <c r="K120" s="19">
        <v>0</v>
      </c>
      <c r="L120" t="str">
        <f>VLOOKUP(LEFT(A120,FIND("-",A120)-1),MASTER!A:C,2,FALSE())</f>
        <v>Silver</v>
      </c>
      <c r="M120" t="str">
        <f>VLOOKUP(LEFT(A120,FIND("-",A120)-1),MASTER!A:C,3,FALSE())</f>
        <v>Sale</v>
      </c>
      <c r="N120" t="str">
        <f t="shared" si="5"/>
        <v/>
      </c>
      <c r="O120" t="str">
        <f t="shared" si="6"/>
        <v/>
      </c>
      <c r="P120">
        <f t="shared" si="7"/>
        <v>0</v>
      </c>
      <c r="Q120">
        <f t="shared" si="8"/>
        <v>0</v>
      </c>
      <c r="R120">
        <f t="shared" si="9"/>
        <v>0</v>
      </c>
    </row>
    <row r="121" spans="1:18" ht="15" customHeight="1">
      <c r="A121" s="17" t="s">
        <v>339</v>
      </c>
      <c r="B121" s="17" t="s">
        <v>143</v>
      </c>
      <c r="C121" s="17" t="s">
        <v>36</v>
      </c>
      <c r="D121" s="17" t="s">
        <v>46</v>
      </c>
      <c r="E121" s="96" t="s">
        <v>38</v>
      </c>
      <c r="F121" s="96" t="s">
        <v>38</v>
      </c>
      <c r="G121" s="19">
        <v>0</v>
      </c>
      <c r="H121" s="96" t="s">
        <v>38</v>
      </c>
      <c r="I121" s="96" t="s">
        <v>38</v>
      </c>
      <c r="J121" s="19">
        <v>128.49</v>
      </c>
      <c r="K121" s="19">
        <v>0</v>
      </c>
      <c r="L121" t="str">
        <f>VLOOKUP(LEFT(A121,FIND("-",A121)-1),MASTER!A:C,2,FALSE())</f>
        <v>Silver</v>
      </c>
      <c r="M121" t="str">
        <f>VLOOKUP(LEFT(A121,FIND("-",A121)-1),MASTER!A:C,3,FALSE())</f>
        <v>Sale</v>
      </c>
      <c r="N121" t="str">
        <f t="shared" si="5"/>
        <v/>
      </c>
      <c r="O121" t="str">
        <f t="shared" si="6"/>
        <v/>
      </c>
      <c r="P121">
        <f t="shared" si="7"/>
        <v>0</v>
      </c>
      <c r="Q121">
        <f t="shared" si="8"/>
        <v>0</v>
      </c>
      <c r="R121">
        <f t="shared" si="9"/>
        <v>0</v>
      </c>
    </row>
    <row r="122" spans="1:18" ht="15" customHeight="1">
      <c r="A122" s="17" t="s">
        <v>339</v>
      </c>
      <c r="B122" s="17" t="s">
        <v>143</v>
      </c>
      <c r="C122" s="17" t="s">
        <v>36</v>
      </c>
      <c r="D122" s="17" t="s">
        <v>47</v>
      </c>
      <c r="E122" s="96" t="s">
        <v>38</v>
      </c>
      <c r="F122" s="96" t="s">
        <v>38</v>
      </c>
      <c r="G122" s="19">
        <v>0</v>
      </c>
      <c r="H122" s="96" t="s">
        <v>38</v>
      </c>
      <c r="I122" s="96" t="s">
        <v>38</v>
      </c>
      <c r="J122" s="19">
        <v>128.49</v>
      </c>
      <c r="K122" s="19">
        <v>0</v>
      </c>
      <c r="L122" t="str">
        <f>VLOOKUP(LEFT(A122,FIND("-",A122)-1),MASTER!A:C,2,FALSE())</f>
        <v>Silver</v>
      </c>
      <c r="M122" t="str">
        <f>VLOOKUP(LEFT(A122,FIND("-",A122)-1),MASTER!A:C,3,FALSE())</f>
        <v>Sale</v>
      </c>
      <c r="N122" t="str">
        <f t="shared" si="5"/>
        <v/>
      </c>
      <c r="O122" t="str">
        <f t="shared" si="6"/>
        <v/>
      </c>
      <c r="P122">
        <f t="shared" si="7"/>
        <v>0</v>
      </c>
      <c r="Q122">
        <f t="shared" si="8"/>
        <v>0</v>
      </c>
      <c r="R122">
        <f t="shared" si="9"/>
        <v>0</v>
      </c>
    </row>
    <row r="123" spans="1:18" ht="15" customHeight="1">
      <c r="A123" s="17" t="s">
        <v>339</v>
      </c>
      <c r="B123" s="17" t="s">
        <v>143</v>
      </c>
      <c r="C123" s="17" t="s">
        <v>36</v>
      </c>
      <c r="D123" s="17" t="s">
        <v>42</v>
      </c>
      <c r="E123" s="96" t="s">
        <v>38</v>
      </c>
      <c r="F123" s="96" t="s">
        <v>38</v>
      </c>
      <c r="G123" s="19">
        <v>0</v>
      </c>
      <c r="H123" s="96" t="s">
        <v>38</v>
      </c>
      <c r="I123" s="96" t="s">
        <v>38</v>
      </c>
      <c r="J123" s="19">
        <v>0.05</v>
      </c>
      <c r="K123" s="19">
        <v>0</v>
      </c>
      <c r="L123" t="str">
        <f>VLOOKUP(LEFT(A123,FIND("-",A123)-1),MASTER!A:C,2,FALSE())</f>
        <v>Silver</v>
      </c>
      <c r="M123" t="str">
        <f>VLOOKUP(LEFT(A123,FIND("-",A123)-1),MASTER!A:C,3,FALSE())</f>
        <v>Sale</v>
      </c>
      <c r="N123" t="str">
        <f t="shared" si="5"/>
        <v/>
      </c>
      <c r="O123" t="str">
        <f t="shared" si="6"/>
        <v/>
      </c>
      <c r="P123">
        <f t="shared" si="7"/>
        <v>0</v>
      </c>
      <c r="Q123">
        <f t="shared" si="8"/>
        <v>0</v>
      </c>
      <c r="R123">
        <f t="shared" si="9"/>
        <v>0</v>
      </c>
    </row>
    <row r="124" spans="1:18" ht="15" customHeight="1">
      <c r="A124" s="17" t="s">
        <v>339</v>
      </c>
      <c r="B124" s="17" t="s">
        <v>143</v>
      </c>
      <c r="C124" s="17" t="s">
        <v>36</v>
      </c>
      <c r="D124" s="17" t="s">
        <v>43</v>
      </c>
      <c r="E124" s="96" t="s">
        <v>38</v>
      </c>
      <c r="F124" s="96" t="s">
        <v>38</v>
      </c>
      <c r="G124" s="19">
        <v>160595</v>
      </c>
      <c r="H124" s="96" t="s">
        <v>38</v>
      </c>
      <c r="I124" s="96" t="s">
        <v>38</v>
      </c>
      <c r="J124" s="19">
        <v>0</v>
      </c>
      <c r="K124" s="19">
        <v>0</v>
      </c>
      <c r="L124" t="str">
        <f>VLOOKUP(LEFT(A124,FIND("-",A124)-1),MASTER!A:C,2,FALSE())</f>
        <v>Silver</v>
      </c>
      <c r="M124" t="str">
        <f>VLOOKUP(LEFT(A124,FIND("-",A124)-1),MASTER!A:C,3,FALSE())</f>
        <v>Sale</v>
      </c>
      <c r="N124" t="str">
        <f t="shared" si="5"/>
        <v/>
      </c>
      <c r="O124" t="str">
        <f t="shared" si="6"/>
        <v/>
      </c>
      <c r="P124">
        <f t="shared" si="7"/>
        <v>0</v>
      </c>
      <c r="Q124">
        <f t="shared" si="8"/>
        <v>0</v>
      </c>
      <c r="R124">
        <f t="shared" si="9"/>
        <v>0</v>
      </c>
    </row>
    <row r="125" spans="1:18" ht="15" customHeight="1">
      <c r="A125" s="17" t="s">
        <v>340</v>
      </c>
      <c r="B125" s="17" t="s">
        <v>143</v>
      </c>
      <c r="C125" s="17" t="s">
        <v>36</v>
      </c>
      <c r="D125" s="17" t="s">
        <v>37</v>
      </c>
      <c r="E125" s="96" t="s">
        <v>38</v>
      </c>
      <c r="F125" s="19">
        <v>0</v>
      </c>
      <c r="G125" s="19">
        <v>0</v>
      </c>
      <c r="H125" s="97">
        <v>136.36199999999999</v>
      </c>
      <c r="I125" s="19">
        <v>82.42</v>
      </c>
      <c r="J125" s="19">
        <v>24106</v>
      </c>
      <c r="K125" s="19">
        <v>24106</v>
      </c>
      <c r="L125" t="str">
        <f>VLOOKUP(LEFT(A125,FIND("-",A125)-1),MASTER!A:C,2,FALSE())</f>
        <v>Silver</v>
      </c>
      <c r="M125" t="str">
        <f>VLOOKUP(LEFT(A125,FIND("-",A125)-1),MASTER!A:C,3,FALSE())</f>
        <v>Sale</v>
      </c>
      <c r="N125">
        <f t="shared" si="5"/>
        <v>136.36199999999999</v>
      </c>
      <c r="O125">
        <f t="shared" si="6"/>
        <v>82.42</v>
      </c>
      <c r="P125">
        <f t="shared" si="7"/>
        <v>11238.956</v>
      </c>
      <c r="Q125">
        <f t="shared" si="8"/>
        <v>11238.956</v>
      </c>
      <c r="R125">
        <f t="shared" si="9"/>
        <v>0</v>
      </c>
    </row>
    <row r="126" spans="1:18" ht="15" customHeight="1">
      <c r="A126" s="17" t="s">
        <v>340</v>
      </c>
      <c r="B126" s="17" t="s">
        <v>143</v>
      </c>
      <c r="C126" s="17" t="s">
        <v>36</v>
      </c>
      <c r="D126" s="17" t="s">
        <v>40</v>
      </c>
      <c r="E126" s="96" t="s">
        <v>38</v>
      </c>
      <c r="F126" s="96" t="s">
        <v>38</v>
      </c>
      <c r="G126" s="19">
        <v>0</v>
      </c>
      <c r="H126" s="96" t="s">
        <v>38</v>
      </c>
      <c r="I126" s="96" t="s">
        <v>38</v>
      </c>
      <c r="J126" s="19">
        <v>361.59</v>
      </c>
      <c r="K126" s="19">
        <v>0</v>
      </c>
      <c r="L126" t="str">
        <f>VLOOKUP(LEFT(A126,FIND("-",A126)-1),MASTER!A:C,2,FALSE())</f>
        <v>Silver</v>
      </c>
      <c r="M126" t="str">
        <f>VLOOKUP(LEFT(A126,FIND("-",A126)-1),MASTER!A:C,3,FALSE())</f>
        <v>Sale</v>
      </c>
      <c r="N126" t="str">
        <f t="shared" si="5"/>
        <v/>
      </c>
      <c r="O126" t="str">
        <f t="shared" si="6"/>
        <v/>
      </c>
      <c r="P126">
        <f t="shared" si="7"/>
        <v>0</v>
      </c>
      <c r="Q126">
        <f t="shared" si="8"/>
        <v>0</v>
      </c>
      <c r="R126">
        <f t="shared" si="9"/>
        <v>0</v>
      </c>
    </row>
    <row r="127" spans="1:18" ht="15" customHeight="1">
      <c r="A127" s="17" t="s">
        <v>340</v>
      </c>
      <c r="B127" s="17" t="s">
        <v>143</v>
      </c>
      <c r="C127" s="17" t="s">
        <v>36</v>
      </c>
      <c r="D127" s="17" t="s">
        <v>41</v>
      </c>
      <c r="E127" s="96" t="s">
        <v>38</v>
      </c>
      <c r="F127" s="96" t="s">
        <v>38</v>
      </c>
      <c r="G127" s="19">
        <v>0</v>
      </c>
      <c r="H127" s="96" t="s">
        <v>38</v>
      </c>
      <c r="I127" s="96" t="s">
        <v>38</v>
      </c>
      <c r="J127" s="19">
        <v>361.59</v>
      </c>
      <c r="K127" s="19">
        <v>0</v>
      </c>
      <c r="L127" t="str">
        <f>VLOOKUP(LEFT(A127,FIND("-",A127)-1),MASTER!A:C,2,FALSE())</f>
        <v>Silver</v>
      </c>
      <c r="M127" t="str">
        <f>VLOOKUP(LEFT(A127,FIND("-",A127)-1),MASTER!A:C,3,FALSE())</f>
        <v>Sale</v>
      </c>
      <c r="N127" t="str">
        <f t="shared" si="5"/>
        <v/>
      </c>
      <c r="O127" t="str">
        <f t="shared" si="6"/>
        <v/>
      </c>
      <c r="P127">
        <f t="shared" si="7"/>
        <v>0</v>
      </c>
      <c r="Q127">
        <f t="shared" si="8"/>
        <v>0</v>
      </c>
      <c r="R127">
        <f t="shared" si="9"/>
        <v>0</v>
      </c>
    </row>
    <row r="128" spans="1:18" ht="15" customHeight="1">
      <c r="A128" s="17" t="s">
        <v>340</v>
      </c>
      <c r="B128" s="17" t="s">
        <v>143</v>
      </c>
      <c r="C128" s="17" t="s">
        <v>36</v>
      </c>
      <c r="D128" s="17" t="s">
        <v>42</v>
      </c>
      <c r="E128" s="96" t="s">
        <v>38</v>
      </c>
      <c r="F128" s="96" t="s">
        <v>38</v>
      </c>
      <c r="G128" s="19">
        <v>0.18</v>
      </c>
      <c r="H128" s="96" t="s">
        <v>38</v>
      </c>
      <c r="I128" s="96" t="s">
        <v>38</v>
      </c>
      <c r="J128" s="19">
        <v>0</v>
      </c>
      <c r="K128" s="19">
        <v>0</v>
      </c>
      <c r="L128" t="str">
        <f>VLOOKUP(LEFT(A128,FIND("-",A128)-1),MASTER!A:C,2,FALSE())</f>
        <v>Silver</v>
      </c>
      <c r="M128" t="str">
        <f>VLOOKUP(LEFT(A128,FIND("-",A128)-1),MASTER!A:C,3,FALSE())</f>
        <v>Sale</v>
      </c>
      <c r="N128" t="str">
        <f t="shared" si="5"/>
        <v/>
      </c>
      <c r="O128" t="str">
        <f t="shared" si="6"/>
        <v/>
      </c>
      <c r="P128">
        <f t="shared" si="7"/>
        <v>0</v>
      </c>
      <c r="Q128">
        <f t="shared" si="8"/>
        <v>0</v>
      </c>
      <c r="R128">
        <f t="shared" si="9"/>
        <v>0</v>
      </c>
    </row>
    <row r="129" spans="1:18" ht="15" customHeight="1">
      <c r="A129" s="17" t="s">
        <v>340</v>
      </c>
      <c r="B129" s="17" t="s">
        <v>143</v>
      </c>
      <c r="C129" s="17" t="s">
        <v>36</v>
      </c>
      <c r="D129" s="17" t="s">
        <v>43</v>
      </c>
      <c r="E129" s="96" t="s">
        <v>38</v>
      </c>
      <c r="F129" s="96" t="s">
        <v>38</v>
      </c>
      <c r="G129" s="19">
        <v>24829</v>
      </c>
      <c r="H129" s="96" t="s">
        <v>38</v>
      </c>
      <c r="I129" s="96" t="s">
        <v>38</v>
      </c>
      <c r="J129" s="19">
        <v>0</v>
      </c>
      <c r="K129" s="19">
        <v>0</v>
      </c>
      <c r="L129" t="str">
        <f>VLOOKUP(LEFT(A129,FIND("-",A129)-1),MASTER!A:C,2,FALSE())</f>
        <v>Silver</v>
      </c>
      <c r="M129" t="str">
        <f>VLOOKUP(LEFT(A129,FIND("-",A129)-1),MASTER!A:C,3,FALSE())</f>
        <v>Sale</v>
      </c>
      <c r="N129" t="str">
        <f t="shared" si="5"/>
        <v/>
      </c>
      <c r="O129" t="str">
        <f t="shared" si="6"/>
        <v/>
      </c>
      <c r="P129">
        <f t="shared" si="7"/>
        <v>0</v>
      </c>
      <c r="Q129">
        <f t="shared" si="8"/>
        <v>0</v>
      </c>
      <c r="R129">
        <f t="shared" si="9"/>
        <v>0</v>
      </c>
    </row>
    <row r="130" spans="1:18" ht="15" customHeight="1">
      <c r="A130" s="17" t="s">
        <v>341</v>
      </c>
      <c r="B130" s="17" t="s">
        <v>143</v>
      </c>
      <c r="C130" s="17" t="s">
        <v>36</v>
      </c>
      <c r="D130" s="17" t="s">
        <v>37</v>
      </c>
      <c r="E130" s="96" t="s">
        <v>38</v>
      </c>
      <c r="F130" s="19">
        <v>0</v>
      </c>
      <c r="G130" s="19">
        <v>0</v>
      </c>
      <c r="H130" s="97">
        <v>2713.9740000000002</v>
      </c>
      <c r="I130" s="19">
        <v>82.42</v>
      </c>
      <c r="J130" s="19">
        <v>173100.45</v>
      </c>
      <c r="K130" s="19">
        <v>173100.45</v>
      </c>
      <c r="L130" t="str">
        <f>VLOOKUP(LEFT(A130,FIND("-",A130)-1),MASTER!A:C,2,FALSE())</f>
        <v>Silver</v>
      </c>
      <c r="M130" t="str">
        <f>VLOOKUP(LEFT(A130,FIND("-",A130)-1),MASTER!A:C,3,FALSE())</f>
        <v>Sale</v>
      </c>
      <c r="N130">
        <f t="shared" si="5"/>
        <v>2713.9740000000002</v>
      </c>
      <c r="O130">
        <f t="shared" si="6"/>
        <v>82.42</v>
      </c>
      <c r="P130">
        <f t="shared" si="7"/>
        <v>223685.73699999999</v>
      </c>
      <c r="Q130">
        <f t="shared" si="8"/>
        <v>223685.73699999999</v>
      </c>
      <c r="R130">
        <f t="shared" si="9"/>
        <v>0</v>
      </c>
    </row>
    <row r="131" spans="1:18" ht="15" customHeight="1">
      <c r="A131" s="17" t="s">
        <v>341</v>
      </c>
      <c r="B131" s="17" t="s">
        <v>143</v>
      </c>
      <c r="C131" s="17" t="s">
        <v>36</v>
      </c>
      <c r="D131" s="17" t="s">
        <v>39</v>
      </c>
      <c r="E131" s="96" t="s">
        <v>38</v>
      </c>
      <c r="F131" s="96" t="s">
        <v>38</v>
      </c>
      <c r="G131" s="19">
        <v>0</v>
      </c>
      <c r="H131" s="96" t="s">
        <v>38</v>
      </c>
      <c r="I131" s="96" t="s">
        <v>38</v>
      </c>
      <c r="J131" s="19">
        <v>19951.810000000001</v>
      </c>
      <c r="K131" s="19">
        <v>19951.810000000001</v>
      </c>
      <c r="L131" t="str">
        <f>VLOOKUP(LEFT(A131,FIND("-",A131)-1),MASTER!A:C,2,FALSE())</f>
        <v>Silver</v>
      </c>
      <c r="M131" t="str">
        <f>VLOOKUP(LEFT(A131,FIND("-",A131)-1),MASTER!A:C,3,FALSE())</f>
        <v>Sale</v>
      </c>
      <c r="N131" t="str">
        <f t="shared" si="5"/>
        <v/>
      </c>
      <c r="O131" t="str">
        <f t="shared" si="6"/>
        <v/>
      </c>
      <c r="P131">
        <f t="shared" si="7"/>
        <v>0</v>
      </c>
      <c r="Q131">
        <f t="shared" si="8"/>
        <v>0</v>
      </c>
      <c r="R131">
        <f t="shared" si="9"/>
        <v>0</v>
      </c>
    </row>
    <row r="132" spans="1:18" ht="15" customHeight="1">
      <c r="A132" s="17" t="s">
        <v>341</v>
      </c>
      <c r="B132" s="17" t="s">
        <v>143</v>
      </c>
      <c r="C132" s="17" t="s">
        <v>36</v>
      </c>
      <c r="D132" s="17" t="s">
        <v>44</v>
      </c>
      <c r="E132" s="96" t="s">
        <v>38</v>
      </c>
      <c r="F132" s="96" t="s">
        <v>38</v>
      </c>
      <c r="G132" s="19">
        <v>0</v>
      </c>
      <c r="H132" s="96" t="s">
        <v>38</v>
      </c>
      <c r="I132" s="96" t="s">
        <v>38</v>
      </c>
      <c r="J132" s="19">
        <v>50592.7</v>
      </c>
      <c r="K132" s="19">
        <v>50592.7</v>
      </c>
      <c r="L132" t="str">
        <f>VLOOKUP(LEFT(A132,FIND("-",A132)-1),MASTER!A:C,2,FALSE())</f>
        <v>Silver</v>
      </c>
      <c r="M132" t="str">
        <f>VLOOKUP(LEFT(A132,FIND("-",A132)-1),MASTER!A:C,3,FALSE())</f>
        <v>Sale</v>
      </c>
      <c r="N132" t="str">
        <f t="shared" si="5"/>
        <v/>
      </c>
      <c r="O132" t="str">
        <f t="shared" si="6"/>
        <v/>
      </c>
      <c r="P132">
        <f t="shared" si="7"/>
        <v>0</v>
      </c>
      <c r="Q132">
        <f t="shared" si="8"/>
        <v>0</v>
      </c>
      <c r="R132">
        <f t="shared" si="9"/>
        <v>0</v>
      </c>
    </row>
    <row r="133" spans="1:18" ht="15" customHeight="1">
      <c r="A133" s="17" t="s">
        <v>341</v>
      </c>
      <c r="B133" s="17" t="s">
        <v>143</v>
      </c>
      <c r="C133" s="17" t="s">
        <v>36</v>
      </c>
      <c r="D133" s="17" t="s">
        <v>45</v>
      </c>
      <c r="E133" s="96" t="s">
        <v>38</v>
      </c>
      <c r="F133" s="96" t="s">
        <v>38</v>
      </c>
      <c r="G133" s="19">
        <v>0</v>
      </c>
      <c r="H133" s="96" t="s">
        <v>38</v>
      </c>
      <c r="I133" s="96" t="s">
        <v>38</v>
      </c>
      <c r="J133" s="19">
        <v>3751.99</v>
      </c>
      <c r="K133" s="19">
        <v>3751.99</v>
      </c>
      <c r="L133" t="str">
        <f>VLOOKUP(LEFT(A133,FIND("-",A133)-1),MASTER!A:C,2,FALSE())</f>
        <v>Silver</v>
      </c>
      <c r="M133" t="str">
        <f>VLOOKUP(LEFT(A133,FIND("-",A133)-1),MASTER!A:C,3,FALSE())</f>
        <v>Sale</v>
      </c>
      <c r="N133" t="str">
        <f t="shared" si="5"/>
        <v/>
      </c>
      <c r="O133" t="str">
        <f t="shared" si="6"/>
        <v/>
      </c>
      <c r="P133">
        <f t="shared" si="7"/>
        <v>0</v>
      </c>
      <c r="Q133">
        <f t="shared" si="8"/>
        <v>0</v>
      </c>
      <c r="R133">
        <f t="shared" si="9"/>
        <v>0</v>
      </c>
    </row>
    <row r="134" spans="1:18" ht="15" customHeight="1">
      <c r="A134" s="17" t="s">
        <v>341</v>
      </c>
      <c r="B134" s="17" t="s">
        <v>143</v>
      </c>
      <c r="C134" s="17" t="s">
        <v>36</v>
      </c>
      <c r="D134" s="17" t="s">
        <v>62</v>
      </c>
      <c r="E134" s="96" t="s">
        <v>38</v>
      </c>
      <c r="F134" s="96" t="s">
        <v>38</v>
      </c>
      <c r="G134" s="19">
        <v>0</v>
      </c>
      <c r="H134" s="96" t="s">
        <v>38</v>
      </c>
      <c r="I134" s="96" t="s">
        <v>38</v>
      </c>
      <c r="J134" s="19">
        <v>35</v>
      </c>
      <c r="K134" s="19">
        <v>35</v>
      </c>
      <c r="L134" t="str">
        <f>VLOOKUP(LEFT(A134,FIND("-",A134)-1),MASTER!A:C,2,FALSE())</f>
        <v>Silver</v>
      </c>
      <c r="M134" t="str">
        <f>VLOOKUP(LEFT(A134,FIND("-",A134)-1),MASTER!A:C,3,FALSE())</f>
        <v>Sale</v>
      </c>
      <c r="N134" t="str">
        <f t="shared" ref="N134:N197" si="10">IF(M134="SALE",H134,IF(M134="Purchase",E134,"False"))</f>
        <v/>
      </c>
      <c r="O134" t="str">
        <f t="shared" ref="O134:O197" si="11">IF(M134="SALE",I134,IF(M134="Purchase",F134,"False"))</f>
        <v/>
      </c>
      <c r="P134">
        <f t="shared" ref="P134:P197" si="12">IF(AND(N134="",O134=""),0,ROUND(N134*O134,3))</f>
        <v>0</v>
      </c>
      <c r="Q134">
        <f t="shared" ref="Q134:Q197" si="13">IF(M134="SALE",P134,IF(M134="Purchase",0,"FALSE"))</f>
        <v>0</v>
      </c>
      <c r="R134">
        <f t="shared" ref="R134:R197" si="14">IF(M134="Purchase",P134,IF(M134="Sale",0,"FALSE"))</f>
        <v>0</v>
      </c>
    </row>
    <row r="135" spans="1:18" ht="15" customHeight="1">
      <c r="A135" s="17" t="s">
        <v>341</v>
      </c>
      <c r="B135" s="17" t="s">
        <v>143</v>
      </c>
      <c r="C135" s="17" t="s">
        <v>36</v>
      </c>
      <c r="D135" s="17" t="s">
        <v>51</v>
      </c>
      <c r="E135" s="96" t="s">
        <v>38</v>
      </c>
      <c r="F135" s="96" t="s">
        <v>38</v>
      </c>
      <c r="G135" s="19">
        <v>0</v>
      </c>
      <c r="H135" s="96" t="s">
        <v>38</v>
      </c>
      <c r="I135" s="96" t="s">
        <v>38</v>
      </c>
      <c r="J135" s="19">
        <v>100.01</v>
      </c>
      <c r="K135" s="19">
        <v>100.01</v>
      </c>
      <c r="L135" t="str">
        <f>VLOOKUP(LEFT(A135,FIND("-",A135)-1),MASTER!A:C,2,FALSE())</f>
        <v>Silver</v>
      </c>
      <c r="M135" t="str">
        <f>VLOOKUP(LEFT(A135,FIND("-",A135)-1),MASTER!A:C,3,FALSE())</f>
        <v>Sale</v>
      </c>
      <c r="N135" t="str">
        <f t="shared" si="10"/>
        <v/>
      </c>
      <c r="O135" t="str">
        <f t="shared" si="11"/>
        <v/>
      </c>
      <c r="P135">
        <f t="shared" si="12"/>
        <v>0</v>
      </c>
      <c r="Q135">
        <f t="shared" si="13"/>
        <v>0</v>
      </c>
      <c r="R135">
        <f t="shared" si="14"/>
        <v>0</v>
      </c>
    </row>
    <row r="136" spans="1:18" ht="15" customHeight="1">
      <c r="A136" s="17" t="s">
        <v>341</v>
      </c>
      <c r="B136" s="17" t="s">
        <v>143</v>
      </c>
      <c r="C136" s="17" t="s">
        <v>36</v>
      </c>
      <c r="D136" s="17" t="s">
        <v>40</v>
      </c>
      <c r="E136" s="96" t="s">
        <v>38</v>
      </c>
      <c r="F136" s="96" t="s">
        <v>38</v>
      </c>
      <c r="G136" s="19">
        <v>0</v>
      </c>
      <c r="H136" s="96" t="s">
        <v>38</v>
      </c>
      <c r="I136" s="96" t="s">
        <v>38</v>
      </c>
      <c r="J136" s="19">
        <v>2596.5100000000002</v>
      </c>
      <c r="K136" s="19">
        <v>0</v>
      </c>
      <c r="L136" t="str">
        <f>VLOOKUP(LEFT(A136,FIND("-",A136)-1),MASTER!A:C,2,FALSE())</f>
        <v>Silver</v>
      </c>
      <c r="M136" t="str">
        <f>VLOOKUP(LEFT(A136,FIND("-",A136)-1),MASTER!A:C,3,FALSE())</f>
        <v>Sale</v>
      </c>
      <c r="N136" t="str">
        <f t="shared" si="10"/>
        <v/>
      </c>
      <c r="O136" t="str">
        <f t="shared" si="11"/>
        <v/>
      </c>
      <c r="P136">
        <f t="shared" si="12"/>
        <v>0</v>
      </c>
      <c r="Q136">
        <f t="shared" si="13"/>
        <v>0</v>
      </c>
      <c r="R136">
        <f t="shared" si="14"/>
        <v>0</v>
      </c>
    </row>
    <row r="137" spans="1:18" ht="15" customHeight="1">
      <c r="A137" s="17" t="s">
        <v>341</v>
      </c>
      <c r="B137" s="17" t="s">
        <v>143</v>
      </c>
      <c r="C137" s="17" t="s">
        <v>36</v>
      </c>
      <c r="D137" s="17" t="s">
        <v>41</v>
      </c>
      <c r="E137" s="96" t="s">
        <v>38</v>
      </c>
      <c r="F137" s="96" t="s">
        <v>38</v>
      </c>
      <c r="G137" s="19">
        <v>0</v>
      </c>
      <c r="H137" s="96" t="s">
        <v>38</v>
      </c>
      <c r="I137" s="96" t="s">
        <v>38</v>
      </c>
      <c r="J137" s="19">
        <v>2596.5100000000002</v>
      </c>
      <c r="K137" s="19">
        <v>0</v>
      </c>
      <c r="L137" t="str">
        <f>VLOOKUP(LEFT(A137,FIND("-",A137)-1),MASTER!A:C,2,FALSE())</f>
        <v>Silver</v>
      </c>
      <c r="M137" t="str">
        <f>VLOOKUP(LEFT(A137,FIND("-",A137)-1),MASTER!A:C,3,FALSE())</f>
        <v>Sale</v>
      </c>
      <c r="N137" t="str">
        <f t="shared" si="10"/>
        <v/>
      </c>
      <c r="O137" t="str">
        <f t="shared" si="11"/>
        <v/>
      </c>
      <c r="P137">
        <f t="shared" si="12"/>
        <v>0</v>
      </c>
      <c r="Q137">
        <f t="shared" si="13"/>
        <v>0</v>
      </c>
      <c r="R137">
        <f t="shared" si="14"/>
        <v>0</v>
      </c>
    </row>
    <row r="138" spans="1:18" ht="15" customHeight="1">
      <c r="A138" s="17" t="s">
        <v>341</v>
      </c>
      <c r="B138" s="17" t="s">
        <v>143</v>
      </c>
      <c r="C138" s="17" t="s">
        <v>36</v>
      </c>
      <c r="D138" s="17" t="s">
        <v>40</v>
      </c>
      <c r="E138" s="96" t="s">
        <v>38</v>
      </c>
      <c r="F138" s="96" t="s">
        <v>38</v>
      </c>
      <c r="G138" s="19">
        <v>0</v>
      </c>
      <c r="H138" s="96" t="s">
        <v>38</v>
      </c>
      <c r="I138" s="96" t="s">
        <v>38</v>
      </c>
      <c r="J138" s="19">
        <v>299.27999999999997</v>
      </c>
      <c r="K138" s="19">
        <v>0</v>
      </c>
      <c r="L138" t="str">
        <f>VLOOKUP(LEFT(A138,FIND("-",A138)-1),MASTER!A:C,2,FALSE())</f>
        <v>Silver</v>
      </c>
      <c r="M138" t="str">
        <f>VLOOKUP(LEFT(A138,FIND("-",A138)-1),MASTER!A:C,3,FALSE())</f>
        <v>Sale</v>
      </c>
      <c r="N138" t="str">
        <f t="shared" si="10"/>
        <v/>
      </c>
      <c r="O138" t="str">
        <f t="shared" si="11"/>
        <v/>
      </c>
      <c r="P138">
        <f t="shared" si="12"/>
        <v>0</v>
      </c>
      <c r="Q138">
        <f t="shared" si="13"/>
        <v>0</v>
      </c>
      <c r="R138">
        <f t="shared" si="14"/>
        <v>0</v>
      </c>
    </row>
    <row r="139" spans="1:18" ht="15" customHeight="1">
      <c r="A139" s="17" t="s">
        <v>341</v>
      </c>
      <c r="B139" s="17" t="s">
        <v>143</v>
      </c>
      <c r="C139" s="17" t="s">
        <v>36</v>
      </c>
      <c r="D139" s="17" t="s">
        <v>41</v>
      </c>
      <c r="E139" s="96" t="s">
        <v>38</v>
      </c>
      <c r="F139" s="96" t="s">
        <v>38</v>
      </c>
      <c r="G139" s="19">
        <v>0</v>
      </c>
      <c r="H139" s="96" t="s">
        <v>38</v>
      </c>
      <c r="I139" s="96" t="s">
        <v>38</v>
      </c>
      <c r="J139" s="19">
        <v>299.27999999999997</v>
      </c>
      <c r="K139" s="19">
        <v>0</v>
      </c>
      <c r="L139" t="str">
        <f>VLOOKUP(LEFT(A139,FIND("-",A139)-1),MASTER!A:C,2,FALSE())</f>
        <v>Silver</v>
      </c>
      <c r="M139" t="str">
        <f>VLOOKUP(LEFT(A139,FIND("-",A139)-1),MASTER!A:C,3,FALSE())</f>
        <v>Sale</v>
      </c>
      <c r="N139" t="str">
        <f t="shared" si="10"/>
        <v/>
      </c>
      <c r="O139" t="str">
        <f t="shared" si="11"/>
        <v/>
      </c>
      <c r="P139">
        <f t="shared" si="12"/>
        <v>0</v>
      </c>
      <c r="Q139">
        <f t="shared" si="13"/>
        <v>0</v>
      </c>
      <c r="R139">
        <f t="shared" si="14"/>
        <v>0</v>
      </c>
    </row>
    <row r="140" spans="1:18" ht="15" customHeight="1">
      <c r="A140" s="17" t="s">
        <v>341</v>
      </c>
      <c r="B140" s="17" t="s">
        <v>143</v>
      </c>
      <c r="C140" s="17" t="s">
        <v>36</v>
      </c>
      <c r="D140" s="17" t="s">
        <v>46</v>
      </c>
      <c r="E140" s="96" t="s">
        <v>38</v>
      </c>
      <c r="F140" s="96" t="s">
        <v>38</v>
      </c>
      <c r="G140" s="19">
        <v>0</v>
      </c>
      <c r="H140" s="96" t="s">
        <v>38</v>
      </c>
      <c r="I140" s="96" t="s">
        <v>38</v>
      </c>
      <c r="J140" s="19">
        <v>758.89</v>
      </c>
      <c r="K140" s="19">
        <v>0</v>
      </c>
      <c r="L140" t="str">
        <f>VLOOKUP(LEFT(A140,FIND("-",A140)-1),MASTER!A:C,2,FALSE())</f>
        <v>Silver</v>
      </c>
      <c r="M140" t="str">
        <f>VLOOKUP(LEFT(A140,FIND("-",A140)-1),MASTER!A:C,3,FALSE())</f>
        <v>Sale</v>
      </c>
      <c r="N140" t="str">
        <f t="shared" si="10"/>
        <v/>
      </c>
      <c r="O140" t="str">
        <f t="shared" si="11"/>
        <v/>
      </c>
      <c r="P140">
        <f t="shared" si="12"/>
        <v>0</v>
      </c>
      <c r="Q140">
        <f t="shared" si="13"/>
        <v>0</v>
      </c>
      <c r="R140">
        <f t="shared" si="14"/>
        <v>0</v>
      </c>
    </row>
    <row r="141" spans="1:18" ht="15" customHeight="1">
      <c r="A141" s="17" t="s">
        <v>341</v>
      </c>
      <c r="B141" s="17" t="s">
        <v>143</v>
      </c>
      <c r="C141" s="17" t="s">
        <v>36</v>
      </c>
      <c r="D141" s="17" t="s">
        <v>47</v>
      </c>
      <c r="E141" s="96" t="s">
        <v>38</v>
      </c>
      <c r="F141" s="96" t="s">
        <v>38</v>
      </c>
      <c r="G141" s="19">
        <v>0</v>
      </c>
      <c r="H141" s="96" t="s">
        <v>38</v>
      </c>
      <c r="I141" s="96" t="s">
        <v>38</v>
      </c>
      <c r="J141" s="19">
        <v>758.89</v>
      </c>
      <c r="K141" s="19">
        <v>0</v>
      </c>
      <c r="L141" t="str">
        <f>VLOOKUP(LEFT(A141,FIND("-",A141)-1),MASTER!A:C,2,FALSE())</f>
        <v>Silver</v>
      </c>
      <c r="M141" t="str">
        <f>VLOOKUP(LEFT(A141,FIND("-",A141)-1),MASTER!A:C,3,FALSE())</f>
        <v>Sale</v>
      </c>
      <c r="N141" t="str">
        <f t="shared" si="10"/>
        <v/>
      </c>
      <c r="O141" t="str">
        <f t="shared" si="11"/>
        <v/>
      </c>
      <c r="P141">
        <f t="shared" si="12"/>
        <v>0</v>
      </c>
      <c r="Q141">
        <f t="shared" si="13"/>
        <v>0</v>
      </c>
      <c r="R141">
        <f t="shared" si="14"/>
        <v>0</v>
      </c>
    </row>
    <row r="142" spans="1:18" ht="15" customHeight="1">
      <c r="A142" s="17" t="s">
        <v>341</v>
      </c>
      <c r="B142" s="17" t="s">
        <v>143</v>
      </c>
      <c r="C142" s="17" t="s">
        <v>36</v>
      </c>
      <c r="D142" s="17" t="s">
        <v>46</v>
      </c>
      <c r="E142" s="96" t="s">
        <v>38</v>
      </c>
      <c r="F142" s="96" t="s">
        <v>38</v>
      </c>
      <c r="G142" s="19">
        <v>0</v>
      </c>
      <c r="H142" s="96" t="s">
        <v>38</v>
      </c>
      <c r="I142" s="96" t="s">
        <v>38</v>
      </c>
      <c r="J142" s="19">
        <v>56.28</v>
      </c>
      <c r="K142" s="19">
        <v>0</v>
      </c>
      <c r="L142" t="str">
        <f>VLOOKUP(LEFT(A142,FIND("-",A142)-1),MASTER!A:C,2,FALSE())</f>
        <v>Silver</v>
      </c>
      <c r="M142" t="str">
        <f>VLOOKUP(LEFT(A142,FIND("-",A142)-1),MASTER!A:C,3,FALSE())</f>
        <v>Sale</v>
      </c>
      <c r="N142" t="str">
        <f t="shared" si="10"/>
        <v/>
      </c>
      <c r="O142" t="str">
        <f t="shared" si="11"/>
        <v/>
      </c>
      <c r="P142">
        <f t="shared" si="12"/>
        <v>0</v>
      </c>
      <c r="Q142">
        <f t="shared" si="13"/>
        <v>0</v>
      </c>
      <c r="R142">
        <f t="shared" si="14"/>
        <v>0</v>
      </c>
    </row>
    <row r="143" spans="1:18" ht="15" customHeight="1">
      <c r="A143" s="17" t="s">
        <v>341</v>
      </c>
      <c r="B143" s="17" t="s">
        <v>143</v>
      </c>
      <c r="C143" s="17" t="s">
        <v>36</v>
      </c>
      <c r="D143" s="17" t="s">
        <v>47</v>
      </c>
      <c r="E143" s="96" t="s">
        <v>38</v>
      </c>
      <c r="F143" s="96" t="s">
        <v>38</v>
      </c>
      <c r="G143" s="19">
        <v>0</v>
      </c>
      <c r="H143" s="96" t="s">
        <v>38</v>
      </c>
      <c r="I143" s="96" t="s">
        <v>38</v>
      </c>
      <c r="J143" s="19">
        <v>56.28</v>
      </c>
      <c r="K143" s="19">
        <v>0</v>
      </c>
      <c r="L143" t="str">
        <f>VLOOKUP(LEFT(A143,FIND("-",A143)-1),MASTER!A:C,2,FALSE())</f>
        <v>Silver</v>
      </c>
      <c r="M143" t="str">
        <f>VLOOKUP(LEFT(A143,FIND("-",A143)-1),MASTER!A:C,3,FALSE())</f>
        <v>Sale</v>
      </c>
      <c r="N143" t="str">
        <f t="shared" si="10"/>
        <v/>
      </c>
      <c r="O143" t="str">
        <f t="shared" si="11"/>
        <v/>
      </c>
      <c r="P143">
        <f t="shared" si="12"/>
        <v>0</v>
      </c>
      <c r="Q143">
        <f t="shared" si="13"/>
        <v>0</v>
      </c>
      <c r="R143">
        <f t="shared" si="14"/>
        <v>0</v>
      </c>
    </row>
    <row r="144" spans="1:18" ht="15" customHeight="1">
      <c r="A144" s="17" t="s">
        <v>341</v>
      </c>
      <c r="B144" s="17" t="s">
        <v>143</v>
      </c>
      <c r="C144" s="17" t="s">
        <v>36</v>
      </c>
      <c r="D144" s="17" t="s">
        <v>40</v>
      </c>
      <c r="E144" s="96" t="s">
        <v>38</v>
      </c>
      <c r="F144" s="96" t="s">
        <v>38</v>
      </c>
      <c r="G144" s="19">
        <v>0</v>
      </c>
      <c r="H144" s="96" t="s">
        <v>38</v>
      </c>
      <c r="I144" s="96" t="s">
        <v>38</v>
      </c>
      <c r="J144" s="19">
        <v>0.53</v>
      </c>
      <c r="K144" s="19">
        <v>0</v>
      </c>
      <c r="L144" t="str">
        <f>VLOOKUP(LEFT(A144,FIND("-",A144)-1),MASTER!A:C,2,FALSE())</f>
        <v>Silver</v>
      </c>
      <c r="M144" t="str">
        <f>VLOOKUP(LEFT(A144,FIND("-",A144)-1),MASTER!A:C,3,FALSE())</f>
        <v>Sale</v>
      </c>
      <c r="N144" t="str">
        <f t="shared" si="10"/>
        <v/>
      </c>
      <c r="O144" t="str">
        <f t="shared" si="11"/>
        <v/>
      </c>
      <c r="P144">
        <f t="shared" si="12"/>
        <v>0</v>
      </c>
      <c r="Q144">
        <f t="shared" si="13"/>
        <v>0</v>
      </c>
      <c r="R144">
        <f t="shared" si="14"/>
        <v>0</v>
      </c>
    </row>
    <row r="145" spans="1:18" ht="15" customHeight="1">
      <c r="A145" s="17" t="s">
        <v>341</v>
      </c>
      <c r="B145" s="17" t="s">
        <v>143</v>
      </c>
      <c r="C145" s="17" t="s">
        <v>36</v>
      </c>
      <c r="D145" s="17" t="s">
        <v>41</v>
      </c>
      <c r="E145" s="96" t="s">
        <v>38</v>
      </c>
      <c r="F145" s="96" t="s">
        <v>38</v>
      </c>
      <c r="G145" s="19">
        <v>0</v>
      </c>
      <c r="H145" s="96" t="s">
        <v>38</v>
      </c>
      <c r="I145" s="96" t="s">
        <v>38</v>
      </c>
      <c r="J145" s="19">
        <v>0.53</v>
      </c>
      <c r="K145" s="19">
        <v>0</v>
      </c>
      <c r="L145" t="str">
        <f>VLOOKUP(LEFT(A145,FIND("-",A145)-1),MASTER!A:C,2,FALSE())</f>
        <v>Silver</v>
      </c>
      <c r="M145" t="str">
        <f>VLOOKUP(LEFT(A145,FIND("-",A145)-1),MASTER!A:C,3,FALSE())</f>
        <v>Sale</v>
      </c>
      <c r="N145" t="str">
        <f t="shared" si="10"/>
        <v/>
      </c>
      <c r="O145" t="str">
        <f t="shared" si="11"/>
        <v/>
      </c>
      <c r="P145">
        <f t="shared" si="12"/>
        <v>0</v>
      </c>
      <c r="Q145">
        <f t="shared" si="13"/>
        <v>0</v>
      </c>
      <c r="R145">
        <f t="shared" si="14"/>
        <v>0</v>
      </c>
    </row>
    <row r="146" spans="1:18" ht="15" customHeight="1">
      <c r="A146" s="17" t="s">
        <v>341</v>
      </c>
      <c r="B146" s="17" t="s">
        <v>143</v>
      </c>
      <c r="C146" s="17" t="s">
        <v>36</v>
      </c>
      <c r="D146" s="17" t="s">
        <v>54</v>
      </c>
      <c r="E146" s="96" t="s">
        <v>38</v>
      </c>
      <c r="F146" s="96" t="s">
        <v>38</v>
      </c>
      <c r="G146" s="19">
        <v>0</v>
      </c>
      <c r="H146" s="96" t="s">
        <v>38</v>
      </c>
      <c r="I146" s="96" t="s">
        <v>38</v>
      </c>
      <c r="J146" s="19">
        <v>1.5</v>
      </c>
      <c r="K146" s="19">
        <v>0</v>
      </c>
      <c r="L146" t="str">
        <f>VLOOKUP(LEFT(A146,FIND("-",A146)-1),MASTER!A:C,2,FALSE())</f>
        <v>Silver</v>
      </c>
      <c r="M146" t="str">
        <f>VLOOKUP(LEFT(A146,FIND("-",A146)-1),MASTER!A:C,3,FALSE())</f>
        <v>Sale</v>
      </c>
      <c r="N146" t="str">
        <f t="shared" si="10"/>
        <v/>
      </c>
      <c r="O146" t="str">
        <f t="shared" si="11"/>
        <v/>
      </c>
      <c r="P146">
        <f t="shared" si="12"/>
        <v>0</v>
      </c>
      <c r="Q146">
        <f t="shared" si="13"/>
        <v>0</v>
      </c>
      <c r="R146">
        <f t="shared" si="14"/>
        <v>0</v>
      </c>
    </row>
    <row r="147" spans="1:18" ht="15" customHeight="1">
      <c r="A147" s="17" t="s">
        <v>341</v>
      </c>
      <c r="B147" s="17" t="s">
        <v>143</v>
      </c>
      <c r="C147" s="17" t="s">
        <v>36</v>
      </c>
      <c r="D147" s="17" t="s">
        <v>55</v>
      </c>
      <c r="E147" s="96" t="s">
        <v>38</v>
      </c>
      <c r="F147" s="96" t="s">
        <v>38</v>
      </c>
      <c r="G147" s="19">
        <v>0</v>
      </c>
      <c r="H147" s="96" t="s">
        <v>38</v>
      </c>
      <c r="I147" s="96" t="s">
        <v>38</v>
      </c>
      <c r="J147" s="19">
        <v>1.5</v>
      </c>
      <c r="K147" s="19">
        <v>0</v>
      </c>
      <c r="L147" t="str">
        <f>VLOOKUP(LEFT(A147,FIND("-",A147)-1),MASTER!A:C,2,FALSE())</f>
        <v>Silver</v>
      </c>
      <c r="M147" t="str">
        <f>VLOOKUP(LEFT(A147,FIND("-",A147)-1),MASTER!A:C,3,FALSE())</f>
        <v>Sale</v>
      </c>
      <c r="N147" t="str">
        <f t="shared" si="10"/>
        <v/>
      </c>
      <c r="O147" t="str">
        <f t="shared" si="11"/>
        <v/>
      </c>
      <c r="P147">
        <f t="shared" si="12"/>
        <v>0</v>
      </c>
      <c r="Q147">
        <f t="shared" si="13"/>
        <v>0</v>
      </c>
      <c r="R147">
        <f t="shared" si="14"/>
        <v>0</v>
      </c>
    </row>
    <row r="148" spans="1:18" ht="15" customHeight="1">
      <c r="A148" s="17" t="s">
        <v>341</v>
      </c>
      <c r="B148" s="17" t="s">
        <v>143</v>
      </c>
      <c r="C148" s="17" t="s">
        <v>36</v>
      </c>
      <c r="D148" s="17" t="s">
        <v>42</v>
      </c>
      <c r="E148" s="96" t="s">
        <v>38</v>
      </c>
      <c r="F148" s="96" t="s">
        <v>38</v>
      </c>
      <c r="G148" s="19">
        <v>0</v>
      </c>
      <c r="H148" s="96" t="s">
        <v>38</v>
      </c>
      <c r="I148" s="96" t="s">
        <v>38</v>
      </c>
      <c r="J148" s="19">
        <v>0.06</v>
      </c>
      <c r="K148" s="19">
        <v>0</v>
      </c>
      <c r="L148" t="str">
        <f>VLOOKUP(LEFT(A148,FIND("-",A148)-1),MASTER!A:C,2,FALSE())</f>
        <v>Silver</v>
      </c>
      <c r="M148" t="str">
        <f>VLOOKUP(LEFT(A148,FIND("-",A148)-1),MASTER!A:C,3,FALSE())</f>
        <v>Sale</v>
      </c>
      <c r="N148" t="str">
        <f t="shared" si="10"/>
        <v/>
      </c>
      <c r="O148" t="str">
        <f t="shared" si="11"/>
        <v/>
      </c>
      <c r="P148">
        <f t="shared" si="12"/>
        <v>0</v>
      </c>
      <c r="Q148">
        <f t="shared" si="13"/>
        <v>0</v>
      </c>
      <c r="R148">
        <f t="shared" si="14"/>
        <v>0</v>
      </c>
    </row>
    <row r="149" spans="1:18" ht="15" customHeight="1">
      <c r="A149" s="17" t="s">
        <v>341</v>
      </c>
      <c r="B149" s="17" t="s">
        <v>143</v>
      </c>
      <c r="C149" s="17" t="s">
        <v>36</v>
      </c>
      <c r="D149" s="17" t="s">
        <v>43</v>
      </c>
      <c r="E149" s="96" t="s">
        <v>38</v>
      </c>
      <c r="F149" s="96" t="s">
        <v>38</v>
      </c>
      <c r="G149" s="19">
        <v>254958</v>
      </c>
      <c r="H149" s="96" t="s">
        <v>38</v>
      </c>
      <c r="I149" s="96" t="s">
        <v>38</v>
      </c>
      <c r="J149" s="19">
        <v>0</v>
      </c>
      <c r="K149" s="19">
        <v>0</v>
      </c>
      <c r="L149" t="str">
        <f>VLOOKUP(LEFT(A149,FIND("-",A149)-1),MASTER!A:C,2,FALSE())</f>
        <v>Silver</v>
      </c>
      <c r="M149" t="str">
        <f>VLOOKUP(LEFT(A149,FIND("-",A149)-1),MASTER!A:C,3,FALSE())</f>
        <v>Sale</v>
      </c>
      <c r="N149" t="str">
        <f t="shared" si="10"/>
        <v/>
      </c>
      <c r="O149" t="str">
        <f t="shared" si="11"/>
        <v/>
      </c>
      <c r="P149">
        <f t="shared" si="12"/>
        <v>0</v>
      </c>
      <c r="Q149">
        <f t="shared" si="13"/>
        <v>0</v>
      </c>
      <c r="R149">
        <f t="shared" si="14"/>
        <v>0</v>
      </c>
    </row>
    <row r="150" spans="1:18" ht="15" customHeight="1">
      <c r="A150" s="17" t="s">
        <v>342</v>
      </c>
      <c r="B150" s="17" t="s">
        <v>143</v>
      </c>
      <c r="C150" s="17" t="s">
        <v>36</v>
      </c>
      <c r="D150" s="17" t="s">
        <v>37</v>
      </c>
      <c r="E150" s="96" t="s">
        <v>38</v>
      </c>
      <c r="F150" s="19">
        <v>0</v>
      </c>
      <c r="G150" s="19">
        <v>0</v>
      </c>
      <c r="H150" s="97">
        <v>13.775</v>
      </c>
      <c r="I150" s="19">
        <v>82.42</v>
      </c>
      <c r="J150" s="19">
        <v>2852.26</v>
      </c>
      <c r="K150" s="19">
        <v>2852.26</v>
      </c>
      <c r="L150" t="str">
        <f>VLOOKUP(LEFT(A150,FIND("-",A150)-1),MASTER!A:C,2,FALSE())</f>
        <v>Silver</v>
      </c>
      <c r="M150" t="str">
        <f>VLOOKUP(LEFT(A150,FIND("-",A150)-1),MASTER!A:C,3,FALSE())</f>
        <v>Sale</v>
      </c>
      <c r="N150">
        <f t="shared" si="10"/>
        <v>13.775</v>
      </c>
      <c r="O150">
        <f t="shared" si="11"/>
        <v>82.42</v>
      </c>
      <c r="P150">
        <f t="shared" si="12"/>
        <v>1135.336</v>
      </c>
      <c r="Q150">
        <f t="shared" si="13"/>
        <v>1135.336</v>
      </c>
      <c r="R150">
        <f t="shared" si="14"/>
        <v>0</v>
      </c>
    </row>
    <row r="151" spans="1:18" ht="15" customHeight="1">
      <c r="A151" s="17" t="s">
        <v>342</v>
      </c>
      <c r="B151" s="17" t="s">
        <v>143</v>
      </c>
      <c r="C151" s="17" t="s">
        <v>36</v>
      </c>
      <c r="D151" s="17" t="s">
        <v>40</v>
      </c>
      <c r="E151" s="96" t="s">
        <v>38</v>
      </c>
      <c r="F151" s="96" t="s">
        <v>38</v>
      </c>
      <c r="G151" s="19">
        <v>0</v>
      </c>
      <c r="H151" s="96" t="s">
        <v>38</v>
      </c>
      <c r="I151" s="96" t="s">
        <v>38</v>
      </c>
      <c r="J151" s="19">
        <v>42.78</v>
      </c>
      <c r="K151" s="19">
        <v>0</v>
      </c>
      <c r="L151" t="str">
        <f>VLOOKUP(LEFT(A151,FIND("-",A151)-1),MASTER!A:C,2,FALSE())</f>
        <v>Silver</v>
      </c>
      <c r="M151" t="str">
        <f>VLOOKUP(LEFT(A151,FIND("-",A151)-1),MASTER!A:C,3,FALSE())</f>
        <v>Sale</v>
      </c>
      <c r="N151" t="str">
        <f t="shared" si="10"/>
        <v/>
      </c>
      <c r="O151" t="str">
        <f t="shared" si="11"/>
        <v/>
      </c>
      <c r="P151">
        <f t="shared" si="12"/>
        <v>0</v>
      </c>
      <c r="Q151">
        <f t="shared" si="13"/>
        <v>0</v>
      </c>
      <c r="R151">
        <f t="shared" si="14"/>
        <v>0</v>
      </c>
    </row>
    <row r="152" spans="1:18" ht="15" customHeight="1">
      <c r="A152" s="17" t="s">
        <v>342</v>
      </c>
      <c r="B152" s="17" t="s">
        <v>143</v>
      </c>
      <c r="C152" s="17" t="s">
        <v>36</v>
      </c>
      <c r="D152" s="17" t="s">
        <v>41</v>
      </c>
      <c r="E152" s="96" t="s">
        <v>38</v>
      </c>
      <c r="F152" s="96" t="s">
        <v>38</v>
      </c>
      <c r="G152" s="19">
        <v>0</v>
      </c>
      <c r="H152" s="96" t="s">
        <v>38</v>
      </c>
      <c r="I152" s="96" t="s">
        <v>38</v>
      </c>
      <c r="J152" s="19">
        <v>42.78</v>
      </c>
      <c r="K152" s="19">
        <v>0</v>
      </c>
      <c r="L152" t="str">
        <f>VLOOKUP(LEFT(A152,FIND("-",A152)-1),MASTER!A:C,2,FALSE())</f>
        <v>Silver</v>
      </c>
      <c r="M152" t="str">
        <f>VLOOKUP(LEFT(A152,FIND("-",A152)-1),MASTER!A:C,3,FALSE())</f>
        <v>Sale</v>
      </c>
      <c r="N152" t="str">
        <f t="shared" si="10"/>
        <v/>
      </c>
      <c r="O152" t="str">
        <f t="shared" si="11"/>
        <v/>
      </c>
      <c r="P152">
        <f t="shared" si="12"/>
        <v>0</v>
      </c>
      <c r="Q152">
        <f t="shared" si="13"/>
        <v>0</v>
      </c>
      <c r="R152">
        <f t="shared" si="14"/>
        <v>0</v>
      </c>
    </row>
    <row r="153" spans="1:18" ht="15" customHeight="1">
      <c r="A153" s="17" t="s">
        <v>342</v>
      </c>
      <c r="B153" s="17" t="s">
        <v>143</v>
      </c>
      <c r="C153" s="17" t="s">
        <v>36</v>
      </c>
      <c r="D153" s="17" t="s">
        <v>42</v>
      </c>
      <c r="E153" s="96" t="s">
        <v>38</v>
      </c>
      <c r="F153" s="96" t="s">
        <v>38</v>
      </c>
      <c r="G153" s="19">
        <v>0</v>
      </c>
      <c r="H153" s="96" t="s">
        <v>38</v>
      </c>
      <c r="I153" s="96" t="s">
        <v>38</v>
      </c>
      <c r="J153" s="19">
        <v>0.18</v>
      </c>
      <c r="K153" s="19">
        <v>0</v>
      </c>
      <c r="L153" t="str">
        <f>VLOOKUP(LEFT(A153,FIND("-",A153)-1),MASTER!A:C,2,FALSE())</f>
        <v>Silver</v>
      </c>
      <c r="M153" t="str">
        <f>VLOOKUP(LEFT(A153,FIND("-",A153)-1),MASTER!A:C,3,FALSE())</f>
        <v>Sale</v>
      </c>
      <c r="N153" t="str">
        <f t="shared" si="10"/>
        <v/>
      </c>
      <c r="O153" t="str">
        <f t="shared" si="11"/>
        <v/>
      </c>
      <c r="P153">
        <f t="shared" si="12"/>
        <v>0</v>
      </c>
      <c r="Q153">
        <f t="shared" si="13"/>
        <v>0</v>
      </c>
      <c r="R153">
        <f t="shared" si="14"/>
        <v>0</v>
      </c>
    </row>
    <row r="154" spans="1:18" ht="15" customHeight="1">
      <c r="A154" s="17" t="s">
        <v>342</v>
      </c>
      <c r="B154" s="17" t="s">
        <v>143</v>
      </c>
      <c r="C154" s="17" t="s">
        <v>36</v>
      </c>
      <c r="D154" s="17" t="s">
        <v>43</v>
      </c>
      <c r="E154" s="96" t="s">
        <v>38</v>
      </c>
      <c r="F154" s="96" t="s">
        <v>38</v>
      </c>
      <c r="G154" s="19">
        <v>2938</v>
      </c>
      <c r="H154" s="96" t="s">
        <v>38</v>
      </c>
      <c r="I154" s="96" t="s">
        <v>38</v>
      </c>
      <c r="J154" s="19">
        <v>0</v>
      </c>
      <c r="K154" s="19">
        <v>0</v>
      </c>
      <c r="L154" t="str">
        <f>VLOOKUP(LEFT(A154,FIND("-",A154)-1),MASTER!A:C,2,FALSE())</f>
        <v>Silver</v>
      </c>
      <c r="M154" t="str">
        <f>VLOOKUP(LEFT(A154,FIND("-",A154)-1),MASTER!A:C,3,FALSE())</f>
        <v>Sale</v>
      </c>
      <c r="N154" t="str">
        <f t="shared" si="10"/>
        <v/>
      </c>
      <c r="O154" t="str">
        <f t="shared" si="11"/>
        <v/>
      </c>
      <c r="P154">
        <f t="shared" si="12"/>
        <v>0</v>
      </c>
      <c r="Q154">
        <f t="shared" si="13"/>
        <v>0</v>
      </c>
      <c r="R154">
        <f t="shared" si="14"/>
        <v>0</v>
      </c>
    </row>
    <row r="155" spans="1:18" ht="15" customHeight="1">
      <c r="A155" s="17" t="s">
        <v>343</v>
      </c>
      <c r="B155" s="17" t="s">
        <v>143</v>
      </c>
      <c r="C155" s="17" t="s">
        <v>36</v>
      </c>
      <c r="D155" s="17" t="s">
        <v>37</v>
      </c>
      <c r="E155" s="96" t="s">
        <v>38</v>
      </c>
      <c r="F155" s="19">
        <v>0</v>
      </c>
      <c r="G155" s="19">
        <v>0</v>
      </c>
      <c r="H155" s="97">
        <v>1608.7080000000001</v>
      </c>
      <c r="I155" s="19">
        <v>82.42</v>
      </c>
      <c r="J155" s="19">
        <v>87254.21</v>
      </c>
      <c r="K155" s="19">
        <v>87254.21</v>
      </c>
      <c r="L155" t="str">
        <f>VLOOKUP(LEFT(A155,FIND("-",A155)-1),MASTER!A:C,2,FALSE())</f>
        <v>Silver</v>
      </c>
      <c r="M155" t="str">
        <f>VLOOKUP(LEFT(A155,FIND("-",A155)-1),MASTER!A:C,3,FALSE())</f>
        <v>Sale</v>
      </c>
      <c r="N155">
        <f t="shared" si="10"/>
        <v>1608.7080000000001</v>
      </c>
      <c r="O155">
        <f t="shared" si="11"/>
        <v>82.42</v>
      </c>
      <c r="P155">
        <f t="shared" si="12"/>
        <v>132589.71299999999</v>
      </c>
      <c r="Q155">
        <f t="shared" si="13"/>
        <v>132589.71299999999</v>
      </c>
      <c r="R155">
        <f t="shared" si="14"/>
        <v>0</v>
      </c>
    </row>
    <row r="156" spans="1:18" ht="15" customHeight="1">
      <c r="A156" s="17" t="s">
        <v>343</v>
      </c>
      <c r="B156" s="17" t="s">
        <v>143</v>
      </c>
      <c r="C156" s="17" t="s">
        <v>36</v>
      </c>
      <c r="D156" s="17" t="s">
        <v>39</v>
      </c>
      <c r="E156" s="96" t="s">
        <v>38</v>
      </c>
      <c r="F156" s="96" t="s">
        <v>38</v>
      </c>
      <c r="G156" s="19">
        <v>0</v>
      </c>
      <c r="H156" s="96" t="s">
        <v>38</v>
      </c>
      <c r="I156" s="96" t="s">
        <v>38</v>
      </c>
      <c r="J156" s="19">
        <v>11740.17</v>
      </c>
      <c r="K156" s="19">
        <v>11740.17</v>
      </c>
      <c r="L156" t="str">
        <f>VLOOKUP(LEFT(A156,FIND("-",A156)-1),MASTER!A:C,2,FALSE())</f>
        <v>Silver</v>
      </c>
      <c r="M156" t="str">
        <f>VLOOKUP(LEFT(A156,FIND("-",A156)-1),MASTER!A:C,3,FALSE())</f>
        <v>Sale</v>
      </c>
      <c r="N156" t="str">
        <f t="shared" si="10"/>
        <v/>
      </c>
      <c r="O156" t="str">
        <f t="shared" si="11"/>
        <v/>
      </c>
      <c r="P156">
        <f t="shared" si="12"/>
        <v>0</v>
      </c>
      <c r="Q156">
        <f t="shared" si="13"/>
        <v>0</v>
      </c>
      <c r="R156">
        <f t="shared" si="14"/>
        <v>0</v>
      </c>
    </row>
    <row r="157" spans="1:18" ht="15" customHeight="1">
      <c r="A157" s="17" t="s">
        <v>343</v>
      </c>
      <c r="B157" s="17" t="s">
        <v>143</v>
      </c>
      <c r="C157" s="17" t="s">
        <v>36</v>
      </c>
      <c r="D157" s="17" t="s">
        <v>44</v>
      </c>
      <c r="E157" s="96" t="s">
        <v>38</v>
      </c>
      <c r="F157" s="96" t="s">
        <v>38</v>
      </c>
      <c r="G157" s="19">
        <v>0</v>
      </c>
      <c r="H157" s="96" t="s">
        <v>38</v>
      </c>
      <c r="I157" s="96" t="s">
        <v>38</v>
      </c>
      <c r="J157" s="19">
        <v>45339.53</v>
      </c>
      <c r="K157" s="19">
        <v>45339.53</v>
      </c>
      <c r="L157" t="str">
        <f>VLOOKUP(LEFT(A157,FIND("-",A157)-1),MASTER!A:C,2,FALSE())</f>
        <v>Silver</v>
      </c>
      <c r="M157" t="str">
        <f>VLOOKUP(LEFT(A157,FIND("-",A157)-1),MASTER!A:C,3,FALSE())</f>
        <v>Sale</v>
      </c>
      <c r="N157" t="str">
        <f t="shared" si="10"/>
        <v/>
      </c>
      <c r="O157" t="str">
        <f t="shared" si="11"/>
        <v/>
      </c>
      <c r="P157">
        <f t="shared" si="12"/>
        <v>0</v>
      </c>
      <c r="Q157">
        <f t="shared" si="13"/>
        <v>0</v>
      </c>
      <c r="R157">
        <f t="shared" si="14"/>
        <v>0</v>
      </c>
    </row>
    <row r="158" spans="1:18" ht="15" customHeight="1">
      <c r="A158" s="17" t="s">
        <v>343</v>
      </c>
      <c r="B158" s="17" t="s">
        <v>143</v>
      </c>
      <c r="C158" s="17" t="s">
        <v>36</v>
      </c>
      <c r="D158" s="17" t="s">
        <v>45</v>
      </c>
      <c r="E158" s="96" t="s">
        <v>38</v>
      </c>
      <c r="F158" s="96" t="s">
        <v>38</v>
      </c>
      <c r="G158" s="19">
        <v>0</v>
      </c>
      <c r="H158" s="96" t="s">
        <v>38</v>
      </c>
      <c r="I158" s="96" t="s">
        <v>38</v>
      </c>
      <c r="J158" s="19">
        <v>3895.17</v>
      </c>
      <c r="K158" s="19">
        <v>3895.17</v>
      </c>
      <c r="L158" t="str">
        <f>VLOOKUP(LEFT(A158,FIND("-",A158)-1),MASTER!A:C,2,FALSE())</f>
        <v>Silver</v>
      </c>
      <c r="M158" t="str">
        <f>VLOOKUP(LEFT(A158,FIND("-",A158)-1),MASTER!A:C,3,FALSE())</f>
        <v>Sale</v>
      </c>
      <c r="N158" t="str">
        <f t="shared" si="10"/>
        <v/>
      </c>
      <c r="O158" t="str">
        <f t="shared" si="11"/>
        <v/>
      </c>
      <c r="P158">
        <f t="shared" si="12"/>
        <v>0</v>
      </c>
      <c r="Q158">
        <f t="shared" si="13"/>
        <v>0</v>
      </c>
      <c r="R158">
        <f t="shared" si="14"/>
        <v>0</v>
      </c>
    </row>
    <row r="159" spans="1:18" ht="15" customHeight="1">
      <c r="A159" s="17" t="s">
        <v>343</v>
      </c>
      <c r="B159" s="17" t="s">
        <v>143</v>
      </c>
      <c r="C159" s="17" t="s">
        <v>36</v>
      </c>
      <c r="D159" s="17" t="s">
        <v>62</v>
      </c>
      <c r="E159" s="96" t="s">
        <v>38</v>
      </c>
      <c r="F159" s="96" t="s">
        <v>38</v>
      </c>
      <c r="G159" s="19">
        <v>0</v>
      </c>
      <c r="H159" s="96" t="s">
        <v>38</v>
      </c>
      <c r="I159" s="96" t="s">
        <v>38</v>
      </c>
      <c r="J159" s="19">
        <v>385</v>
      </c>
      <c r="K159" s="19">
        <v>385</v>
      </c>
      <c r="L159" t="str">
        <f>VLOOKUP(LEFT(A159,FIND("-",A159)-1),MASTER!A:C,2,FALSE())</f>
        <v>Silver</v>
      </c>
      <c r="M159" t="str">
        <f>VLOOKUP(LEFT(A159,FIND("-",A159)-1),MASTER!A:C,3,FALSE())</f>
        <v>Sale</v>
      </c>
      <c r="N159" t="str">
        <f t="shared" si="10"/>
        <v/>
      </c>
      <c r="O159" t="str">
        <f t="shared" si="11"/>
        <v/>
      </c>
      <c r="P159">
        <f t="shared" si="12"/>
        <v>0</v>
      </c>
      <c r="Q159">
        <f t="shared" si="13"/>
        <v>0</v>
      </c>
      <c r="R159">
        <f t="shared" si="14"/>
        <v>0</v>
      </c>
    </row>
    <row r="160" spans="1:18" ht="15" customHeight="1">
      <c r="A160" s="17" t="s">
        <v>343</v>
      </c>
      <c r="B160" s="17" t="s">
        <v>143</v>
      </c>
      <c r="C160" s="17" t="s">
        <v>36</v>
      </c>
      <c r="D160" s="17" t="s">
        <v>40</v>
      </c>
      <c r="E160" s="96" t="s">
        <v>38</v>
      </c>
      <c r="F160" s="96" t="s">
        <v>38</v>
      </c>
      <c r="G160" s="19">
        <v>0</v>
      </c>
      <c r="H160" s="96" t="s">
        <v>38</v>
      </c>
      <c r="I160" s="96" t="s">
        <v>38</v>
      </c>
      <c r="J160" s="19">
        <v>1308.81</v>
      </c>
      <c r="K160" s="19">
        <v>0</v>
      </c>
      <c r="L160" t="str">
        <f>VLOOKUP(LEFT(A160,FIND("-",A160)-1),MASTER!A:C,2,FALSE())</f>
        <v>Silver</v>
      </c>
      <c r="M160" t="str">
        <f>VLOOKUP(LEFT(A160,FIND("-",A160)-1),MASTER!A:C,3,FALSE())</f>
        <v>Sale</v>
      </c>
      <c r="N160" t="str">
        <f t="shared" si="10"/>
        <v/>
      </c>
      <c r="O160" t="str">
        <f t="shared" si="11"/>
        <v/>
      </c>
      <c r="P160">
        <f t="shared" si="12"/>
        <v>0</v>
      </c>
      <c r="Q160">
        <f t="shared" si="13"/>
        <v>0</v>
      </c>
      <c r="R160">
        <f t="shared" si="14"/>
        <v>0</v>
      </c>
    </row>
    <row r="161" spans="1:38" ht="15" customHeight="1">
      <c r="A161" s="17" t="s">
        <v>343</v>
      </c>
      <c r="B161" s="17" t="s">
        <v>143</v>
      </c>
      <c r="C161" s="17" t="s">
        <v>36</v>
      </c>
      <c r="D161" s="17" t="s">
        <v>41</v>
      </c>
      <c r="E161" s="96" t="s">
        <v>38</v>
      </c>
      <c r="F161" s="96" t="s">
        <v>38</v>
      </c>
      <c r="G161" s="19">
        <v>0</v>
      </c>
      <c r="H161" s="96" t="s">
        <v>38</v>
      </c>
      <c r="I161" s="96" t="s">
        <v>38</v>
      </c>
      <c r="J161" s="19">
        <v>1308.81</v>
      </c>
      <c r="K161" s="19">
        <v>0</v>
      </c>
      <c r="L161" t="str">
        <f>VLOOKUP(LEFT(A161,FIND("-",A161)-1),MASTER!A:C,2,FALSE())</f>
        <v>Silver</v>
      </c>
      <c r="M161" t="str">
        <f>VLOOKUP(LEFT(A161,FIND("-",A161)-1),MASTER!A:C,3,FALSE())</f>
        <v>Sale</v>
      </c>
      <c r="N161" t="str">
        <f t="shared" si="10"/>
        <v/>
      </c>
      <c r="O161" t="str">
        <f t="shared" si="11"/>
        <v/>
      </c>
      <c r="P161">
        <f t="shared" si="12"/>
        <v>0</v>
      </c>
      <c r="Q161">
        <f t="shared" si="13"/>
        <v>0</v>
      </c>
      <c r="R161">
        <f t="shared" si="14"/>
        <v>0</v>
      </c>
    </row>
    <row r="162" spans="1:38" ht="15" customHeight="1">
      <c r="A162" s="17" t="s">
        <v>343</v>
      </c>
      <c r="B162" s="17" t="s">
        <v>143</v>
      </c>
      <c r="C162" s="17" t="s">
        <v>36</v>
      </c>
      <c r="D162" s="17" t="s">
        <v>40</v>
      </c>
      <c r="E162" s="96" t="s">
        <v>38</v>
      </c>
      <c r="F162" s="96" t="s">
        <v>38</v>
      </c>
      <c r="G162" s="19">
        <v>0</v>
      </c>
      <c r="H162" s="96" t="s">
        <v>38</v>
      </c>
      <c r="I162" s="96" t="s">
        <v>38</v>
      </c>
      <c r="J162" s="19">
        <v>176.1</v>
      </c>
      <c r="K162" s="19">
        <v>0</v>
      </c>
      <c r="L162" t="str">
        <f>VLOOKUP(LEFT(A162,FIND("-",A162)-1),MASTER!A:C,2,FALSE())</f>
        <v>Silver</v>
      </c>
      <c r="M162" t="str">
        <f>VLOOKUP(LEFT(A162,FIND("-",A162)-1),MASTER!A:C,3,FALSE())</f>
        <v>Sale</v>
      </c>
      <c r="N162" t="str">
        <f t="shared" si="10"/>
        <v/>
      </c>
      <c r="O162" t="str">
        <f t="shared" si="11"/>
        <v/>
      </c>
      <c r="P162">
        <f t="shared" si="12"/>
        <v>0</v>
      </c>
      <c r="Q162">
        <f t="shared" si="13"/>
        <v>0</v>
      </c>
      <c r="R162">
        <f t="shared" si="14"/>
        <v>0</v>
      </c>
    </row>
    <row r="163" spans="1:38" ht="15" customHeight="1">
      <c r="A163" s="17" t="s">
        <v>343</v>
      </c>
      <c r="B163" s="17" t="s">
        <v>143</v>
      </c>
      <c r="C163" s="17" t="s">
        <v>36</v>
      </c>
      <c r="D163" s="17" t="s">
        <v>41</v>
      </c>
      <c r="E163" s="96" t="s">
        <v>38</v>
      </c>
      <c r="F163" s="96" t="s">
        <v>38</v>
      </c>
      <c r="G163" s="19">
        <v>0</v>
      </c>
      <c r="H163" s="96" t="s">
        <v>38</v>
      </c>
      <c r="I163" s="96" t="s">
        <v>38</v>
      </c>
      <c r="J163" s="19">
        <v>176.1</v>
      </c>
      <c r="K163" s="19">
        <v>0</v>
      </c>
      <c r="L163" t="str">
        <f>VLOOKUP(LEFT(A163,FIND("-",A163)-1),MASTER!A:C,2,FALSE())</f>
        <v>Silver</v>
      </c>
      <c r="M163" t="str">
        <f>VLOOKUP(LEFT(A163,FIND("-",A163)-1),MASTER!A:C,3,FALSE())</f>
        <v>Sale</v>
      </c>
      <c r="N163" t="str">
        <f t="shared" si="10"/>
        <v/>
      </c>
      <c r="O163" t="str">
        <f t="shared" si="11"/>
        <v/>
      </c>
      <c r="P163">
        <f t="shared" si="12"/>
        <v>0</v>
      </c>
      <c r="Q163">
        <f t="shared" si="13"/>
        <v>0</v>
      </c>
      <c r="R163">
        <f t="shared" si="14"/>
        <v>0</v>
      </c>
    </row>
    <row r="164" spans="1:38" ht="15" customHeight="1">
      <c r="A164" s="17" t="s">
        <v>343</v>
      </c>
      <c r="B164" s="17" t="s">
        <v>143</v>
      </c>
      <c r="C164" s="17" t="s">
        <v>36</v>
      </c>
      <c r="D164" s="17" t="s">
        <v>46</v>
      </c>
      <c r="E164" s="96" t="s">
        <v>38</v>
      </c>
      <c r="F164" s="96" t="s">
        <v>38</v>
      </c>
      <c r="G164" s="19">
        <v>0</v>
      </c>
      <c r="H164" s="96" t="s">
        <v>38</v>
      </c>
      <c r="I164" s="96" t="s">
        <v>38</v>
      </c>
      <c r="J164" s="19">
        <v>680.09</v>
      </c>
      <c r="K164" s="19">
        <v>0</v>
      </c>
      <c r="L164" t="str">
        <f>VLOOKUP(LEFT(A164,FIND("-",A164)-1),MASTER!A:C,2,FALSE())</f>
        <v>Silver</v>
      </c>
      <c r="M164" t="str">
        <f>VLOOKUP(LEFT(A164,FIND("-",A164)-1),MASTER!A:C,3,FALSE())</f>
        <v>Sale</v>
      </c>
      <c r="N164" t="str">
        <f t="shared" si="10"/>
        <v/>
      </c>
      <c r="O164" t="str">
        <f t="shared" si="11"/>
        <v/>
      </c>
      <c r="P164">
        <f t="shared" si="12"/>
        <v>0</v>
      </c>
      <c r="Q164">
        <f t="shared" si="13"/>
        <v>0</v>
      </c>
      <c r="R164">
        <f t="shared" si="14"/>
        <v>0</v>
      </c>
    </row>
    <row r="165" spans="1:38" ht="15" customHeight="1">
      <c r="A165" s="17" t="s">
        <v>343</v>
      </c>
      <c r="B165" s="17" t="s">
        <v>143</v>
      </c>
      <c r="C165" s="17" t="s">
        <v>36</v>
      </c>
      <c r="D165" s="17" t="s">
        <v>47</v>
      </c>
      <c r="E165" s="96" t="s">
        <v>38</v>
      </c>
      <c r="F165" s="96" t="s">
        <v>38</v>
      </c>
      <c r="G165" s="19">
        <v>0</v>
      </c>
      <c r="H165" s="96" t="s">
        <v>38</v>
      </c>
      <c r="I165" s="96" t="s">
        <v>38</v>
      </c>
      <c r="J165" s="19">
        <v>680.09</v>
      </c>
      <c r="K165" s="19">
        <v>0</v>
      </c>
      <c r="L165" t="str">
        <f>VLOOKUP(LEFT(A165,FIND("-",A165)-1),MASTER!A:C,2,FALSE())</f>
        <v>Silver</v>
      </c>
      <c r="M165" t="str">
        <f>VLOOKUP(LEFT(A165,FIND("-",A165)-1),MASTER!A:C,3,FALSE())</f>
        <v>Sale</v>
      </c>
      <c r="N165" t="str">
        <f t="shared" si="10"/>
        <v/>
      </c>
      <c r="O165" t="str">
        <f t="shared" si="11"/>
        <v/>
      </c>
      <c r="P165">
        <f t="shared" si="12"/>
        <v>0</v>
      </c>
      <c r="Q165">
        <f t="shared" si="13"/>
        <v>0</v>
      </c>
      <c r="R165">
        <f t="shared" si="14"/>
        <v>0</v>
      </c>
    </row>
    <row r="166" spans="1:38" ht="15" customHeight="1">
      <c r="A166" s="17" t="s">
        <v>343</v>
      </c>
      <c r="B166" s="17" t="s">
        <v>143</v>
      </c>
      <c r="C166" s="17" t="s">
        <v>36</v>
      </c>
      <c r="D166" s="17" t="s">
        <v>46</v>
      </c>
      <c r="E166" s="96" t="s">
        <v>38</v>
      </c>
      <c r="F166" s="96" t="s">
        <v>38</v>
      </c>
      <c r="G166" s="19">
        <v>0</v>
      </c>
      <c r="H166" s="96" t="s">
        <v>38</v>
      </c>
      <c r="I166" s="96" t="s">
        <v>38</v>
      </c>
      <c r="J166" s="19">
        <v>58.43</v>
      </c>
      <c r="K166" s="19">
        <v>0</v>
      </c>
      <c r="L166" t="str">
        <f>VLOOKUP(LEFT(A166,FIND("-",A166)-1),MASTER!A:C,2,FALSE())</f>
        <v>Silver</v>
      </c>
      <c r="M166" t="str">
        <f>VLOOKUP(LEFT(A166,FIND("-",A166)-1),MASTER!A:C,3,FALSE())</f>
        <v>Sale</v>
      </c>
      <c r="N166" t="str">
        <f t="shared" si="10"/>
        <v/>
      </c>
      <c r="O166" t="str">
        <f t="shared" si="11"/>
        <v/>
      </c>
      <c r="P166">
        <f t="shared" si="12"/>
        <v>0</v>
      </c>
      <c r="Q166">
        <f t="shared" si="13"/>
        <v>0</v>
      </c>
      <c r="R166">
        <f t="shared" si="14"/>
        <v>0</v>
      </c>
      <c r="AC166" s="18" t="s">
        <v>38</v>
      </c>
      <c r="AD166" s="19">
        <v>22263.98</v>
      </c>
      <c r="AE166" s="19">
        <v>22263.98</v>
      </c>
      <c r="AF166" t="e">
        <f>VLOOKUP(LEFT(#REF!,FIND("-",#REF!)-1),MASTER!A:C,2,FALSE())</f>
        <v>#REF!</v>
      </c>
      <c r="AG166" t="e">
        <f>VLOOKUP(LEFT(#REF!,FIND("-",#REF!)-1),MASTER!A:C,3,FALSE())</f>
        <v>#REF!</v>
      </c>
      <c r="AH166" t="e">
        <f>IF(AG166="SALE",#REF!,IF(AG166="Purchase",#REF!,"False"))</f>
        <v>#REF!</v>
      </c>
      <c r="AI166" t="e">
        <f>IF(AG166="SALE",AC166,IF(AG166="Purchase",#REF!,"False"))</f>
        <v>#REF!</v>
      </c>
      <c r="AJ166" t="e">
        <f t="shared" ref="AJ166:AJ172" si="15">IF(AND(AH166="",AI166=""),0,ROUND(AH166*AI166,3))</f>
        <v>#REF!</v>
      </c>
      <c r="AK166" t="e">
        <f t="shared" ref="AK166:AK172" si="16">IF(AG166="SALE",AJ166,IF(AG166="Purchase",0,"FALSE"))</f>
        <v>#REF!</v>
      </c>
      <c r="AL166" t="e">
        <f t="shared" ref="AL166:AL172" si="17">IF(AG166="Purchase",AJ166,IF(AG166="Sale",0,"FALSE"))</f>
        <v>#REF!</v>
      </c>
    </row>
    <row r="167" spans="1:38" ht="15" customHeight="1">
      <c r="A167" s="17" t="s">
        <v>343</v>
      </c>
      <c r="B167" s="17" t="s">
        <v>143</v>
      </c>
      <c r="C167" s="17" t="s">
        <v>36</v>
      </c>
      <c r="D167" s="17" t="s">
        <v>47</v>
      </c>
      <c r="E167" s="96" t="s">
        <v>38</v>
      </c>
      <c r="F167" s="96" t="s">
        <v>38</v>
      </c>
      <c r="G167" s="19">
        <v>0</v>
      </c>
      <c r="H167" s="96" t="s">
        <v>38</v>
      </c>
      <c r="I167" s="96" t="s">
        <v>38</v>
      </c>
      <c r="J167" s="19">
        <v>58.43</v>
      </c>
      <c r="K167" s="19">
        <v>0</v>
      </c>
      <c r="L167" t="str">
        <f>VLOOKUP(LEFT(A167,FIND("-",A167)-1),MASTER!A:C,2,FALSE())</f>
        <v>Silver</v>
      </c>
      <c r="M167" t="str">
        <f>VLOOKUP(LEFT(A167,FIND("-",A167)-1),MASTER!A:C,3,FALSE())</f>
        <v>Sale</v>
      </c>
      <c r="N167" t="str">
        <f t="shared" si="10"/>
        <v/>
      </c>
      <c r="O167" t="str">
        <f t="shared" si="11"/>
        <v/>
      </c>
      <c r="P167">
        <f t="shared" si="12"/>
        <v>0</v>
      </c>
      <c r="Q167">
        <f t="shared" si="13"/>
        <v>0</v>
      </c>
      <c r="R167">
        <f t="shared" si="14"/>
        <v>0</v>
      </c>
      <c r="AC167" s="18" t="s">
        <v>38</v>
      </c>
      <c r="AD167" s="19">
        <v>0.35</v>
      </c>
      <c r="AE167" s="19">
        <v>0</v>
      </c>
      <c r="AF167" t="e">
        <f>VLOOKUP(LEFT(#REF!,FIND("-",#REF!)-1),MASTER!A:C,2,FALSE())</f>
        <v>#REF!</v>
      </c>
      <c r="AG167" t="e">
        <f>VLOOKUP(LEFT(#REF!,FIND("-",#REF!)-1),MASTER!A:C,3,FALSE())</f>
        <v>#REF!</v>
      </c>
      <c r="AH167" t="e">
        <f>IF(AG167="SALE",#REF!,IF(AG167="Purchase",#REF!,"False"))</f>
        <v>#REF!</v>
      </c>
      <c r="AI167" t="e">
        <f>IF(AG167="SALE",AC167,IF(AG167="Purchase",#REF!,"False"))</f>
        <v>#REF!</v>
      </c>
      <c r="AJ167" t="e">
        <f t="shared" si="15"/>
        <v>#REF!</v>
      </c>
      <c r="AK167" t="e">
        <f t="shared" si="16"/>
        <v>#REF!</v>
      </c>
      <c r="AL167" t="e">
        <f t="shared" si="17"/>
        <v>#REF!</v>
      </c>
    </row>
    <row r="168" spans="1:38" ht="15" customHeight="1">
      <c r="A168" s="17" t="s">
        <v>343</v>
      </c>
      <c r="B168" s="17" t="s">
        <v>143</v>
      </c>
      <c r="C168" s="17" t="s">
        <v>36</v>
      </c>
      <c r="D168" s="17" t="s">
        <v>40</v>
      </c>
      <c r="E168" s="96" t="s">
        <v>38</v>
      </c>
      <c r="F168" s="96" t="s">
        <v>38</v>
      </c>
      <c r="G168" s="19">
        <v>0</v>
      </c>
      <c r="H168" s="96" t="s">
        <v>38</v>
      </c>
      <c r="I168" s="96" t="s">
        <v>38</v>
      </c>
      <c r="J168" s="19">
        <v>5.78</v>
      </c>
      <c r="K168" s="19">
        <v>0</v>
      </c>
      <c r="L168" t="str">
        <f>VLOOKUP(LEFT(A168,FIND("-",A168)-1),MASTER!A:C,2,FALSE())</f>
        <v>Silver</v>
      </c>
      <c r="M168" t="str">
        <f>VLOOKUP(LEFT(A168,FIND("-",A168)-1),MASTER!A:C,3,FALSE())</f>
        <v>Sale</v>
      </c>
      <c r="N168" t="str">
        <f t="shared" si="10"/>
        <v/>
      </c>
      <c r="O168" t="str">
        <f t="shared" si="11"/>
        <v/>
      </c>
      <c r="P168">
        <f t="shared" si="12"/>
        <v>0</v>
      </c>
      <c r="Q168">
        <f t="shared" si="13"/>
        <v>0</v>
      </c>
      <c r="R168">
        <f t="shared" si="14"/>
        <v>0</v>
      </c>
      <c r="AC168" s="18" t="s">
        <v>38</v>
      </c>
      <c r="AD168" s="19">
        <v>0</v>
      </c>
      <c r="AE168" s="19">
        <v>0</v>
      </c>
      <c r="AF168" t="e">
        <f>VLOOKUP(LEFT(#REF!,FIND("-",#REF!)-1),MASTER!A:C,2,FALSE())</f>
        <v>#REF!</v>
      </c>
      <c r="AG168" t="e">
        <f>VLOOKUP(LEFT(#REF!,FIND("-",#REF!)-1),MASTER!A:C,3,FALSE())</f>
        <v>#REF!</v>
      </c>
      <c r="AH168" t="e">
        <f>IF(AG168="SALE",#REF!,IF(AG168="Purchase",#REF!,"False"))</f>
        <v>#REF!</v>
      </c>
      <c r="AI168" t="e">
        <f>IF(AG168="SALE",AC168,IF(AG168="Purchase",#REF!,"False"))</f>
        <v>#REF!</v>
      </c>
      <c r="AJ168" t="e">
        <f t="shared" si="15"/>
        <v>#REF!</v>
      </c>
      <c r="AK168" t="e">
        <f t="shared" si="16"/>
        <v>#REF!</v>
      </c>
      <c r="AL168" t="e">
        <f t="shared" si="17"/>
        <v>#REF!</v>
      </c>
    </row>
    <row r="169" spans="1:38" ht="15" customHeight="1">
      <c r="A169" s="17" t="s">
        <v>343</v>
      </c>
      <c r="B169" s="17" t="s">
        <v>143</v>
      </c>
      <c r="C169" s="17" t="s">
        <v>36</v>
      </c>
      <c r="D169" s="17" t="s">
        <v>41</v>
      </c>
      <c r="E169" s="96" t="s">
        <v>38</v>
      </c>
      <c r="F169" s="96" t="s">
        <v>38</v>
      </c>
      <c r="G169" s="19">
        <v>0</v>
      </c>
      <c r="H169" s="96" t="s">
        <v>38</v>
      </c>
      <c r="I169" s="96" t="s">
        <v>38</v>
      </c>
      <c r="J169" s="19">
        <v>5.78</v>
      </c>
      <c r="K169" s="19">
        <v>0</v>
      </c>
      <c r="L169" t="str">
        <f>VLOOKUP(LEFT(A169,FIND("-",A169)-1),MASTER!A:C,2,FALSE())</f>
        <v>Silver</v>
      </c>
      <c r="M169" t="str">
        <f>VLOOKUP(LEFT(A169,FIND("-",A169)-1),MASTER!A:C,3,FALSE())</f>
        <v>Sale</v>
      </c>
      <c r="N169" t="str">
        <f t="shared" si="10"/>
        <v/>
      </c>
      <c r="O169" t="str">
        <f t="shared" si="11"/>
        <v/>
      </c>
      <c r="P169">
        <f t="shared" si="12"/>
        <v>0</v>
      </c>
      <c r="Q169">
        <f t="shared" si="13"/>
        <v>0</v>
      </c>
      <c r="R169">
        <f t="shared" si="14"/>
        <v>0</v>
      </c>
      <c r="AC169" s="18" t="s">
        <v>38</v>
      </c>
      <c r="AD169" s="19">
        <v>1948.13</v>
      </c>
      <c r="AE169" s="19">
        <v>0</v>
      </c>
      <c r="AF169" t="e">
        <f>VLOOKUP(LEFT(#REF!,FIND("-",#REF!)-1),MASTER!A:C,2,FALSE())</f>
        <v>#REF!</v>
      </c>
      <c r="AG169" t="e">
        <f>VLOOKUP(LEFT(#REF!,FIND("-",#REF!)-1),MASTER!A:C,3,FALSE())</f>
        <v>#REF!</v>
      </c>
      <c r="AH169" t="e">
        <f>IF(AG169="SALE",#REF!,IF(AG169="Purchase",#REF!,"False"))</f>
        <v>#REF!</v>
      </c>
      <c r="AI169" t="e">
        <f>IF(AG169="SALE",AC169,IF(AG169="Purchase",#REF!,"False"))</f>
        <v>#REF!</v>
      </c>
      <c r="AJ169" t="e">
        <f t="shared" si="15"/>
        <v>#REF!</v>
      </c>
      <c r="AK169" t="e">
        <f t="shared" si="16"/>
        <v>#REF!</v>
      </c>
      <c r="AL169" t="e">
        <f t="shared" si="17"/>
        <v>#REF!</v>
      </c>
    </row>
    <row r="170" spans="1:38" ht="15" customHeight="1">
      <c r="A170" s="17" t="s">
        <v>343</v>
      </c>
      <c r="B170" s="17" t="s">
        <v>143</v>
      </c>
      <c r="C170" s="17" t="s">
        <v>36</v>
      </c>
      <c r="D170" s="17" t="s">
        <v>42</v>
      </c>
      <c r="E170" s="96" t="s">
        <v>38</v>
      </c>
      <c r="F170" s="96" t="s">
        <v>38</v>
      </c>
      <c r="G170" s="19">
        <v>0</v>
      </c>
      <c r="H170" s="96" t="s">
        <v>38</v>
      </c>
      <c r="I170" s="96" t="s">
        <v>38</v>
      </c>
      <c r="J170" s="19">
        <v>0.5</v>
      </c>
      <c r="K170" s="19">
        <v>0</v>
      </c>
      <c r="L170" t="str">
        <f>VLOOKUP(LEFT(A170,FIND("-",A170)-1),MASTER!A:C,2,FALSE())</f>
        <v>Silver</v>
      </c>
      <c r="M170" t="str">
        <f>VLOOKUP(LEFT(A170,FIND("-",A170)-1),MASTER!A:C,3,FALSE())</f>
        <v>Sale</v>
      </c>
      <c r="N170" t="str">
        <f t="shared" si="10"/>
        <v/>
      </c>
      <c r="O170" t="str">
        <f t="shared" si="11"/>
        <v/>
      </c>
      <c r="P170">
        <f t="shared" si="12"/>
        <v>0</v>
      </c>
      <c r="Q170">
        <f t="shared" si="13"/>
        <v>0</v>
      </c>
      <c r="R170">
        <f t="shared" si="14"/>
        <v>0</v>
      </c>
      <c r="AC170" s="18" t="s">
        <v>38</v>
      </c>
      <c r="AD170" s="19">
        <v>1948.13</v>
      </c>
      <c r="AE170" s="19">
        <v>0</v>
      </c>
      <c r="AF170" t="e">
        <f>VLOOKUP(LEFT(#REF!,FIND("-",#REF!)-1),MASTER!A:C,2,FALSE())</f>
        <v>#REF!</v>
      </c>
      <c r="AG170" t="e">
        <f>VLOOKUP(LEFT(#REF!,FIND("-",#REF!)-1),MASTER!A:C,3,FALSE())</f>
        <v>#REF!</v>
      </c>
      <c r="AH170" t="e">
        <f>IF(AG170="SALE",#REF!,IF(AG170="Purchase",#REF!,"False"))</f>
        <v>#REF!</v>
      </c>
      <c r="AI170" t="e">
        <f>IF(AG170="SALE",AC170,IF(AG170="Purchase",#REF!,"False"))</f>
        <v>#REF!</v>
      </c>
      <c r="AJ170" t="e">
        <f t="shared" si="15"/>
        <v>#REF!</v>
      </c>
      <c r="AK170" t="e">
        <f t="shared" si="16"/>
        <v>#REF!</v>
      </c>
      <c r="AL170" t="e">
        <f t="shared" si="17"/>
        <v>#REF!</v>
      </c>
    </row>
    <row r="171" spans="1:38" ht="15" customHeight="1">
      <c r="A171" s="17" t="s">
        <v>343</v>
      </c>
      <c r="B171" s="17" t="s">
        <v>143</v>
      </c>
      <c r="C171" s="17" t="s">
        <v>36</v>
      </c>
      <c r="D171" s="17" t="s">
        <v>43</v>
      </c>
      <c r="E171" s="96" t="s">
        <v>38</v>
      </c>
      <c r="F171" s="96" t="s">
        <v>38</v>
      </c>
      <c r="G171" s="19">
        <v>153073</v>
      </c>
      <c r="H171" s="96" t="s">
        <v>38</v>
      </c>
      <c r="I171" s="96" t="s">
        <v>38</v>
      </c>
      <c r="J171" s="19">
        <v>0</v>
      </c>
      <c r="K171" s="19">
        <v>0</v>
      </c>
      <c r="L171" t="str">
        <f>VLOOKUP(LEFT(A171,FIND("-",A171)-1),MASTER!A:C,2,FALSE())</f>
        <v>Silver</v>
      </c>
      <c r="M171" t="str">
        <f>VLOOKUP(LEFT(A171,FIND("-",A171)-1),MASTER!A:C,3,FALSE())</f>
        <v>Sale</v>
      </c>
      <c r="N171" t="str">
        <f t="shared" si="10"/>
        <v/>
      </c>
      <c r="O171" t="str">
        <f t="shared" si="11"/>
        <v/>
      </c>
      <c r="P171">
        <f t="shared" si="12"/>
        <v>0</v>
      </c>
      <c r="Q171">
        <f t="shared" si="13"/>
        <v>0</v>
      </c>
      <c r="R171">
        <f t="shared" si="14"/>
        <v>0</v>
      </c>
      <c r="AC171" s="18" t="s">
        <v>38</v>
      </c>
      <c r="AD171" s="19">
        <v>333.96</v>
      </c>
      <c r="AE171" s="19">
        <v>0</v>
      </c>
      <c r="AF171" t="e">
        <f>VLOOKUP(LEFT(#REF!,FIND("-",#REF!)-1),MASTER!A:C,2,FALSE())</f>
        <v>#REF!</v>
      </c>
      <c r="AG171" t="e">
        <f>VLOOKUP(LEFT(#REF!,FIND("-",#REF!)-1),MASTER!A:C,3,FALSE())</f>
        <v>#REF!</v>
      </c>
      <c r="AH171" t="e">
        <f>IF(AG171="SALE",#REF!,IF(AG171="Purchase",#REF!,"False"))</f>
        <v>#REF!</v>
      </c>
      <c r="AI171" t="e">
        <f>IF(AG171="SALE",AC171,IF(AG171="Purchase",#REF!,"False"))</f>
        <v>#REF!</v>
      </c>
      <c r="AJ171" t="e">
        <f t="shared" si="15"/>
        <v>#REF!</v>
      </c>
      <c r="AK171" t="e">
        <f t="shared" si="16"/>
        <v>#REF!</v>
      </c>
      <c r="AL171" t="e">
        <f t="shared" si="17"/>
        <v>#REF!</v>
      </c>
    </row>
    <row r="172" spans="1:38" ht="15" customHeight="1">
      <c r="A172" s="17" t="s">
        <v>344</v>
      </c>
      <c r="B172" s="17" t="s">
        <v>143</v>
      </c>
      <c r="C172" s="17" t="s">
        <v>36</v>
      </c>
      <c r="D172" s="17" t="s">
        <v>37</v>
      </c>
      <c r="E172" s="96" t="s">
        <v>38</v>
      </c>
      <c r="F172" s="19">
        <v>0</v>
      </c>
      <c r="G172" s="19">
        <v>0</v>
      </c>
      <c r="H172" s="97">
        <v>63.01</v>
      </c>
      <c r="I172" s="19">
        <v>82.42</v>
      </c>
      <c r="J172" s="19">
        <v>11392.98</v>
      </c>
      <c r="K172" s="19">
        <v>11392.98</v>
      </c>
      <c r="L172" t="str">
        <f>VLOOKUP(LEFT(A172,FIND("-",A172)-1),MASTER!A:C,2,FALSE())</f>
        <v>Silver</v>
      </c>
      <c r="M172" t="str">
        <f>VLOOKUP(LEFT(A172,FIND("-",A172)-1),MASTER!A:C,3,FALSE())</f>
        <v>Sale</v>
      </c>
      <c r="N172">
        <f t="shared" si="10"/>
        <v>63.01</v>
      </c>
      <c r="O172">
        <f t="shared" si="11"/>
        <v>82.42</v>
      </c>
      <c r="P172">
        <f t="shared" si="12"/>
        <v>5193.2839999999997</v>
      </c>
      <c r="Q172">
        <f t="shared" si="13"/>
        <v>5193.2839999999997</v>
      </c>
      <c r="R172">
        <f t="shared" si="14"/>
        <v>0</v>
      </c>
      <c r="AC172" s="18" t="s">
        <v>38</v>
      </c>
      <c r="AD172" s="19">
        <v>333.96</v>
      </c>
      <c r="AE172" s="19">
        <v>0</v>
      </c>
      <c r="AF172" t="e">
        <f>VLOOKUP(LEFT(#REF!,FIND("-",#REF!)-1),MASTER!A:C,2,FALSE())</f>
        <v>#REF!</v>
      </c>
      <c r="AG172" t="e">
        <f>VLOOKUP(LEFT(#REF!,FIND("-",#REF!)-1),MASTER!A:C,3,FALSE())</f>
        <v>#REF!</v>
      </c>
      <c r="AH172" t="e">
        <f>IF(AG172="SALE",#REF!,IF(AG172="Purchase",#REF!,"False"))</f>
        <v>#REF!</v>
      </c>
      <c r="AI172" t="e">
        <f>IF(AG172="SALE",AC172,IF(AG172="Purchase",#REF!,"False"))</f>
        <v>#REF!</v>
      </c>
      <c r="AJ172" t="e">
        <f t="shared" si="15"/>
        <v>#REF!</v>
      </c>
      <c r="AK172" t="e">
        <f t="shared" si="16"/>
        <v>#REF!</v>
      </c>
      <c r="AL172" t="e">
        <f t="shared" si="17"/>
        <v>#REF!</v>
      </c>
    </row>
    <row r="173" spans="1:38" ht="15" customHeight="1">
      <c r="A173" s="17" t="s">
        <v>344</v>
      </c>
      <c r="B173" s="17" t="s">
        <v>143</v>
      </c>
      <c r="C173" s="17" t="s">
        <v>36</v>
      </c>
      <c r="D173" s="17" t="s">
        <v>40</v>
      </c>
      <c r="E173" s="96" t="s">
        <v>38</v>
      </c>
      <c r="F173" s="96" t="s">
        <v>38</v>
      </c>
      <c r="G173" s="19">
        <v>0</v>
      </c>
      <c r="H173" s="96" t="s">
        <v>38</v>
      </c>
      <c r="I173" s="96" t="s">
        <v>38</v>
      </c>
      <c r="J173" s="19">
        <v>170.89</v>
      </c>
      <c r="K173" s="19">
        <v>0</v>
      </c>
      <c r="L173" t="str">
        <f>VLOOKUP(LEFT(A173,FIND("-",A173)-1),MASTER!A:C,2,FALSE())</f>
        <v>Silver</v>
      </c>
      <c r="M173" t="str">
        <f>VLOOKUP(LEFT(A173,FIND("-",A173)-1),MASTER!A:C,3,FALSE())</f>
        <v>Sale</v>
      </c>
      <c r="N173" t="str">
        <f t="shared" si="10"/>
        <v/>
      </c>
      <c r="O173" t="str">
        <f t="shared" si="11"/>
        <v/>
      </c>
      <c r="P173">
        <f t="shared" si="12"/>
        <v>0</v>
      </c>
      <c r="Q173">
        <f t="shared" si="13"/>
        <v>0</v>
      </c>
      <c r="R173">
        <f t="shared" si="14"/>
        <v>0</v>
      </c>
    </row>
    <row r="174" spans="1:38" ht="15" customHeight="1">
      <c r="A174" s="17" t="s">
        <v>344</v>
      </c>
      <c r="B174" s="17" t="s">
        <v>143</v>
      </c>
      <c r="C174" s="17" t="s">
        <v>36</v>
      </c>
      <c r="D174" s="17" t="s">
        <v>41</v>
      </c>
      <c r="E174" s="96" t="s">
        <v>38</v>
      </c>
      <c r="F174" s="96" t="s">
        <v>38</v>
      </c>
      <c r="G174" s="19">
        <v>0</v>
      </c>
      <c r="H174" s="96" t="s">
        <v>38</v>
      </c>
      <c r="I174" s="96" t="s">
        <v>38</v>
      </c>
      <c r="J174" s="19">
        <v>170.89</v>
      </c>
      <c r="K174" s="19">
        <v>0</v>
      </c>
      <c r="L174" t="str">
        <f>VLOOKUP(LEFT(A174,FIND("-",A174)-1),MASTER!A:C,2,FALSE())</f>
        <v>Silver</v>
      </c>
      <c r="M174" t="str">
        <f>VLOOKUP(LEFT(A174,FIND("-",A174)-1),MASTER!A:C,3,FALSE())</f>
        <v>Sale</v>
      </c>
      <c r="N174" t="str">
        <f t="shared" si="10"/>
        <v/>
      </c>
      <c r="O174" t="str">
        <f t="shared" si="11"/>
        <v/>
      </c>
      <c r="P174">
        <f t="shared" si="12"/>
        <v>0</v>
      </c>
      <c r="Q174">
        <f t="shared" si="13"/>
        <v>0</v>
      </c>
      <c r="R174">
        <f t="shared" si="14"/>
        <v>0</v>
      </c>
    </row>
    <row r="175" spans="1:38" ht="15" customHeight="1">
      <c r="A175" s="17" t="s">
        <v>344</v>
      </c>
      <c r="B175" s="17" t="s">
        <v>143</v>
      </c>
      <c r="C175" s="17" t="s">
        <v>36</v>
      </c>
      <c r="D175" s="17" t="s">
        <v>42</v>
      </c>
      <c r="E175" s="96" t="s">
        <v>38</v>
      </c>
      <c r="F175" s="96" t="s">
        <v>38</v>
      </c>
      <c r="G175" s="19">
        <v>0</v>
      </c>
      <c r="H175" s="96" t="s">
        <v>38</v>
      </c>
      <c r="I175" s="96" t="s">
        <v>38</v>
      </c>
      <c r="J175" s="19">
        <v>0.24</v>
      </c>
      <c r="K175" s="19">
        <v>0</v>
      </c>
      <c r="L175" t="str">
        <f>VLOOKUP(LEFT(A175,FIND("-",A175)-1),MASTER!A:C,2,FALSE())</f>
        <v>Silver</v>
      </c>
      <c r="M175" t="str">
        <f>VLOOKUP(LEFT(A175,FIND("-",A175)-1),MASTER!A:C,3,FALSE())</f>
        <v>Sale</v>
      </c>
      <c r="N175" t="str">
        <f t="shared" si="10"/>
        <v/>
      </c>
      <c r="O175" t="str">
        <f t="shared" si="11"/>
        <v/>
      </c>
      <c r="P175">
        <f t="shared" si="12"/>
        <v>0</v>
      </c>
      <c r="Q175">
        <f t="shared" si="13"/>
        <v>0</v>
      </c>
      <c r="R175">
        <f t="shared" si="14"/>
        <v>0</v>
      </c>
    </row>
    <row r="176" spans="1:38" ht="15" customHeight="1">
      <c r="A176" s="17" t="s">
        <v>344</v>
      </c>
      <c r="B176" s="17" t="s">
        <v>143</v>
      </c>
      <c r="C176" s="17" t="s">
        <v>36</v>
      </c>
      <c r="D176" s="17" t="s">
        <v>43</v>
      </c>
      <c r="E176" s="96" t="s">
        <v>38</v>
      </c>
      <c r="F176" s="96" t="s">
        <v>38</v>
      </c>
      <c r="G176" s="19">
        <v>11735</v>
      </c>
      <c r="H176" s="96" t="s">
        <v>38</v>
      </c>
      <c r="I176" s="96" t="s">
        <v>38</v>
      </c>
      <c r="J176" s="19">
        <v>0</v>
      </c>
      <c r="K176" s="19">
        <v>0</v>
      </c>
      <c r="L176" t="str">
        <f>VLOOKUP(LEFT(A176,FIND("-",A176)-1),MASTER!A:C,2,FALSE())</f>
        <v>Silver</v>
      </c>
      <c r="M176" t="str">
        <f>VLOOKUP(LEFT(A176,FIND("-",A176)-1),MASTER!A:C,3,FALSE())</f>
        <v>Sale</v>
      </c>
      <c r="N176" t="str">
        <f t="shared" si="10"/>
        <v/>
      </c>
      <c r="O176" t="str">
        <f t="shared" si="11"/>
        <v/>
      </c>
      <c r="P176">
        <f t="shared" si="12"/>
        <v>0</v>
      </c>
      <c r="Q176">
        <f t="shared" si="13"/>
        <v>0</v>
      </c>
      <c r="R176">
        <f t="shared" si="14"/>
        <v>0</v>
      </c>
    </row>
    <row r="177" spans="1:18" ht="15" customHeight="1">
      <c r="A177" s="17" t="s">
        <v>345</v>
      </c>
      <c r="B177" s="17" t="s">
        <v>143</v>
      </c>
      <c r="C177" s="17" t="s">
        <v>36</v>
      </c>
      <c r="D177" s="17" t="s">
        <v>37</v>
      </c>
      <c r="E177" s="96" t="s">
        <v>38</v>
      </c>
      <c r="F177" s="19">
        <v>0</v>
      </c>
      <c r="G177" s="19">
        <v>0</v>
      </c>
      <c r="H177" s="97">
        <v>65.436999999999998</v>
      </c>
      <c r="I177" s="19">
        <v>82.42</v>
      </c>
      <c r="J177" s="19">
        <v>11397.21</v>
      </c>
      <c r="K177" s="19">
        <v>11397.21</v>
      </c>
      <c r="L177" t="str">
        <f>VLOOKUP(LEFT(A177,FIND("-",A177)-1),MASTER!A:C,2,FALSE())</f>
        <v>Silver</v>
      </c>
      <c r="M177" t="str">
        <f>VLOOKUP(LEFT(A177,FIND("-",A177)-1),MASTER!A:C,3,FALSE())</f>
        <v>Sale</v>
      </c>
      <c r="N177">
        <f t="shared" si="10"/>
        <v>65.436999999999998</v>
      </c>
      <c r="O177">
        <f t="shared" si="11"/>
        <v>82.42</v>
      </c>
      <c r="P177">
        <f t="shared" si="12"/>
        <v>5393.3180000000002</v>
      </c>
      <c r="Q177">
        <f t="shared" si="13"/>
        <v>5393.3180000000002</v>
      </c>
      <c r="R177">
        <f t="shared" si="14"/>
        <v>0</v>
      </c>
    </row>
    <row r="178" spans="1:18" ht="15" customHeight="1">
      <c r="A178" s="17" t="s">
        <v>345</v>
      </c>
      <c r="B178" s="17" t="s">
        <v>143</v>
      </c>
      <c r="C178" s="17" t="s">
        <v>36</v>
      </c>
      <c r="D178" s="17" t="s">
        <v>40</v>
      </c>
      <c r="E178" s="96" t="s">
        <v>38</v>
      </c>
      <c r="F178" s="96" t="s">
        <v>38</v>
      </c>
      <c r="G178" s="19">
        <v>0</v>
      </c>
      <c r="H178" s="96" t="s">
        <v>38</v>
      </c>
      <c r="I178" s="96" t="s">
        <v>38</v>
      </c>
      <c r="J178" s="19">
        <v>170.96</v>
      </c>
      <c r="K178" s="19">
        <v>0</v>
      </c>
      <c r="L178" t="str">
        <f>VLOOKUP(LEFT(A178,FIND("-",A178)-1),MASTER!A:C,2,FALSE())</f>
        <v>Silver</v>
      </c>
      <c r="M178" t="str">
        <f>VLOOKUP(LEFT(A178,FIND("-",A178)-1),MASTER!A:C,3,FALSE())</f>
        <v>Sale</v>
      </c>
      <c r="N178" t="str">
        <f t="shared" si="10"/>
        <v/>
      </c>
      <c r="O178" t="str">
        <f t="shared" si="11"/>
        <v/>
      </c>
      <c r="P178">
        <f t="shared" si="12"/>
        <v>0</v>
      </c>
      <c r="Q178">
        <f t="shared" si="13"/>
        <v>0</v>
      </c>
      <c r="R178">
        <f t="shared" si="14"/>
        <v>0</v>
      </c>
    </row>
    <row r="179" spans="1:18" ht="15" customHeight="1">
      <c r="A179" s="17" t="s">
        <v>345</v>
      </c>
      <c r="B179" s="17" t="s">
        <v>143</v>
      </c>
      <c r="C179" s="17" t="s">
        <v>36</v>
      </c>
      <c r="D179" s="17" t="s">
        <v>41</v>
      </c>
      <c r="E179" s="96" t="s">
        <v>38</v>
      </c>
      <c r="F179" s="96" t="s">
        <v>38</v>
      </c>
      <c r="G179" s="19">
        <v>0</v>
      </c>
      <c r="H179" s="96" t="s">
        <v>38</v>
      </c>
      <c r="I179" s="96" t="s">
        <v>38</v>
      </c>
      <c r="J179" s="19">
        <v>170.96</v>
      </c>
      <c r="K179" s="19">
        <v>0</v>
      </c>
      <c r="L179" t="str">
        <f>VLOOKUP(LEFT(A179,FIND("-",A179)-1),MASTER!A:C,2,FALSE())</f>
        <v>Silver</v>
      </c>
      <c r="M179" t="str">
        <f>VLOOKUP(LEFT(A179,FIND("-",A179)-1),MASTER!A:C,3,FALSE())</f>
        <v>Sale</v>
      </c>
      <c r="N179" t="str">
        <f t="shared" si="10"/>
        <v/>
      </c>
      <c r="O179" t="str">
        <f t="shared" si="11"/>
        <v/>
      </c>
      <c r="P179">
        <f t="shared" si="12"/>
        <v>0</v>
      </c>
      <c r="Q179">
        <f t="shared" si="13"/>
        <v>0</v>
      </c>
      <c r="R179">
        <f t="shared" si="14"/>
        <v>0</v>
      </c>
    </row>
    <row r="180" spans="1:18" ht="15" customHeight="1">
      <c r="A180" s="17" t="s">
        <v>345</v>
      </c>
      <c r="B180" s="17" t="s">
        <v>143</v>
      </c>
      <c r="C180" s="17" t="s">
        <v>36</v>
      </c>
      <c r="D180" s="17" t="s">
        <v>42</v>
      </c>
      <c r="E180" s="96" t="s">
        <v>38</v>
      </c>
      <c r="F180" s="96" t="s">
        <v>38</v>
      </c>
      <c r="G180" s="19">
        <v>0.13</v>
      </c>
      <c r="H180" s="96" t="s">
        <v>38</v>
      </c>
      <c r="I180" s="96" t="s">
        <v>38</v>
      </c>
      <c r="J180" s="19">
        <v>0</v>
      </c>
      <c r="K180" s="19">
        <v>0</v>
      </c>
      <c r="L180" t="str">
        <f>VLOOKUP(LEFT(A180,FIND("-",A180)-1),MASTER!A:C,2,FALSE())</f>
        <v>Silver</v>
      </c>
      <c r="M180" t="str">
        <f>VLOOKUP(LEFT(A180,FIND("-",A180)-1),MASTER!A:C,3,FALSE())</f>
        <v>Sale</v>
      </c>
      <c r="N180" t="str">
        <f t="shared" si="10"/>
        <v/>
      </c>
      <c r="O180" t="str">
        <f t="shared" si="11"/>
        <v/>
      </c>
      <c r="P180">
        <f t="shared" si="12"/>
        <v>0</v>
      </c>
      <c r="Q180">
        <f t="shared" si="13"/>
        <v>0</v>
      </c>
      <c r="R180">
        <f t="shared" si="14"/>
        <v>0</v>
      </c>
    </row>
    <row r="181" spans="1:18" ht="15" customHeight="1">
      <c r="A181" s="17" t="s">
        <v>345</v>
      </c>
      <c r="B181" s="17" t="s">
        <v>143</v>
      </c>
      <c r="C181" s="17" t="s">
        <v>36</v>
      </c>
      <c r="D181" s="17" t="s">
        <v>43</v>
      </c>
      <c r="E181" s="96" t="s">
        <v>38</v>
      </c>
      <c r="F181" s="96" t="s">
        <v>38</v>
      </c>
      <c r="G181" s="19">
        <v>11739</v>
      </c>
      <c r="H181" s="96" t="s">
        <v>38</v>
      </c>
      <c r="I181" s="96" t="s">
        <v>38</v>
      </c>
      <c r="J181" s="19">
        <v>0</v>
      </c>
      <c r="K181" s="19">
        <v>0</v>
      </c>
      <c r="L181" t="str">
        <f>VLOOKUP(LEFT(A181,FIND("-",A181)-1),MASTER!A:C,2,FALSE())</f>
        <v>Silver</v>
      </c>
      <c r="M181" t="str">
        <f>VLOOKUP(LEFT(A181,FIND("-",A181)-1),MASTER!A:C,3,FALSE())</f>
        <v>Sale</v>
      </c>
      <c r="N181" t="str">
        <f t="shared" si="10"/>
        <v/>
      </c>
      <c r="O181" t="str">
        <f t="shared" si="11"/>
        <v/>
      </c>
      <c r="P181">
        <f t="shared" si="12"/>
        <v>0</v>
      </c>
      <c r="Q181">
        <f t="shared" si="13"/>
        <v>0</v>
      </c>
      <c r="R181">
        <f t="shared" si="14"/>
        <v>0</v>
      </c>
    </row>
    <row r="182" spans="1:18" ht="15" customHeight="1">
      <c r="A182" s="17" t="s">
        <v>346</v>
      </c>
      <c r="B182" s="17" t="s">
        <v>143</v>
      </c>
      <c r="C182" s="17" t="s">
        <v>36</v>
      </c>
      <c r="D182" s="17" t="s">
        <v>37</v>
      </c>
      <c r="E182" s="96" t="s">
        <v>38</v>
      </c>
      <c r="F182" s="19">
        <v>0</v>
      </c>
      <c r="G182" s="19">
        <v>0</v>
      </c>
      <c r="H182" s="97">
        <v>54.024000000000001</v>
      </c>
      <c r="I182" s="19">
        <v>82.42</v>
      </c>
      <c r="J182" s="19">
        <v>10144.49</v>
      </c>
      <c r="K182" s="19">
        <v>10144.49</v>
      </c>
      <c r="L182" t="str">
        <f>VLOOKUP(LEFT(A182,FIND("-",A182)-1),MASTER!A:C,2,FALSE())</f>
        <v>Silver</v>
      </c>
      <c r="M182" t="str">
        <f>VLOOKUP(LEFT(A182,FIND("-",A182)-1),MASTER!A:C,3,FALSE())</f>
        <v>Sale</v>
      </c>
      <c r="N182">
        <f t="shared" si="10"/>
        <v>54.024000000000001</v>
      </c>
      <c r="O182">
        <f t="shared" si="11"/>
        <v>82.42</v>
      </c>
      <c r="P182">
        <f t="shared" si="12"/>
        <v>4452.6580000000004</v>
      </c>
      <c r="Q182">
        <f t="shared" si="13"/>
        <v>4452.6580000000004</v>
      </c>
      <c r="R182">
        <f t="shared" si="14"/>
        <v>0</v>
      </c>
    </row>
    <row r="183" spans="1:18" ht="15" customHeight="1">
      <c r="A183" s="17" t="s">
        <v>346</v>
      </c>
      <c r="B183" s="17" t="s">
        <v>143</v>
      </c>
      <c r="C183" s="17" t="s">
        <v>36</v>
      </c>
      <c r="D183" s="17" t="s">
        <v>40</v>
      </c>
      <c r="E183" s="96" t="s">
        <v>38</v>
      </c>
      <c r="F183" s="96" t="s">
        <v>38</v>
      </c>
      <c r="G183" s="19">
        <v>0</v>
      </c>
      <c r="H183" s="96" t="s">
        <v>38</v>
      </c>
      <c r="I183" s="96" t="s">
        <v>38</v>
      </c>
      <c r="J183" s="19">
        <v>152.16999999999999</v>
      </c>
      <c r="K183" s="19">
        <v>0</v>
      </c>
      <c r="L183" t="str">
        <f>VLOOKUP(LEFT(A183,FIND("-",A183)-1),MASTER!A:C,2,FALSE())</f>
        <v>Silver</v>
      </c>
      <c r="M183" t="str">
        <f>VLOOKUP(LEFT(A183,FIND("-",A183)-1),MASTER!A:C,3,FALSE())</f>
        <v>Sale</v>
      </c>
      <c r="N183" t="str">
        <f t="shared" si="10"/>
        <v/>
      </c>
      <c r="O183" t="str">
        <f t="shared" si="11"/>
        <v/>
      </c>
      <c r="P183">
        <f t="shared" si="12"/>
        <v>0</v>
      </c>
      <c r="Q183">
        <f t="shared" si="13"/>
        <v>0</v>
      </c>
      <c r="R183">
        <f t="shared" si="14"/>
        <v>0</v>
      </c>
    </row>
    <row r="184" spans="1:18" ht="15" customHeight="1">
      <c r="A184" s="17" t="s">
        <v>346</v>
      </c>
      <c r="B184" s="17" t="s">
        <v>143</v>
      </c>
      <c r="C184" s="17" t="s">
        <v>36</v>
      </c>
      <c r="D184" s="17" t="s">
        <v>41</v>
      </c>
      <c r="E184" s="96" t="s">
        <v>38</v>
      </c>
      <c r="F184" s="96" t="s">
        <v>38</v>
      </c>
      <c r="G184" s="19">
        <v>0</v>
      </c>
      <c r="H184" s="96" t="s">
        <v>38</v>
      </c>
      <c r="I184" s="96" t="s">
        <v>38</v>
      </c>
      <c r="J184" s="19">
        <v>152.16999999999999</v>
      </c>
      <c r="K184" s="19">
        <v>0</v>
      </c>
      <c r="L184" t="str">
        <f>VLOOKUP(LEFT(A184,FIND("-",A184)-1),MASTER!A:C,2,FALSE())</f>
        <v>Silver</v>
      </c>
      <c r="M184" t="str">
        <f>VLOOKUP(LEFT(A184,FIND("-",A184)-1),MASTER!A:C,3,FALSE())</f>
        <v>Sale</v>
      </c>
      <c r="N184" t="str">
        <f t="shared" si="10"/>
        <v/>
      </c>
      <c r="O184" t="str">
        <f t="shared" si="11"/>
        <v/>
      </c>
      <c r="P184">
        <f t="shared" si="12"/>
        <v>0</v>
      </c>
      <c r="Q184">
        <f t="shared" si="13"/>
        <v>0</v>
      </c>
      <c r="R184">
        <f t="shared" si="14"/>
        <v>0</v>
      </c>
    </row>
    <row r="185" spans="1:18" ht="15" customHeight="1">
      <c r="A185" s="17" t="s">
        <v>346</v>
      </c>
      <c r="B185" s="17" t="s">
        <v>143</v>
      </c>
      <c r="C185" s="17" t="s">
        <v>36</v>
      </c>
      <c r="D185" s="17" t="s">
        <v>42</v>
      </c>
      <c r="E185" s="96" t="s">
        <v>38</v>
      </c>
      <c r="F185" s="96" t="s">
        <v>38</v>
      </c>
      <c r="G185" s="19">
        <v>0</v>
      </c>
      <c r="H185" s="96" t="s">
        <v>38</v>
      </c>
      <c r="I185" s="96" t="s">
        <v>38</v>
      </c>
      <c r="J185" s="19">
        <v>0.17</v>
      </c>
      <c r="K185" s="19">
        <v>0</v>
      </c>
      <c r="L185" t="str">
        <f>VLOOKUP(LEFT(A185,FIND("-",A185)-1),MASTER!A:C,2,FALSE())</f>
        <v>Silver</v>
      </c>
      <c r="M185" t="str">
        <f>VLOOKUP(LEFT(A185,FIND("-",A185)-1),MASTER!A:C,3,FALSE())</f>
        <v>Sale</v>
      </c>
      <c r="N185" t="str">
        <f t="shared" si="10"/>
        <v/>
      </c>
      <c r="O185" t="str">
        <f t="shared" si="11"/>
        <v/>
      </c>
      <c r="P185">
        <f t="shared" si="12"/>
        <v>0</v>
      </c>
      <c r="Q185">
        <f t="shared" si="13"/>
        <v>0</v>
      </c>
      <c r="R185">
        <f t="shared" si="14"/>
        <v>0</v>
      </c>
    </row>
    <row r="186" spans="1:18" ht="15" customHeight="1">
      <c r="A186" s="17" t="s">
        <v>346</v>
      </c>
      <c r="B186" s="17" t="s">
        <v>143</v>
      </c>
      <c r="C186" s="17" t="s">
        <v>36</v>
      </c>
      <c r="D186" s="17" t="s">
        <v>43</v>
      </c>
      <c r="E186" s="96" t="s">
        <v>38</v>
      </c>
      <c r="F186" s="96" t="s">
        <v>38</v>
      </c>
      <c r="G186" s="19">
        <v>10449</v>
      </c>
      <c r="H186" s="96" t="s">
        <v>38</v>
      </c>
      <c r="I186" s="96" t="s">
        <v>38</v>
      </c>
      <c r="J186" s="19">
        <v>0</v>
      </c>
      <c r="K186" s="19">
        <v>0</v>
      </c>
      <c r="L186" t="str">
        <f>VLOOKUP(LEFT(A186,FIND("-",A186)-1),MASTER!A:C,2,FALSE())</f>
        <v>Silver</v>
      </c>
      <c r="M186" t="str">
        <f>VLOOKUP(LEFT(A186,FIND("-",A186)-1),MASTER!A:C,3,FALSE())</f>
        <v>Sale</v>
      </c>
      <c r="N186" t="str">
        <f t="shared" si="10"/>
        <v/>
      </c>
      <c r="O186" t="str">
        <f t="shared" si="11"/>
        <v/>
      </c>
      <c r="P186">
        <f t="shared" si="12"/>
        <v>0</v>
      </c>
      <c r="Q186">
        <f t="shared" si="13"/>
        <v>0</v>
      </c>
      <c r="R186">
        <f t="shared" si="14"/>
        <v>0</v>
      </c>
    </row>
    <row r="187" spans="1:18" ht="15" customHeight="1">
      <c r="A187" s="17" t="s">
        <v>347</v>
      </c>
      <c r="B187" s="17" t="s">
        <v>143</v>
      </c>
      <c r="C187" s="17" t="s">
        <v>36</v>
      </c>
      <c r="D187" s="17" t="s">
        <v>44</v>
      </c>
      <c r="E187" s="96" t="s">
        <v>38</v>
      </c>
      <c r="F187" s="19">
        <v>0</v>
      </c>
      <c r="G187" s="19">
        <v>0</v>
      </c>
      <c r="H187" s="97">
        <v>1911.087</v>
      </c>
      <c r="I187" s="19">
        <v>82.42</v>
      </c>
      <c r="J187" s="19">
        <v>79092.399999999994</v>
      </c>
      <c r="K187" s="19">
        <v>79092.399999999994</v>
      </c>
      <c r="L187" t="str">
        <f>VLOOKUP(LEFT(A187,FIND("-",A187)-1),MASTER!A:C,2,FALSE())</f>
        <v>Silver</v>
      </c>
      <c r="M187" t="str">
        <f>VLOOKUP(LEFT(A187,FIND("-",A187)-1),MASTER!A:C,3,FALSE())</f>
        <v>Sale</v>
      </c>
      <c r="N187">
        <f t="shared" si="10"/>
        <v>1911.087</v>
      </c>
      <c r="O187">
        <f t="shared" si="11"/>
        <v>82.42</v>
      </c>
      <c r="P187">
        <f t="shared" si="12"/>
        <v>157511.791</v>
      </c>
      <c r="Q187">
        <f t="shared" si="13"/>
        <v>157511.791</v>
      </c>
      <c r="R187">
        <f t="shared" si="14"/>
        <v>0</v>
      </c>
    </row>
    <row r="188" spans="1:18" ht="15" customHeight="1">
      <c r="A188" s="17" t="s">
        <v>347</v>
      </c>
      <c r="B188" s="17" t="s">
        <v>143</v>
      </c>
      <c r="C188" s="17" t="s">
        <v>36</v>
      </c>
      <c r="D188" s="17" t="s">
        <v>45</v>
      </c>
      <c r="E188" s="96" t="s">
        <v>38</v>
      </c>
      <c r="F188" s="96" t="s">
        <v>38</v>
      </c>
      <c r="G188" s="19">
        <v>0</v>
      </c>
      <c r="H188" s="96" t="s">
        <v>38</v>
      </c>
      <c r="I188" s="96" t="s">
        <v>38</v>
      </c>
      <c r="J188" s="19">
        <v>5114.92</v>
      </c>
      <c r="K188" s="19">
        <v>5114.92</v>
      </c>
      <c r="L188" t="str">
        <f>VLOOKUP(LEFT(A188,FIND("-",A188)-1),MASTER!A:C,2,FALSE())</f>
        <v>Silver</v>
      </c>
      <c r="M188" t="str">
        <f>VLOOKUP(LEFT(A188,FIND("-",A188)-1),MASTER!A:C,3,FALSE())</f>
        <v>Sale</v>
      </c>
      <c r="N188" t="str">
        <f t="shared" si="10"/>
        <v/>
      </c>
      <c r="O188" t="str">
        <f t="shared" si="11"/>
        <v/>
      </c>
      <c r="P188">
        <f t="shared" si="12"/>
        <v>0</v>
      </c>
      <c r="Q188">
        <f t="shared" si="13"/>
        <v>0</v>
      </c>
      <c r="R188">
        <f t="shared" si="14"/>
        <v>0</v>
      </c>
    </row>
    <row r="189" spans="1:18" ht="15" customHeight="1">
      <c r="A189" s="17" t="s">
        <v>347</v>
      </c>
      <c r="B189" s="17" t="s">
        <v>143</v>
      </c>
      <c r="C189" s="17" t="s">
        <v>36</v>
      </c>
      <c r="D189" s="17" t="s">
        <v>37</v>
      </c>
      <c r="E189" s="96" t="s">
        <v>38</v>
      </c>
      <c r="F189" s="96" t="s">
        <v>38</v>
      </c>
      <c r="G189" s="19">
        <v>0</v>
      </c>
      <c r="H189" s="96" t="s">
        <v>38</v>
      </c>
      <c r="I189" s="96" t="s">
        <v>38</v>
      </c>
      <c r="J189" s="19">
        <v>78424.820000000007</v>
      </c>
      <c r="K189" s="19">
        <v>78424.820000000007</v>
      </c>
      <c r="L189" t="str">
        <f>VLOOKUP(LEFT(A189,FIND("-",A189)-1),MASTER!A:C,2,FALSE())</f>
        <v>Silver</v>
      </c>
      <c r="M189" t="str">
        <f>VLOOKUP(LEFT(A189,FIND("-",A189)-1),MASTER!A:C,3,FALSE())</f>
        <v>Sale</v>
      </c>
      <c r="N189" t="str">
        <f t="shared" si="10"/>
        <v/>
      </c>
      <c r="O189" t="str">
        <f t="shared" si="11"/>
        <v/>
      </c>
      <c r="P189">
        <f t="shared" si="12"/>
        <v>0</v>
      </c>
      <c r="Q189">
        <f t="shared" si="13"/>
        <v>0</v>
      </c>
      <c r="R189">
        <f t="shared" si="14"/>
        <v>0</v>
      </c>
    </row>
    <row r="190" spans="1:18" ht="15" customHeight="1">
      <c r="A190" s="17" t="s">
        <v>347</v>
      </c>
      <c r="B190" s="17" t="s">
        <v>143</v>
      </c>
      <c r="C190" s="17" t="s">
        <v>36</v>
      </c>
      <c r="D190" s="17" t="s">
        <v>39</v>
      </c>
      <c r="E190" s="96" t="s">
        <v>38</v>
      </c>
      <c r="F190" s="96" t="s">
        <v>38</v>
      </c>
      <c r="G190" s="19">
        <v>0</v>
      </c>
      <c r="H190" s="96" t="s">
        <v>38</v>
      </c>
      <c r="I190" s="96" t="s">
        <v>38</v>
      </c>
      <c r="J190" s="19">
        <v>10142.129999999999</v>
      </c>
      <c r="K190" s="19">
        <v>10142.129999999999</v>
      </c>
      <c r="L190" t="str">
        <f>VLOOKUP(LEFT(A190,FIND("-",A190)-1),MASTER!A:C,2,FALSE())</f>
        <v>Silver</v>
      </c>
      <c r="M190" t="str">
        <f>VLOOKUP(LEFT(A190,FIND("-",A190)-1),MASTER!A:C,3,FALSE())</f>
        <v>Sale</v>
      </c>
      <c r="N190" t="str">
        <f t="shared" si="10"/>
        <v/>
      </c>
      <c r="O190" t="str">
        <f t="shared" si="11"/>
        <v/>
      </c>
      <c r="P190">
        <f t="shared" si="12"/>
        <v>0</v>
      </c>
      <c r="Q190">
        <f t="shared" si="13"/>
        <v>0</v>
      </c>
      <c r="R190">
        <f t="shared" si="14"/>
        <v>0</v>
      </c>
    </row>
    <row r="191" spans="1:18" ht="15" customHeight="1">
      <c r="A191" s="17" t="s">
        <v>347</v>
      </c>
      <c r="B191" s="17" t="s">
        <v>143</v>
      </c>
      <c r="C191" s="17" t="s">
        <v>36</v>
      </c>
      <c r="D191" s="17" t="s">
        <v>62</v>
      </c>
      <c r="E191" s="96" t="s">
        <v>38</v>
      </c>
      <c r="F191" s="96" t="s">
        <v>38</v>
      </c>
      <c r="G191" s="19">
        <v>0</v>
      </c>
      <c r="H191" s="96" t="s">
        <v>38</v>
      </c>
      <c r="I191" s="96" t="s">
        <v>38</v>
      </c>
      <c r="J191" s="19">
        <v>1000</v>
      </c>
      <c r="K191" s="19">
        <v>1000</v>
      </c>
      <c r="L191" t="str">
        <f>VLOOKUP(LEFT(A191,FIND("-",A191)-1),MASTER!A:C,2,FALSE())</f>
        <v>Silver</v>
      </c>
      <c r="M191" t="str">
        <f>VLOOKUP(LEFT(A191,FIND("-",A191)-1),MASTER!A:C,3,FALSE())</f>
        <v>Sale</v>
      </c>
      <c r="N191" t="str">
        <f t="shared" si="10"/>
        <v/>
      </c>
      <c r="O191" t="str">
        <f t="shared" si="11"/>
        <v/>
      </c>
      <c r="P191">
        <f t="shared" si="12"/>
        <v>0</v>
      </c>
      <c r="Q191">
        <f t="shared" si="13"/>
        <v>0</v>
      </c>
      <c r="R191">
        <f t="shared" si="14"/>
        <v>0</v>
      </c>
    </row>
    <row r="192" spans="1:18" ht="15" customHeight="1">
      <c r="A192" s="17" t="s">
        <v>347</v>
      </c>
      <c r="B192" s="17" t="s">
        <v>143</v>
      </c>
      <c r="C192" s="17" t="s">
        <v>36</v>
      </c>
      <c r="D192" s="17" t="s">
        <v>46</v>
      </c>
      <c r="E192" s="96" t="s">
        <v>38</v>
      </c>
      <c r="F192" s="96" t="s">
        <v>38</v>
      </c>
      <c r="G192" s="19">
        <v>0</v>
      </c>
      <c r="H192" s="96" t="s">
        <v>38</v>
      </c>
      <c r="I192" s="96" t="s">
        <v>38</v>
      </c>
      <c r="J192" s="19">
        <v>1186.3900000000001</v>
      </c>
      <c r="K192" s="19">
        <v>0</v>
      </c>
      <c r="L192" t="str">
        <f>VLOOKUP(LEFT(A192,FIND("-",A192)-1),MASTER!A:C,2,FALSE())</f>
        <v>Silver</v>
      </c>
      <c r="M192" t="str">
        <f>VLOOKUP(LEFT(A192,FIND("-",A192)-1),MASTER!A:C,3,FALSE())</f>
        <v>Sale</v>
      </c>
      <c r="N192" t="str">
        <f t="shared" si="10"/>
        <v/>
      </c>
      <c r="O192" t="str">
        <f t="shared" si="11"/>
        <v/>
      </c>
      <c r="P192">
        <f t="shared" si="12"/>
        <v>0</v>
      </c>
      <c r="Q192">
        <f t="shared" si="13"/>
        <v>0</v>
      </c>
      <c r="R192">
        <f t="shared" si="14"/>
        <v>0</v>
      </c>
    </row>
    <row r="193" spans="1:18" ht="15" customHeight="1">
      <c r="A193" s="17" t="s">
        <v>347</v>
      </c>
      <c r="B193" s="17" t="s">
        <v>143</v>
      </c>
      <c r="C193" s="17" t="s">
        <v>36</v>
      </c>
      <c r="D193" s="17" t="s">
        <v>47</v>
      </c>
      <c r="E193" s="96" t="s">
        <v>38</v>
      </c>
      <c r="F193" s="96" t="s">
        <v>38</v>
      </c>
      <c r="G193" s="19">
        <v>0</v>
      </c>
      <c r="H193" s="96" t="s">
        <v>38</v>
      </c>
      <c r="I193" s="96" t="s">
        <v>38</v>
      </c>
      <c r="J193" s="19">
        <v>1186.3900000000001</v>
      </c>
      <c r="K193" s="19">
        <v>0</v>
      </c>
      <c r="L193" t="str">
        <f>VLOOKUP(LEFT(A193,FIND("-",A193)-1),MASTER!A:C,2,FALSE())</f>
        <v>Silver</v>
      </c>
      <c r="M193" t="str">
        <f>VLOOKUP(LEFT(A193,FIND("-",A193)-1),MASTER!A:C,3,FALSE())</f>
        <v>Sale</v>
      </c>
      <c r="N193" t="str">
        <f t="shared" si="10"/>
        <v/>
      </c>
      <c r="O193" t="str">
        <f t="shared" si="11"/>
        <v/>
      </c>
      <c r="P193">
        <f t="shared" si="12"/>
        <v>0</v>
      </c>
      <c r="Q193">
        <f t="shared" si="13"/>
        <v>0</v>
      </c>
      <c r="R193">
        <f t="shared" si="14"/>
        <v>0</v>
      </c>
    </row>
    <row r="194" spans="1:18" ht="15" customHeight="1">
      <c r="A194" s="17" t="s">
        <v>347</v>
      </c>
      <c r="B194" s="17" t="s">
        <v>143</v>
      </c>
      <c r="C194" s="17" t="s">
        <v>36</v>
      </c>
      <c r="D194" s="17" t="s">
        <v>46</v>
      </c>
      <c r="E194" s="96" t="s">
        <v>38</v>
      </c>
      <c r="F194" s="96" t="s">
        <v>38</v>
      </c>
      <c r="G194" s="19">
        <v>0</v>
      </c>
      <c r="H194" s="96" t="s">
        <v>38</v>
      </c>
      <c r="I194" s="96" t="s">
        <v>38</v>
      </c>
      <c r="J194" s="19">
        <v>76.72</v>
      </c>
      <c r="K194" s="19">
        <v>0</v>
      </c>
      <c r="L194" t="str">
        <f>VLOOKUP(LEFT(A194,FIND("-",A194)-1),MASTER!A:C,2,FALSE())</f>
        <v>Silver</v>
      </c>
      <c r="M194" t="str">
        <f>VLOOKUP(LEFT(A194,FIND("-",A194)-1),MASTER!A:C,3,FALSE())</f>
        <v>Sale</v>
      </c>
      <c r="N194" t="str">
        <f t="shared" si="10"/>
        <v/>
      </c>
      <c r="O194" t="str">
        <f t="shared" si="11"/>
        <v/>
      </c>
      <c r="P194">
        <f t="shared" si="12"/>
        <v>0</v>
      </c>
      <c r="Q194">
        <f t="shared" si="13"/>
        <v>0</v>
      </c>
      <c r="R194">
        <f t="shared" si="14"/>
        <v>0</v>
      </c>
    </row>
    <row r="195" spans="1:18" ht="15" customHeight="1">
      <c r="A195" s="17" t="s">
        <v>347</v>
      </c>
      <c r="B195" s="17" t="s">
        <v>143</v>
      </c>
      <c r="C195" s="17" t="s">
        <v>36</v>
      </c>
      <c r="D195" s="17" t="s">
        <v>47</v>
      </c>
      <c r="E195" s="96" t="s">
        <v>38</v>
      </c>
      <c r="F195" s="96" t="s">
        <v>38</v>
      </c>
      <c r="G195" s="19">
        <v>0</v>
      </c>
      <c r="H195" s="96" t="s">
        <v>38</v>
      </c>
      <c r="I195" s="96" t="s">
        <v>38</v>
      </c>
      <c r="J195" s="19">
        <v>76.72</v>
      </c>
      <c r="K195" s="19">
        <v>0</v>
      </c>
      <c r="L195" t="str">
        <f>VLOOKUP(LEFT(A195,FIND("-",A195)-1),MASTER!A:C,2,FALSE())</f>
        <v>Silver</v>
      </c>
      <c r="M195" t="str">
        <f>VLOOKUP(LEFT(A195,FIND("-",A195)-1),MASTER!A:C,3,FALSE())</f>
        <v>Sale</v>
      </c>
      <c r="N195" t="str">
        <f t="shared" si="10"/>
        <v/>
      </c>
      <c r="O195" t="str">
        <f t="shared" si="11"/>
        <v/>
      </c>
      <c r="P195">
        <f t="shared" si="12"/>
        <v>0</v>
      </c>
      <c r="Q195">
        <f t="shared" si="13"/>
        <v>0</v>
      </c>
      <c r="R195">
        <f t="shared" si="14"/>
        <v>0</v>
      </c>
    </row>
    <row r="196" spans="1:18" ht="15" customHeight="1">
      <c r="A196" s="17" t="s">
        <v>347</v>
      </c>
      <c r="B196" s="17" t="s">
        <v>143</v>
      </c>
      <c r="C196" s="17" t="s">
        <v>36</v>
      </c>
      <c r="D196" s="17" t="s">
        <v>40</v>
      </c>
      <c r="E196" s="96" t="s">
        <v>38</v>
      </c>
      <c r="F196" s="96" t="s">
        <v>38</v>
      </c>
      <c r="G196" s="19">
        <v>0</v>
      </c>
      <c r="H196" s="96" t="s">
        <v>38</v>
      </c>
      <c r="I196" s="96" t="s">
        <v>38</v>
      </c>
      <c r="J196" s="19">
        <v>1176.3699999999999</v>
      </c>
      <c r="K196" s="19">
        <v>0</v>
      </c>
      <c r="L196" t="str">
        <f>VLOOKUP(LEFT(A196,FIND("-",A196)-1),MASTER!A:C,2,FALSE())</f>
        <v>Silver</v>
      </c>
      <c r="M196" t="str">
        <f>VLOOKUP(LEFT(A196,FIND("-",A196)-1),MASTER!A:C,3,FALSE())</f>
        <v>Sale</v>
      </c>
      <c r="N196" t="str">
        <f t="shared" si="10"/>
        <v/>
      </c>
      <c r="O196" t="str">
        <f t="shared" si="11"/>
        <v/>
      </c>
      <c r="P196">
        <f t="shared" si="12"/>
        <v>0</v>
      </c>
      <c r="Q196">
        <f t="shared" si="13"/>
        <v>0</v>
      </c>
      <c r="R196">
        <f t="shared" si="14"/>
        <v>0</v>
      </c>
    </row>
    <row r="197" spans="1:18" ht="15" customHeight="1">
      <c r="A197" s="17" t="s">
        <v>347</v>
      </c>
      <c r="B197" s="17" t="s">
        <v>143</v>
      </c>
      <c r="C197" s="17" t="s">
        <v>36</v>
      </c>
      <c r="D197" s="17" t="s">
        <v>41</v>
      </c>
      <c r="E197" s="96" t="s">
        <v>38</v>
      </c>
      <c r="F197" s="96" t="s">
        <v>38</v>
      </c>
      <c r="G197" s="19">
        <v>0</v>
      </c>
      <c r="H197" s="96" t="s">
        <v>38</v>
      </c>
      <c r="I197" s="96" t="s">
        <v>38</v>
      </c>
      <c r="J197" s="19">
        <v>1176.3699999999999</v>
      </c>
      <c r="K197" s="19">
        <v>0</v>
      </c>
      <c r="L197" t="str">
        <f>VLOOKUP(LEFT(A197,FIND("-",A197)-1),MASTER!A:C,2,FALSE())</f>
        <v>Silver</v>
      </c>
      <c r="M197" t="str">
        <f>VLOOKUP(LEFT(A197,FIND("-",A197)-1),MASTER!A:C,3,FALSE())</f>
        <v>Sale</v>
      </c>
      <c r="N197" t="str">
        <f t="shared" si="10"/>
        <v/>
      </c>
      <c r="O197" t="str">
        <f t="shared" si="11"/>
        <v/>
      </c>
      <c r="P197">
        <f t="shared" si="12"/>
        <v>0</v>
      </c>
      <c r="Q197">
        <f t="shared" si="13"/>
        <v>0</v>
      </c>
      <c r="R197">
        <f t="shared" si="14"/>
        <v>0</v>
      </c>
    </row>
    <row r="198" spans="1:18" ht="15" customHeight="1">
      <c r="A198" s="17" t="s">
        <v>347</v>
      </c>
      <c r="B198" s="17" t="s">
        <v>143</v>
      </c>
      <c r="C198" s="17" t="s">
        <v>36</v>
      </c>
      <c r="D198" s="17" t="s">
        <v>40</v>
      </c>
      <c r="E198" s="96" t="s">
        <v>38</v>
      </c>
      <c r="F198" s="96" t="s">
        <v>38</v>
      </c>
      <c r="G198" s="19">
        <v>0</v>
      </c>
      <c r="H198" s="96" t="s">
        <v>38</v>
      </c>
      <c r="I198" s="96" t="s">
        <v>38</v>
      </c>
      <c r="J198" s="19">
        <v>152.13</v>
      </c>
      <c r="K198" s="19">
        <v>0</v>
      </c>
      <c r="L198" t="str">
        <f>VLOOKUP(LEFT(A198,FIND("-",A198)-1),MASTER!A:C,2,FALSE())</f>
        <v>Silver</v>
      </c>
      <c r="M198" t="str">
        <f>VLOOKUP(LEFT(A198,FIND("-",A198)-1),MASTER!A:C,3,FALSE())</f>
        <v>Sale</v>
      </c>
      <c r="N198" t="str">
        <f t="shared" ref="N198:N261" si="18">IF(M198="SALE",H198,IF(M198="Purchase",E198,"False"))</f>
        <v/>
      </c>
      <c r="O198" t="str">
        <f t="shared" ref="O198:O261" si="19">IF(M198="SALE",I198,IF(M198="Purchase",F198,"False"))</f>
        <v/>
      </c>
      <c r="P198">
        <f t="shared" ref="P198:P261" si="20">IF(AND(N198="",O198=""),0,ROUND(N198*O198,3))</f>
        <v>0</v>
      </c>
      <c r="Q198">
        <f t="shared" ref="Q198:Q261" si="21">IF(M198="SALE",P198,IF(M198="Purchase",0,"FALSE"))</f>
        <v>0</v>
      </c>
      <c r="R198">
        <f t="shared" ref="R198:R261" si="22">IF(M198="Purchase",P198,IF(M198="Sale",0,"FALSE"))</f>
        <v>0</v>
      </c>
    </row>
    <row r="199" spans="1:18" ht="15" customHeight="1">
      <c r="A199" s="17" t="s">
        <v>347</v>
      </c>
      <c r="B199" s="17" t="s">
        <v>143</v>
      </c>
      <c r="C199" s="17" t="s">
        <v>36</v>
      </c>
      <c r="D199" s="17" t="s">
        <v>41</v>
      </c>
      <c r="E199" s="96" t="s">
        <v>38</v>
      </c>
      <c r="F199" s="96" t="s">
        <v>38</v>
      </c>
      <c r="G199" s="19">
        <v>0</v>
      </c>
      <c r="H199" s="96" t="s">
        <v>38</v>
      </c>
      <c r="I199" s="96" t="s">
        <v>38</v>
      </c>
      <c r="J199" s="19">
        <v>152.13</v>
      </c>
      <c r="K199" s="19">
        <v>0</v>
      </c>
      <c r="L199" t="str">
        <f>VLOOKUP(LEFT(A199,FIND("-",A199)-1),MASTER!A:C,2,FALSE())</f>
        <v>Silver</v>
      </c>
      <c r="M199" t="str">
        <f>VLOOKUP(LEFT(A199,FIND("-",A199)-1),MASTER!A:C,3,FALSE())</f>
        <v>Sale</v>
      </c>
      <c r="N199" t="str">
        <f t="shared" si="18"/>
        <v/>
      </c>
      <c r="O199" t="str">
        <f t="shared" si="19"/>
        <v/>
      </c>
      <c r="P199">
        <f t="shared" si="20"/>
        <v>0</v>
      </c>
      <c r="Q199">
        <f t="shared" si="21"/>
        <v>0</v>
      </c>
      <c r="R199">
        <f t="shared" si="22"/>
        <v>0</v>
      </c>
    </row>
    <row r="200" spans="1:18" ht="15" customHeight="1">
      <c r="A200" s="17" t="s">
        <v>347</v>
      </c>
      <c r="B200" s="17" t="s">
        <v>143</v>
      </c>
      <c r="C200" s="17" t="s">
        <v>36</v>
      </c>
      <c r="D200" s="17" t="s">
        <v>40</v>
      </c>
      <c r="E200" s="96" t="s">
        <v>38</v>
      </c>
      <c r="F200" s="96" t="s">
        <v>38</v>
      </c>
      <c r="G200" s="19">
        <v>0</v>
      </c>
      <c r="H200" s="96" t="s">
        <v>38</v>
      </c>
      <c r="I200" s="96" t="s">
        <v>38</v>
      </c>
      <c r="J200" s="19">
        <v>15</v>
      </c>
      <c r="K200" s="19">
        <v>0</v>
      </c>
      <c r="L200" t="str">
        <f>VLOOKUP(LEFT(A200,FIND("-",A200)-1),MASTER!A:C,2,FALSE())</f>
        <v>Silver</v>
      </c>
      <c r="M200" t="str">
        <f>VLOOKUP(LEFT(A200,FIND("-",A200)-1),MASTER!A:C,3,FALSE())</f>
        <v>Sale</v>
      </c>
      <c r="N200" t="str">
        <f t="shared" si="18"/>
        <v/>
      </c>
      <c r="O200" t="str">
        <f t="shared" si="19"/>
        <v/>
      </c>
      <c r="P200">
        <f t="shared" si="20"/>
        <v>0</v>
      </c>
      <c r="Q200">
        <f t="shared" si="21"/>
        <v>0</v>
      </c>
      <c r="R200">
        <f t="shared" si="22"/>
        <v>0</v>
      </c>
    </row>
    <row r="201" spans="1:18" ht="15" customHeight="1">
      <c r="A201" s="17" t="s">
        <v>347</v>
      </c>
      <c r="B201" s="17" t="s">
        <v>143</v>
      </c>
      <c r="C201" s="17" t="s">
        <v>36</v>
      </c>
      <c r="D201" s="17" t="s">
        <v>41</v>
      </c>
      <c r="E201" s="96" t="s">
        <v>38</v>
      </c>
      <c r="F201" s="96" t="s">
        <v>38</v>
      </c>
      <c r="G201" s="19">
        <v>0</v>
      </c>
      <c r="H201" s="96" t="s">
        <v>38</v>
      </c>
      <c r="I201" s="96" t="s">
        <v>38</v>
      </c>
      <c r="J201" s="19">
        <v>15</v>
      </c>
      <c r="K201" s="19">
        <v>0</v>
      </c>
      <c r="L201" t="str">
        <f>VLOOKUP(LEFT(A201,FIND("-",A201)-1),MASTER!A:C,2,FALSE())</f>
        <v>Silver</v>
      </c>
      <c r="M201" t="str">
        <f>VLOOKUP(LEFT(A201,FIND("-",A201)-1),MASTER!A:C,3,FALSE())</f>
        <v>Sale</v>
      </c>
      <c r="N201" t="str">
        <f t="shared" si="18"/>
        <v/>
      </c>
      <c r="O201" t="str">
        <f t="shared" si="19"/>
        <v/>
      </c>
      <c r="P201">
        <f t="shared" si="20"/>
        <v>0</v>
      </c>
      <c r="Q201">
        <f t="shared" si="21"/>
        <v>0</v>
      </c>
      <c r="R201">
        <f t="shared" si="22"/>
        <v>0</v>
      </c>
    </row>
    <row r="202" spans="1:18" ht="15" customHeight="1">
      <c r="A202" s="17" t="s">
        <v>347</v>
      </c>
      <c r="B202" s="17" t="s">
        <v>143</v>
      </c>
      <c r="C202" s="17" t="s">
        <v>36</v>
      </c>
      <c r="D202" s="17" t="s">
        <v>42</v>
      </c>
      <c r="E202" s="96" t="s">
        <v>38</v>
      </c>
      <c r="F202" s="96" t="s">
        <v>38</v>
      </c>
      <c r="G202" s="19">
        <v>0.49</v>
      </c>
      <c r="H202" s="96" t="s">
        <v>38</v>
      </c>
      <c r="I202" s="96" t="s">
        <v>38</v>
      </c>
      <c r="J202" s="19">
        <v>0</v>
      </c>
      <c r="K202" s="19">
        <v>0</v>
      </c>
      <c r="L202" t="str">
        <f>VLOOKUP(LEFT(A202,FIND("-",A202)-1),MASTER!A:C,2,FALSE())</f>
        <v>Silver</v>
      </c>
      <c r="M202" t="str">
        <f>VLOOKUP(LEFT(A202,FIND("-",A202)-1),MASTER!A:C,3,FALSE())</f>
        <v>Sale</v>
      </c>
      <c r="N202" t="str">
        <f t="shared" si="18"/>
        <v/>
      </c>
      <c r="O202" t="str">
        <f t="shared" si="19"/>
        <v/>
      </c>
      <c r="P202">
        <f t="shared" si="20"/>
        <v>0</v>
      </c>
      <c r="Q202">
        <f t="shared" si="21"/>
        <v>0</v>
      </c>
      <c r="R202">
        <f t="shared" si="22"/>
        <v>0</v>
      </c>
    </row>
    <row r="203" spans="1:18" ht="15" customHeight="1">
      <c r="A203" s="17" t="s">
        <v>347</v>
      </c>
      <c r="B203" s="17" t="s">
        <v>143</v>
      </c>
      <c r="C203" s="17" t="s">
        <v>36</v>
      </c>
      <c r="D203" s="17" t="s">
        <v>43</v>
      </c>
      <c r="E203" s="96" t="s">
        <v>38</v>
      </c>
      <c r="F203" s="96" t="s">
        <v>38</v>
      </c>
      <c r="G203" s="19">
        <v>178987</v>
      </c>
      <c r="H203" s="96" t="s">
        <v>38</v>
      </c>
      <c r="I203" s="96" t="s">
        <v>38</v>
      </c>
      <c r="J203" s="19">
        <v>0</v>
      </c>
      <c r="K203" s="19">
        <v>0</v>
      </c>
      <c r="L203" t="str">
        <f>VLOOKUP(LEFT(A203,FIND("-",A203)-1),MASTER!A:C,2,FALSE())</f>
        <v>Silver</v>
      </c>
      <c r="M203" t="str">
        <f>VLOOKUP(LEFT(A203,FIND("-",A203)-1),MASTER!A:C,3,FALSE())</f>
        <v>Sale</v>
      </c>
      <c r="N203" t="str">
        <f t="shared" si="18"/>
        <v/>
      </c>
      <c r="O203" t="str">
        <f t="shared" si="19"/>
        <v/>
      </c>
      <c r="P203">
        <f t="shared" si="20"/>
        <v>0</v>
      </c>
      <c r="Q203">
        <f t="shared" si="21"/>
        <v>0</v>
      </c>
      <c r="R203">
        <f t="shared" si="22"/>
        <v>0</v>
      </c>
    </row>
    <row r="204" spans="1:18" ht="15" customHeight="1">
      <c r="A204" s="17" t="s">
        <v>348</v>
      </c>
      <c r="B204" s="17" t="s">
        <v>143</v>
      </c>
      <c r="C204" s="17" t="s">
        <v>36</v>
      </c>
      <c r="D204" s="17" t="s">
        <v>37</v>
      </c>
      <c r="E204" s="96" t="s">
        <v>38</v>
      </c>
      <c r="F204" s="19">
        <v>0</v>
      </c>
      <c r="G204" s="19">
        <v>0</v>
      </c>
      <c r="H204" s="97">
        <v>31.652000000000001</v>
      </c>
      <c r="I204" s="19">
        <v>82.42</v>
      </c>
      <c r="J204" s="19">
        <v>5630.61</v>
      </c>
      <c r="K204" s="19">
        <v>5630.61</v>
      </c>
      <c r="L204" t="str">
        <f>VLOOKUP(LEFT(A204,FIND("-",A204)-1),MASTER!A:C,2,FALSE())</f>
        <v>Silver</v>
      </c>
      <c r="M204" t="str">
        <f>VLOOKUP(LEFT(A204,FIND("-",A204)-1),MASTER!A:C,3,FALSE())</f>
        <v>Sale</v>
      </c>
      <c r="N204">
        <f t="shared" si="18"/>
        <v>31.652000000000001</v>
      </c>
      <c r="O204">
        <f t="shared" si="19"/>
        <v>82.42</v>
      </c>
      <c r="P204">
        <f t="shared" si="20"/>
        <v>2608.7579999999998</v>
      </c>
      <c r="Q204">
        <f t="shared" si="21"/>
        <v>2608.7579999999998</v>
      </c>
      <c r="R204">
        <f t="shared" si="22"/>
        <v>0</v>
      </c>
    </row>
    <row r="205" spans="1:18" ht="15" customHeight="1">
      <c r="A205" s="17" t="s">
        <v>348</v>
      </c>
      <c r="B205" s="17" t="s">
        <v>143</v>
      </c>
      <c r="C205" s="17" t="s">
        <v>36</v>
      </c>
      <c r="D205" s="17" t="s">
        <v>40</v>
      </c>
      <c r="E205" s="96" t="s">
        <v>38</v>
      </c>
      <c r="F205" s="96" t="s">
        <v>38</v>
      </c>
      <c r="G205" s="19">
        <v>0</v>
      </c>
      <c r="H205" s="96" t="s">
        <v>38</v>
      </c>
      <c r="I205" s="96" t="s">
        <v>38</v>
      </c>
      <c r="J205" s="19">
        <v>84.46</v>
      </c>
      <c r="K205" s="19">
        <v>0</v>
      </c>
      <c r="L205" t="str">
        <f>VLOOKUP(LEFT(A205,FIND("-",A205)-1),MASTER!A:C,2,FALSE())</f>
        <v>Silver</v>
      </c>
      <c r="M205" t="str">
        <f>VLOOKUP(LEFT(A205,FIND("-",A205)-1),MASTER!A:C,3,FALSE())</f>
        <v>Sale</v>
      </c>
      <c r="N205" t="str">
        <f t="shared" si="18"/>
        <v/>
      </c>
      <c r="O205" t="str">
        <f t="shared" si="19"/>
        <v/>
      </c>
      <c r="P205">
        <f t="shared" si="20"/>
        <v>0</v>
      </c>
      <c r="Q205">
        <f t="shared" si="21"/>
        <v>0</v>
      </c>
      <c r="R205">
        <f t="shared" si="22"/>
        <v>0</v>
      </c>
    </row>
    <row r="206" spans="1:18" ht="15" customHeight="1">
      <c r="A206" s="17" t="s">
        <v>348</v>
      </c>
      <c r="B206" s="17" t="s">
        <v>143</v>
      </c>
      <c r="C206" s="17" t="s">
        <v>36</v>
      </c>
      <c r="D206" s="17" t="s">
        <v>41</v>
      </c>
      <c r="E206" s="96" t="s">
        <v>38</v>
      </c>
      <c r="F206" s="96" t="s">
        <v>38</v>
      </c>
      <c r="G206" s="19">
        <v>0</v>
      </c>
      <c r="H206" s="96" t="s">
        <v>38</v>
      </c>
      <c r="I206" s="96" t="s">
        <v>38</v>
      </c>
      <c r="J206" s="19">
        <v>84.46</v>
      </c>
      <c r="K206" s="19">
        <v>0</v>
      </c>
      <c r="L206" t="str">
        <f>VLOOKUP(LEFT(A206,FIND("-",A206)-1),MASTER!A:C,2,FALSE())</f>
        <v>Silver</v>
      </c>
      <c r="M206" t="str">
        <f>VLOOKUP(LEFT(A206,FIND("-",A206)-1),MASTER!A:C,3,FALSE())</f>
        <v>Sale</v>
      </c>
      <c r="N206" t="str">
        <f t="shared" si="18"/>
        <v/>
      </c>
      <c r="O206" t="str">
        <f t="shared" si="19"/>
        <v/>
      </c>
      <c r="P206">
        <f t="shared" si="20"/>
        <v>0</v>
      </c>
      <c r="Q206">
        <f t="shared" si="21"/>
        <v>0</v>
      </c>
      <c r="R206">
        <f t="shared" si="22"/>
        <v>0</v>
      </c>
    </row>
    <row r="207" spans="1:18" ht="15" customHeight="1">
      <c r="A207" s="17" t="s">
        <v>348</v>
      </c>
      <c r="B207" s="17" t="s">
        <v>143</v>
      </c>
      <c r="C207" s="17" t="s">
        <v>36</v>
      </c>
      <c r="D207" s="17" t="s">
        <v>42</v>
      </c>
      <c r="E207" s="96" t="s">
        <v>38</v>
      </c>
      <c r="F207" s="96" t="s">
        <v>38</v>
      </c>
      <c r="G207" s="19">
        <v>0</v>
      </c>
      <c r="H207" s="96" t="s">
        <v>38</v>
      </c>
      <c r="I207" s="96" t="s">
        <v>38</v>
      </c>
      <c r="J207" s="19">
        <v>0.47</v>
      </c>
      <c r="K207" s="19">
        <v>0</v>
      </c>
      <c r="L207" t="str">
        <f>VLOOKUP(LEFT(A207,FIND("-",A207)-1),MASTER!A:C,2,FALSE())</f>
        <v>Silver</v>
      </c>
      <c r="M207" t="str">
        <f>VLOOKUP(LEFT(A207,FIND("-",A207)-1),MASTER!A:C,3,FALSE())</f>
        <v>Sale</v>
      </c>
      <c r="N207" t="str">
        <f t="shared" si="18"/>
        <v/>
      </c>
      <c r="O207" t="str">
        <f t="shared" si="19"/>
        <v/>
      </c>
      <c r="P207">
        <f t="shared" si="20"/>
        <v>0</v>
      </c>
      <c r="Q207">
        <f t="shared" si="21"/>
        <v>0</v>
      </c>
      <c r="R207">
        <f t="shared" si="22"/>
        <v>0</v>
      </c>
    </row>
    <row r="208" spans="1:18" ht="15" customHeight="1">
      <c r="A208" s="17" t="s">
        <v>348</v>
      </c>
      <c r="B208" s="17" t="s">
        <v>143</v>
      </c>
      <c r="C208" s="17" t="s">
        <v>36</v>
      </c>
      <c r="D208" s="17" t="s">
        <v>43</v>
      </c>
      <c r="E208" s="96" t="s">
        <v>38</v>
      </c>
      <c r="F208" s="96" t="s">
        <v>38</v>
      </c>
      <c r="G208" s="19">
        <v>5800</v>
      </c>
      <c r="H208" s="96" t="s">
        <v>38</v>
      </c>
      <c r="I208" s="96" t="s">
        <v>38</v>
      </c>
      <c r="J208" s="19">
        <v>0</v>
      </c>
      <c r="K208" s="19">
        <v>0</v>
      </c>
      <c r="L208" t="str">
        <f>VLOOKUP(LEFT(A208,FIND("-",A208)-1),MASTER!A:C,2,FALSE())</f>
        <v>Silver</v>
      </c>
      <c r="M208" t="str">
        <f>VLOOKUP(LEFT(A208,FIND("-",A208)-1),MASTER!A:C,3,FALSE())</f>
        <v>Sale</v>
      </c>
      <c r="N208" t="str">
        <f t="shared" si="18"/>
        <v/>
      </c>
      <c r="O208" t="str">
        <f t="shared" si="19"/>
        <v/>
      </c>
      <c r="P208">
        <f t="shared" si="20"/>
        <v>0</v>
      </c>
      <c r="Q208">
        <f t="shared" si="21"/>
        <v>0</v>
      </c>
      <c r="R208">
        <f t="shared" si="22"/>
        <v>0</v>
      </c>
    </row>
    <row r="209" spans="1:18" ht="15" customHeight="1">
      <c r="A209" s="17" t="s">
        <v>349</v>
      </c>
      <c r="B209" s="17" t="s">
        <v>143</v>
      </c>
      <c r="C209" s="17" t="s">
        <v>36</v>
      </c>
      <c r="D209" s="17" t="s">
        <v>37</v>
      </c>
      <c r="E209" s="96" t="s">
        <v>38</v>
      </c>
      <c r="F209" s="19">
        <v>0</v>
      </c>
      <c r="G209" s="19">
        <v>0</v>
      </c>
      <c r="H209" s="97">
        <v>1742.48</v>
      </c>
      <c r="I209" s="19">
        <v>82.42</v>
      </c>
      <c r="J209" s="19">
        <v>74235.66</v>
      </c>
      <c r="K209" s="19">
        <v>74235.66</v>
      </c>
      <c r="L209" t="str">
        <f>VLOOKUP(LEFT(A209,FIND("-",A209)-1),MASTER!A:C,2,FALSE())</f>
        <v>Silver</v>
      </c>
      <c r="M209" t="str">
        <f>VLOOKUP(LEFT(A209,FIND("-",A209)-1),MASTER!A:C,3,FALSE())</f>
        <v>Sale</v>
      </c>
      <c r="N209">
        <f t="shared" si="18"/>
        <v>1742.48</v>
      </c>
      <c r="O209">
        <f t="shared" si="19"/>
        <v>82.42</v>
      </c>
      <c r="P209">
        <f t="shared" si="20"/>
        <v>143615.20199999999</v>
      </c>
      <c r="Q209">
        <f t="shared" si="21"/>
        <v>143615.20199999999</v>
      </c>
      <c r="R209">
        <f t="shared" si="22"/>
        <v>0</v>
      </c>
    </row>
    <row r="210" spans="1:18" ht="15" customHeight="1">
      <c r="A210" s="17" t="s">
        <v>349</v>
      </c>
      <c r="B210" s="17" t="s">
        <v>143</v>
      </c>
      <c r="C210" s="17" t="s">
        <v>36</v>
      </c>
      <c r="D210" s="17" t="s">
        <v>39</v>
      </c>
      <c r="E210" s="96" t="s">
        <v>38</v>
      </c>
      <c r="F210" s="96" t="s">
        <v>38</v>
      </c>
      <c r="G210" s="19">
        <v>0</v>
      </c>
      <c r="H210" s="96" t="s">
        <v>38</v>
      </c>
      <c r="I210" s="96" t="s">
        <v>38</v>
      </c>
      <c r="J210" s="19">
        <v>12138.73</v>
      </c>
      <c r="K210" s="19">
        <v>12138.73</v>
      </c>
      <c r="L210" t="str">
        <f>VLOOKUP(LEFT(A210,FIND("-",A210)-1),MASTER!A:C,2,FALSE())</f>
        <v>Silver</v>
      </c>
      <c r="M210" t="str">
        <f>VLOOKUP(LEFT(A210,FIND("-",A210)-1),MASTER!A:C,3,FALSE())</f>
        <v>Sale</v>
      </c>
      <c r="N210" t="str">
        <f t="shared" si="18"/>
        <v/>
      </c>
      <c r="O210" t="str">
        <f t="shared" si="19"/>
        <v/>
      </c>
      <c r="P210">
        <f t="shared" si="20"/>
        <v>0</v>
      </c>
      <c r="Q210">
        <f t="shared" si="21"/>
        <v>0</v>
      </c>
      <c r="R210">
        <f t="shared" si="22"/>
        <v>0</v>
      </c>
    </row>
    <row r="211" spans="1:18" ht="15" customHeight="1">
      <c r="A211" s="17" t="s">
        <v>349</v>
      </c>
      <c r="B211" s="17" t="s">
        <v>143</v>
      </c>
      <c r="C211" s="17" t="s">
        <v>36</v>
      </c>
      <c r="D211" s="17" t="s">
        <v>62</v>
      </c>
      <c r="E211" s="96" t="s">
        <v>38</v>
      </c>
      <c r="F211" s="96" t="s">
        <v>38</v>
      </c>
      <c r="G211" s="19">
        <v>0</v>
      </c>
      <c r="H211" s="96" t="s">
        <v>38</v>
      </c>
      <c r="I211" s="96" t="s">
        <v>38</v>
      </c>
      <c r="J211" s="19">
        <v>735</v>
      </c>
      <c r="K211" s="19">
        <v>735</v>
      </c>
      <c r="L211" t="str">
        <f>VLOOKUP(LEFT(A211,FIND("-",A211)-1),MASTER!A:C,2,FALSE())</f>
        <v>Silver</v>
      </c>
      <c r="M211" t="str">
        <f>VLOOKUP(LEFT(A211,FIND("-",A211)-1),MASTER!A:C,3,FALSE())</f>
        <v>Sale</v>
      </c>
      <c r="N211" t="str">
        <f t="shared" si="18"/>
        <v/>
      </c>
      <c r="O211" t="str">
        <f t="shared" si="19"/>
        <v/>
      </c>
      <c r="P211">
        <f t="shared" si="20"/>
        <v>0</v>
      </c>
      <c r="Q211">
        <f t="shared" si="21"/>
        <v>0</v>
      </c>
      <c r="R211">
        <f t="shared" si="22"/>
        <v>0</v>
      </c>
    </row>
    <row r="212" spans="1:18" ht="15" customHeight="1">
      <c r="A212" s="17" t="s">
        <v>349</v>
      </c>
      <c r="B212" s="17" t="s">
        <v>143</v>
      </c>
      <c r="C212" s="17" t="s">
        <v>36</v>
      </c>
      <c r="D212" s="17" t="s">
        <v>44</v>
      </c>
      <c r="E212" s="96" t="s">
        <v>38</v>
      </c>
      <c r="F212" s="96" t="s">
        <v>38</v>
      </c>
      <c r="G212" s="19">
        <v>0</v>
      </c>
      <c r="H212" s="96" t="s">
        <v>38</v>
      </c>
      <c r="I212" s="96" t="s">
        <v>38</v>
      </c>
      <c r="J212" s="19">
        <v>69384.56</v>
      </c>
      <c r="K212" s="19">
        <v>69384.56</v>
      </c>
      <c r="L212" t="str">
        <f>VLOOKUP(LEFT(A212,FIND("-",A212)-1),MASTER!A:C,2,FALSE())</f>
        <v>Silver</v>
      </c>
      <c r="M212" t="str">
        <f>VLOOKUP(LEFT(A212,FIND("-",A212)-1),MASTER!A:C,3,FALSE())</f>
        <v>Sale</v>
      </c>
      <c r="N212" t="str">
        <f t="shared" si="18"/>
        <v/>
      </c>
      <c r="O212" t="str">
        <f t="shared" si="19"/>
        <v/>
      </c>
      <c r="P212">
        <f t="shared" si="20"/>
        <v>0</v>
      </c>
      <c r="Q212">
        <f t="shared" si="21"/>
        <v>0</v>
      </c>
      <c r="R212">
        <f t="shared" si="22"/>
        <v>0</v>
      </c>
    </row>
    <row r="213" spans="1:18" ht="15" customHeight="1">
      <c r="A213" s="17" t="s">
        <v>349</v>
      </c>
      <c r="B213" s="17" t="s">
        <v>143</v>
      </c>
      <c r="C213" s="17" t="s">
        <v>36</v>
      </c>
      <c r="D213" s="17" t="s">
        <v>45</v>
      </c>
      <c r="E213" s="96" t="s">
        <v>38</v>
      </c>
      <c r="F213" s="96" t="s">
        <v>38</v>
      </c>
      <c r="G213" s="19">
        <v>0</v>
      </c>
      <c r="H213" s="96" t="s">
        <v>38</v>
      </c>
      <c r="I213" s="96" t="s">
        <v>38</v>
      </c>
      <c r="J213" s="19">
        <v>6528.98</v>
      </c>
      <c r="K213" s="19">
        <v>6528.98</v>
      </c>
      <c r="L213" t="str">
        <f>VLOOKUP(LEFT(A213,FIND("-",A213)-1),MASTER!A:C,2,FALSE())</f>
        <v>Silver</v>
      </c>
      <c r="M213" t="str">
        <f>VLOOKUP(LEFT(A213,FIND("-",A213)-1),MASTER!A:C,3,FALSE())</f>
        <v>Sale</v>
      </c>
      <c r="N213" t="str">
        <f t="shared" si="18"/>
        <v/>
      </c>
      <c r="O213" t="str">
        <f t="shared" si="19"/>
        <v/>
      </c>
      <c r="P213">
        <f t="shared" si="20"/>
        <v>0</v>
      </c>
      <c r="Q213">
        <f t="shared" si="21"/>
        <v>0</v>
      </c>
      <c r="R213">
        <f t="shared" si="22"/>
        <v>0</v>
      </c>
    </row>
    <row r="214" spans="1:18" ht="15" customHeight="1">
      <c r="A214" s="17" t="s">
        <v>349</v>
      </c>
      <c r="B214" s="17" t="s">
        <v>143</v>
      </c>
      <c r="C214" s="17" t="s">
        <v>36</v>
      </c>
      <c r="D214" s="17" t="s">
        <v>40</v>
      </c>
      <c r="E214" s="96" t="s">
        <v>38</v>
      </c>
      <c r="F214" s="96" t="s">
        <v>38</v>
      </c>
      <c r="G214" s="19">
        <v>0</v>
      </c>
      <c r="H214" s="96" t="s">
        <v>38</v>
      </c>
      <c r="I214" s="96" t="s">
        <v>38</v>
      </c>
      <c r="J214" s="19">
        <v>1113.53</v>
      </c>
      <c r="K214" s="19">
        <v>0</v>
      </c>
      <c r="L214" t="str">
        <f>VLOOKUP(LEFT(A214,FIND("-",A214)-1),MASTER!A:C,2,FALSE())</f>
        <v>Silver</v>
      </c>
      <c r="M214" t="str">
        <f>VLOOKUP(LEFT(A214,FIND("-",A214)-1),MASTER!A:C,3,FALSE())</f>
        <v>Sale</v>
      </c>
      <c r="N214" t="str">
        <f t="shared" si="18"/>
        <v/>
      </c>
      <c r="O214" t="str">
        <f t="shared" si="19"/>
        <v/>
      </c>
      <c r="P214">
        <f t="shared" si="20"/>
        <v>0</v>
      </c>
      <c r="Q214">
        <f t="shared" si="21"/>
        <v>0</v>
      </c>
      <c r="R214">
        <f t="shared" si="22"/>
        <v>0</v>
      </c>
    </row>
    <row r="215" spans="1:18" ht="15" customHeight="1">
      <c r="A215" s="17" t="s">
        <v>349</v>
      </c>
      <c r="B215" s="17" t="s">
        <v>143</v>
      </c>
      <c r="C215" s="17" t="s">
        <v>36</v>
      </c>
      <c r="D215" s="17" t="s">
        <v>41</v>
      </c>
      <c r="E215" s="96" t="s">
        <v>38</v>
      </c>
      <c r="F215" s="96" t="s">
        <v>38</v>
      </c>
      <c r="G215" s="19">
        <v>0</v>
      </c>
      <c r="H215" s="96" t="s">
        <v>38</v>
      </c>
      <c r="I215" s="96" t="s">
        <v>38</v>
      </c>
      <c r="J215" s="19">
        <v>1113.53</v>
      </c>
      <c r="K215" s="19">
        <v>0</v>
      </c>
      <c r="L215" t="str">
        <f>VLOOKUP(LEFT(A215,FIND("-",A215)-1),MASTER!A:C,2,FALSE())</f>
        <v>Silver</v>
      </c>
      <c r="M215" t="str">
        <f>VLOOKUP(LEFT(A215,FIND("-",A215)-1),MASTER!A:C,3,FALSE())</f>
        <v>Sale</v>
      </c>
      <c r="N215" t="str">
        <f t="shared" si="18"/>
        <v/>
      </c>
      <c r="O215" t="str">
        <f t="shared" si="19"/>
        <v/>
      </c>
      <c r="P215">
        <f t="shared" si="20"/>
        <v>0</v>
      </c>
      <c r="Q215">
        <f t="shared" si="21"/>
        <v>0</v>
      </c>
      <c r="R215">
        <f t="shared" si="22"/>
        <v>0</v>
      </c>
    </row>
    <row r="216" spans="1:18" ht="15" customHeight="1">
      <c r="A216" s="17" t="s">
        <v>349</v>
      </c>
      <c r="B216" s="17" t="s">
        <v>143</v>
      </c>
      <c r="C216" s="17" t="s">
        <v>36</v>
      </c>
      <c r="D216" s="17" t="s">
        <v>40</v>
      </c>
      <c r="E216" s="96" t="s">
        <v>38</v>
      </c>
      <c r="F216" s="96" t="s">
        <v>38</v>
      </c>
      <c r="G216" s="19">
        <v>0</v>
      </c>
      <c r="H216" s="96" t="s">
        <v>38</v>
      </c>
      <c r="I216" s="96" t="s">
        <v>38</v>
      </c>
      <c r="J216" s="19">
        <v>182.08</v>
      </c>
      <c r="K216" s="19">
        <v>0</v>
      </c>
      <c r="L216" t="str">
        <f>VLOOKUP(LEFT(A216,FIND("-",A216)-1),MASTER!A:C,2,FALSE())</f>
        <v>Silver</v>
      </c>
      <c r="M216" t="str">
        <f>VLOOKUP(LEFT(A216,FIND("-",A216)-1),MASTER!A:C,3,FALSE())</f>
        <v>Sale</v>
      </c>
      <c r="N216" t="str">
        <f t="shared" si="18"/>
        <v/>
      </c>
      <c r="O216" t="str">
        <f t="shared" si="19"/>
        <v/>
      </c>
      <c r="P216">
        <f t="shared" si="20"/>
        <v>0</v>
      </c>
      <c r="Q216">
        <f t="shared" si="21"/>
        <v>0</v>
      </c>
      <c r="R216">
        <f t="shared" si="22"/>
        <v>0</v>
      </c>
    </row>
    <row r="217" spans="1:18" ht="15" customHeight="1">
      <c r="A217" s="17" t="s">
        <v>349</v>
      </c>
      <c r="B217" s="17" t="s">
        <v>143</v>
      </c>
      <c r="C217" s="17" t="s">
        <v>36</v>
      </c>
      <c r="D217" s="17" t="s">
        <v>41</v>
      </c>
      <c r="E217" s="96" t="s">
        <v>38</v>
      </c>
      <c r="F217" s="96" t="s">
        <v>38</v>
      </c>
      <c r="G217" s="19">
        <v>0</v>
      </c>
      <c r="H217" s="96" t="s">
        <v>38</v>
      </c>
      <c r="I217" s="96" t="s">
        <v>38</v>
      </c>
      <c r="J217" s="19">
        <v>182.08</v>
      </c>
      <c r="K217" s="19">
        <v>0</v>
      </c>
      <c r="L217" t="str">
        <f>VLOOKUP(LEFT(A217,FIND("-",A217)-1),MASTER!A:C,2,FALSE())</f>
        <v>Silver</v>
      </c>
      <c r="M217" t="str">
        <f>VLOOKUP(LEFT(A217,FIND("-",A217)-1),MASTER!A:C,3,FALSE())</f>
        <v>Sale</v>
      </c>
      <c r="N217" t="str">
        <f t="shared" si="18"/>
        <v/>
      </c>
      <c r="O217" t="str">
        <f t="shared" si="19"/>
        <v/>
      </c>
      <c r="P217">
        <f t="shared" si="20"/>
        <v>0</v>
      </c>
      <c r="Q217">
        <f t="shared" si="21"/>
        <v>0</v>
      </c>
      <c r="R217">
        <f t="shared" si="22"/>
        <v>0</v>
      </c>
    </row>
    <row r="218" spans="1:18" ht="15" customHeight="1">
      <c r="A218" s="17" t="s">
        <v>349</v>
      </c>
      <c r="B218" s="17" t="s">
        <v>143</v>
      </c>
      <c r="C218" s="17" t="s">
        <v>36</v>
      </c>
      <c r="D218" s="17" t="s">
        <v>40</v>
      </c>
      <c r="E218" s="96" t="s">
        <v>38</v>
      </c>
      <c r="F218" s="96" t="s">
        <v>38</v>
      </c>
      <c r="G218" s="19">
        <v>0</v>
      </c>
      <c r="H218" s="96" t="s">
        <v>38</v>
      </c>
      <c r="I218" s="96" t="s">
        <v>38</v>
      </c>
      <c r="J218" s="19">
        <v>11.03</v>
      </c>
      <c r="K218" s="19">
        <v>0</v>
      </c>
      <c r="L218" t="str">
        <f>VLOOKUP(LEFT(A218,FIND("-",A218)-1),MASTER!A:C,2,FALSE())</f>
        <v>Silver</v>
      </c>
      <c r="M218" t="str">
        <f>VLOOKUP(LEFT(A218,FIND("-",A218)-1),MASTER!A:C,3,FALSE())</f>
        <v>Sale</v>
      </c>
      <c r="N218" t="str">
        <f t="shared" si="18"/>
        <v/>
      </c>
      <c r="O218" t="str">
        <f t="shared" si="19"/>
        <v/>
      </c>
      <c r="P218">
        <f t="shared" si="20"/>
        <v>0</v>
      </c>
      <c r="Q218">
        <f t="shared" si="21"/>
        <v>0</v>
      </c>
      <c r="R218">
        <f t="shared" si="22"/>
        <v>0</v>
      </c>
    </row>
    <row r="219" spans="1:18" ht="15" customHeight="1">
      <c r="A219" s="17" t="s">
        <v>349</v>
      </c>
      <c r="B219" s="17" t="s">
        <v>143</v>
      </c>
      <c r="C219" s="17" t="s">
        <v>36</v>
      </c>
      <c r="D219" s="17" t="s">
        <v>41</v>
      </c>
      <c r="E219" s="96" t="s">
        <v>38</v>
      </c>
      <c r="F219" s="96" t="s">
        <v>38</v>
      </c>
      <c r="G219" s="19">
        <v>0</v>
      </c>
      <c r="H219" s="96" t="s">
        <v>38</v>
      </c>
      <c r="I219" s="96" t="s">
        <v>38</v>
      </c>
      <c r="J219" s="19">
        <v>11.03</v>
      </c>
      <c r="K219" s="19">
        <v>0</v>
      </c>
      <c r="L219" t="str">
        <f>VLOOKUP(LEFT(A219,FIND("-",A219)-1),MASTER!A:C,2,FALSE())</f>
        <v>Silver</v>
      </c>
      <c r="M219" t="str">
        <f>VLOOKUP(LEFT(A219,FIND("-",A219)-1),MASTER!A:C,3,FALSE())</f>
        <v>Sale</v>
      </c>
      <c r="N219" t="str">
        <f t="shared" si="18"/>
        <v/>
      </c>
      <c r="O219" t="str">
        <f t="shared" si="19"/>
        <v/>
      </c>
      <c r="P219">
        <f t="shared" si="20"/>
        <v>0</v>
      </c>
      <c r="Q219">
        <f t="shared" si="21"/>
        <v>0</v>
      </c>
      <c r="R219">
        <f t="shared" si="22"/>
        <v>0</v>
      </c>
    </row>
    <row r="220" spans="1:18" ht="15" customHeight="1">
      <c r="A220" s="17" t="s">
        <v>349</v>
      </c>
      <c r="B220" s="17" t="s">
        <v>143</v>
      </c>
      <c r="C220" s="17" t="s">
        <v>36</v>
      </c>
      <c r="D220" s="17" t="s">
        <v>46</v>
      </c>
      <c r="E220" s="96" t="s">
        <v>38</v>
      </c>
      <c r="F220" s="96" t="s">
        <v>38</v>
      </c>
      <c r="G220" s="19">
        <v>0</v>
      </c>
      <c r="H220" s="96" t="s">
        <v>38</v>
      </c>
      <c r="I220" s="96" t="s">
        <v>38</v>
      </c>
      <c r="J220" s="19">
        <v>1040.77</v>
      </c>
      <c r="K220" s="19">
        <v>0</v>
      </c>
      <c r="L220" t="str">
        <f>VLOOKUP(LEFT(A220,FIND("-",A220)-1),MASTER!A:C,2,FALSE())</f>
        <v>Silver</v>
      </c>
      <c r="M220" t="str">
        <f>VLOOKUP(LEFT(A220,FIND("-",A220)-1),MASTER!A:C,3,FALSE())</f>
        <v>Sale</v>
      </c>
      <c r="N220" t="str">
        <f t="shared" si="18"/>
        <v/>
      </c>
      <c r="O220" t="str">
        <f t="shared" si="19"/>
        <v/>
      </c>
      <c r="P220">
        <f t="shared" si="20"/>
        <v>0</v>
      </c>
      <c r="Q220">
        <f t="shared" si="21"/>
        <v>0</v>
      </c>
      <c r="R220">
        <f t="shared" si="22"/>
        <v>0</v>
      </c>
    </row>
    <row r="221" spans="1:18" ht="15" customHeight="1">
      <c r="A221" s="17" t="s">
        <v>349</v>
      </c>
      <c r="B221" s="17" t="s">
        <v>143</v>
      </c>
      <c r="C221" s="17" t="s">
        <v>36</v>
      </c>
      <c r="D221" s="17" t="s">
        <v>47</v>
      </c>
      <c r="E221" s="96" t="s">
        <v>38</v>
      </c>
      <c r="F221" s="96" t="s">
        <v>38</v>
      </c>
      <c r="G221" s="19">
        <v>0</v>
      </c>
      <c r="H221" s="96" t="s">
        <v>38</v>
      </c>
      <c r="I221" s="96" t="s">
        <v>38</v>
      </c>
      <c r="J221" s="19">
        <v>1040.77</v>
      </c>
      <c r="K221" s="19">
        <v>0</v>
      </c>
      <c r="L221" t="str">
        <f>VLOOKUP(LEFT(A221,FIND("-",A221)-1),MASTER!A:C,2,FALSE())</f>
        <v>Silver</v>
      </c>
      <c r="M221" t="str">
        <f>VLOOKUP(LEFT(A221,FIND("-",A221)-1),MASTER!A:C,3,FALSE())</f>
        <v>Sale</v>
      </c>
      <c r="N221" t="str">
        <f t="shared" si="18"/>
        <v/>
      </c>
      <c r="O221" t="str">
        <f t="shared" si="19"/>
        <v/>
      </c>
      <c r="P221">
        <f t="shared" si="20"/>
        <v>0</v>
      </c>
      <c r="Q221">
        <f t="shared" si="21"/>
        <v>0</v>
      </c>
      <c r="R221">
        <f t="shared" si="22"/>
        <v>0</v>
      </c>
    </row>
    <row r="222" spans="1:18" ht="15" customHeight="1">
      <c r="A222" s="17" t="s">
        <v>349</v>
      </c>
      <c r="B222" s="17" t="s">
        <v>143</v>
      </c>
      <c r="C222" s="17" t="s">
        <v>36</v>
      </c>
      <c r="D222" s="17" t="s">
        <v>46</v>
      </c>
      <c r="E222" s="96" t="s">
        <v>38</v>
      </c>
      <c r="F222" s="96" t="s">
        <v>38</v>
      </c>
      <c r="G222" s="19">
        <v>0</v>
      </c>
      <c r="H222" s="96" t="s">
        <v>38</v>
      </c>
      <c r="I222" s="96" t="s">
        <v>38</v>
      </c>
      <c r="J222" s="19">
        <v>97.93</v>
      </c>
      <c r="K222" s="19">
        <v>0</v>
      </c>
      <c r="L222" t="str">
        <f>VLOOKUP(LEFT(A222,FIND("-",A222)-1),MASTER!A:C,2,FALSE())</f>
        <v>Silver</v>
      </c>
      <c r="M222" t="str">
        <f>VLOOKUP(LEFT(A222,FIND("-",A222)-1),MASTER!A:C,3,FALSE())</f>
        <v>Sale</v>
      </c>
      <c r="N222" t="str">
        <f t="shared" si="18"/>
        <v/>
      </c>
      <c r="O222" t="str">
        <f t="shared" si="19"/>
        <v/>
      </c>
      <c r="P222">
        <f t="shared" si="20"/>
        <v>0</v>
      </c>
      <c r="Q222">
        <f t="shared" si="21"/>
        <v>0</v>
      </c>
      <c r="R222">
        <f t="shared" si="22"/>
        <v>0</v>
      </c>
    </row>
    <row r="223" spans="1:18" ht="15" customHeight="1">
      <c r="A223" s="17" t="s">
        <v>349</v>
      </c>
      <c r="B223" s="17" t="s">
        <v>143</v>
      </c>
      <c r="C223" s="17" t="s">
        <v>36</v>
      </c>
      <c r="D223" s="17" t="s">
        <v>47</v>
      </c>
      <c r="E223" s="96" t="s">
        <v>38</v>
      </c>
      <c r="F223" s="96" t="s">
        <v>38</v>
      </c>
      <c r="G223" s="19">
        <v>0</v>
      </c>
      <c r="H223" s="96" t="s">
        <v>38</v>
      </c>
      <c r="I223" s="96" t="s">
        <v>38</v>
      </c>
      <c r="J223" s="19">
        <v>97.93</v>
      </c>
      <c r="K223" s="19">
        <v>0</v>
      </c>
      <c r="L223" t="str">
        <f>VLOOKUP(LEFT(A223,FIND("-",A223)-1),MASTER!A:C,2,FALSE())</f>
        <v>Silver</v>
      </c>
      <c r="M223" t="str">
        <f>VLOOKUP(LEFT(A223,FIND("-",A223)-1),MASTER!A:C,3,FALSE())</f>
        <v>Sale</v>
      </c>
      <c r="N223" t="str">
        <f t="shared" si="18"/>
        <v/>
      </c>
      <c r="O223" t="str">
        <f t="shared" si="19"/>
        <v/>
      </c>
      <c r="P223">
        <f t="shared" si="20"/>
        <v>0</v>
      </c>
      <c r="Q223">
        <f t="shared" si="21"/>
        <v>0</v>
      </c>
      <c r="R223">
        <f t="shared" si="22"/>
        <v>0</v>
      </c>
    </row>
    <row r="224" spans="1:18" ht="15" customHeight="1">
      <c r="A224" s="17" t="s">
        <v>349</v>
      </c>
      <c r="B224" s="17" t="s">
        <v>143</v>
      </c>
      <c r="C224" s="17" t="s">
        <v>36</v>
      </c>
      <c r="D224" s="17" t="s">
        <v>42</v>
      </c>
      <c r="E224" s="96" t="s">
        <v>38</v>
      </c>
      <c r="F224" s="96" t="s">
        <v>38</v>
      </c>
      <c r="G224" s="19">
        <v>0</v>
      </c>
      <c r="H224" s="96" t="s">
        <v>38</v>
      </c>
      <c r="I224" s="96" t="s">
        <v>38</v>
      </c>
      <c r="J224" s="19">
        <v>0.39</v>
      </c>
      <c r="K224" s="19">
        <v>0</v>
      </c>
      <c r="L224" t="str">
        <f>VLOOKUP(LEFT(A224,FIND("-",A224)-1),MASTER!A:C,2,FALSE())</f>
        <v>Silver</v>
      </c>
      <c r="M224" t="str">
        <f>VLOOKUP(LEFT(A224,FIND("-",A224)-1),MASTER!A:C,3,FALSE())</f>
        <v>Sale</v>
      </c>
      <c r="N224" t="str">
        <f t="shared" si="18"/>
        <v/>
      </c>
      <c r="O224" t="str">
        <f t="shared" si="19"/>
        <v/>
      </c>
      <c r="P224">
        <f t="shared" si="20"/>
        <v>0</v>
      </c>
      <c r="Q224">
        <f t="shared" si="21"/>
        <v>0</v>
      </c>
      <c r="R224">
        <f t="shared" si="22"/>
        <v>0</v>
      </c>
    </row>
    <row r="225" spans="1:18" ht="15" customHeight="1">
      <c r="A225" s="17" t="s">
        <v>349</v>
      </c>
      <c r="B225" s="17" t="s">
        <v>143</v>
      </c>
      <c r="C225" s="17" t="s">
        <v>36</v>
      </c>
      <c r="D225" s="17" t="s">
        <v>43</v>
      </c>
      <c r="E225" s="96" t="s">
        <v>38</v>
      </c>
      <c r="F225" s="96" t="s">
        <v>38</v>
      </c>
      <c r="G225" s="19">
        <v>167914</v>
      </c>
      <c r="H225" s="96" t="s">
        <v>38</v>
      </c>
      <c r="I225" s="96" t="s">
        <v>38</v>
      </c>
      <c r="J225" s="19">
        <v>0</v>
      </c>
      <c r="K225" s="19">
        <v>0</v>
      </c>
      <c r="L225" t="str">
        <f>VLOOKUP(LEFT(A225,FIND("-",A225)-1),MASTER!A:C,2,FALSE())</f>
        <v>Silver</v>
      </c>
      <c r="M225" t="str">
        <f>VLOOKUP(LEFT(A225,FIND("-",A225)-1),MASTER!A:C,3,FALSE())</f>
        <v>Sale</v>
      </c>
      <c r="N225" t="str">
        <f t="shared" si="18"/>
        <v/>
      </c>
      <c r="O225" t="str">
        <f t="shared" si="19"/>
        <v/>
      </c>
      <c r="P225">
        <f t="shared" si="20"/>
        <v>0</v>
      </c>
      <c r="Q225">
        <f t="shared" si="21"/>
        <v>0</v>
      </c>
      <c r="R225">
        <f t="shared" si="22"/>
        <v>0</v>
      </c>
    </row>
    <row r="226" spans="1:18" ht="15" customHeight="1">
      <c r="A226" s="17" t="s">
        <v>350</v>
      </c>
      <c r="B226" s="17" t="s">
        <v>143</v>
      </c>
      <c r="C226" s="17" t="s">
        <v>36</v>
      </c>
      <c r="D226" s="17" t="s">
        <v>37</v>
      </c>
      <c r="E226" s="96" t="s">
        <v>38</v>
      </c>
      <c r="F226" s="19">
        <v>0</v>
      </c>
      <c r="G226" s="19">
        <v>0</v>
      </c>
      <c r="H226" s="97">
        <v>4037.402</v>
      </c>
      <c r="I226" s="19">
        <v>82.42</v>
      </c>
      <c r="J226" s="19">
        <v>176953.33</v>
      </c>
      <c r="K226" s="19">
        <v>176953.33</v>
      </c>
      <c r="L226" t="str">
        <f>VLOOKUP(LEFT(A226,FIND("-",A226)-1),MASTER!A:C,2,FALSE())</f>
        <v>Silver</v>
      </c>
      <c r="M226" t="str">
        <f>VLOOKUP(LEFT(A226,FIND("-",A226)-1),MASTER!A:C,3,FALSE())</f>
        <v>Sale</v>
      </c>
      <c r="N226">
        <f t="shared" si="18"/>
        <v>4037.402</v>
      </c>
      <c r="O226">
        <f t="shared" si="19"/>
        <v>82.42</v>
      </c>
      <c r="P226">
        <f t="shared" si="20"/>
        <v>332762.67300000001</v>
      </c>
      <c r="Q226">
        <f t="shared" si="21"/>
        <v>332762.67300000001</v>
      </c>
      <c r="R226">
        <f t="shared" si="22"/>
        <v>0</v>
      </c>
    </row>
    <row r="227" spans="1:18" ht="15" customHeight="1">
      <c r="A227" s="17" t="s">
        <v>350</v>
      </c>
      <c r="B227" s="17" t="s">
        <v>143</v>
      </c>
      <c r="C227" s="17" t="s">
        <v>36</v>
      </c>
      <c r="D227" s="17" t="s">
        <v>39</v>
      </c>
      <c r="E227" s="96" t="s">
        <v>38</v>
      </c>
      <c r="F227" s="96" t="s">
        <v>38</v>
      </c>
      <c r="G227" s="19">
        <v>0</v>
      </c>
      <c r="H227" s="96" t="s">
        <v>38</v>
      </c>
      <c r="I227" s="96" t="s">
        <v>38</v>
      </c>
      <c r="J227" s="19">
        <v>24575.16</v>
      </c>
      <c r="K227" s="19">
        <v>24575.16</v>
      </c>
      <c r="L227" t="str">
        <f>VLOOKUP(LEFT(A227,FIND("-",A227)-1),MASTER!A:C,2,FALSE())</f>
        <v>Silver</v>
      </c>
      <c r="M227" t="str">
        <f>VLOOKUP(LEFT(A227,FIND("-",A227)-1),MASTER!A:C,3,FALSE())</f>
        <v>Sale</v>
      </c>
      <c r="N227" t="str">
        <f t="shared" si="18"/>
        <v/>
      </c>
      <c r="O227" t="str">
        <f t="shared" si="19"/>
        <v/>
      </c>
      <c r="P227">
        <f t="shared" si="20"/>
        <v>0</v>
      </c>
      <c r="Q227">
        <f t="shared" si="21"/>
        <v>0</v>
      </c>
      <c r="R227">
        <f t="shared" si="22"/>
        <v>0</v>
      </c>
    </row>
    <row r="228" spans="1:18" ht="15" customHeight="1">
      <c r="A228" s="17" t="s">
        <v>350</v>
      </c>
      <c r="B228" s="17" t="s">
        <v>143</v>
      </c>
      <c r="C228" s="17" t="s">
        <v>36</v>
      </c>
      <c r="D228" s="17" t="s">
        <v>44</v>
      </c>
      <c r="E228" s="96" t="s">
        <v>38</v>
      </c>
      <c r="F228" s="96" t="s">
        <v>38</v>
      </c>
      <c r="G228" s="19">
        <v>0</v>
      </c>
      <c r="H228" s="96" t="s">
        <v>38</v>
      </c>
      <c r="I228" s="96" t="s">
        <v>38</v>
      </c>
      <c r="J228" s="19">
        <v>155821.51999999999</v>
      </c>
      <c r="K228" s="19">
        <v>155821.51999999999</v>
      </c>
      <c r="L228" t="str">
        <f>VLOOKUP(LEFT(A228,FIND("-",A228)-1),MASTER!A:C,2,FALSE())</f>
        <v>Silver</v>
      </c>
      <c r="M228" t="str">
        <f>VLOOKUP(LEFT(A228,FIND("-",A228)-1),MASTER!A:C,3,FALSE())</f>
        <v>Sale</v>
      </c>
      <c r="N228" t="str">
        <f t="shared" si="18"/>
        <v/>
      </c>
      <c r="O228" t="str">
        <f t="shared" si="19"/>
        <v/>
      </c>
      <c r="P228">
        <f t="shared" si="20"/>
        <v>0</v>
      </c>
      <c r="Q228">
        <f t="shared" si="21"/>
        <v>0</v>
      </c>
      <c r="R228">
        <f t="shared" si="22"/>
        <v>0</v>
      </c>
    </row>
    <row r="229" spans="1:18" ht="15" customHeight="1">
      <c r="A229" s="17" t="s">
        <v>350</v>
      </c>
      <c r="B229" s="17" t="s">
        <v>143</v>
      </c>
      <c r="C229" s="17" t="s">
        <v>36</v>
      </c>
      <c r="D229" s="17" t="s">
        <v>45</v>
      </c>
      <c r="E229" s="96" t="s">
        <v>38</v>
      </c>
      <c r="F229" s="96" t="s">
        <v>38</v>
      </c>
      <c r="G229" s="19">
        <v>0</v>
      </c>
      <c r="H229" s="96" t="s">
        <v>38</v>
      </c>
      <c r="I229" s="96" t="s">
        <v>38</v>
      </c>
      <c r="J229" s="19">
        <v>15939.47</v>
      </c>
      <c r="K229" s="19">
        <v>15939.47</v>
      </c>
      <c r="L229" t="str">
        <f>VLOOKUP(LEFT(A229,FIND("-",A229)-1),MASTER!A:C,2,FALSE())</f>
        <v>Silver</v>
      </c>
      <c r="M229" t="str">
        <f>VLOOKUP(LEFT(A229,FIND("-",A229)-1),MASTER!A:C,3,FALSE())</f>
        <v>Sale</v>
      </c>
      <c r="N229" t="str">
        <f t="shared" si="18"/>
        <v/>
      </c>
      <c r="O229" t="str">
        <f t="shared" si="19"/>
        <v/>
      </c>
      <c r="P229">
        <f t="shared" si="20"/>
        <v>0</v>
      </c>
      <c r="Q229">
        <f t="shared" si="21"/>
        <v>0</v>
      </c>
      <c r="R229">
        <f t="shared" si="22"/>
        <v>0</v>
      </c>
    </row>
    <row r="230" spans="1:18" ht="15" customHeight="1">
      <c r="A230" s="17" t="s">
        <v>350</v>
      </c>
      <c r="B230" s="17" t="s">
        <v>143</v>
      </c>
      <c r="C230" s="17" t="s">
        <v>36</v>
      </c>
      <c r="D230" s="17" t="s">
        <v>62</v>
      </c>
      <c r="E230" s="96" t="s">
        <v>38</v>
      </c>
      <c r="F230" s="96" t="s">
        <v>38</v>
      </c>
      <c r="G230" s="19">
        <v>0</v>
      </c>
      <c r="H230" s="96" t="s">
        <v>38</v>
      </c>
      <c r="I230" s="96" t="s">
        <v>38</v>
      </c>
      <c r="J230" s="19">
        <v>785</v>
      </c>
      <c r="K230" s="19">
        <v>785</v>
      </c>
      <c r="L230" t="str">
        <f>VLOOKUP(LEFT(A230,FIND("-",A230)-1),MASTER!A:C,2,FALSE())</f>
        <v>Silver</v>
      </c>
      <c r="M230" t="str">
        <f>VLOOKUP(LEFT(A230,FIND("-",A230)-1),MASTER!A:C,3,FALSE())</f>
        <v>Sale</v>
      </c>
      <c r="N230" t="str">
        <f t="shared" si="18"/>
        <v/>
      </c>
      <c r="O230" t="str">
        <f t="shared" si="19"/>
        <v/>
      </c>
      <c r="P230">
        <f t="shared" si="20"/>
        <v>0</v>
      </c>
      <c r="Q230">
        <f t="shared" si="21"/>
        <v>0</v>
      </c>
      <c r="R230">
        <f t="shared" si="22"/>
        <v>0</v>
      </c>
    </row>
    <row r="231" spans="1:18" ht="15" customHeight="1">
      <c r="A231" s="17" t="s">
        <v>350</v>
      </c>
      <c r="B231" s="17" t="s">
        <v>143</v>
      </c>
      <c r="C231" s="17" t="s">
        <v>36</v>
      </c>
      <c r="D231" s="17" t="s">
        <v>40</v>
      </c>
      <c r="E231" s="96" t="s">
        <v>38</v>
      </c>
      <c r="F231" s="96" t="s">
        <v>38</v>
      </c>
      <c r="G231" s="19">
        <v>0</v>
      </c>
      <c r="H231" s="96" t="s">
        <v>38</v>
      </c>
      <c r="I231" s="96" t="s">
        <v>38</v>
      </c>
      <c r="J231" s="19">
        <v>2654.3</v>
      </c>
      <c r="K231" s="19">
        <v>0</v>
      </c>
      <c r="L231" t="str">
        <f>VLOOKUP(LEFT(A231,FIND("-",A231)-1),MASTER!A:C,2,FALSE())</f>
        <v>Silver</v>
      </c>
      <c r="M231" t="str">
        <f>VLOOKUP(LEFT(A231,FIND("-",A231)-1),MASTER!A:C,3,FALSE())</f>
        <v>Sale</v>
      </c>
      <c r="N231" t="str">
        <f t="shared" si="18"/>
        <v/>
      </c>
      <c r="O231" t="str">
        <f t="shared" si="19"/>
        <v/>
      </c>
      <c r="P231">
        <f t="shared" si="20"/>
        <v>0</v>
      </c>
      <c r="Q231">
        <f t="shared" si="21"/>
        <v>0</v>
      </c>
      <c r="R231">
        <f t="shared" si="22"/>
        <v>0</v>
      </c>
    </row>
    <row r="232" spans="1:18" ht="15" customHeight="1">
      <c r="A232" s="17" t="s">
        <v>350</v>
      </c>
      <c r="B232" s="17" t="s">
        <v>143</v>
      </c>
      <c r="C232" s="17" t="s">
        <v>36</v>
      </c>
      <c r="D232" s="17" t="s">
        <v>41</v>
      </c>
      <c r="E232" s="96" t="s">
        <v>38</v>
      </c>
      <c r="F232" s="96" t="s">
        <v>38</v>
      </c>
      <c r="G232" s="19">
        <v>0</v>
      </c>
      <c r="H232" s="96" t="s">
        <v>38</v>
      </c>
      <c r="I232" s="96" t="s">
        <v>38</v>
      </c>
      <c r="J232" s="19">
        <v>2654.3</v>
      </c>
      <c r="K232" s="19">
        <v>0</v>
      </c>
      <c r="L232" t="str">
        <f>VLOOKUP(LEFT(A232,FIND("-",A232)-1),MASTER!A:C,2,FALSE())</f>
        <v>Silver</v>
      </c>
      <c r="M232" t="str">
        <f>VLOOKUP(LEFT(A232,FIND("-",A232)-1),MASTER!A:C,3,FALSE())</f>
        <v>Sale</v>
      </c>
      <c r="N232" t="str">
        <f t="shared" si="18"/>
        <v/>
      </c>
      <c r="O232" t="str">
        <f t="shared" si="19"/>
        <v/>
      </c>
      <c r="P232">
        <f t="shared" si="20"/>
        <v>0</v>
      </c>
      <c r="Q232">
        <f t="shared" si="21"/>
        <v>0</v>
      </c>
      <c r="R232">
        <f t="shared" si="22"/>
        <v>0</v>
      </c>
    </row>
    <row r="233" spans="1:18" ht="15" customHeight="1">
      <c r="A233" s="17" t="s">
        <v>350</v>
      </c>
      <c r="B233" s="17" t="s">
        <v>143</v>
      </c>
      <c r="C233" s="17" t="s">
        <v>36</v>
      </c>
      <c r="D233" s="17" t="s">
        <v>40</v>
      </c>
      <c r="E233" s="96" t="s">
        <v>38</v>
      </c>
      <c r="F233" s="96" t="s">
        <v>38</v>
      </c>
      <c r="G233" s="19">
        <v>0</v>
      </c>
      <c r="H233" s="96" t="s">
        <v>38</v>
      </c>
      <c r="I233" s="96" t="s">
        <v>38</v>
      </c>
      <c r="J233" s="19">
        <v>368.63</v>
      </c>
      <c r="K233" s="19">
        <v>0</v>
      </c>
      <c r="L233" t="str">
        <f>VLOOKUP(LEFT(A233,FIND("-",A233)-1),MASTER!A:C,2,FALSE())</f>
        <v>Silver</v>
      </c>
      <c r="M233" t="str">
        <f>VLOOKUP(LEFT(A233,FIND("-",A233)-1),MASTER!A:C,3,FALSE())</f>
        <v>Sale</v>
      </c>
      <c r="N233" t="str">
        <f t="shared" si="18"/>
        <v/>
      </c>
      <c r="O233" t="str">
        <f t="shared" si="19"/>
        <v/>
      </c>
      <c r="P233">
        <f t="shared" si="20"/>
        <v>0</v>
      </c>
      <c r="Q233">
        <f t="shared" si="21"/>
        <v>0</v>
      </c>
      <c r="R233">
        <f t="shared" si="22"/>
        <v>0</v>
      </c>
    </row>
    <row r="234" spans="1:18" ht="15" customHeight="1">
      <c r="A234" s="17" t="s">
        <v>350</v>
      </c>
      <c r="B234" s="17" t="s">
        <v>143</v>
      </c>
      <c r="C234" s="17" t="s">
        <v>36</v>
      </c>
      <c r="D234" s="17" t="s">
        <v>41</v>
      </c>
      <c r="E234" s="96" t="s">
        <v>38</v>
      </c>
      <c r="F234" s="96" t="s">
        <v>38</v>
      </c>
      <c r="G234" s="19">
        <v>0</v>
      </c>
      <c r="H234" s="96" t="s">
        <v>38</v>
      </c>
      <c r="I234" s="96" t="s">
        <v>38</v>
      </c>
      <c r="J234" s="19">
        <v>368.63</v>
      </c>
      <c r="K234" s="19">
        <v>0</v>
      </c>
      <c r="L234" t="str">
        <f>VLOOKUP(LEFT(A234,FIND("-",A234)-1),MASTER!A:C,2,FALSE())</f>
        <v>Silver</v>
      </c>
      <c r="M234" t="str">
        <f>VLOOKUP(LEFT(A234,FIND("-",A234)-1),MASTER!A:C,3,FALSE())</f>
        <v>Sale</v>
      </c>
      <c r="N234" t="str">
        <f t="shared" si="18"/>
        <v/>
      </c>
      <c r="O234" t="str">
        <f t="shared" si="19"/>
        <v/>
      </c>
      <c r="P234">
        <f t="shared" si="20"/>
        <v>0</v>
      </c>
      <c r="Q234">
        <f t="shared" si="21"/>
        <v>0</v>
      </c>
      <c r="R234">
        <f t="shared" si="22"/>
        <v>0</v>
      </c>
    </row>
    <row r="235" spans="1:18" ht="15" customHeight="1">
      <c r="A235" s="17" t="s">
        <v>350</v>
      </c>
      <c r="B235" s="17" t="s">
        <v>143</v>
      </c>
      <c r="C235" s="17" t="s">
        <v>36</v>
      </c>
      <c r="D235" s="17" t="s">
        <v>46</v>
      </c>
      <c r="E235" s="96" t="s">
        <v>38</v>
      </c>
      <c r="F235" s="96" t="s">
        <v>38</v>
      </c>
      <c r="G235" s="19">
        <v>0</v>
      </c>
      <c r="H235" s="96" t="s">
        <v>38</v>
      </c>
      <c r="I235" s="96" t="s">
        <v>38</v>
      </c>
      <c r="J235" s="19">
        <v>2337.3200000000002</v>
      </c>
      <c r="K235" s="19">
        <v>0</v>
      </c>
      <c r="L235" t="str">
        <f>VLOOKUP(LEFT(A235,FIND("-",A235)-1),MASTER!A:C,2,FALSE())</f>
        <v>Silver</v>
      </c>
      <c r="M235" t="str">
        <f>VLOOKUP(LEFT(A235,FIND("-",A235)-1),MASTER!A:C,3,FALSE())</f>
        <v>Sale</v>
      </c>
      <c r="N235" t="str">
        <f t="shared" si="18"/>
        <v/>
      </c>
      <c r="O235" t="str">
        <f t="shared" si="19"/>
        <v/>
      </c>
      <c r="P235">
        <f t="shared" si="20"/>
        <v>0</v>
      </c>
      <c r="Q235">
        <f t="shared" si="21"/>
        <v>0</v>
      </c>
      <c r="R235">
        <f t="shared" si="22"/>
        <v>0</v>
      </c>
    </row>
    <row r="236" spans="1:18" ht="15" customHeight="1">
      <c r="A236" s="17" t="s">
        <v>350</v>
      </c>
      <c r="B236" s="17" t="s">
        <v>143</v>
      </c>
      <c r="C236" s="17" t="s">
        <v>36</v>
      </c>
      <c r="D236" s="17" t="s">
        <v>47</v>
      </c>
      <c r="E236" s="96" t="s">
        <v>38</v>
      </c>
      <c r="F236" s="96" t="s">
        <v>38</v>
      </c>
      <c r="G236" s="19">
        <v>0</v>
      </c>
      <c r="H236" s="96" t="s">
        <v>38</v>
      </c>
      <c r="I236" s="96" t="s">
        <v>38</v>
      </c>
      <c r="J236" s="19">
        <v>2337.3200000000002</v>
      </c>
      <c r="K236" s="19">
        <v>0</v>
      </c>
      <c r="L236" t="str">
        <f>VLOOKUP(LEFT(A236,FIND("-",A236)-1),MASTER!A:C,2,FALSE())</f>
        <v>Silver</v>
      </c>
      <c r="M236" t="str">
        <f>VLOOKUP(LEFT(A236,FIND("-",A236)-1),MASTER!A:C,3,FALSE())</f>
        <v>Sale</v>
      </c>
      <c r="N236" t="str">
        <f t="shared" si="18"/>
        <v/>
      </c>
      <c r="O236" t="str">
        <f t="shared" si="19"/>
        <v/>
      </c>
      <c r="P236">
        <f t="shared" si="20"/>
        <v>0</v>
      </c>
      <c r="Q236">
        <f t="shared" si="21"/>
        <v>0</v>
      </c>
      <c r="R236">
        <f t="shared" si="22"/>
        <v>0</v>
      </c>
    </row>
    <row r="237" spans="1:18" ht="15" customHeight="1">
      <c r="A237" s="17" t="s">
        <v>350</v>
      </c>
      <c r="B237" s="17" t="s">
        <v>143</v>
      </c>
      <c r="C237" s="17" t="s">
        <v>36</v>
      </c>
      <c r="D237" s="17" t="s">
        <v>46</v>
      </c>
      <c r="E237" s="96" t="s">
        <v>38</v>
      </c>
      <c r="F237" s="96" t="s">
        <v>38</v>
      </c>
      <c r="G237" s="19">
        <v>0</v>
      </c>
      <c r="H237" s="96" t="s">
        <v>38</v>
      </c>
      <c r="I237" s="96" t="s">
        <v>38</v>
      </c>
      <c r="J237" s="19">
        <v>239.09</v>
      </c>
      <c r="K237" s="19">
        <v>0</v>
      </c>
      <c r="L237" t="str">
        <f>VLOOKUP(LEFT(A237,FIND("-",A237)-1),MASTER!A:C,2,FALSE())</f>
        <v>Silver</v>
      </c>
      <c r="M237" t="str">
        <f>VLOOKUP(LEFT(A237,FIND("-",A237)-1),MASTER!A:C,3,FALSE())</f>
        <v>Sale</v>
      </c>
      <c r="N237" t="str">
        <f t="shared" si="18"/>
        <v/>
      </c>
      <c r="O237" t="str">
        <f t="shared" si="19"/>
        <v/>
      </c>
      <c r="P237">
        <f t="shared" si="20"/>
        <v>0</v>
      </c>
      <c r="Q237">
        <f t="shared" si="21"/>
        <v>0</v>
      </c>
      <c r="R237">
        <f t="shared" si="22"/>
        <v>0</v>
      </c>
    </row>
    <row r="238" spans="1:18" ht="15" customHeight="1">
      <c r="A238" s="17" t="s">
        <v>350</v>
      </c>
      <c r="B238" s="17" t="s">
        <v>143</v>
      </c>
      <c r="C238" s="17" t="s">
        <v>36</v>
      </c>
      <c r="D238" s="17" t="s">
        <v>47</v>
      </c>
      <c r="E238" s="96" t="s">
        <v>38</v>
      </c>
      <c r="F238" s="96" t="s">
        <v>38</v>
      </c>
      <c r="G238" s="19">
        <v>0</v>
      </c>
      <c r="H238" s="96" t="s">
        <v>38</v>
      </c>
      <c r="I238" s="96" t="s">
        <v>38</v>
      </c>
      <c r="J238" s="19">
        <v>239.09</v>
      </c>
      <c r="K238" s="19">
        <v>0</v>
      </c>
      <c r="L238" t="str">
        <f>VLOOKUP(LEFT(A238,FIND("-",A238)-1),MASTER!A:C,2,FALSE())</f>
        <v>Silver</v>
      </c>
      <c r="M238" t="str">
        <f>VLOOKUP(LEFT(A238,FIND("-",A238)-1),MASTER!A:C,3,FALSE())</f>
        <v>Sale</v>
      </c>
      <c r="N238" t="str">
        <f t="shared" si="18"/>
        <v/>
      </c>
      <c r="O238" t="str">
        <f t="shared" si="19"/>
        <v/>
      </c>
      <c r="P238">
        <f t="shared" si="20"/>
        <v>0</v>
      </c>
      <c r="Q238">
        <f t="shared" si="21"/>
        <v>0</v>
      </c>
      <c r="R238">
        <f t="shared" si="22"/>
        <v>0</v>
      </c>
    </row>
    <row r="239" spans="1:18" ht="15" customHeight="1">
      <c r="A239" s="17" t="s">
        <v>350</v>
      </c>
      <c r="B239" s="17" t="s">
        <v>143</v>
      </c>
      <c r="C239" s="17" t="s">
        <v>36</v>
      </c>
      <c r="D239" s="17" t="s">
        <v>40</v>
      </c>
      <c r="E239" s="96" t="s">
        <v>38</v>
      </c>
      <c r="F239" s="96" t="s">
        <v>38</v>
      </c>
      <c r="G239" s="19">
        <v>0</v>
      </c>
      <c r="H239" s="96" t="s">
        <v>38</v>
      </c>
      <c r="I239" s="96" t="s">
        <v>38</v>
      </c>
      <c r="J239" s="19">
        <v>11.78</v>
      </c>
      <c r="K239" s="19">
        <v>0</v>
      </c>
      <c r="L239" t="str">
        <f>VLOOKUP(LEFT(A239,FIND("-",A239)-1),MASTER!A:C,2,FALSE())</f>
        <v>Silver</v>
      </c>
      <c r="M239" t="str">
        <f>VLOOKUP(LEFT(A239,FIND("-",A239)-1),MASTER!A:C,3,FALSE())</f>
        <v>Sale</v>
      </c>
      <c r="N239" t="str">
        <f t="shared" si="18"/>
        <v/>
      </c>
      <c r="O239" t="str">
        <f t="shared" si="19"/>
        <v/>
      </c>
      <c r="P239">
        <f t="shared" si="20"/>
        <v>0</v>
      </c>
      <c r="Q239">
        <f t="shared" si="21"/>
        <v>0</v>
      </c>
      <c r="R239">
        <f t="shared" si="22"/>
        <v>0</v>
      </c>
    </row>
    <row r="240" spans="1:18" ht="15" customHeight="1">
      <c r="A240" s="17" t="s">
        <v>350</v>
      </c>
      <c r="B240" s="17" t="s">
        <v>143</v>
      </c>
      <c r="C240" s="17" t="s">
        <v>36</v>
      </c>
      <c r="D240" s="17" t="s">
        <v>41</v>
      </c>
      <c r="E240" s="96" t="s">
        <v>38</v>
      </c>
      <c r="F240" s="96" t="s">
        <v>38</v>
      </c>
      <c r="G240" s="19">
        <v>0</v>
      </c>
      <c r="H240" s="96" t="s">
        <v>38</v>
      </c>
      <c r="I240" s="96" t="s">
        <v>38</v>
      </c>
      <c r="J240" s="19">
        <v>11.78</v>
      </c>
      <c r="K240" s="19">
        <v>0</v>
      </c>
      <c r="L240" t="str">
        <f>VLOOKUP(LEFT(A240,FIND("-",A240)-1),MASTER!A:C,2,FALSE())</f>
        <v>Silver</v>
      </c>
      <c r="M240" t="str">
        <f>VLOOKUP(LEFT(A240,FIND("-",A240)-1),MASTER!A:C,3,FALSE())</f>
        <v>Sale</v>
      </c>
      <c r="N240" t="str">
        <f t="shared" si="18"/>
        <v/>
      </c>
      <c r="O240" t="str">
        <f t="shared" si="19"/>
        <v/>
      </c>
      <c r="P240">
        <f t="shared" si="20"/>
        <v>0</v>
      </c>
      <c r="Q240">
        <f t="shared" si="21"/>
        <v>0</v>
      </c>
      <c r="R240">
        <f t="shared" si="22"/>
        <v>0</v>
      </c>
    </row>
    <row r="241" spans="1:18" ht="15" customHeight="1">
      <c r="A241" s="17" t="s">
        <v>350</v>
      </c>
      <c r="B241" s="17" t="s">
        <v>143</v>
      </c>
      <c r="C241" s="17" t="s">
        <v>36</v>
      </c>
      <c r="D241" s="17" t="s">
        <v>42</v>
      </c>
      <c r="E241" s="96" t="s">
        <v>38</v>
      </c>
      <c r="F241" s="96" t="s">
        <v>38</v>
      </c>
      <c r="G241" s="19">
        <v>0</v>
      </c>
      <c r="H241" s="96" t="s">
        <v>38</v>
      </c>
      <c r="I241" s="96" t="s">
        <v>38</v>
      </c>
      <c r="J241" s="19">
        <v>0.28000000000000003</v>
      </c>
      <c r="K241" s="19">
        <v>0</v>
      </c>
      <c r="L241" t="str">
        <f>VLOOKUP(LEFT(A241,FIND("-",A241)-1),MASTER!A:C,2,FALSE())</f>
        <v>Silver</v>
      </c>
      <c r="M241" t="str">
        <f>VLOOKUP(LEFT(A241,FIND("-",A241)-1),MASTER!A:C,3,FALSE())</f>
        <v>Sale</v>
      </c>
      <c r="N241" t="str">
        <f t="shared" si="18"/>
        <v/>
      </c>
      <c r="O241" t="str">
        <f t="shared" si="19"/>
        <v/>
      </c>
      <c r="P241">
        <f t="shared" si="20"/>
        <v>0</v>
      </c>
      <c r="Q241">
        <f t="shared" si="21"/>
        <v>0</v>
      </c>
      <c r="R241">
        <f t="shared" si="22"/>
        <v>0</v>
      </c>
    </row>
    <row r="242" spans="1:18" ht="15" customHeight="1">
      <c r="A242" s="17" t="s">
        <v>350</v>
      </c>
      <c r="B242" s="17" t="s">
        <v>143</v>
      </c>
      <c r="C242" s="17" t="s">
        <v>36</v>
      </c>
      <c r="D242" s="17" t="s">
        <v>43</v>
      </c>
      <c r="E242" s="96" t="s">
        <v>38</v>
      </c>
      <c r="F242" s="96" t="s">
        <v>38</v>
      </c>
      <c r="G242" s="19">
        <v>385297</v>
      </c>
      <c r="H242" s="96" t="s">
        <v>38</v>
      </c>
      <c r="I242" s="96" t="s">
        <v>38</v>
      </c>
      <c r="J242" s="19">
        <v>0</v>
      </c>
      <c r="K242" s="19">
        <v>0</v>
      </c>
      <c r="L242" t="str">
        <f>VLOOKUP(LEFT(A242,FIND("-",A242)-1),MASTER!A:C,2,FALSE())</f>
        <v>Silver</v>
      </c>
      <c r="M242" t="str">
        <f>VLOOKUP(LEFT(A242,FIND("-",A242)-1),MASTER!A:C,3,FALSE())</f>
        <v>Sale</v>
      </c>
      <c r="N242" t="str">
        <f t="shared" si="18"/>
        <v/>
      </c>
      <c r="O242" t="str">
        <f t="shared" si="19"/>
        <v/>
      </c>
      <c r="P242">
        <f t="shared" si="20"/>
        <v>0</v>
      </c>
      <c r="Q242">
        <f t="shared" si="21"/>
        <v>0</v>
      </c>
      <c r="R242">
        <f t="shared" si="22"/>
        <v>0</v>
      </c>
    </row>
    <row r="243" spans="1:18" ht="15" customHeight="1">
      <c r="A243" s="17" t="s">
        <v>144</v>
      </c>
      <c r="B243" s="17" t="s">
        <v>143</v>
      </c>
      <c r="C243" s="17" t="s">
        <v>48</v>
      </c>
      <c r="D243" s="17" t="s">
        <v>57</v>
      </c>
      <c r="E243" s="96" t="s">
        <v>38</v>
      </c>
      <c r="F243" s="19">
        <v>0</v>
      </c>
      <c r="G243" s="19">
        <v>0</v>
      </c>
      <c r="H243" s="97">
        <v>441.46300000000002</v>
      </c>
      <c r="I243" s="19">
        <v>7105.46</v>
      </c>
      <c r="J243" s="19">
        <v>3136786.57</v>
      </c>
      <c r="K243" s="19">
        <v>3136786.57</v>
      </c>
      <c r="L243" t="str">
        <f>VLOOKUP(LEFT(A243,FIND("-",A243)-1),MASTER!A:C,2,FALSE())</f>
        <v>Gold</v>
      </c>
      <c r="M243" t="str">
        <f>VLOOKUP(LEFT(A243,FIND("-",A243)-1),MASTER!A:C,3,FALSE())</f>
        <v>Sale</v>
      </c>
      <c r="N243">
        <f t="shared" si="18"/>
        <v>441.46300000000002</v>
      </c>
      <c r="O243">
        <f t="shared" si="19"/>
        <v>7105.46</v>
      </c>
      <c r="P243">
        <f t="shared" si="20"/>
        <v>3136797.6880000001</v>
      </c>
      <c r="Q243">
        <f t="shared" si="21"/>
        <v>3136797.6880000001</v>
      </c>
      <c r="R243">
        <f t="shared" si="22"/>
        <v>0</v>
      </c>
    </row>
    <row r="244" spans="1:18" ht="15" customHeight="1">
      <c r="A244" s="17" t="s">
        <v>144</v>
      </c>
      <c r="B244" s="17" t="s">
        <v>143</v>
      </c>
      <c r="C244" s="17" t="s">
        <v>48</v>
      </c>
      <c r="D244" s="17" t="s">
        <v>58</v>
      </c>
      <c r="E244" s="96" t="s">
        <v>38</v>
      </c>
      <c r="F244" s="96" t="s">
        <v>38</v>
      </c>
      <c r="G244" s="19">
        <v>0</v>
      </c>
      <c r="H244" s="96" t="s">
        <v>38</v>
      </c>
      <c r="I244" s="96" t="s">
        <v>38</v>
      </c>
      <c r="J244" s="19">
        <v>6295.38</v>
      </c>
      <c r="K244" s="19">
        <v>6295.38</v>
      </c>
      <c r="L244" t="str">
        <f>VLOOKUP(LEFT(A244,FIND("-",A244)-1),MASTER!A:C,2,FALSE())</f>
        <v>Gold</v>
      </c>
      <c r="M244" t="str">
        <f>VLOOKUP(LEFT(A244,FIND("-",A244)-1),MASTER!A:C,3,FALSE())</f>
        <v>Sale</v>
      </c>
      <c r="N244" t="str">
        <f t="shared" si="18"/>
        <v/>
      </c>
      <c r="O244" t="str">
        <f t="shared" si="19"/>
        <v/>
      </c>
      <c r="P244">
        <f t="shared" si="20"/>
        <v>0</v>
      </c>
      <c r="Q244">
        <f t="shared" si="21"/>
        <v>0</v>
      </c>
      <c r="R244">
        <f t="shared" si="22"/>
        <v>0</v>
      </c>
    </row>
    <row r="245" spans="1:18" ht="15" customHeight="1">
      <c r="A245" s="17" t="s">
        <v>144</v>
      </c>
      <c r="B245" s="17" t="s">
        <v>143</v>
      </c>
      <c r="C245" s="17" t="s">
        <v>48</v>
      </c>
      <c r="D245" s="17" t="s">
        <v>59</v>
      </c>
      <c r="E245" s="96" t="s">
        <v>38</v>
      </c>
      <c r="F245" s="96" t="s">
        <v>38</v>
      </c>
      <c r="G245" s="19">
        <v>0</v>
      </c>
      <c r="H245" s="96" t="s">
        <v>38</v>
      </c>
      <c r="I245" s="96" t="s">
        <v>38</v>
      </c>
      <c r="J245" s="19">
        <v>230.5</v>
      </c>
      <c r="K245" s="19">
        <v>230.5</v>
      </c>
      <c r="L245" t="str">
        <f>VLOOKUP(LEFT(A245,FIND("-",A245)-1),MASTER!A:C,2,FALSE())</f>
        <v>Gold</v>
      </c>
      <c r="M245" t="str">
        <f>VLOOKUP(LEFT(A245,FIND("-",A245)-1),MASTER!A:C,3,FALSE())</f>
        <v>Sale</v>
      </c>
      <c r="N245" t="str">
        <f t="shared" si="18"/>
        <v/>
      </c>
      <c r="O245" t="str">
        <f t="shared" si="19"/>
        <v/>
      </c>
      <c r="P245">
        <f t="shared" si="20"/>
        <v>0</v>
      </c>
      <c r="Q245">
        <f t="shared" si="21"/>
        <v>0</v>
      </c>
      <c r="R245">
        <f t="shared" si="22"/>
        <v>0</v>
      </c>
    </row>
    <row r="246" spans="1:18" ht="15" customHeight="1">
      <c r="A246" s="17" t="s">
        <v>144</v>
      </c>
      <c r="B246" s="17" t="s">
        <v>143</v>
      </c>
      <c r="C246" s="17" t="s">
        <v>48</v>
      </c>
      <c r="D246" s="17" t="s">
        <v>60</v>
      </c>
      <c r="E246" s="96" t="s">
        <v>38</v>
      </c>
      <c r="F246" s="96" t="s">
        <v>38</v>
      </c>
      <c r="G246" s="19">
        <v>0</v>
      </c>
      <c r="H246" s="96" t="s">
        <v>38</v>
      </c>
      <c r="I246" s="96" t="s">
        <v>38</v>
      </c>
      <c r="J246" s="19">
        <v>47051.8</v>
      </c>
      <c r="K246" s="19">
        <v>0</v>
      </c>
      <c r="L246" t="str">
        <f>VLOOKUP(LEFT(A246,FIND("-",A246)-1),MASTER!A:C,2,FALSE())</f>
        <v>Gold</v>
      </c>
      <c r="M246" t="str">
        <f>VLOOKUP(LEFT(A246,FIND("-",A246)-1),MASTER!A:C,3,FALSE())</f>
        <v>Sale</v>
      </c>
      <c r="N246" t="str">
        <f t="shared" si="18"/>
        <v/>
      </c>
      <c r="O246" t="str">
        <f t="shared" si="19"/>
        <v/>
      </c>
      <c r="P246">
        <f t="shared" si="20"/>
        <v>0</v>
      </c>
      <c r="Q246">
        <f t="shared" si="21"/>
        <v>0</v>
      </c>
      <c r="R246">
        <f t="shared" si="22"/>
        <v>0</v>
      </c>
    </row>
    <row r="247" spans="1:18" ht="15" customHeight="1">
      <c r="A247" s="17" t="s">
        <v>144</v>
      </c>
      <c r="B247" s="17" t="s">
        <v>143</v>
      </c>
      <c r="C247" s="17" t="s">
        <v>48</v>
      </c>
      <c r="D247" s="17" t="s">
        <v>61</v>
      </c>
      <c r="E247" s="96" t="s">
        <v>38</v>
      </c>
      <c r="F247" s="96" t="s">
        <v>38</v>
      </c>
      <c r="G247" s="19">
        <v>0</v>
      </c>
      <c r="H247" s="96" t="s">
        <v>38</v>
      </c>
      <c r="I247" s="96" t="s">
        <v>38</v>
      </c>
      <c r="J247" s="19">
        <v>47051.8</v>
      </c>
      <c r="K247" s="19">
        <v>0</v>
      </c>
      <c r="L247" t="str">
        <f>VLOOKUP(LEFT(A247,FIND("-",A247)-1),MASTER!A:C,2,FALSE())</f>
        <v>Gold</v>
      </c>
      <c r="M247" t="str">
        <f>VLOOKUP(LEFT(A247,FIND("-",A247)-1),MASTER!A:C,3,FALSE())</f>
        <v>Sale</v>
      </c>
      <c r="N247" t="str">
        <f t="shared" si="18"/>
        <v/>
      </c>
      <c r="O247" t="str">
        <f t="shared" si="19"/>
        <v/>
      </c>
      <c r="P247">
        <f t="shared" si="20"/>
        <v>0</v>
      </c>
      <c r="Q247">
        <f t="shared" si="21"/>
        <v>0</v>
      </c>
      <c r="R247">
        <f t="shared" si="22"/>
        <v>0</v>
      </c>
    </row>
    <row r="248" spans="1:18" ht="15" customHeight="1">
      <c r="A248" s="17" t="s">
        <v>144</v>
      </c>
      <c r="B248" s="17" t="s">
        <v>143</v>
      </c>
      <c r="C248" s="17" t="s">
        <v>48</v>
      </c>
      <c r="D248" s="17" t="s">
        <v>60</v>
      </c>
      <c r="E248" s="96" t="s">
        <v>38</v>
      </c>
      <c r="F248" s="96" t="s">
        <v>38</v>
      </c>
      <c r="G248" s="19">
        <v>0</v>
      </c>
      <c r="H248" s="96" t="s">
        <v>38</v>
      </c>
      <c r="I248" s="96" t="s">
        <v>38</v>
      </c>
      <c r="J248" s="19">
        <v>94.43</v>
      </c>
      <c r="K248" s="19">
        <v>0</v>
      </c>
      <c r="L248" t="str">
        <f>VLOOKUP(LEFT(A248,FIND("-",A248)-1),MASTER!A:C,2,FALSE())</f>
        <v>Gold</v>
      </c>
      <c r="M248" t="str">
        <f>VLOOKUP(LEFT(A248,FIND("-",A248)-1),MASTER!A:C,3,FALSE())</f>
        <v>Sale</v>
      </c>
      <c r="N248" t="str">
        <f t="shared" si="18"/>
        <v/>
      </c>
      <c r="O248" t="str">
        <f t="shared" si="19"/>
        <v/>
      </c>
      <c r="P248">
        <f t="shared" si="20"/>
        <v>0</v>
      </c>
      <c r="Q248">
        <f t="shared" si="21"/>
        <v>0</v>
      </c>
      <c r="R248">
        <f t="shared" si="22"/>
        <v>0</v>
      </c>
    </row>
    <row r="249" spans="1:18" ht="15" customHeight="1">
      <c r="A249" s="17" t="s">
        <v>144</v>
      </c>
      <c r="B249" s="17" t="s">
        <v>143</v>
      </c>
      <c r="C249" s="17" t="s">
        <v>48</v>
      </c>
      <c r="D249" s="17" t="s">
        <v>61</v>
      </c>
      <c r="E249" s="96" t="s">
        <v>38</v>
      </c>
      <c r="F249" s="96" t="s">
        <v>38</v>
      </c>
      <c r="G249" s="19">
        <v>0</v>
      </c>
      <c r="H249" s="96" t="s">
        <v>38</v>
      </c>
      <c r="I249" s="96" t="s">
        <v>38</v>
      </c>
      <c r="J249" s="19">
        <v>94.43</v>
      </c>
      <c r="K249" s="19">
        <v>0</v>
      </c>
      <c r="L249" t="str">
        <f>VLOOKUP(LEFT(A249,FIND("-",A249)-1),MASTER!A:C,2,FALSE())</f>
        <v>Gold</v>
      </c>
      <c r="M249" t="str">
        <f>VLOOKUP(LEFT(A249,FIND("-",A249)-1),MASTER!A:C,3,FALSE())</f>
        <v>Sale</v>
      </c>
      <c r="N249" t="str">
        <f t="shared" si="18"/>
        <v/>
      </c>
      <c r="O249" t="str">
        <f t="shared" si="19"/>
        <v/>
      </c>
      <c r="P249">
        <f t="shared" si="20"/>
        <v>0</v>
      </c>
      <c r="Q249">
        <f t="shared" si="21"/>
        <v>0</v>
      </c>
      <c r="R249">
        <f t="shared" si="22"/>
        <v>0</v>
      </c>
    </row>
    <row r="250" spans="1:18" ht="15" customHeight="1">
      <c r="A250" s="17" t="s">
        <v>144</v>
      </c>
      <c r="B250" s="17" t="s">
        <v>143</v>
      </c>
      <c r="C250" s="17" t="s">
        <v>48</v>
      </c>
      <c r="D250" s="17" t="s">
        <v>60</v>
      </c>
      <c r="E250" s="96" t="s">
        <v>38</v>
      </c>
      <c r="F250" s="96" t="s">
        <v>38</v>
      </c>
      <c r="G250" s="19">
        <v>0</v>
      </c>
      <c r="H250" s="96" t="s">
        <v>38</v>
      </c>
      <c r="I250" s="96" t="s">
        <v>38</v>
      </c>
      <c r="J250" s="19">
        <v>3.46</v>
      </c>
      <c r="K250" s="19">
        <v>0</v>
      </c>
      <c r="L250" t="str">
        <f>VLOOKUP(LEFT(A250,FIND("-",A250)-1),MASTER!A:C,2,FALSE())</f>
        <v>Gold</v>
      </c>
      <c r="M250" t="str">
        <f>VLOOKUP(LEFT(A250,FIND("-",A250)-1),MASTER!A:C,3,FALSE())</f>
        <v>Sale</v>
      </c>
      <c r="N250" t="str">
        <f t="shared" si="18"/>
        <v/>
      </c>
      <c r="O250" t="str">
        <f t="shared" si="19"/>
        <v/>
      </c>
      <c r="P250">
        <f t="shared" si="20"/>
        <v>0</v>
      </c>
      <c r="Q250">
        <f t="shared" si="21"/>
        <v>0</v>
      </c>
      <c r="R250">
        <f t="shared" si="22"/>
        <v>0</v>
      </c>
    </row>
    <row r="251" spans="1:18" ht="15" customHeight="1">
      <c r="A251" s="17" t="s">
        <v>144</v>
      </c>
      <c r="B251" s="17" t="s">
        <v>143</v>
      </c>
      <c r="C251" s="17" t="s">
        <v>48</v>
      </c>
      <c r="D251" s="17" t="s">
        <v>61</v>
      </c>
      <c r="E251" s="96" t="s">
        <v>38</v>
      </c>
      <c r="F251" s="96" t="s">
        <v>38</v>
      </c>
      <c r="G251" s="19">
        <v>0</v>
      </c>
      <c r="H251" s="96" t="s">
        <v>38</v>
      </c>
      <c r="I251" s="96" t="s">
        <v>38</v>
      </c>
      <c r="J251" s="19">
        <v>3.46</v>
      </c>
      <c r="K251" s="19">
        <v>0</v>
      </c>
      <c r="L251" t="str">
        <f>VLOOKUP(LEFT(A251,FIND("-",A251)-1),MASTER!A:C,2,FALSE())</f>
        <v>Gold</v>
      </c>
      <c r="M251" t="str">
        <f>VLOOKUP(LEFT(A251,FIND("-",A251)-1),MASTER!A:C,3,FALSE())</f>
        <v>Sale</v>
      </c>
      <c r="N251" t="str">
        <f t="shared" si="18"/>
        <v/>
      </c>
      <c r="O251" t="str">
        <f t="shared" si="19"/>
        <v/>
      </c>
      <c r="P251">
        <f t="shared" si="20"/>
        <v>0</v>
      </c>
      <c r="Q251">
        <f t="shared" si="21"/>
        <v>0</v>
      </c>
      <c r="R251">
        <f t="shared" si="22"/>
        <v>0</v>
      </c>
    </row>
    <row r="252" spans="1:18" ht="15" customHeight="1">
      <c r="A252" s="17" t="s">
        <v>144</v>
      </c>
      <c r="B252" s="17" t="s">
        <v>143</v>
      </c>
      <c r="C252" s="17" t="s">
        <v>48</v>
      </c>
      <c r="D252" s="17" t="s">
        <v>42</v>
      </c>
      <c r="E252" s="96" t="s">
        <v>38</v>
      </c>
      <c r="F252" s="96" t="s">
        <v>38</v>
      </c>
      <c r="G252" s="19">
        <v>0</v>
      </c>
      <c r="H252" s="96" t="s">
        <v>38</v>
      </c>
      <c r="I252" s="96" t="s">
        <v>38</v>
      </c>
      <c r="J252" s="19">
        <v>0.17</v>
      </c>
      <c r="K252" s="19">
        <v>0</v>
      </c>
      <c r="L252" t="str">
        <f>VLOOKUP(LEFT(A252,FIND("-",A252)-1),MASTER!A:C,2,FALSE())</f>
        <v>Gold</v>
      </c>
      <c r="M252" t="str">
        <f>VLOOKUP(LEFT(A252,FIND("-",A252)-1),MASTER!A:C,3,FALSE())</f>
        <v>Sale</v>
      </c>
      <c r="N252" t="str">
        <f t="shared" si="18"/>
        <v/>
      </c>
      <c r="O252" t="str">
        <f t="shared" si="19"/>
        <v/>
      </c>
      <c r="P252">
        <f t="shared" si="20"/>
        <v>0</v>
      </c>
      <c r="Q252">
        <f t="shared" si="21"/>
        <v>0</v>
      </c>
      <c r="R252">
        <f t="shared" si="22"/>
        <v>0</v>
      </c>
    </row>
    <row r="253" spans="1:18" ht="15" customHeight="1">
      <c r="A253" s="17" t="s">
        <v>144</v>
      </c>
      <c r="B253" s="17" t="s">
        <v>143</v>
      </c>
      <c r="C253" s="17" t="s">
        <v>48</v>
      </c>
      <c r="D253" s="17" t="s">
        <v>43</v>
      </c>
      <c r="E253" s="96" t="s">
        <v>38</v>
      </c>
      <c r="F253" s="96" t="s">
        <v>38</v>
      </c>
      <c r="G253" s="19">
        <v>3237612</v>
      </c>
      <c r="H253" s="96" t="s">
        <v>38</v>
      </c>
      <c r="I253" s="96" t="s">
        <v>38</v>
      </c>
      <c r="J253" s="19">
        <v>0</v>
      </c>
      <c r="K253" s="19">
        <v>0</v>
      </c>
      <c r="L253" t="str">
        <f>VLOOKUP(LEFT(A253,FIND("-",A253)-1),MASTER!A:C,2,FALSE())</f>
        <v>Gold</v>
      </c>
      <c r="M253" t="str">
        <f>VLOOKUP(LEFT(A253,FIND("-",A253)-1),MASTER!A:C,3,FALSE())</f>
        <v>Sale</v>
      </c>
      <c r="N253" t="str">
        <f t="shared" si="18"/>
        <v/>
      </c>
      <c r="O253" t="str">
        <f t="shared" si="19"/>
        <v/>
      </c>
      <c r="P253">
        <f t="shared" si="20"/>
        <v>0</v>
      </c>
      <c r="Q253">
        <f t="shared" si="21"/>
        <v>0</v>
      </c>
      <c r="R253">
        <f t="shared" si="22"/>
        <v>0</v>
      </c>
    </row>
    <row r="254" spans="1:18" ht="15" customHeight="1">
      <c r="A254" s="17" t="s">
        <v>145</v>
      </c>
      <c r="B254" s="17" t="s">
        <v>143</v>
      </c>
      <c r="C254" s="17" t="s">
        <v>48</v>
      </c>
      <c r="D254" s="17" t="s">
        <v>57</v>
      </c>
      <c r="E254" s="96" t="s">
        <v>38</v>
      </c>
      <c r="F254" s="19">
        <v>0</v>
      </c>
      <c r="G254" s="19">
        <v>0</v>
      </c>
      <c r="H254" s="97">
        <v>506.21</v>
      </c>
      <c r="I254" s="19">
        <v>7105.46</v>
      </c>
      <c r="J254" s="19">
        <v>3596826.94</v>
      </c>
      <c r="K254" s="19">
        <v>3596826.94</v>
      </c>
      <c r="L254" t="str">
        <f>VLOOKUP(LEFT(A254,FIND("-",A254)-1),MASTER!A:C,2,FALSE())</f>
        <v>Gold</v>
      </c>
      <c r="M254" t="str">
        <f>VLOOKUP(LEFT(A254,FIND("-",A254)-1),MASTER!A:C,3,FALSE())</f>
        <v>Sale</v>
      </c>
      <c r="N254">
        <f t="shared" si="18"/>
        <v>506.21</v>
      </c>
      <c r="O254">
        <f t="shared" si="19"/>
        <v>7105.46</v>
      </c>
      <c r="P254">
        <f t="shared" si="20"/>
        <v>3596854.9070000001</v>
      </c>
      <c r="Q254">
        <f t="shared" si="21"/>
        <v>3596854.9070000001</v>
      </c>
      <c r="R254">
        <f t="shared" si="22"/>
        <v>0</v>
      </c>
    </row>
    <row r="255" spans="1:18" ht="15" customHeight="1">
      <c r="A255" s="17" t="s">
        <v>145</v>
      </c>
      <c r="B255" s="17" t="s">
        <v>143</v>
      </c>
      <c r="C255" s="17" t="s">
        <v>48</v>
      </c>
      <c r="D255" s="17" t="s">
        <v>58</v>
      </c>
      <c r="E255" s="96" t="s">
        <v>38</v>
      </c>
      <c r="F255" s="96" t="s">
        <v>38</v>
      </c>
      <c r="G255" s="19">
        <v>0</v>
      </c>
      <c r="H255" s="96" t="s">
        <v>38</v>
      </c>
      <c r="I255" s="96" t="s">
        <v>38</v>
      </c>
      <c r="J255" s="19">
        <v>7218.97</v>
      </c>
      <c r="K255" s="19">
        <v>7218.97</v>
      </c>
      <c r="L255" t="str">
        <f>VLOOKUP(LEFT(A255,FIND("-",A255)-1),MASTER!A:C,2,FALSE())</f>
        <v>Gold</v>
      </c>
      <c r="M255" t="str">
        <f>VLOOKUP(LEFT(A255,FIND("-",A255)-1),MASTER!A:C,3,FALSE())</f>
        <v>Sale</v>
      </c>
      <c r="N255" t="str">
        <f t="shared" si="18"/>
        <v/>
      </c>
      <c r="O255" t="str">
        <f t="shared" si="19"/>
        <v/>
      </c>
      <c r="P255">
        <f t="shared" si="20"/>
        <v>0</v>
      </c>
      <c r="Q255">
        <f t="shared" si="21"/>
        <v>0</v>
      </c>
      <c r="R255">
        <f t="shared" si="22"/>
        <v>0</v>
      </c>
    </row>
    <row r="256" spans="1:18" ht="15" customHeight="1">
      <c r="A256" s="17" t="s">
        <v>145</v>
      </c>
      <c r="B256" s="17" t="s">
        <v>143</v>
      </c>
      <c r="C256" s="17" t="s">
        <v>48</v>
      </c>
      <c r="D256" s="17" t="s">
        <v>59</v>
      </c>
      <c r="E256" s="96" t="s">
        <v>38</v>
      </c>
      <c r="F256" s="96" t="s">
        <v>38</v>
      </c>
      <c r="G256" s="19">
        <v>0</v>
      </c>
      <c r="H256" s="96" t="s">
        <v>38</v>
      </c>
      <c r="I256" s="96" t="s">
        <v>38</v>
      </c>
      <c r="J256" s="19">
        <v>380</v>
      </c>
      <c r="K256" s="19">
        <v>380</v>
      </c>
      <c r="L256" t="str">
        <f>VLOOKUP(LEFT(A256,FIND("-",A256)-1),MASTER!A:C,2,FALSE())</f>
        <v>Gold</v>
      </c>
      <c r="M256" t="str">
        <f>VLOOKUP(LEFT(A256,FIND("-",A256)-1),MASTER!A:C,3,FALSE())</f>
        <v>Sale</v>
      </c>
      <c r="N256" t="str">
        <f t="shared" si="18"/>
        <v/>
      </c>
      <c r="O256" t="str">
        <f t="shared" si="19"/>
        <v/>
      </c>
      <c r="P256">
        <f t="shared" si="20"/>
        <v>0</v>
      </c>
      <c r="Q256">
        <f t="shared" si="21"/>
        <v>0</v>
      </c>
      <c r="R256">
        <f t="shared" si="22"/>
        <v>0</v>
      </c>
    </row>
    <row r="257" spans="1:18" ht="15" customHeight="1">
      <c r="A257" s="17" t="s">
        <v>145</v>
      </c>
      <c r="B257" s="17" t="s">
        <v>143</v>
      </c>
      <c r="C257" s="17" t="s">
        <v>48</v>
      </c>
      <c r="D257" s="17" t="s">
        <v>60</v>
      </c>
      <c r="E257" s="96" t="s">
        <v>38</v>
      </c>
      <c r="F257" s="96" t="s">
        <v>38</v>
      </c>
      <c r="G257" s="19">
        <v>0</v>
      </c>
      <c r="H257" s="96" t="s">
        <v>38</v>
      </c>
      <c r="I257" s="96" t="s">
        <v>38</v>
      </c>
      <c r="J257" s="19">
        <v>53952.4</v>
      </c>
      <c r="K257" s="19">
        <v>0</v>
      </c>
      <c r="L257" t="str">
        <f>VLOOKUP(LEFT(A257,FIND("-",A257)-1),MASTER!A:C,2,FALSE())</f>
        <v>Gold</v>
      </c>
      <c r="M257" t="str">
        <f>VLOOKUP(LEFT(A257,FIND("-",A257)-1),MASTER!A:C,3,FALSE())</f>
        <v>Sale</v>
      </c>
      <c r="N257" t="str">
        <f t="shared" si="18"/>
        <v/>
      </c>
      <c r="O257" t="str">
        <f t="shared" si="19"/>
        <v/>
      </c>
      <c r="P257">
        <f t="shared" si="20"/>
        <v>0</v>
      </c>
      <c r="Q257">
        <f t="shared" si="21"/>
        <v>0</v>
      </c>
      <c r="R257">
        <f t="shared" si="22"/>
        <v>0</v>
      </c>
    </row>
    <row r="258" spans="1:18" ht="15" customHeight="1">
      <c r="A258" s="17" t="s">
        <v>145</v>
      </c>
      <c r="B258" s="17" t="s">
        <v>143</v>
      </c>
      <c r="C258" s="17" t="s">
        <v>48</v>
      </c>
      <c r="D258" s="17" t="s">
        <v>61</v>
      </c>
      <c r="E258" s="96" t="s">
        <v>38</v>
      </c>
      <c r="F258" s="96" t="s">
        <v>38</v>
      </c>
      <c r="G258" s="19">
        <v>0</v>
      </c>
      <c r="H258" s="96" t="s">
        <v>38</v>
      </c>
      <c r="I258" s="96" t="s">
        <v>38</v>
      </c>
      <c r="J258" s="19">
        <v>53952.4</v>
      </c>
      <c r="K258" s="19">
        <v>0</v>
      </c>
      <c r="L258" t="str">
        <f>VLOOKUP(LEFT(A258,FIND("-",A258)-1),MASTER!A:C,2,FALSE())</f>
        <v>Gold</v>
      </c>
      <c r="M258" t="str">
        <f>VLOOKUP(LEFT(A258,FIND("-",A258)-1),MASTER!A:C,3,FALSE())</f>
        <v>Sale</v>
      </c>
      <c r="N258" t="str">
        <f t="shared" si="18"/>
        <v/>
      </c>
      <c r="O258" t="str">
        <f t="shared" si="19"/>
        <v/>
      </c>
      <c r="P258">
        <f t="shared" si="20"/>
        <v>0</v>
      </c>
      <c r="Q258">
        <f t="shared" si="21"/>
        <v>0</v>
      </c>
      <c r="R258">
        <f t="shared" si="22"/>
        <v>0</v>
      </c>
    </row>
    <row r="259" spans="1:18" ht="15" customHeight="1">
      <c r="A259" s="17" t="s">
        <v>145</v>
      </c>
      <c r="B259" s="17" t="s">
        <v>143</v>
      </c>
      <c r="C259" s="17" t="s">
        <v>48</v>
      </c>
      <c r="D259" s="17" t="s">
        <v>60</v>
      </c>
      <c r="E259" s="96" t="s">
        <v>38</v>
      </c>
      <c r="F259" s="96" t="s">
        <v>38</v>
      </c>
      <c r="G259" s="19">
        <v>0</v>
      </c>
      <c r="H259" s="96" t="s">
        <v>38</v>
      </c>
      <c r="I259" s="96" t="s">
        <v>38</v>
      </c>
      <c r="J259" s="19">
        <v>108.28</v>
      </c>
      <c r="K259" s="19">
        <v>0</v>
      </c>
      <c r="L259" t="str">
        <f>VLOOKUP(LEFT(A259,FIND("-",A259)-1),MASTER!A:C,2,FALSE())</f>
        <v>Gold</v>
      </c>
      <c r="M259" t="str">
        <f>VLOOKUP(LEFT(A259,FIND("-",A259)-1),MASTER!A:C,3,FALSE())</f>
        <v>Sale</v>
      </c>
      <c r="N259" t="str">
        <f t="shared" si="18"/>
        <v/>
      </c>
      <c r="O259" t="str">
        <f t="shared" si="19"/>
        <v/>
      </c>
      <c r="P259">
        <f t="shared" si="20"/>
        <v>0</v>
      </c>
      <c r="Q259">
        <f t="shared" si="21"/>
        <v>0</v>
      </c>
      <c r="R259">
        <f t="shared" si="22"/>
        <v>0</v>
      </c>
    </row>
    <row r="260" spans="1:18" ht="15" customHeight="1">
      <c r="A260" s="17" t="s">
        <v>145</v>
      </c>
      <c r="B260" s="17" t="s">
        <v>143</v>
      </c>
      <c r="C260" s="17" t="s">
        <v>48</v>
      </c>
      <c r="D260" s="17" t="s">
        <v>61</v>
      </c>
      <c r="E260" s="96" t="s">
        <v>38</v>
      </c>
      <c r="F260" s="96" t="s">
        <v>38</v>
      </c>
      <c r="G260" s="19">
        <v>0</v>
      </c>
      <c r="H260" s="96" t="s">
        <v>38</v>
      </c>
      <c r="I260" s="96" t="s">
        <v>38</v>
      </c>
      <c r="J260" s="19">
        <v>108.28</v>
      </c>
      <c r="K260" s="19">
        <v>0</v>
      </c>
      <c r="L260" t="str">
        <f>VLOOKUP(LEFT(A260,FIND("-",A260)-1),MASTER!A:C,2,FALSE())</f>
        <v>Gold</v>
      </c>
      <c r="M260" t="str">
        <f>VLOOKUP(LEFT(A260,FIND("-",A260)-1),MASTER!A:C,3,FALSE())</f>
        <v>Sale</v>
      </c>
      <c r="N260" t="str">
        <f t="shared" si="18"/>
        <v/>
      </c>
      <c r="O260" t="str">
        <f t="shared" si="19"/>
        <v/>
      </c>
      <c r="P260">
        <f t="shared" si="20"/>
        <v>0</v>
      </c>
      <c r="Q260">
        <f t="shared" si="21"/>
        <v>0</v>
      </c>
      <c r="R260">
        <f t="shared" si="22"/>
        <v>0</v>
      </c>
    </row>
    <row r="261" spans="1:18" ht="15" customHeight="1">
      <c r="A261" s="17" t="s">
        <v>145</v>
      </c>
      <c r="B261" s="17" t="s">
        <v>143</v>
      </c>
      <c r="C261" s="17" t="s">
        <v>48</v>
      </c>
      <c r="D261" s="17" t="s">
        <v>60</v>
      </c>
      <c r="E261" s="96" t="s">
        <v>38</v>
      </c>
      <c r="F261" s="96" t="s">
        <v>38</v>
      </c>
      <c r="G261" s="19">
        <v>0</v>
      </c>
      <c r="H261" s="96" t="s">
        <v>38</v>
      </c>
      <c r="I261" s="96" t="s">
        <v>38</v>
      </c>
      <c r="J261" s="19">
        <v>5.7</v>
      </c>
      <c r="K261" s="19">
        <v>0</v>
      </c>
      <c r="L261" t="str">
        <f>VLOOKUP(LEFT(A261,FIND("-",A261)-1),MASTER!A:C,2,FALSE())</f>
        <v>Gold</v>
      </c>
      <c r="M261" t="str">
        <f>VLOOKUP(LEFT(A261,FIND("-",A261)-1),MASTER!A:C,3,FALSE())</f>
        <v>Sale</v>
      </c>
      <c r="N261" t="str">
        <f t="shared" si="18"/>
        <v/>
      </c>
      <c r="O261" t="str">
        <f t="shared" si="19"/>
        <v/>
      </c>
      <c r="P261">
        <f t="shared" si="20"/>
        <v>0</v>
      </c>
      <c r="Q261">
        <f t="shared" si="21"/>
        <v>0</v>
      </c>
      <c r="R261">
        <f t="shared" si="22"/>
        <v>0</v>
      </c>
    </row>
    <row r="262" spans="1:18" ht="15" customHeight="1">
      <c r="A262" s="17" t="s">
        <v>145</v>
      </c>
      <c r="B262" s="17" t="s">
        <v>143</v>
      </c>
      <c r="C262" s="17" t="s">
        <v>48</v>
      </c>
      <c r="D262" s="17" t="s">
        <v>61</v>
      </c>
      <c r="E262" s="96" t="s">
        <v>38</v>
      </c>
      <c r="F262" s="96" t="s">
        <v>38</v>
      </c>
      <c r="G262" s="19">
        <v>0</v>
      </c>
      <c r="H262" s="96" t="s">
        <v>38</v>
      </c>
      <c r="I262" s="96" t="s">
        <v>38</v>
      </c>
      <c r="J262" s="19">
        <v>5.7</v>
      </c>
      <c r="K262" s="19">
        <v>0</v>
      </c>
      <c r="L262" t="str">
        <f>VLOOKUP(LEFT(A262,FIND("-",A262)-1),MASTER!A:C,2,FALSE())</f>
        <v>Gold</v>
      </c>
      <c r="M262" t="str">
        <f>VLOOKUP(LEFT(A262,FIND("-",A262)-1),MASTER!A:C,3,FALSE())</f>
        <v>Sale</v>
      </c>
      <c r="N262" t="str">
        <f t="shared" ref="N262:N325" si="23">IF(M262="SALE",H262,IF(M262="Purchase",E262,"False"))</f>
        <v/>
      </c>
      <c r="O262" t="str">
        <f t="shared" ref="O262:O325" si="24">IF(M262="SALE",I262,IF(M262="Purchase",F262,"False"))</f>
        <v/>
      </c>
      <c r="P262">
        <f t="shared" ref="P262:P325" si="25">IF(AND(N262="",O262=""),0,ROUND(N262*O262,3))</f>
        <v>0</v>
      </c>
      <c r="Q262">
        <f t="shared" ref="Q262:Q325" si="26">IF(M262="SALE",P262,IF(M262="Purchase",0,"FALSE"))</f>
        <v>0</v>
      </c>
      <c r="R262">
        <f t="shared" ref="R262:R325" si="27">IF(M262="Purchase",P262,IF(M262="Sale",0,"FALSE"))</f>
        <v>0</v>
      </c>
    </row>
    <row r="263" spans="1:18" ht="15" customHeight="1">
      <c r="A263" s="17" t="s">
        <v>145</v>
      </c>
      <c r="B263" s="17" t="s">
        <v>143</v>
      </c>
      <c r="C263" s="17" t="s">
        <v>48</v>
      </c>
      <c r="D263" s="17" t="s">
        <v>42</v>
      </c>
      <c r="E263" s="96" t="s">
        <v>38</v>
      </c>
      <c r="F263" s="96" t="s">
        <v>38</v>
      </c>
      <c r="G263" s="19">
        <v>0</v>
      </c>
      <c r="H263" s="96" t="s">
        <v>38</v>
      </c>
      <c r="I263" s="96" t="s">
        <v>38</v>
      </c>
      <c r="J263" s="19">
        <v>0.33</v>
      </c>
      <c r="K263" s="19">
        <v>0</v>
      </c>
      <c r="L263" t="str">
        <f>VLOOKUP(LEFT(A263,FIND("-",A263)-1),MASTER!A:C,2,FALSE())</f>
        <v>Gold</v>
      </c>
      <c r="M263" t="str">
        <f>VLOOKUP(LEFT(A263,FIND("-",A263)-1),MASTER!A:C,3,FALSE())</f>
        <v>Sale</v>
      </c>
      <c r="N263" t="str">
        <f t="shared" si="23"/>
        <v/>
      </c>
      <c r="O263" t="str">
        <f t="shared" si="24"/>
        <v/>
      </c>
      <c r="P263">
        <f t="shared" si="25"/>
        <v>0</v>
      </c>
      <c r="Q263">
        <f t="shared" si="26"/>
        <v>0</v>
      </c>
      <c r="R263">
        <f t="shared" si="27"/>
        <v>0</v>
      </c>
    </row>
    <row r="264" spans="1:18" ht="15" customHeight="1">
      <c r="A264" s="17" t="s">
        <v>145</v>
      </c>
      <c r="B264" s="17" t="s">
        <v>143</v>
      </c>
      <c r="C264" s="17" t="s">
        <v>48</v>
      </c>
      <c r="D264" s="17" t="s">
        <v>43</v>
      </c>
      <c r="E264" s="96" t="s">
        <v>38</v>
      </c>
      <c r="F264" s="96" t="s">
        <v>38</v>
      </c>
      <c r="G264" s="19">
        <v>3712559</v>
      </c>
      <c r="H264" s="96" t="s">
        <v>38</v>
      </c>
      <c r="I264" s="96" t="s">
        <v>38</v>
      </c>
      <c r="J264" s="19">
        <v>0</v>
      </c>
      <c r="K264" s="19">
        <v>0</v>
      </c>
      <c r="L264" t="str">
        <f>VLOOKUP(LEFT(A264,FIND("-",A264)-1),MASTER!A:C,2,FALSE())</f>
        <v>Gold</v>
      </c>
      <c r="M264" t="str">
        <f>VLOOKUP(LEFT(A264,FIND("-",A264)-1),MASTER!A:C,3,FALSE())</f>
        <v>Sale</v>
      </c>
      <c r="N264" t="str">
        <f t="shared" si="23"/>
        <v/>
      </c>
      <c r="O264" t="str">
        <f t="shared" si="24"/>
        <v/>
      </c>
      <c r="P264">
        <f t="shared" si="25"/>
        <v>0</v>
      </c>
      <c r="Q264">
        <f t="shared" si="26"/>
        <v>0</v>
      </c>
      <c r="R264">
        <f t="shared" si="27"/>
        <v>0</v>
      </c>
    </row>
    <row r="265" spans="1:18" ht="15" customHeight="1">
      <c r="A265" s="17" t="s">
        <v>146</v>
      </c>
      <c r="B265" s="17" t="s">
        <v>143</v>
      </c>
      <c r="C265" s="17" t="s">
        <v>48</v>
      </c>
      <c r="D265" s="17" t="s">
        <v>57</v>
      </c>
      <c r="E265" s="96" t="s">
        <v>38</v>
      </c>
      <c r="F265" s="19">
        <v>0</v>
      </c>
      <c r="G265" s="19">
        <v>0</v>
      </c>
      <c r="H265" s="97">
        <v>477.44</v>
      </c>
      <c r="I265" s="19">
        <v>7105.46</v>
      </c>
      <c r="J265" s="19">
        <v>3392435.24</v>
      </c>
      <c r="K265" s="19">
        <v>3392435.24</v>
      </c>
      <c r="L265" t="str">
        <f>VLOOKUP(LEFT(A265,FIND("-",A265)-1),MASTER!A:C,2,FALSE())</f>
        <v>Gold</v>
      </c>
      <c r="M265" t="str">
        <f>VLOOKUP(LEFT(A265,FIND("-",A265)-1),MASTER!A:C,3,FALSE())</f>
        <v>Sale</v>
      </c>
      <c r="N265">
        <f t="shared" si="23"/>
        <v>477.44</v>
      </c>
      <c r="O265">
        <f t="shared" si="24"/>
        <v>7105.46</v>
      </c>
      <c r="P265">
        <f t="shared" si="25"/>
        <v>3392430.8220000002</v>
      </c>
      <c r="Q265">
        <f t="shared" si="26"/>
        <v>3392430.8220000002</v>
      </c>
      <c r="R265">
        <f t="shared" si="27"/>
        <v>0</v>
      </c>
    </row>
    <row r="266" spans="1:18" ht="15" customHeight="1">
      <c r="A266" s="17" t="s">
        <v>146</v>
      </c>
      <c r="B266" s="17" t="s">
        <v>143</v>
      </c>
      <c r="C266" s="17" t="s">
        <v>48</v>
      </c>
      <c r="D266" s="17" t="s">
        <v>59</v>
      </c>
      <c r="E266" s="96" t="s">
        <v>38</v>
      </c>
      <c r="F266" s="96" t="s">
        <v>38</v>
      </c>
      <c r="G266" s="19">
        <v>0</v>
      </c>
      <c r="H266" s="96" t="s">
        <v>38</v>
      </c>
      <c r="I266" s="96" t="s">
        <v>38</v>
      </c>
      <c r="J266" s="19">
        <v>230.75</v>
      </c>
      <c r="K266" s="19">
        <v>230.75</v>
      </c>
      <c r="L266" t="str">
        <f>VLOOKUP(LEFT(A266,FIND("-",A266)-1),MASTER!A:C,2,FALSE())</f>
        <v>Gold</v>
      </c>
      <c r="M266" t="str">
        <f>VLOOKUP(LEFT(A266,FIND("-",A266)-1),MASTER!A:C,3,FALSE())</f>
        <v>Sale</v>
      </c>
      <c r="N266" t="str">
        <f t="shared" si="23"/>
        <v/>
      </c>
      <c r="O266" t="str">
        <f t="shared" si="24"/>
        <v/>
      </c>
      <c r="P266">
        <f t="shared" si="25"/>
        <v>0</v>
      </c>
      <c r="Q266">
        <f t="shared" si="26"/>
        <v>0</v>
      </c>
      <c r="R266">
        <f t="shared" si="27"/>
        <v>0</v>
      </c>
    </row>
    <row r="267" spans="1:18" ht="15" customHeight="1">
      <c r="A267" s="17" t="s">
        <v>146</v>
      </c>
      <c r="B267" s="17" t="s">
        <v>143</v>
      </c>
      <c r="C267" s="17" t="s">
        <v>48</v>
      </c>
      <c r="D267" s="17" t="s">
        <v>58</v>
      </c>
      <c r="E267" s="96" t="s">
        <v>38</v>
      </c>
      <c r="F267" s="96" t="s">
        <v>38</v>
      </c>
      <c r="G267" s="19">
        <v>0</v>
      </c>
      <c r="H267" s="96" t="s">
        <v>38</v>
      </c>
      <c r="I267" s="96" t="s">
        <v>38</v>
      </c>
      <c r="J267" s="19">
        <v>6807.05</v>
      </c>
      <c r="K267" s="19">
        <v>6807.05</v>
      </c>
      <c r="L267" t="str">
        <f>VLOOKUP(LEFT(A267,FIND("-",A267)-1),MASTER!A:C,2,FALSE())</f>
        <v>Gold</v>
      </c>
      <c r="M267" t="str">
        <f>VLOOKUP(LEFT(A267,FIND("-",A267)-1),MASTER!A:C,3,FALSE())</f>
        <v>Sale</v>
      </c>
      <c r="N267" t="str">
        <f t="shared" si="23"/>
        <v/>
      </c>
      <c r="O267" t="str">
        <f t="shared" si="24"/>
        <v/>
      </c>
      <c r="P267">
        <f t="shared" si="25"/>
        <v>0</v>
      </c>
      <c r="Q267">
        <f t="shared" si="26"/>
        <v>0</v>
      </c>
      <c r="R267">
        <f t="shared" si="27"/>
        <v>0</v>
      </c>
    </row>
    <row r="268" spans="1:18" ht="15" customHeight="1">
      <c r="A268" s="17" t="s">
        <v>146</v>
      </c>
      <c r="B268" s="17" t="s">
        <v>143</v>
      </c>
      <c r="C268" s="17" t="s">
        <v>48</v>
      </c>
      <c r="D268" s="17" t="s">
        <v>60</v>
      </c>
      <c r="E268" s="96" t="s">
        <v>38</v>
      </c>
      <c r="F268" s="96" t="s">
        <v>38</v>
      </c>
      <c r="G268" s="19">
        <v>0</v>
      </c>
      <c r="H268" s="96" t="s">
        <v>38</v>
      </c>
      <c r="I268" s="96" t="s">
        <v>38</v>
      </c>
      <c r="J268" s="19">
        <v>50886.53</v>
      </c>
      <c r="K268" s="19">
        <v>0</v>
      </c>
      <c r="L268" t="str">
        <f>VLOOKUP(LEFT(A268,FIND("-",A268)-1),MASTER!A:C,2,FALSE())</f>
        <v>Gold</v>
      </c>
      <c r="M268" t="str">
        <f>VLOOKUP(LEFT(A268,FIND("-",A268)-1),MASTER!A:C,3,FALSE())</f>
        <v>Sale</v>
      </c>
      <c r="N268" t="str">
        <f t="shared" si="23"/>
        <v/>
      </c>
      <c r="O268" t="str">
        <f t="shared" si="24"/>
        <v/>
      </c>
      <c r="P268">
        <f t="shared" si="25"/>
        <v>0</v>
      </c>
      <c r="Q268">
        <f t="shared" si="26"/>
        <v>0</v>
      </c>
      <c r="R268">
        <f t="shared" si="27"/>
        <v>0</v>
      </c>
    </row>
    <row r="269" spans="1:18" ht="15" customHeight="1">
      <c r="A269" s="17" t="s">
        <v>146</v>
      </c>
      <c r="B269" s="17" t="s">
        <v>143</v>
      </c>
      <c r="C269" s="17" t="s">
        <v>48</v>
      </c>
      <c r="D269" s="17" t="s">
        <v>61</v>
      </c>
      <c r="E269" s="96" t="s">
        <v>38</v>
      </c>
      <c r="F269" s="96" t="s">
        <v>38</v>
      </c>
      <c r="G269" s="19">
        <v>0</v>
      </c>
      <c r="H269" s="96" t="s">
        <v>38</v>
      </c>
      <c r="I269" s="96" t="s">
        <v>38</v>
      </c>
      <c r="J269" s="19">
        <v>50886.53</v>
      </c>
      <c r="K269" s="19">
        <v>0</v>
      </c>
      <c r="L269" t="str">
        <f>VLOOKUP(LEFT(A269,FIND("-",A269)-1),MASTER!A:C,2,FALSE())</f>
        <v>Gold</v>
      </c>
      <c r="M269" t="str">
        <f>VLOOKUP(LEFT(A269,FIND("-",A269)-1),MASTER!A:C,3,FALSE())</f>
        <v>Sale</v>
      </c>
      <c r="N269" t="str">
        <f t="shared" si="23"/>
        <v/>
      </c>
      <c r="O269" t="str">
        <f t="shared" si="24"/>
        <v/>
      </c>
      <c r="P269">
        <f t="shared" si="25"/>
        <v>0</v>
      </c>
      <c r="Q269">
        <f t="shared" si="26"/>
        <v>0</v>
      </c>
      <c r="R269">
        <f t="shared" si="27"/>
        <v>0</v>
      </c>
    </row>
    <row r="270" spans="1:18" ht="15" customHeight="1">
      <c r="A270" s="17" t="s">
        <v>146</v>
      </c>
      <c r="B270" s="17" t="s">
        <v>143</v>
      </c>
      <c r="C270" s="17" t="s">
        <v>48</v>
      </c>
      <c r="D270" s="17" t="s">
        <v>60</v>
      </c>
      <c r="E270" s="96" t="s">
        <v>38</v>
      </c>
      <c r="F270" s="96" t="s">
        <v>38</v>
      </c>
      <c r="G270" s="19">
        <v>0</v>
      </c>
      <c r="H270" s="96" t="s">
        <v>38</v>
      </c>
      <c r="I270" s="96" t="s">
        <v>38</v>
      </c>
      <c r="J270" s="19">
        <v>3.46</v>
      </c>
      <c r="K270" s="19">
        <v>0</v>
      </c>
      <c r="L270" t="str">
        <f>VLOOKUP(LEFT(A270,FIND("-",A270)-1),MASTER!A:C,2,FALSE())</f>
        <v>Gold</v>
      </c>
      <c r="M270" t="str">
        <f>VLOOKUP(LEFT(A270,FIND("-",A270)-1),MASTER!A:C,3,FALSE())</f>
        <v>Sale</v>
      </c>
      <c r="N270" t="str">
        <f t="shared" si="23"/>
        <v/>
      </c>
      <c r="O270" t="str">
        <f t="shared" si="24"/>
        <v/>
      </c>
      <c r="P270">
        <f t="shared" si="25"/>
        <v>0</v>
      </c>
      <c r="Q270">
        <f t="shared" si="26"/>
        <v>0</v>
      </c>
      <c r="R270">
        <f t="shared" si="27"/>
        <v>0</v>
      </c>
    </row>
    <row r="271" spans="1:18" ht="15" customHeight="1">
      <c r="A271" s="17" t="s">
        <v>146</v>
      </c>
      <c r="B271" s="17" t="s">
        <v>143</v>
      </c>
      <c r="C271" s="17" t="s">
        <v>48</v>
      </c>
      <c r="D271" s="17" t="s">
        <v>61</v>
      </c>
      <c r="E271" s="96" t="s">
        <v>38</v>
      </c>
      <c r="F271" s="96" t="s">
        <v>38</v>
      </c>
      <c r="G271" s="19">
        <v>0</v>
      </c>
      <c r="H271" s="96" t="s">
        <v>38</v>
      </c>
      <c r="I271" s="96" t="s">
        <v>38</v>
      </c>
      <c r="J271" s="19">
        <v>3.46</v>
      </c>
      <c r="K271" s="19">
        <v>0</v>
      </c>
      <c r="L271" t="str">
        <f>VLOOKUP(LEFT(A271,FIND("-",A271)-1),MASTER!A:C,2,FALSE())</f>
        <v>Gold</v>
      </c>
      <c r="M271" t="str">
        <f>VLOOKUP(LEFT(A271,FIND("-",A271)-1),MASTER!A:C,3,FALSE())</f>
        <v>Sale</v>
      </c>
      <c r="N271" t="str">
        <f t="shared" si="23"/>
        <v/>
      </c>
      <c r="O271" t="str">
        <f t="shared" si="24"/>
        <v/>
      </c>
      <c r="P271">
        <f t="shared" si="25"/>
        <v>0</v>
      </c>
      <c r="Q271">
        <f t="shared" si="26"/>
        <v>0</v>
      </c>
      <c r="R271">
        <f t="shared" si="27"/>
        <v>0</v>
      </c>
    </row>
    <row r="272" spans="1:18" ht="15" customHeight="1">
      <c r="A272" s="17" t="s">
        <v>146</v>
      </c>
      <c r="B272" s="17" t="s">
        <v>143</v>
      </c>
      <c r="C272" s="17" t="s">
        <v>48</v>
      </c>
      <c r="D272" s="17" t="s">
        <v>60</v>
      </c>
      <c r="E272" s="96" t="s">
        <v>38</v>
      </c>
      <c r="F272" s="96" t="s">
        <v>38</v>
      </c>
      <c r="G272" s="19">
        <v>0</v>
      </c>
      <c r="H272" s="96" t="s">
        <v>38</v>
      </c>
      <c r="I272" s="96" t="s">
        <v>38</v>
      </c>
      <c r="J272" s="19">
        <v>102.11</v>
      </c>
      <c r="K272" s="19">
        <v>0</v>
      </c>
      <c r="L272" t="str">
        <f>VLOOKUP(LEFT(A272,FIND("-",A272)-1),MASTER!A:C,2,FALSE())</f>
        <v>Gold</v>
      </c>
      <c r="M272" t="str">
        <f>VLOOKUP(LEFT(A272,FIND("-",A272)-1),MASTER!A:C,3,FALSE())</f>
        <v>Sale</v>
      </c>
      <c r="N272" t="str">
        <f t="shared" si="23"/>
        <v/>
      </c>
      <c r="O272" t="str">
        <f t="shared" si="24"/>
        <v/>
      </c>
      <c r="P272">
        <f t="shared" si="25"/>
        <v>0</v>
      </c>
      <c r="Q272">
        <f t="shared" si="26"/>
        <v>0</v>
      </c>
      <c r="R272">
        <f t="shared" si="27"/>
        <v>0</v>
      </c>
    </row>
    <row r="273" spans="1:18" ht="15" customHeight="1">
      <c r="A273" s="17" t="s">
        <v>146</v>
      </c>
      <c r="B273" s="17" t="s">
        <v>143</v>
      </c>
      <c r="C273" s="17" t="s">
        <v>48</v>
      </c>
      <c r="D273" s="17" t="s">
        <v>61</v>
      </c>
      <c r="E273" s="96" t="s">
        <v>38</v>
      </c>
      <c r="F273" s="96" t="s">
        <v>38</v>
      </c>
      <c r="G273" s="19">
        <v>0</v>
      </c>
      <c r="H273" s="96" t="s">
        <v>38</v>
      </c>
      <c r="I273" s="96" t="s">
        <v>38</v>
      </c>
      <c r="J273" s="19">
        <v>102.11</v>
      </c>
      <c r="K273" s="19">
        <v>0</v>
      </c>
      <c r="L273" t="str">
        <f>VLOOKUP(LEFT(A273,FIND("-",A273)-1),MASTER!A:C,2,FALSE())</f>
        <v>Gold</v>
      </c>
      <c r="M273" t="str">
        <f>VLOOKUP(LEFT(A273,FIND("-",A273)-1),MASTER!A:C,3,FALSE())</f>
        <v>Sale</v>
      </c>
      <c r="N273" t="str">
        <f t="shared" si="23"/>
        <v/>
      </c>
      <c r="O273" t="str">
        <f t="shared" si="24"/>
        <v/>
      </c>
      <c r="P273">
        <f t="shared" si="25"/>
        <v>0</v>
      </c>
      <c r="Q273">
        <f t="shared" si="26"/>
        <v>0</v>
      </c>
      <c r="R273">
        <f t="shared" si="27"/>
        <v>0</v>
      </c>
    </row>
    <row r="274" spans="1:18" ht="15" customHeight="1">
      <c r="A274" s="17" t="s">
        <v>146</v>
      </c>
      <c r="B274" s="17" t="s">
        <v>143</v>
      </c>
      <c r="C274" s="17" t="s">
        <v>48</v>
      </c>
      <c r="D274" s="17" t="s">
        <v>42</v>
      </c>
      <c r="E274" s="96" t="s">
        <v>38</v>
      </c>
      <c r="F274" s="96" t="s">
        <v>38</v>
      </c>
      <c r="G274" s="19">
        <v>0.24</v>
      </c>
      <c r="H274" s="96" t="s">
        <v>38</v>
      </c>
      <c r="I274" s="96" t="s">
        <v>38</v>
      </c>
      <c r="J274" s="19">
        <v>0</v>
      </c>
      <c r="K274" s="19">
        <v>0</v>
      </c>
      <c r="L274" t="str">
        <f>VLOOKUP(LEFT(A274,FIND("-",A274)-1),MASTER!A:C,2,FALSE())</f>
        <v>Gold</v>
      </c>
      <c r="M274" t="str">
        <f>VLOOKUP(LEFT(A274,FIND("-",A274)-1),MASTER!A:C,3,FALSE())</f>
        <v>Sale</v>
      </c>
      <c r="N274" t="str">
        <f t="shared" si="23"/>
        <v/>
      </c>
      <c r="O274" t="str">
        <f t="shared" si="24"/>
        <v/>
      </c>
      <c r="P274">
        <f t="shared" si="25"/>
        <v>0</v>
      </c>
      <c r="Q274">
        <f t="shared" si="26"/>
        <v>0</v>
      </c>
      <c r="R274">
        <f t="shared" si="27"/>
        <v>0</v>
      </c>
    </row>
    <row r="275" spans="1:18" ht="15" customHeight="1">
      <c r="A275" s="17" t="s">
        <v>146</v>
      </c>
      <c r="B275" s="17" t="s">
        <v>143</v>
      </c>
      <c r="C275" s="17" t="s">
        <v>48</v>
      </c>
      <c r="D275" s="17" t="s">
        <v>43</v>
      </c>
      <c r="E275" s="96" t="s">
        <v>38</v>
      </c>
      <c r="F275" s="96" t="s">
        <v>38</v>
      </c>
      <c r="G275" s="19">
        <v>3501457</v>
      </c>
      <c r="H275" s="96" t="s">
        <v>38</v>
      </c>
      <c r="I275" s="96" t="s">
        <v>38</v>
      </c>
      <c r="J275" s="19">
        <v>0</v>
      </c>
      <c r="K275" s="19">
        <v>0</v>
      </c>
      <c r="L275" t="str">
        <f>VLOOKUP(LEFT(A275,FIND("-",A275)-1),MASTER!A:C,2,FALSE())</f>
        <v>Gold</v>
      </c>
      <c r="M275" t="str">
        <f>VLOOKUP(LEFT(A275,FIND("-",A275)-1),MASTER!A:C,3,FALSE())</f>
        <v>Sale</v>
      </c>
      <c r="N275" t="str">
        <f t="shared" si="23"/>
        <v/>
      </c>
      <c r="O275" t="str">
        <f t="shared" si="24"/>
        <v/>
      </c>
      <c r="P275">
        <f t="shared" si="25"/>
        <v>0</v>
      </c>
      <c r="Q275">
        <f t="shared" si="26"/>
        <v>0</v>
      </c>
      <c r="R275">
        <f t="shared" si="27"/>
        <v>0</v>
      </c>
    </row>
    <row r="276" spans="1:18" ht="15" customHeight="1">
      <c r="A276" s="17" t="s">
        <v>147</v>
      </c>
      <c r="B276" s="17" t="s">
        <v>143</v>
      </c>
      <c r="C276" s="17" t="s">
        <v>48</v>
      </c>
      <c r="D276" s="17" t="s">
        <v>57</v>
      </c>
      <c r="E276" s="96" t="s">
        <v>38</v>
      </c>
      <c r="F276" s="19">
        <v>0</v>
      </c>
      <c r="G276" s="19">
        <v>0</v>
      </c>
      <c r="H276" s="97">
        <v>561.99800000000005</v>
      </c>
      <c r="I276" s="19">
        <v>7105.46</v>
      </c>
      <c r="J276" s="19">
        <v>3993237.91</v>
      </c>
      <c r="K276" s="19">
        <v>3993237.91</v>
      </c>
      <c r="L276" t="str">
        <f>VLOOKUP(LEFT(A276,FIND("-",A276)-1),MASTER!A:C,2,FALSE())</f>
        <v>Gold</v>
      </c>
      <c r="M276" t="str">
        <f>VLOOKUP(LEFT(A276,FIND("-",A276)-1),MASTER!A:C,3,FALSE())</f>
        <v>Sale</v>
      </c>
      <c r="N276">
        <f t="shared" si="23"/>
        <v>561.99800000000005</v>
      </c>
      <c r="O276">
        <f t="shared" si="24"/>
        <v>7105.46</v>
      </c>
      <c r="P276">
        <f t="shared" si="25"/>
        <v>3993254.3089999999</v>
      </c>
      <c r="Q276">
        <f t="shared" si="26"/>
        <v>3993254.3089999999</v>
      </c>
      <c r="R276">
        <f t="shared" si="27"/>
        <v>0</v>
      </c>
    </row>
    <row r="277" spans="1:18" ht="15" customHeight="1">
      <c r="A277" s="17" t="s">
        <v>147</v>
      </c>
      <c r="B277" s="17" t="s">
        <v>143</v>
      </c>
      <c r="C277" s="17" t="s">
        <v>48</v>
      </c>
      <c r="D277" s="17" t="s">
        <v>58</v>
      </c>
      <c r="E277" s="96" t="s">
        <v>38</v>
      </c>
      <c r="F277" s="96" t="s">
        <v>38</v>
      </c>
      <c r="G277" s="19">
        <v>0</v>
      </c>
      <c r="H277" s="96" t="s">
        <v>38</v>
      </c>
      <c r="I277" s="96" t="s">
        <v>38</v>
      </c>
      <c r="J277" s="19">
        <v>8014.85</v>
      </c>
      <c r="K277" s="19">
        <v>8014.85</v>
      </c>
      <c r="L277" t="str">
        <f>VLOOKUP(LEFT(A277,FIND("-",A277)-1),MASTER!A:C,2,FALSE())</f>
        <v>Gold</v>
      </c>
      <c r="M277" t="str">
        <f>VLOOKUP(LEFT(A277,FIND("-",A277)-1),MASTER!A:C,3,FALSE())</f>
        <v>Sale</v>
      </c>
      <c r="N277" t="str">
        <f t="shared" si="23"/>
        <v/>
      </c>
      <c r="O277" t="str">
        <f t="shared" si="24"/>
        <v/>
      </c>
      <c r="P277">
        <f t="shared" si="25"/>
        <v>0</v>
      </c>
      <c r="Q277">
        <f t="shared" si="26"/>
        <v>0</v>
      </c>
      <c r="R277">
        <f t="shared" si="27"/>
        <v>0</v>
      </c>
    </row>
    <row r="278" spans="1:18" ht="15" customHeight="1">
      <c r="A278" s="17" t="s">
        <v>147</v>
      </c>
      <c r="B278" s="17" t="s">
        <v>143</v>
      </c>
      <c r="C278" s="17" t="s">
        <v>48</v>
      </c>
      <c r="D278" s="17" t="s">
        <v>59</v>
      </c>
      <c r="E278" s="96" t="s">
        <v>38</v>
      </c>
      <c r="F278" s="96" t="s">
        <v>38</v>
      </c>
      <c r="G278" s="19">
        <v>0</v>
      </c>
      <c r="H278" s="96" t="s">
        <v>38</v>
      </c>
      <c r="I278" s="96" t="s">
        <v>38</v>
      </c>
      <c r="J278" s="19">
        <v>425.25</v>
      </c>
      <c r="K278" s="19">
        <v>425.25</v>
      </c>
      <c r="L278" t="str">
        <f>VLOOKUP(LEFT(A278,FIND("-",A278)-1),MASTER!A:C,2,FALSE())</f>
        <v>Gold</v>
      </c>
      <c r="M278" t="str">
        <f>VLOOKUP(LEFT(A278,FIND("-",A278)-1),MASTER!A:C,3,FALSE())</f>
        <v>Sale</v>
      </c>
      <c r="N278" t="str">
        <f t="shared" si="23"/>
        <v/>
      </c>
      <c r="O278" t="str">
        <f t="shared" si="24"/>
        <v/>
      </c>
      <c r="P278">
        <f t="shared" si="25"/>
        <v>0</v>
      </c>
      <c r="Q278">
        <f t="shared" si="26"/>
        <v>0</v>
      </c>
      <c r="R278">
        <f t="shared" si="27"/>
        <v>0</v>
      </c>
    </row>
    <row r="279" spans="1:18" ht="15" customHeight="1">
      <c r="A279" s="17" t="s">
        <v>147</v>
      </c>
      <c r="B279" s="17" t="s">
        <v>143</v>
      </c>
      <c r="C279" s="17" t="s">
        <v>48</v>
      </c>
      <c r="D279" s="17" t="s">
        <v>60</v>
      </c>
      <c r="E279" s="96" t="s">
        <v>38</v>
      </c>
      <c r="F279" s="96" t="s">
        <v>38</v>
      </c>
      <c r="G279" s="19">
        <v>0</v>
      </c>
      <c r="H279" s="96" t="s">
        <v>38</v>
      </c>
      <c r="I279" s="96" t="s">
        <v>38</v>
      </c>
      <c r="J279" s="19">
        <v>59898.57</v>
      </c>
      <c r="K279" s="19">
        <v>0</v>
      </c>
      <c r="L279" t="str">
        <f>VLOOKUP(LEFT(A279,FIND("-",A279)-1),MASTER!A:C,2,FALSE())</f>
        <v>Gold</v>
      </c>
      <c r="M279" t="str">
        <f>VLOOKUP(LEFT(A279,FIND("-",A279)-1),MASTER!A:C,3,FALSE())</f>
        <v>Sale</v>
      </c>
      <c r="N279" t="str">
        <f t="shared" si="23"/>
        <v/>
      </c>
      <c r="O279" t="str">
        <f t="shared" si="24"/>
        <v/>
      </c>
      <c r="P279">
        <f t="shared" si="25"/>
        <v>0</v>
      </c>
      <c r="Q279">
        <f t="shared" si="26"/>
        <v>0</v>
      </c>
      <c r="R279">
        <f t="shared" si="27"/>
        <v>0</v>
      </c>
    </row>
    <row r="280" spans="1:18" ht="15" customHeight="1">
      <c r="A280" s="17" t="s">
        <v>147</v>
      </c>
      <c r="B280" s="17" t="s">
        <v>143</v>
      </c>
      <c r="C280" s="17" t="s">
        <v>48</v>
      </c>
      <c r="D280" s="17" t="s">
        <v>61</v>
      </c>
      <c r="E280" s="96" t="s">
        <v>38</v>
      </c>
      <c r="F280" s="96" t="s">
        <v>38</v>
      </c>
      <c r="G280" s="19">
        <v>0</v>
      </c>
      <c r="H280" s="96" t="s">
        <v>38</v>
      </c>
      <c r="I280" s="96" t="s">
        <v>38</v>
      </c>
      <c r="J280" s="19">
        <v>59898.57</v>
      </c>
      <c r="K280" s="19">
        <v>0</v>
      </c>
      <c r="L280" t="str">
        <f>VLOOKUP(LEFT(A280,FIND("-",A280)-1),MASTER!A:C,2,FALSE())</f>
        <v>Gold</v>
      </c>
      <c r="M280" t="str">
        <f>VLOOKUP(LEFT(A280,FIND("-",A280)-1),MASTER!A:C,3,FALSE())</f>
        <v>Sale</v>
      </c>
      <c r="N280" t="str">
        <f t="shared" si="23"/>
        <v/>
      </c>
      <c r="O280" t="str">
        <f t="shared" si="24"/>
        <v/>
      </c>
      <c r="P280">
        <f t="shared" si="25"/>
        <v>0</v>
      </c>
      <c r="Q280">
        <f t="shared" si="26"/>
        <v>0</v>
      </c>
      <c r="R280">
        <f t="shared" si="27"/>
        <v>0</v>
      </c>
    </row>
    <row r="281" spans="1:18" ht="15" customHeight="1">
      <c r="A281" s="17" t="s">
        <v>147</v>
      </c>
      <c r="B281" s="17" t="s">
        <v>143</v>
      </c>
      <c r="C281" s="17" t="s">
        <v>48</v>
      </c>
      <c r="D281" s="17" t="s">
        <v>60</v>
      </c>
      <c r="E281" s="96" t="s">
        <v>38</v>
      </c>
      <c r="F281" s="96" t="s">
        <v>38</v>
      </c>
      <c r="G281" s="19">
        <v>0</v>
      </c>
      <c r="H281" s="96" t="s">
        <v>38</v>
      </c>
      <c r="I281" s="96" t="s">
        <v>38</v>
      </c>
      <c r="J281" s="19">
        <v>120.22</v>
      </c>
      <c r="K281" s="19">
        <v>0</v>
      </c>
      <c r="L281" t="str">
        <f>VLOOKUP(LEFT(A281,FIND("-",A281)-1),MASTER!A:C,2,FALSE())</f>
        <v>Gold</v>
      </c>
      <c r="M281" t="str">
        <f>VLOOKUP(LEFT(A281,FIND("-",A281)-1),MASTER!A:C,3,FALSE())</f>
        <v>Sale</v>
      </c>
      <c r="N281" t="str">
        <f t="shared" si="23"/>
        <v/>
      </c>
      <c r="O281" t="str">
        <f t="shared" si="24"/>
        <v/>
      </c>
      <c r="P281">
        <f t="shared" si="25"/>
        <v>0</v>
      </c>
      <c r="Q281">
        <f t="shared" si="26"/>
        <v>0</v>
      </c>
      <c r="R281">
        <f t="shared" si="27"/>
        <v>0</v>
      </c>
    </row>
    <row r="282" spans="1:18" ht="15" customHeight="1">
      <c r="A282" s="17" t="s">
        <v>147</v>
      </c>
      <c r="B282" s="17" t="s">
        <v>143</v>
      </c>
      <c r="C282" s="17" t="s">
        <v>48</v>
      </c>
      <c r="D282" s="17" t="s">
        <v>61</v>
      </c>
      <c r="E282" s="96" t="s">
        <v>38</v>
      </c>
      <c r="F282" s="96" t="s">
        <v>38</v>
      </c>
      <c r="G282" s="19">
        <v>0</v>
      </c>
      <c r="H282" s="96" t="s">
        <v>38</v>
      </c>
      <c r="I282" s="96" t="s">
        <v>38</v>
      </c>
      <c r="J282" s="19">
        <v>120.22</v>
      </c>
      <c r="K282" s="19">
        <v>0</v>
      </c>
      <c r="L282" t="str">
        <f>VLOOKUP(LEFT(A282,FIND("-",A282)-1),MASTER!A:C,2,FALSE())</f>
        <v>Gold</v>
      </c>
      <c r="M282" t="str">
        <f>VLOOKUP(LEFT(A282,FIND("-",A282)-1),MASTER!A:C,3,FALSE())</f>
        <v>Sale</v>
      </c>
      <c r="N282" t="str">
        <f t="shared" si="23"/>
        <v/>
      </c>
      <c r="O282" t="str">
        <f t="shared" si="24"/>
        <v/>
      </c>
      <c r="P282">
        <f t="shared" si="25"/>
        <v>0</v>
      </c>
      <c r="Q282">
        <f t="shared" si="26"/>
        <v>0</v>
      </c>
      <c r="R282">
        <f t="shared" si="27"/>
        <v>0</v>
      </c>
    </row>
    <row r="283" spans="1:18" ht="15" customHeight="1">
      <c r="A283" s="17" t="s">
        <v>147</v>
      </c>
      <c r="B283" s="17" t="s">
        <v>143</v>
      </c>
      <c r="C283" s="17" t="s">
        <v>48</v>
      </c>
      <c r="D283" s="17" t="s">
        <v>60</v>
      </c>
      <c r="E283" s="96" t="s">
        <v>38</v>
      </c>
      <c r="F283" s="96" t="s">
        <v>38</v>
      </c>
      <c r="G283" s="19">
        <v>0</v>
      </c>
      <c r="H283" s="96" t="s">
        <v>38</v>
      </c>
      <c r="I283" s="96" t="s">
        <v>38</v>
      </c>
      <c r="J283" s="19">
        <v>6.38</v>
      </c>
      <c r="K283" s="19">
        <v>0</v>
      </c>
      <c r="L283" t="str">
        <f>VLOOKUP(LEFT(A283,FIND("-",A283)-1),MASTER!A:C,2,FALSE())</f>
        <v>Gold</v>
      </c>
      <c r="M283" t="str">
        <f>VLOOKUP(LEFT(A283,FIND("-",A283)-1),MASTER!A:C,3,FALSE())</f>
        <v>Sale</v>
      </c>
      <c r="N283" t="str">
        <f t="shared" si="23"/>
        <v/>
      </c>
      <c r="O283" t="str">
        <f t="shared" si="24"/>
        <v/>
      </c>
      <c r="P283">
        <f t="shared" si="25"/>
        <v>0</v>
      </c>
      <c r="Q283">
        <f t="shared" si="26"/>
        <v>0</v>
      </c>
      <c r="R283">
        <f t="shared" si="27"/>
        <v>0</v>
      </c>
    </row>
    <row r="284" spans="1:18" ht="15" customHeight="1">
      <c r="A284" s="17" t="s">
        <v>147</v>
      </c>
      <c r="B284" s="17" t="s">
        <v>143</v>
      </c>
      <c r="C284" s="17" t="s">
        <v>48</v>
      </c>
      <c r="D284" s="17" t="s">
        <v>61</v>
      </c>
      <c r="E284" s="96" t="s">
        <v>38</v>
      </c>
      <c r="F284" s="96" t="s">
        <v>38</v>
      </c>
      <c r="G284" s="19">
        <v>0</v>
      </c>
      <c r="H284" s="96" t="s">
        <v>38</v>
      </c>
      <c r="I284" s="96" t="s">
        <v>38</v>
      </c>
      <c r="J284" s="19">
        <v>6.38</v>
      </c>
      <c r="K284" s="19">
        <v>0</v>
      </c>
      <c r="L284" t="str">
        <f>VLOOKUP(LEFT(A284,FIND("-",A284)-1),MASTER!A:C,2,FALSE())</f>
        <v>Gold</v>
      </c>
      <c r="M284" t="str">
        <f>VLOOKUP(LEFT(A284,FIND("-",A284)-1),MASTER!A:C,3,FALSE())</f>
        <v>Sale</v>
      </c>
      <c r="N284" t="str">
        <f t="shared" si="23"/>
        <v/>
      </c>
      <c r="O284" t="str">
        <f t="shared" si="24"/>
        <v/>
      </c>
      <c r="P284">
        <f t="shared" si="25"/>
        <v>0</v>
      </c>
      <c r="Q284">
        <f t="shared" si="26"/>
        <v>0</v>
      </c>
      <c r="R284">
        <f t="shared" si="27"/>
        <v>0</v>
      </c>
    </row>
    <row r="285" spans="1:18" ht="15" customHeight="1">
      <c r="A285" s="17" t="s">
        <v>147</v>
      </c>
      <c r="B285" s="17" t="s">
        <v>143</v>
      </c>
      <c r="C285" s="17" t="s">
        <v>48</v>
      </c>
      <c r="D285" s="17" t="s">
        <v>42</v>
      </c>
      <c r="E285" s="96" t="s">
        <v>38</v>
      </c>
      <c r="F285" s="96" t="s">
        <v>38</v>
      </c>
      <c r="G285" s="19">
        <v>0.35</v>
      </c>
      <c r="H285" s="96" t="s">
        <v>38</v>
      </c>
      <c r="I285" s="96" t="s">
        <v>38</v>
      </c>
      <c r="J285" s="19">
        <v>0</v>
      </c>
      <c r="K285" s="19">
        <v>0</v>
      </c>
      <c r="L285" t="str">
        <f>VLOOKUP(LEFT(A285,FIND("-",A285)-1),MASTER!A:C,2,FALSE())</f>
        <v>Gold</v>
      </c>
      <c r="M285" t="str">
        <f>VLOOKUP(LEFT(A285,FIND("-",A285)-1),MASTER!A:C,3,FALSE())</f>
        <v>Sale</v>
      </c>
      <c r="N285" t="str">
        <f t="shared" si="23"/>
        <v/>
      </c>
      <c r="O285" t="str">
        <f t="shared" si="24"/>
        <v/>
      </c>
      <c r="P285">
        <f t="shared" si="25"/>
        <v>0</v>
      </c>
      <c r="Q285">
        <f t="shared" si="26"/>
        <v>0</v>
      </c>
      <c r="R285">
        <f t="shared" si="27"/>
        <v>0</v>
      </c>
    </row>
    <row r="286" spans="1:18" ht="15" customHeight="1">
      <c r="A286" s="17" t="s">
        <v>147</v>
      </c>
      <c r="B286" s="17" t="s">
        <v>143</v>
      </c>
      <c r="C286" s="17" t="s">
        <v>48</v>
      </c>
      <c r="D286" s="17" t="s">
        <v>43</v>
      </c>
      <c r="E286" s="96" t="s">
        <v>38</v>
      </c>
      <c r="F286" s="96" t="s">
        <v>38</v>
      </c>
      <c r="G286" s="19">
        <v>4121728</v>
      </c>
      <c r="H286" s="96" t="s">
        <v>38</v>
      </c>
      <c r="I286" s="96" t="s">
        <v>38</v>
      </c>
      <c r="J286" s="19">
        <v>0</v>
      </c>
      <c r="K286" s="19">
        <v>0</v>
      </c>
      <c r="L286" t="str">
        <f>VLOOKUP(LEFT(A286,FIND("-",A286)-1),MASTER!A:C,2,FALSE())</f>
        <v>Gold</v>
      </c>
      <c r="M286" t="str">
        <f>VLOOKUP(LEFT(A286,FIND("-",A286)-1),MASTER!A:C,3,FALSE())</f>
        <v>Sale</v>
      </c>
      <c r="N286" t="str">
        <f t="shared" si="23"/>
        <v/>
      </c>
      <c r="O286" t="str">
        <f t="shared" si="24"/>
        <v/>
      </c>
      <c r="P286">
        <f t="shared" si="25"/>
        <v>0</v>
      </c>
      <c r="Q286">
        <f t="shared" si="26"/>
        <v>0</v>
      </c>
      <c r="R286">
        <f t="shared" si="27"/>
        <v>0</v>
      </c>
    </row>
    <row r="287" spans="1:18" ht="15" customHeight="1">
      <c r="A287" s="17" t="s">
        <v>148</v>
      </c>
      <c r="B287" s="17" t="s">
        <v>143</v>
      </c>
      <c r="C287" s="17" t="s">
        <v>48</v>
      </c>
      <c r="D287" s="17" t="s">
        <v>49</v>
      </c>
      <c r="E287" s="96" t="s">
        <v>38</v>
      </c>
      <c r="F287" s="19">
        <v>0</v>
      </c>
      <c r="G287" s="19">
        <v>0</v>
      </c>
      <c r="H287" s="97">
        <v>337.22800000000001</v>
      </c>
      <c r="I287" s="19">
        <v>7105.46</v>
      </c>
      <c r="J287" s="19">
        <v>2325304.39</v>
      </c>
      <c r="K287" s="19">
        <v>2325304.39</v>
      </c>
      <c r="L287" t="str">
        <f>VLOOKUP(LEFT(A287,FIND("-",A287)-1),MASTER!A:C,2,FALSE())</f>
        <v>Gold</v>
      </c>
      <c r="M287" t="str">
        <f>VLOOKUP(LEFT(A287,FIND("-",A287)-1),MASTER!A:C,3,FALSE())</f>
        <v>Sale</v>
      </c>
      <c r="N287">
        <f t="shared" si="23"/>
        <v>337.22800000000001</v>
      </c>
      <c r="O287">
        <f t="shared" si="24"/>
        <v>7105.46</v>
      </c>
      <c r="P287">
        <f t="shared" si="25"/>
        <v>2396160.0649999999</v>
      </c>
      <c r="Q287">
        <f t="shared" si="26"/>
        <v>2396160.0649999999</v>
      </c>
      <c r="R287">
        <f t="shared" si="27"/>
        <v>0</v>
      </c>
    </row>
    <row r="288" spans="1:18" ht="15" customHeight="1">
      <c r="A288" s="17" t="s">
        <v>148</v>
      </c>
      <c r="B288" s="17" t="s">
        <v>143</v>
      </c>
      <c r="C288" s="17" t="s">
        <v>48</v>
      </c>
      <c r="D288" s="17" t="s">
        <v>51</v>
      </c>
      <c r="E288" s="96" t="s">
        <v>38</v>
      </c>
      <c r="F288" s="96" t="s">
        <v>38</v>
      </c>
      <c r="G288" s="19">
        <v>0</v>
      </c>
      <c r="H288" s="96" t="s">
        <v>38</v>
      </c>
      <c r="I288" s="96" t="s">
        <v>38</v>
      </c>
      <c r="J288" s="19">
        <v>910</v>
      </c>
      <c r="K288" s="19">
        <v>910</v>
      </c>
      <c r="L288" t="str">
        <f>VLOOKUP(LEFT(A288,FIND("-",A288)-1),MASTER!A:C,2,FALSE())</f>
        <v>Gold</v>
      </c>
      <c r="M288" t="str">
        <f>VLOOKUP(LEFT(A288,FIND("-",A288)-1),MASTER!A:C,3,FALSE())</f>
        <v>Sale</v>
      </c>
      <c r="N288" t="str">
        <f t="shared" si="23"/>
        <v/>
      </c>
      <c r="O288" t="str">
        <f t="shared" si="24"/>
        <v/>
      </c>
      <c r="P288">
        <f t="shared" si="25"/>
        <v>0</v>
      </c>
      <c r="Q288">
        <f t="shared" si="26"/>
        <v>0</v>
      </c>
      <c r="R288">
        <f t="shared" si="27"/>
        <v>0</v>
      </c>
    </row>
    <row r="289" spans="1:18" ht="15" customHeight="1">
      <c r="A289" s="17" t="s">
        <v>148</v>
      </c>
      <c r="B289" s="17" t="s">
        <v>143</v>
      </c>
      <c r="C289" s="17" t="s">
        <v>48</v>
      </c>
      <c r="D289" s="17" t="s">
        <v>50</v>
      </c>
      <c r="E289" s="96" t="s">
        <v>38</v>
      </c>
      <c r="F289" s="96" t="s">
        <v>38</v>
      </c>
      <c r="G289" s="19">
        <v>0</v>
      </c>
      <c r="H289" s="96" t="s">
        <v>38</v>
      </c>
      <c r="I289" s="96" t="s">
        <v>38</v>
      </c>
      <c r="J289" s="19">
        <v>110184.36</v>
      </c>
      <c r="K289" s="19">
        <v>110184.36</v>
      </c>
      <c r="L289" t="str">
        <f>VLOOKUP(LEFT(A289,FIND("-",A289)-1),MASTER!A:C,2,FALSE())</f>
        <v>Gold</v>
      </c>
      <c r="M289" t="str">
        <f>VLOOKUP(LEFT(A289,FIND("-",A289)-1),MASTER!A:C,3,FALSE())</f>
        <v>Sale</v>
      </c>
      <c r="N289" t="str">
        <f t="shared" si="23"/>
        <v/>
      </c>
      <c r="O289" t="str">
        <f t="shared" si="24"/>
        <v/>
      </c>
      <c r="P289">
        <f t="shared" si="25"/>
        <v>0</v>
      </c>
      <c r="Q289">
        <f t="shared" si="26"/>
        <v>0</v>
      </c>
      <c r="R289">
        <f t="shared" si="27"/>
        <v>0</v>
      </c>
    </row>
    <row r="290" spans="1:18" ht="15" customHeight="1">
      <c r="A290" s="17" t="s">
        <v>148</v>
      </c>
      <c r="B290" s="17" t="s">
        <v>143</v>
      </c>
      <c r="C290" s="17" t="s">
        <v>48</v>
      </c>
      <c r="D290" s="17" t="s">
        <v>57</v>
      </c>
      <c r="E290" s="96" t="s">
        <v>38</v>
      </c>
      <c r="F290" s="96" t="s">
        <v>38</v>
      </c>
      <c r="G290" s="19">
        <v>0</v>
      </c>
      <c r="H290" s="96" t="s">
        <v>38</v>
      </c>
      <c r="I290" s="96" t="s">
        <v>38</v>
      </c>
      <c r="J290" s="19">
        <v>70840.7</v>
      </c>
      <c r="K290" s="19">
        <v>70840.7</v>
      </c>
      <c r="L290" t="str">
        <f>VLOOKUP(LEFT(A290,FIND("-",A290)-1),MASTER!A:C,2,FALSE())</f>
        <v>Gold</v>
      </c>
      <c r="M290" t="str">
        <f>VLOOKUP(LEFT(A290,FIND("-",A290)-1),MASTER!A:C,3,FALSE())</f>
        <v>Sale</v>
      </c>
      <c r="N290" t="str">
        <f t="shared" si="23"/>
        <v/>
      </c>
      <c r="O290" t="str">
        <f t="shared" si="24"/>
        <v/>
      </c>
      <c r="P290">
        <f t="shared" si="25"/>
        <v>0</v>
      </c>
      <c r="Q290">
        <f t="shared" si="26"/>
        <v>0</v>
      </c>
      <c r="R290">
        <f t="shared" si="27"/>
        <v>0</v>
      </c>
    </row>
    <row r="291" spans="1:18" ht="15" customHeight="1">
      <c r="A291" s="17" t="s">
        <v>148</v>
      </c>
      <c r="B291" s="17" t="s">
        <v>143</v>
      </c>
      <c r="C291" s="17" t="s">
        <v>48</v>
      </c>
      <c r="D291" s="17" t="s">
        <v>58</v>
      </c>
      <c r="E291" s="96" t="s">
        <v>38</v>
      </c>
      <c r="F291" s="96" t="s">
        <v>38</v>
      </c>
      <c r="G291" s="19">
        <v>0</v>
      </c>
      <c r="H291" s="96" t="s">
        <v>38</v>
      </c>
      <c r="I291" s="96" t="s">
        <v>38</v>
      </c>
      <c r="J291" s="19">
        <v>142.11000000000001</v>
      </c>
      <c r="K291" s="19">
        <v>142.11000000000001</v>
      </c>
      <c r="L291" t="str">
        <f>VLOOKUP(LEFT(A291,FIND("-",A291)-1),MASTER!A:C,2,FALSE())</f>
        <v>Gold</v>
      </c>
      <c r="M291" t="str">
        <f>VLOOKUP(LEFT(A291,FIND("-",A291)-1),MASTER!A:C,3,FALSE())</f>
        <v>Sale</v>
      </c>
      <c r="N291" t="str">
        <f t="shared" si="23"/>
        <v/>
      </c>
      <c r="O291" t="str">
        <f t="shared" si="24"/>
        <v/>
      </c>
      <c r="P291">
        <f t="shared" si="25"/>
        <v>0</v>
      </c>
      <c r="Q291">
        <f t="shared" si="26"/>
        <v>0</v>
      </c>
      <c r="R291">
        <f t="shared" si="27"/>
        <v>0</v>
      </c>
    </row>
    <row r="292" spans="1:18" ht="15" customHeight="1">
      <c r="A292" s="17" t="s">
        <v>148</v>
      </c>
      <c r="B292" s="17" t="s">
        <v>143</v>
      </c>
      <c r="C292" s="17" t="s">
        <v>48</v>
      </c>
      <c r="D292" s="17" t="s">
        <v>52</v>
      </c>
      <c r="E292" s="96" t="s">
        <v>38</v>
      </c>
      <c r="F292" s="96" t="s">
        <v>38</v>
      </c>
      <c r="G292" s="19">
        <v>0</v>
      </c>
      <c r="H292" s="96" t="s">
        <v>38</v>
      </c>
      <c r="I292" s="96" t="s">
        <v>38</v>
      </c>
      <c r="J292" s="19">
        <v>34879.57</v>
      </c>
      <c r="K292" s="19">
        <v>0</v>
      </c>
      <c r="L292" t="str">
        <f>VLOOKUP(LEFT(A292,FIND("-",A292)-1),MASTER!A:C,2,FALSE())</f>
        <v>Gold</v>
      </c>
      <c r="M292" t="str">
        <f>VLOOKUP(LEFT(A292,FIND("-",A292)-1),MASTER!A:C,3,FALSE())</f>
        <v>Sale</v>
      </c>
      <c r="N292" t="str">
        <f t="shared" si="23"/>
        <v/>
      </c>
      <c r="O292" t="str">
        <f t="shared" si="24"/>
        <v/>
      </c>
      <c r="P292">
        <f t="shared" si="25"/>
        <v>0</v>
      </c>
      <c r="Q292">
        <f t="shared" si="26"/>
        <v>0</v>
      </c>
      <c r="R292">
        <f t="shared" si="27"/>
        <v>0</v>
      </c>
    </row>
    <row r="293" spans="1:18" ht="15" customHeight="1">
      <c r="A293" s="17" t="s">
        <v>148</v>
      </c>
      <c r="B293" s="17" t="s">
        <v>143</v>
      </c>
      <c r="C293" s="17" t="s">
        <v>48</v>
      </c>
      <c r="D293" s="17" t="s">
        <v>53</v>
      </c>
      <c r="E293" s="96" t="s">
        <v>38</v>
      </c>
      <c r="F293" s="96" t="s">
        <v>38</v>
      </c>
      <c r="G293" s="19">
        <v>0</v>
      </c>
      <c r="H293" s="96" t="s">
        <v>38</v>
      </c>
      <c r="I293" s="96" t="s">
        <v>38</v>
      </c>
      <c r="J293" s="19">
        <v>34879.57</v>
      </c>
      <c r="K293" s="19">
        <v>0</v>
      </c>
      <c r="L293" t="str">
        <f>VLOOKUP(LEFT(A293,FIND("-",A293)-1),MASTER!A:C,2,FALSE())</f>
        <v>Gold</v>
      </c>
      <c r="M293" t="str">
        <f>VLOOKUP(LEFT(A293,FIND("-",A293)-1),MASTER!A:C,3,FALSE())</f>
        <v>Sale</v>
      </c>
      <c r="N293" t="str">
        <f t="shared" si="23"/>
        <v/>
      </c>
      <c r="O293" t="str">
        <f t="shared" si="24"/>
        <v/>
      </c>
      <c r="P293">
        <f t="shared" si="25"/>
        <v>0</v>
      </c>
      <c r="Q293">
        <f t="shared" si="26"/>
        <v>0</v>
      </c>
      <c r="R293">
        <f t="shared" si="27"/>
        <v>0</v>
      </c>
    </row>
    <row r="294" spans="1:18" ht="15" customHeight="1">
      <c r="A294" s="17" t="s">
        <v>148</v>
      </c>
      <c r="B294" s="17" t="s">
        <v>143</v>
      </c>
      <c r="C294" s="17" t="s">
        <v>48</v>
      </c>
      <c r="D294" s="17" t="s">
        <v>54</v>
      </c>
      <c r="E294" s="96" t="s">
        <v>38</v>
      </c>
      <c r="F294" s="96" t="s">
        <v>38</v>
      </c>
      <c r="G294" s="19">
        <v>0</v>
      </c>
      <c r="H294" s="96" t="s">
        <v>38</v>
      </c>
      <c r="I294" s="96" t="s">
        <v>38</v>
      </c>
      <c r="J294" s="19">
        <v>13.65</v>
      </c>
      <c r="K294" s="19">
        <v>0</v>
      </c>
      <c r="L294" t="str">
        <f>VLOOKUP(LEFT(A294,FIND("-",A294)-1),MASTER!A:C,2,FALSE())</f>
        <v>Gold</v>
      </c>
      <c r="M294" t="str">
        <f>VLOOKUP(LEFT(A294,FIND("-",A294)-1),MASTER!A:C,3,FALSE())</f>
        <v>Sale</v>
      </c>
      <c r="N294" t="str">
        <f t="shared" si="23"/>
        <v/>
      </c>
      <c r="O294" t="str">
        <f t="shared" si="24"/>
        <v/>
      </c>
      <c r="P294">
        <f t="shared" si="25"/>
        <v>0</v>
      </c>
      <c r="Q294">
        <f t="shared" si="26"/>
        <v>0</v>
      </c>
      <c r="R294">
        <f t="shared" si="27"/>
        <v>0</v>
      </c>
    </row>
    <row r="295" spans="1:18" ht="15" customHeight="1">
      <c r="A295" s="17" t="s">
        <v>148</v>
      </c>
      <c r="B295" s="17" t="s">
        <v>143</v>
      </c>
      <c r="C295" s="17" t="s">
        <v>48</v>
      </c>
      <c r="D295" s="17" t="s">
        <v>55</v>
      </c>
      <c r="E295" s="96" t="s">
        <v>38</v>
      </c>
      <c r="F295" s="96" t="s">
        <v>38</v>
      </c>
      <c r="G295" s="19">
        <v>0</v>
      </c>
      <c r="H295" s="96" t="s">
        <v>38</v>
      </c>
      <c r="I295" s="96" t="s">
        <v>38</v>
      </c>
      <c r="J295" s="19">
        <v>13.65</v>
      </c>
      <c r="K295" s="19">
        <v>0</v>
      </c>
      <c r="L295" t="str">
        <f>VLOOKUP(LEFT(A295,FIND("-",A295)-1),MASTER!A:C,2,FALSE())</f>
        <v>Gold</v>
      </c>
      <c r="M295" t="str">
        <f>VLOOKUP(LEFT(A295,FIND("-",A295)-1),MASTER!A:C,3,FALSE())</f>
        <v>Sale</v>
      </c>
      <c r="N295" t="str">
        <f t="shared" si="23"/>
        <v/>
      </c>
      <c r="O295" t="str">
        <f t="shared" si="24"/>
        <v/>
      </c>
      <c r="P295">
        <f t="shared" si="25"/>
        <v>0</v>
      </c>
      <c r="Q295">
        <f t="shared" si="26"/>
        <v>0</v>
      </c>
      <c r="R295">
        <f t="shared" si="27"/>
        <v>0</v>
      </c>
    </row>
    <row r="296" spans="1:18" ht="15" customHeight="1">
      <c r="A296" s="17" t="s">
        <v>148</v>
      </c>
      <c r="B296" s="17" t="s">
        <v>143</v>
      </c>
      <c r="C296" s="17" t="s">
        <v>48</v>
      </c>
      <c r="D296" s="17" t="s">
        <v>52</v>
      </c>
      <c r="E296" s="96" t="s">
        <v>38</v>
      </c>
      <c r="F296" s="96" t="s">
        <v>38</v>
      </c>
      <c r="G296" s="19">
        <v>0</v>
      </c>
      <c r="H296" s="96" t="s">
        <v>38</v>
      </c>
      <c r="I296" s="96" t="s">
        <v>38</v>
      </c>
      <c r="J296" s="19">
        <v>1652.77</v>
      </c>
      <c r="K296" s="19">
        <v>0</v>
      </c>
      <c r="L296" t="str">
        <f>VLOOKUP(LEFT(A296,FIND("-",A296)-1),MASTER!A:C,2,FALSE())</f>
        <v>Gold</v>
      </c>
      <c r="M296" t="str">
        <f>VLOOKUP(LEFT(A296,FIND("-",A296)-1),MASTER!A:C,3,FALSE())</f>
        <v>Sale</v>
      </c>
      <c r="N296" t="str">
        <f t="shared" si="23"/>
        <v/>
      </c>
      <c r="O296" t="str">
        <f t="shared" si="24"/>
        <v/>
      </c>
      <c r="P296">
        <f t="shared" si="25"/>
        <v>0</v>
      </c>
      <c r="Q296">
        <f t="shared" si="26"/>
        <v>0</v>
      </c>
      <c r="R296">
        <f t="shared" si="27"/>
        <v>0</v>
      </c>
    </row>
    <row r="297" spans="1:18" ht="15" customHeight="1">
      <c r="A297" s="17" t="s">
        <v>148</v>
      </c>
      <c r="B297" s="17" t="s">
        <v>143</v>
      </c>
      <c r="C297" s="17" t="s">
        <v>48</v>
      </c>
      <c r="D297" s="17" t="s">
        <v>53</v>
      </c>
      <c r="E297" s="96" t="s">
        <v>38</v>
      </c>
      <c r="F297" s="96" t="s">
        <v>38</v>
      </c>
      <c r="G297" s="19">
        <v>0</v>
      </c>
      <c r="H297" s="96" t="s">
        <v>38</v>
      </c>
      <c r="I297" s="96" t="s">
        <v>38</v>
      </c>
      <c r="J297" s="19">
        <v>1652.77</v>
      </c>
      <c r="K297" s="19">
        <v>0</v>
      </c>
      <c r="L297" t="str">
        <f>VLOOKUP(LEFT(A297,FIND("-",A297)-1),MASTER!A:C,2,FALSE())</f>
        <v>Gold</v>
      </c>
      <c r="M297" t="str">
        <f>VLOOKUP(LEFT(A297,FIND("-",A297)-1),MASTER!A:C,3,FALSE())</f>
        <v>Sale</v>
      </c>
      <c r="N297" t="str">
        <f t="shared" si="23"/>
        <v/>
      </c>
      <c r="O297" t="str">
        <f t="shared" si="24"/>
        <v/>
      </c>
      <c r="P297">
        <f t="shared" si="25"/>
        <v>0</v>
      </c>
      <c r="Q297">
        <f t="shared" si="26"/>
        <v>0</v>
      </c>
      <c r="R297">
        <f t="shared" si="27"/>
        <v>0</v>
      </c>
    </row>
    <row r="298" spans="1:18" ht="15" customHeight="1">
      <c r="A298" s="17" t="s">
        <v>148</v>
      </c>
      <c r="B298" s="17" t="s">
        <v>143</v>
      </c>
      <c r="C298" s="17" t="s">
        <v>48</v>
      </c>
      <c r="D298" s="17" t="s">
        <v>60</v>
      </c>
      <c r="E298" s="96" t="s">
        <v>38</v>
      </c>
      <c r="F298" s="96" t="s">
        <v>38</v>
      </c>
      <c r="G298" s="19">
        <v>0</v>
      </c>
      <c r="H298" s="96" t="s">
        <v>38</v>
      </c>
      <c r="I298" s="96" t="s">
        <v>38</v>
      </c>
      <c r="J298" s="19">
        <v>1062.6099999999999</v>
      </c>
      <c r="K298" s="19">
        <v>0</v>
      </c>
      <c r="L298" t="str">
        <f>VLOOKUP(LEFT(A298,FIND("-",A298)-1),MASTER!A:C,2,FALSE())</f>
        <v>Gold</v>
      </c>
      <c r="M298" t="str">
        <f>VLOOKUP(LEFT(A298,FIND("-",A298)-1),MASTER!A:C,3,FALSE())</f>
        <v>Sale</v>
      </c>
      <c r="N298" t="str">
        <f t="shared" si="23"/>
        <v/>
      </c>
      <c r="O298" t="str">
        <f t="shared" si="24"/>
        <v/>
      </c>
      <c r="P298">
        <f t="shared" si="25"/>
        <v>0</v>
      </c>
      <c r="Q298">
        <f t="shared" si="26"/>
        <v>0</v>
      </c>
      <c r="R298">
        <f t="shared" si="27"/>
        <v>0</v>
      </c>
    </row>
    <row r="299" spans="1:18" ht="15" customHeight="1">
      <c r="A299" s="17" t="s">
        <v>148</v>
      </c>
      <c r="B299" s="17" t="s">
        <v>143</v>
      </c>
      <c r="C299" s="17" t="s">
        <v>48</v>
      </c>
      <c r="D299" s="17" t="s">
        <v>61</v>
      </c>
      <c r="E299" s="96" t="s">
        <v>38</v>
      </c>
      <c r="F299" s="96" t="s">
        <v>38</v>
      </c>
      <c r="G299" s="19">
        <v>0</v>
      </c>
      <c r="H299" s="96" t="s">
        <v>38</v>
      </c>
      <c r="I299" s="96" t="s">
        <v>38</v>
      </c>
      <c r="J299" s="19">
        <v>1062.6099999999999</v>
      </c>
      <c r="K299" s="19">
        <v>0</v>
      </c>
      <c r="L299" t="str">
        <f>VLOOKUP(LEFT(A299,FIND("-",A299)-1),MASTER!A:C,2,FALSE())</f>
        <v>Gold</v>
      </c>
      <c r="M299" t="str">
        <f>VLOOKUP(LEFT(A299,FIND("-",A299)-1),MASTER!A:C,3,FALSE())</f>
        <v>Sale</v>
      </c>
      <c r="N299" t="str">
        <f t="shared" si="23"/>
        <v/>
      </c>
      <c r="O299" t="str">
        <f t="shared" si="24"/>
        <v/>
      </c>
      <c r="P299">
        <f t="shared" si="25"/>
        <v>0</v>
      </c>
      <c r="Q299">
        <f t="shared" si="26"/>
        <v>0</v>
      </c>
      <c r="R299">
        <f t="shared" si="27"/>
        <v>0</v>
      </c>
    </row>
    <row r="300" spans="1:18" ht="15" customHeight="1">
      <c r="A300" s="17" t="s">
        <v>148</v>
      </c>
      <c r="B300" s="17" t="s">
        <v>143</v>
      </c>
      <c r="C300" s="17" t="s">
        <v>48</v>
      </c>
      <c r="D300" s="17" t="s">
        <v>60</v>
      </c>
      <c r="E300" s="96" t="s">
        <v>38</v>
      </c>
      <c r="F300" s="96" t="s">
        <v>38</v>
      </c>
      <c r="G300" s="19">
        <v>0</v>
      </c>
      <c r="H300" s="96" t="s">
        <v>38</v>
      </c>
      <c r="I300" s="96" t="s">
        <v>38</v>
      </c>
      <c r="J300" s="19">
        <v>2.13</v>
      </c>
      <c r="K300" s="19">
        <v>0</v>
      </c>
      <c r="L300" t="str">
        <f>VLOOKUP(LEFT(A300,FIND("-",A300)-1),MASTER!A:C,2,FALSE())</f>
        <v>Gold</v>
      </c>
      <c r="M300" t="str">
        <f>VLOOKUP(LEFT(A300,FIND("-",A300)-1),MASTER!A:C,3,FALSE())</f>
        <v>Sale</v>
      </c>
      <c r="N300" t="str">
        <f t="shared" si="23"/>
        <v/>
      </c>
      <c r="O300" t="str">
        <f t="shared" si="24"/>
        <v/>
      </c>
      <c r="P300">
        <f t="shared" si="25"/>
        <v>0</v>
      </c>
      <c r="Q300">
        <f t="shared" si="26"/>
        <v>0</v>
      </c>
      <c r="R300">
        <f t="shared" si="27"/>
        <v>0</v>
      </c>
    </row>
    <row r="301" spans="1:18" ht="15" customHeight="1">
      <c r="A301" s="17" t="s">
        <v>148</v>
      </c>
      <c r="B301" s="17" t="s">
        <v>143</v>
      </c>
      <c r="C301" s="17" t="s">
        <v>48</v>
      </c>
      <c r="D301" s="17" t="s">
        <v>61</v>
      </c>
      <c r="E301" s="96" t="s">
        <v>38</v>
      </c>
      <c r="F301" s="96" t="s">
        <v>38</v>
      </c>
      <c r="G301" s="19">
        <v>0</v>
      </c>
      <c r="H301" s="96" t="s">
        <v>38</v>
      </c>
      <c r="I301" s="96" t="s">
        <v>38</v>
      </c>
      <c r="J301" s="19">
        <v>2.13</v>
      </c>
      <c r="K301" s="19">
        <v>0</v>
      </c>
      <c r="L301" t="str">
        <f>VLOOKUP(LEFT(A301,FIND("-",A301)-1),MASTER!A:C,2,FALSE())</f>
        <v>Gold</v>
      </c>
      <c r="M301" t="str">
        <f>VLOOKUP(LEFT(A301,FIND("-",A301)-1),MASTER!A:C,3,FALSE())</f>
        <v>Sale</v>
      </c>
      <c r="N301" t="str">
        <f t="shared" si="23"/>
        <v/>
      </c>
      <c r="O301" t="str">
        <f t="shared" si="24"/>
        <v/>
      </c>
      <c r="P301">
        <f t="shared" si="25"/>
        <v>0</v>
      </c>
      <c r="Q301">
        <f t="shared" si="26"/>
        <v>0</v>
      </c>
      <c r="R301">
        <f t="shared" si="27"/>
        <v>0</v>
      </c>
    </row>
    <row r="302" spans="1:18" ht="15" customHeight="1">
      <c r="A302" s="17" t="s">
        <v>148</v>
      </c>
      <c r="B302" s="17" t="s">
        <v>143</v>
      </c>
      <c r="C302" s="17" t="s">
        <v>48</v>
      </c>
      <c r="D302" s="17" t="s">
        <v>42</v>
      </c>
      <c r="E302" s="96" t="s">
        <v>38</v>
      </c>
      <c r="F302" s="96" t="s">
        <v>38</v>
      </c>
      <c r="G302" s="19">
        <v>0.02</v>
      </c>
      <c r="H302" s="96" t="s">
        <v>38</v>
      </c>
      <c r="I302" s="96" t="s">
        <v>38</v>
      </c>
      <c r="J302" s="19">
        <v>0</v>
      </c>
      <c r="K302" s="19">
        <v>0</v>
      </c>
      <c r="L302" t="str">
        <f>VLOOKUP(LEFT(A302,FIND("-",A302)-1),MASTER!A:C,2,FALSE())</f>
        <v>Gold</v>
      </c>
      <c r="M302" t="str">
        <f>VLOOKUP(LEFT(A302,FIND("-",A302)-1),MASTER!A:C,3,FALSE())</f>
        <v>Sale</v>
      </c>
      <c r="N302" t="str">
        <f t="shared" si="23"/>
        <v/>
      </c>
      <c r="O302" t="str">
        <f t="shared" si="24"/>
        <v/>
      </c>
      <c r="P302">
        <f t="shared" si="25"/>
        <v>0</v>
      </c>
      <c r="Q302">
        <f t="shared" si="26"/>
        <v>0</v>
      </c>
      <c r="R302">
        <f t="shared" si="27"/>
        <v>0</v>
      </c>
    </row>
    <row r="303" spans="1:18" ht="15" customHeight="1">
      <c r="A303" s="17" t="s">
        <v>148</v>
      </c>
      <c r="B303" s="17" t="s">
        <v>143</v>
      </c>
      <c r="C303" s="17" t="s">
        <v>48</v>
      </c>
      <c r="D303" s="17" t="s">
        <v>43</v>
      </c>
      <c r="E303" s="96" t="s">
        <v>38</v>
      </c>
      <c r="F303" s="96" t="s">
        <v>38</v>
      </c>
      <c r="G303" s="19">
        <v>2582603</v>
      </c>
      <c r="H303" s="96" t="s">
        <v>38</v>
      </c>
      <c r="I303" s="96" t="s">
        <v>38</v>
      </c>
      <c r="J303" s="19">
        <v>0</v>
      </c>
      <c r="K303" s="19">
        <v>0</v>
      </c>
      <c r="L303" t="str">
        <f>VLOOKUP(LEFT(A303,FIND("-",A303)-1),MASTER!A:C,2,FALSE())</f>
        <v>Gold</v>
      </c>
      <c r="M303" t="str">
        <f>VLOOKUP(LEFT(A303,FIND("-",A303)-1),MASTER!A:C,3,FALSE())</f>
        <v>Sale</v>
      </c>
      <c r="N303" t="str">
        <f t="shared" si="23"/>
        <v/>
      </c>
      <c r="O303" t="str">
        <f t="shared" si="24"/>
        <v/>
      </c>
      <c r="P303">
        <f t="shared" si="25"/>
        <v>0</v>
      </c>
      <c r="Q303">
        <f t="shared" si="26"/>
        <v>0</v>
      </c>
      <c r="R303">
        <f t="shared" si="27"/>
        <v>0</v>
      </c>
    </row>
    <row r="304" spans="1:18" ht="15" customHeight="1">
      <c r="A304" s="17" t="s">
        <v>149</v>
      </c>
      <c r="B304" s="17" t="s">
        <v>143</v>
      </c>
      <c r="C304" s="17" t="s">
        <v>48</v>
      </c>
      <c r="D304" s="17" t="s">
        <v>49</v>
      </c>
      <c r="E304" s="96" t="s">
        <v>38</v>
      </c>
      <c r="F304" s="19">
        <v>0</v>
      </c>
      <c r="G304" s="19">
        <v>0</v>
      </c>
      <c r="H304" s="97">
        <v>98.055000000000007</v>
      </c>
      <c r="I304" s="19">
        <v>7105.46</v>
      </c>
      <c r="J304" s="19">
        <v>696726.96</v>
      </c>
      <c r="K304" s="19">
        <v>696726.96</v>
      </c>
      <c r="L304" t="str">
        <f>VLOOKUP(LEFT(A304,FIND("-",A304)-1),MASTER!A:C,2,FALSE())</f>
        <v>Gold</v>
      </c>
      <c r="M304" t="str">
        <f>VLOOKUP(LEFT(A304,FIND("-",A304)-1),MASTER!A:C,3,FALSE())</f>
        <v>Sale</v>
      </c>
      <c r="N304">
        <f t="shared" si="23"/>
        <v>98.055000000000007</v>
      </c>
      <c r="O304">
        <f t="shared" si="24"/>
        <v>7105.46</v>
      </c>
      <c r="P304">
        <f t="shared" si="25"/>
        <v>696725.88</v>
      </c>
      <c r="Q304">
        <f t="shared" si="26"/>
        <v>696725.88</v>
      </c>
      <c r="R304">
        <f t="shared" si="27"/>
        <v>0</v>
      </c>
    </row>
    <row r="305" spans="1:18" ht="15" customHeight="1">
      <c r="A305" s="17" t="s">
        <v>149</v>
      </c>
      <c r="B305" s="17" t="s">
        <v>143</v>
      </c>
      <c r="C305" s="17" t="s">
        <v>48</v>
      </c>
      <c r="D305" s="17" t="s">
        <v>50</v>
      </c>
      <c r="E305" s="96" t="s">
        <v>38</v>
      </c>
      <c r="F305" s="96" t="s">
        <v>38</v>
      </c>
      <c r="G305" s="19">
        <v>0</v>
      </c>
      <c r="H305" s="96" t="s">
        <v>38</v>
      </c>
      <c r="I305" s="96" t="s">
        <v>38</v>
      </c>
      <c r="J305" s="19">
        <v>30830.59</v>
      </c>
      <c r="K305" s="19">
        <v>30830.59</v>
      </c>
      <c r="L305" t="str">
        <f>VLOOKUP(LEFT(A305,FIND("-",A305)-1),MASTER!A:C,2,FALSE())</f>
        <v>Gold</v>
      </c>
      <c r="M305" t="str">
        <f>VLOOKUP(LEFT(A305,FIND("-",A305)-1),MASTER!A:C,3,FALSE())</f>
        <v>Sale</v>
      </c>
      <c r="N305" t="str">
        <f t="shared" si="23"/>
        <v/>
      </c>
      <c r="O305" t="str">
        <f t="shared" si="24"/>
        <v/>
      </c>
      <c r="P305">
        <f t="shared" si="25"/>
        <v>0</v>
      </c>
      <c r="Q305">
        <f t="shared" si="26"/>
        <v>0</v>
      </c>
      <c r="R305">
        <f t="shared" si="27"/>
        <v>0</v>
      </c>
    </row>
    <row r="306" spans="1:18" ht="15" customHeight="1">
      <c r="A306" s="17" t="s">
        <v>149</v>
      </c>
      <c r="B306" s="17" t="s">
        <v>143</v>
      </c>
      <c r="C306" s="17" t="s">
        <v>48</v>
      </c>
      <c r="D306" s="17" t="s">
        <v>56</v>
      </c>
      <c r="E306" s="96" t="s">
        <v>38</v>
      </c>
      <c r="F306" s="96" t="s">
        <v>38</v>
      </c>
      <c r="G306" s="19">
        <v>0</v>
      </c>
      <c r="H306" s="96" t="s">
        <v>38</v>
      </c>
      <c r="I306" s="96" t="s">
        <v>38</v>
      </c>
      <c r="J306" s="19">
        <v>2</v>
      </c>
      <c r="K306" s="19">
        <v>2</v>
      </c>
      <c r="L306" t="str">
        <f>VLOOKUP(LEFT(A306,FIND("-",A306)-1),MASTER!A:C,2,FALSE())</f>
        <v>Gold</v>
      </c>
      <c r="M306" t="str">
        <f>VLOOKUP(LEFT(A306,FIND("-",A306)-1),MASTER!A:C,3,FALSE())</f>
        <v>Sale</v>
      </c>
      <c r="N306" t="str">
        <f t="shared" si="23"/>
        <v/>
      </c>
      <c r="O306" t="str">
        <f t="shared" si="24"/>
        <v/>
      </c>
      <c r="P306">
        <f t="shared" si="25"/>
        <v>0</v>
      </c>
      <c r="Q306">
        <f t="shared" si="26"/>
        <v>0</v>
      </c>
      <c r="R306">
        <f t="shared" si="27"/>
        <v>0</v>
      </c>
    </row>
    <row r="307" spans="1:18" ht="15" customHeight="1">
      <c r="A307" s="17" t="s">
        <v>149</v>
      </c>
      <c r="B307" s="17" t="s">
        <v>143</v>
      </c>
      <c r="C307" s="17" t="s">
        <v>48</v>
      </c>
      <c r="D307" s="17" t="s">
        <v>52</v>
      </c>
      <c r="E307" s="96" t="s">
        <v>38</v>
      </c>
      <c r="F307" s="96" t="s">
        <v>38</v>
      </c>
      <c r="G307" s="19">
        <v>0</v>
      </c>
      <c r="H307" s="96" t="s">
        <v>38</v>
      </c>
      <c r="I307" s="96" t="s">
        <v>38</v>
      </c>
      <c r="J307" s="19">
        <v>10450.9</v>
      </c>
      <c r="K307" s="19">
        <v>0</v>
      </c>
      <c r="L307" t="str">
        <f>VLOOKUP(LEFT(A307,FIND("-",A307)-1),MASTER!A:C,2,FALSE())</f>
        <v>Gold</v>
      </c>
      <c r="M307" t="str">
        <f>VLOOKUP(LEFT(A307,FIND("-",A307)-1),MASTER!A:C,3,FALSE())</f>
        <v>Sale</v>
      </c>
      <c r="N307" t="str">
        <f t="shared" si="23"/>
        <v/>
      </c>
      <c r="O307" t="str">
        <f t="shared" si="24"/>
        <v/>
      </c>
      <c r="P307">
        <f t="shared" si="25"/>
        <v>0</v>
      </c>
      <c r="Q307">
        <f t="shared" si="26"/>
        <v>0</v>
      </c>
      <c r="R307">
        <f t="shared" si="27"/>
        <v>0</v>
      </c>
    </row>
    <row r="308" spans="1:18" ht="15" customHeight="1">
      <c r="A308" s="17" t="s">
        <v>149</v>
      </c>
      <c r="B308" s="17" t="s">
        <v>143</v>
      </c>
      <c r="C308" s="17" t="s">
        <v>48</v>
      </c>
      <c r="D308" s="17" t="s">
        <v>53</v>
      </c>
      <c r="E308" s="96" t="s">
        <v>38</v>
      </c>
      <c r="F308" s="96" t="s">
        <v>38</v>
      </c>
      <c r="G308" s="19">
        <v>0</v>
      </c>
      <c r="H308" s="96" t="s">
        <v>38</v>
      </c>
      <c r="I308" s="96" t="s">
        <v>38</v>
      </c>
      <c r="J308" s="19">
        <v>10450.9</v>
      </c>
      <c r="K308" s="19">
        <v>0</v>
      </c>
      <c r="L308" t="str">
        <f>VLOOKUP(LEFT(A308,FIND("-",A308)-1),MASTER!A:C,2,FALSE())</f>
        <v>Gold</v>
      </c>
      <c r="M308" t="str">
        <f>VLOOKUP(LEFT(A308,FIND("-",A308)-1),MASTER!A:C,3,FALSE())</f>
        <v>Sale</v>
      </c>
      <c r="N308" t="str">
        <f t="shared" si="23"/>
        <v/>
      </c>
      <c r="O308" t="str">
        <f t="shared" si="24"/>
        <v/>
      </c>
      <c r="P308">
        <f t="shared" si="25"/>
        <v>0</v>
      </c>
      <c r="Q308">
        <f t="shared" si="26"/>
        <v>0</v>
      </c>
      <c r="R308">
        <f t="shared" si="27"/>
        <v>0</v>
      </c>
    </row>
    <row r="309" spans="1:18" ht="15" customHeight="1">
      <c r="A309" s="17" t="s">
        <v>149</v>
      </c>
      <c r="B309" s="17" t="s">
        <v>143</v>
      </c>
      <c r="C309" s="17" t="s">
        <v>48</v>
      </c>
      <c r="D309" s="17" t="s">
        <v>52</v>
      </c>
      <c r="E309" s="96" t="s">
        <v>38</v>
      </c>
      <c r="F309" s="96" t="s">
        <v>38</v>
      </c>
      <c r="G309" s="19">
        <v>0</v>
      </c>
      <c r="H309" s="96" t="s">
        <v>38</v>
      </c>
      <c r="I309" s="96" t="s">
        <v>38</v>
      </c>
      <c r="J309" s="19">
        <v>462.46</v>
      </c>
      <c r="K309" s="19">
        <v>0</v>
      </c>
      <c r="L309" t="str">
        <f>VLOOKUP(LEFT(A309,FIND("-",A309)-1),MASTER!A:C,2,FALSE())</f>
        <v>Gold</v>
      </c>
      <c r="M309" t="str">
        <f>VLOOKUP(LEFT(A309,FIND("-",A309)-1),MASTER!A:C,3,FALSE())</f>
        <v>Sale</v>
      </c>
      <c r="N309" t="str">
        <f t="shared" si="23"/>
        <v/>
      </c>
      <c r="O309" t="str">
        <f t="shared" si="24"/>
        <v/>
      </c>
      <c r="P309">
        <f t="shared" si="25"/>
        <v>0</v>
      </c>
      <c r="Q309">
        <f t="shared" si="26"/>
        <v>0</v>
      </c>
      <c r="R309">
        <f t="shared" si="27"/>
        <v>0</v>
      </c>
    </row>
    <row r="310" spans="1:18" ht="15" customHeight="1">
      <c r="A310" s="17" t="s">
        <v>149</v>
      </c>
      <c r="B310" s="17" t="s">
        <v>143</v>
      </c>
      <c r="C310" s="17" t="s">
        <v>48</v>
      </c>
      <c r="D310" s="17" t="s">
        <v>53</v>
      </c>
      <c r="E310" s="96" t="s">
        <v>38</v>
      </c>
      <c r="F310" s="96" t="s">
        <v>38</v>
      </c>
      <c r="G310" s="19">
        <v>0</v>
      </c>
      <c r="H310" s="96" t="s">
        <v>38</v>
      </c>
      <c r="I310" s="96" t="s">
        <v>38</v>
      </c>
      <c r="J310" s="19">
        <v>462.46</v>
      </c>
      <c r="K310" s="19">
        <v>0</v>
      </c>
      <c r="L310" t="str">
        <f>VLOOKUP(LEFT(A310,FIND("-",A310)-1),MASTER!A:C,2,FALSE())</f>
        <v>Gold</v>
      </c>
      <c r="M310" t="str">
        <f>VLOOKUP(LEFT(A310,FIND("-",A310)-1),MASTER!A:C,3,FALSE())</f>
        <v>Sale</v>
      </c>
      <c r="N310" t="str">
        <f t="shared" si="23"/>
        <v/>
      </c>
      <c r="O310" t="str">
        <f t="shared" si="24"/>
        <v/>
      </c>
      <c r="P310">
        <f t="shared" si="25"/>
        <v>0</v>
      </c>
      <c r="Q310">
        <f t="shared" si="26"/>
        <v>0</v>
      </c>
      <c r="R310">
        <f t="shared" si="27"/>
        <v>0</v>
      </c>
    </row>
    <row r="311" spans="1:18" ht="15" customHeight="1">
      <c r="A311" s="17" t="s">
        <v>149</v>
      </c>
      <c r="B311" s="17" t="s">
        <v>143</v>
      </c>
      <c r="C311" s="17" t="s">
        <v>48</v>
      </c>
      <c r="D311" s="17" t="s">
        <v>52</v>
      </c>
      <c r="E311" s="96" t="s">
        <v>38</v>
      </c>
      <c r="F311" s="96" t="s">
        <v>38</v>
      </c>
      <c r="G311" s="19">
        <v>0</v>
      </c>
      <c r="H311" s="96" t="s">
        <v>38</v>
      </c>
      <c r="I311" s="96" t="s">
        <v>38</v>
      </c>
      <c r="J311" s="19">
        <v>0.03</v>
      </c>
      <c r="K311" s="19">
        <v>0</v>
      </c>
      <c r="L311" t="str">
        <f>VLOOKUP(LEFT(A311,FIND("-",A311)-1),MASTER!A:C,2,FALSE())</f>
        <v>Gold</v>
      </c>
      <c r="M311" t="str">
        <f>VLOOKUP(LEFT(A311,FIND("-",A311)-1),MASTER!A:C,3,FALSE())</f>
        <v>Sale</v>
      </c>
      <c r="N311" t="str">
        <f t="shared" si="23"/>
        <v/>
      </c>
      <c r="O311" t="str">
        <f t="shared" si="24"/>
        <v/>
      </c>
      <c r="P311">
        <f t="shared" si="25"/>
        <v>0</v>
      </c>
      <c r="Q311">
        <f t="shared" si="26"/>
        <v>0</v>
      </c>
      <c r="R311">
        <f t="shared" si="27"/>
        <v>0</v>
      </c>
    </row>
    <row r="312" spans="1:18" ht="15" customHeight="1">
      <c r="A312" s="17" t="s">
        <v>149</v>
      </c>
      <c r="B312" s="17" t="s">
        <v>143</v>
      </c>
      <c r="C312" s="17" t="s">
        <v>48</v>
      </c>
      <c r="D312" s="17" t="s">
        <v>53</v>
      </c>
      <c r="E312" s="96" t="s">
        <v>38</v>
      </c>
      <c r="F312" s="96" t="s">
        <v>38</v>
      </c>
      <c r="G312" s="19">
        <v>0</v>
      </c>
      <c r="H312" s="96" t="s">
        <v>38</v>
      </c>
      <c r="I312" s="96" t="s">
        <v>38</v>
      </c>
      <c r="J312" s="19">
        <v>0.03</v>
      </c>
      <c r="K312" s="19">
        <v>0</v>
      </c>
      <c r="L312" t="str">
        <f>VLOOKUP(LEFT(A312,FIND("-",A312)-1),MASTER!A:C,2,FALSE())</f>
        <v>Gold</v>
      </c>
      <c r="M312" t="str">
        <f>VLOOKUP(LEFT(A312,FIND("-",A312)-1),MASTER!A:C,3,FALSE())</f>
        <v>Sale</v>
      </c>
      <c r="N312" t="str">
        <f t="shared" si="23"/>
        <v/>
      </c>
      <c r="O312" t="str">
        <f t="shared" si="24"/>
        <v/>
      </c>
      <c r="P312">
        <f t="shared" si="25"/>
        <v>0</v>
      </c>
      <c r="Q312">
        <f t="shared" si="26"/>
        <v>0</v>
      </c>
      <c r="R312">
        <f t="shared" si="27"/>
        <v>0</v>
      </c>
    </row>
    <row r="313" spans="1:18" ht="15" customHeight="1">
      <c r="A313" s="17" t="s">
        <v>149</v>
      </c>
      <c r="B313" s="17" t="s">
        <v>143</v>
      </c>
      <c r="C313" s="17" t="s">
        <v>48</v>
      </c>
      <c r="D313" s="17" t="s">
        <v>42</v>
      </c>
      <c r="E313" s="96" t="s">
        <v>38</v>
      </c>
      <c r="F313" s="96" t="s">
        <v>38</v>
      </c>
      <c r="G313" s="19">
        <v>0.33</v>
      </c>
      <c r="H313" s="96" t="s">
        <v>38</v>
      </c>
      <c r="I313" s="96" t="s">
        <v>38</v>
      </c>
      <c r="J313" s="19">
        <v>0</v>
      </c>
      <c r="K313" s="19">
        <v>0</v>
      </c>
      <c r="L313" t="str">
        <f>VLOOKUP(LEFT(A313,FIND("-",A313)-1),MASTER!A:C,2,FALSE())</f>
        <v>Gold</v>
      </c>
      <c r="M313" t="str">
        <f>VLOOKUP(LEFT(A313,FIND("-",A313)-1),MASTER!A:C,3,FALSE())</f>
        <v>Sale</v>
      </c>
      <c r="N313" t="str">
        <f t="shared" si="23"/>
        <v/>
      </c>
      <c r="O313" t="str">
        <f t="shared" si="24"/>
        <v/>
      </c>
      <c r="P313">
        <f t="shared" si="25"/>
        <v>0</v>
      </c>
      <c r="Q313">
        <f t="shared" si="26"/>
        <v>0</v>
      </c>
      <c r="R313">
        <f t="shared" si="27"/>
        <v>0</v>
      </c>
    </row>
    <row r="314" spans="1:18" ht="15" customHeight="1">
      <c r="A314" s="17" t="s">
        <v>149</v>
      </c>
      <c r="B314" s="17" t="s">
        <v>143</v>
      </c>
      <c r="C314" s="17" t="s">
        <v>48</v>
      </c>
      <c r="D314" s="17" t="s">
        <v>43</v>
      </c>
      <c r="E314" s="96" t="s">
        <v>38</v>
      </c>
      <c r="F314" s="96" t="s">
        <v>38</v>
      </c>
      <c r="G314" s="19">
        <v>749386</v>
      </c>
      <c r="H314" s="96" t="s">
        <v>38</v>
      </c>
      <c r="I314" s="96" t="s">
        <v>38</v>
      </c>
      <c r="J314" s="19">
        <v>0</v>
      </c>
      <c r="K314" s="19">
        <v>0</v>
      </c>
      <c r="L314" t="str">
        <f>VLOOKUP(LEFT(A314,FIND("-",A314)-1),MASTER!A:C,2,FALSE())</f>
        <v>Gold</v>
      </c>
      <c r="M314" t="str">
        <f>VLOOKUP(LEFT(A314,FIND("-",A314)-1),MASTER!A:C,3,FALSE())</f>
        <v>Sale</v>
      </c>
      <c r="N314" t="str">
        <f t="shared" si="23"/>
        <v/>
      </c>
      <c r="O314" t="str">
        <f t="shared" si="24"/>
        <v/>
      </c>
      <c r="P314">
        <f t="shared" si="25"/>
        <v>0</v>
      </c>
      <c r="Q314">
        <f t="shared" si="26"/>
        <v>0</v>
      </c>
      <c r="R314">
        <f t="shared" si="27"/>
        <v>0</v>
      </c>
    </row>
    <row r="315" spans="1:18" ht="15" customHeight="1">
      <c r="A315" s="17" t="s">
        <v>150</v>
      </c>
      <c r="B315" s="17" t="s">
        <v>143</v>
      </c>
      <c r="C315" s="17" t="s">
        <v>48</v>
      </c>
      <c r="D315" s="17" t="s">
        <v>49</v>
      </c>
      <c r="E315" s="96" t="s">
        <v>38</v>
      </c>
      <c r="F315" s="19">
        <v>0</v>
      </c>
      <c r="G315" s="19">
        <v>0</v>
      </c>
      <c r="H315" s="97">
        <v>506.08699999999999</v>
      </c>
      <c r="I315" s="19">
        <v>7105.46</v>
      </c>
      <c r="J315" s="19">
        <v>3595968.65</v>
      </c>
      <c r="K315" s="19">
        <v>3595968.65</v>
      </c>
      <c r="L315" t="str">
        <f>VLOOKUP(LEFT(A315,FIND("-",A315)-1),MASTER!A:C,2,FALSE())</f>
        <v>Gold</v>
      </c>
      <c r="M315" t="str">
        <f>VLOOKUP(LEFT(A315,FIND("-",A315)-1),MASTER!A:C,3,FALSE())</f>
        <v>Sale</v>
      </c>
      <c r="N315">
        <f t="shared" si="23"/>
        <v>506.08699999999999</v>
      </c>
      <c r="O315">
        <f t="shared" si="24"/>
        <v>7105.46</v>
      </c>
      <c r="P315">
        <f t="shared" si="25"/>
        <v>3595980.9350000001</v>
      </c>
      <c r="Q315">
        <f t="shared" si="26"/>
        <v>3595980.9350000001</v>
      </c>
      <c r="R315">
        <f t="shared" si="27"/>
        <v>0</v>
      </c>
    </row>
    <row r="316" spans="1:18" ht="15" customHeight="1">
      <c r="A316" s="17" t="s">
        <v>150</v>
      </c>
      <c r="B316" s="17" t="s">
        <v>143</v>
      </c>
      <c r="C316" s="17" t="s">
        <v>48</v>
      </c>
      <c r="D316" s="17" t="s">
        <v>51</v>
      </c>
      <c r="E316" s="96" t="s">
        <v>38</v>
      </c>
      <c r="F316" s="96" t="s">
        <v>38</v>
      </c>
      <c r="G316" s="19">
        <v>0</v>
      </c>
      <c r="H316" s="96" t="s">
        <v>38</v>
      </c>
      <c r="I316" s="96" t="s">
        <v>38</v>
      </c>
      <c r="J316" s="19">
        <v>976.51</v>
      </c>
      <c r="K316" s="19">
        <v>976.51</v>
      </c>
      <c r="L316" t="str">
        <f>VLOOKUP(LEFT(A316,FIND("-",A316)-1),MASTER!A:C,2,FALSE())</f>
        <v>Gold</v>
      </c>
      <c r="M316" t="str">
        <f>VLOOKUP(LEFT(A316,FIND("-",A316)-1),MASTER!A:C,3,FALSE())</f>
        <v>Sale</v>
      </c>
      <c r="N316" t="str">
        <f t="shared" si="23"/>
        <v/>
      </c>
      <c r="O316" t="str">
        <f t="shared" si="24"/>
        <v/>
      </c>
      <c r="P316">
        <f t="shared" si="25"/>
        <v>0</v>
      </c>
      <c r="Q316">
        <f t="shared" si="26"/>
        <v>0</v>
      </c>
      <c r="R316">
        <f t="shared" si="27"/>
        <v>0</v>
      </c>
    </row>
    <row r="317" spans="1:18" ht="15" customHeight="1">
      <c r="A317" s="17" t="s">
        <v>150</v>
      </c>
      <c r="B317" s="17" t="s">
        <v>143</v>
      </c>
      <c r="C317" s="17" t="s">
        <v>48</v>
      </c>
      <c r="D317" s="17" t="s">
        <v>50</v>
      </c>
      <c r="E317" s="96" t="s">
        <v>38</v>
      </c>
      <c r="F317" s="96" t="s">
        <v>38</v>
      </c>
      <c r="G317" s="19">
        <v>0</v>
      </c>
      <c r="H317" s="96" t="s">
        <v>38</v>
      </c>
      <c r="I317" s="96" t="s">
        <v>38</v>
      </c>
      <c r="J317" s="19">
        <v>161443.16</v>
      </c>
      <c r="K317" s="19">
        <v>161443.16</v>
      </c>
      <c r="L317" t="str">
        <f>VLOOKUP(LEFT(A317,FIND("-",A317)-1),MASTER!A:C,2,FALSE())</f>
        <v>Gold</v>
      </c>
      <c r="M317" t="str">
        <f>VLOOKUP(LEFT(A317,FIND("-",A317)-1),MASTER!A:C,3,FALSE())</f>
        <v>Sale</v>
      </c>
      <c r="N317" t="str">
        <f t="shared" si="23"/>
        <v/>
      </c>
      <c r="O317" t="str">
        <f t="shared" si="24"/>
        <v/>
      </c>
      <c r="P317">
        <f t="shared" si="25"/>
        <v>0</v>
      </c>
      <c r="Q317">
        <f t="shared" si="26"/>
        <v>0</v>
      </c>
      <c r="R317">
        <f t="shared" si="27"/>
        <v>0</v>
      </c>
    </row>
    <row r="318" spans="1:18" ht="15" customHeight="1">
      <c r="A318" s="17" t="s">
        <v>150</v>
      </c>
      <c r="B318" s="17" t="s">
        <v>143</v>
      </c>
      <c r="C318" s="17" t="s">
        <v>48</v>
      </c>
      <c r="D318" s="17" t="s">
        <v>56</v>
      </c>
      <c r="E318" s="96" t="s">
        <v>38</v>
      </c>
      <c r="F318" s="96" t="s">
        <v>38</v>
      </c>
      <c r="G318" s="19">
        <v>0</v>
      </c>
      <c r="H318" s="96" t="s">
        <v>38</v>
      </c>
      <c r="I318" s="96" t="s">
        <v>38</v>
      </c>
      <c r="J318" s="19">
        <v>4</v>
      </c>
      <c r="K318" s="19">
        <v>4</v>
      </c>
      <c r="L318" t="str">
        <f>VLOOKUP(LEFT(A318,FIND("-",A318)-1),MASTER!A:C,2,FALSE())</f>
        <v>Gold</v>
      </c>
      <c r="M318" t="str">
        <f>VLOOKUP(LEFT(A318,FIND("-",A318)-1),MASTER!A:C,3,FALSE())</f>
        <v>Sale</v>
      </c>
      <c r="N318" t="str">
        <f t="shared" si="23"/>
        <v/>
      </c>
      <c r="O318" t="str">
        <f t="shared" si="24"/>
        <v/>
      </c>
      <c r="P318">
        <f t="shared" si="25"/>
        <v>0</v>
      </c>
      <c r="Q318">
        <f t="shared" si="26"/>
        <v>0</v>
      </c>
      <c r="R318">
        <f t="shared" si="27"/>
        <v>0</v>
      </c>
    </row>
    <row r="319" spans="1:18" ht="15" customHeight="1">
      <c r="A319" s="17" t="s">
        <v>150</v>
      </c>
      <c r="B319" s="17" t="s">
        <v>143</v>
      </c>
      <c r="C319" s="17" t="s">
        <v>48</v>
      </c>
      <c r="D319" s="17" t="s">
        <v>52</v>
      </c>
      <c r="E319" s="96" t="s">
        <v>38</v>
      </c>
      <c r="F319" s="96" t="s">
        <v>38</v>
      </c>
      <c r="G319" s="19">
        <v>0</v>
      </c>
      <c r="H319" s="96" t="s">
        <v>38</v>
      </c>
      <c r="I319" s="96" t="s">
        <v>38</v>
      </c>
      <c r="J319" s="19">
        <v>53939.53</v>
      </c>
      <c r="K319" s="19">
        <v>0</v>
      </c>
      <c r="L319" t="str">
        <f>VLOOKUP(LEFT(A319,FIND("-",A319)-1),MASTER!A:C,2,FALSE())</f>
        <v>Gold</v>
      </c>
      <c r="M319" t="str">
        <f>VLOOKUP(LEFT(A319,FIND("-",A319)-1),MASTER!A:C,3,FALSE())</f>
        <v>Sale</v>
      </c>
      <c r="N319" t="str">
        <f t="shared" si="23"/>
        <v/>
      </c>
      <c r="O319" t="str">
        <f t="shared" si="24"/>
        <v/>
      </c>
      <c r="P319">
        <f t="shared" si="25"/>
        <v>0</v>
      </c>
      <c r="Q319">
        <f t="shared" si="26"/>
        <v>0</v>
      </c>
      <c r="R319">
        <f t="shared" si="27"/>
        <v>0</v>
      </c>
    </row>
    <row r="320" spans="1:18" ht="15" customHeight="1">
      <c r="A320" s="17" t="s">
        <v>150</v>
      </c>
      <c r="B320" s="17" t="s">
        <v>143</v>
      </c>
      <c r="C320" s="17" t="s">
        <v>48</v>
      </c>
      <c r="D320" s="17" t="s">
        <v>53</v>
      </c>
      <c r="E320" s="96" t="s">
        <v>38</v>
      </c>
      <c r="F320" s="96" t="s">
        <v>38</v>
      </c>
      <c r="G320" s="19">
        <v>0</v>
      </c>
      <c r="H320" s="96" t="s">
        <v>38</v>
      </c>
      <c r="I320" s="96" t="s">
        <v>38</v>
      </c>
      <c r="J320" s="19">
        <v>53939.53</v>
      </c>
      <c r="K320" s="19">
        <v>0</v>
      </c>
      <c r="L320" t="str">
        <f>VLOOKUP(LEFT(A320,FIND("-",A320)-1),MASTER!A:C,2,FALSE())</f>
        <v>Gold</v>
      </c>
      <c r="M320" t="str">
        <f>VLOOKUP(LEFT(A320,FIND("-",A320)-1),MASTER!A:C,3,FALSE())</f>
        <v>Sale</v>
      </c>
      <c r="N320" t="str">
        <f t="shared" si="23"/>
        <v/>
      </c>
      <c r="O320" t="str">
        <f t="shared" si="24"/>
        <v/>
      </c>
      <c r="P320">
        <f t="shared" si="25"/>
        <v>0</v>
      </c>
      <c r="Q320">
        <f t="shared" si="26"/>
        <v>0</v>
      </c>
      <c r="R320">
        <f t="shared" si="27"/>
        <v>0</v>
      </c>
    </row>
    <row r="321" spans="1:18" ht="15" customHeight="1">
      <c r="A321" s="17" t="s">
        <v>150</v>
      </c>
      <c r="B321" s="17" t="s">
        <v>143</v>
      </c>
      <c r="C321" s="17" t="s">
        <v>48</v>
      </c>
      <c r="D321" s="17" t="s">
        <v>54</v>
      </c>
      <c r="E321" s="96" t="s">
        <v>38</v>
      </c>
      <c r="F321" s="96" t="s">
        <v>38</v>
      </c>
      <c r="G321" s="19">
        <v>0</v>
      </c>
      <c r="H321" s="96" t="s">
        <v>38</v>
      </c>
      <c r="I321" s="96" t="s">
        <v>38</v>
      </c>
      <c r="J321" s="19">
        <v>14.65</v>
      </c>
      <c r="K321" s="19">
        <v>0</v>
      </c>
      <c r="L321" t="str">
        <f>VLOOKUP(LEFT(A321,FIND("-",A321)-1),MASTER!A:C,2,FALSE())</f>
        <v>Gold</v>
      </c>
      <c r="M321" t="str">
        <f>VLOOKUP(LEFT(A321,FIND("-",A321)-1),MASTER!A:C,3,FALSE())</f>
        <v>Sale</v>
      </c>
      <c r="N321" t="str">
        <f t="shared" si="23"/>
        <v/>
      </c>
      <c r="O321" t="str">
        <f t="shared" si="24"/>
        <v/>
      </c>
      <c r="P321">
        <f t="shared" si="25"/>
        <v>0</v>
      </c>
      <c r="Q321">
        <f t="shared" si="26"/>
        <v>0</v>
      </c>
      <c r="R321">
        <f t="shared" si="27"/>
        <v>0</v>
      </c>
    </row>
    <row r="322" spans="1:18" ht="15" customHeight="1">
      <c r="A322" s="17" t="s">
        <v>150</v>
      </c>
      <c r="B322" s="17" t="s">
        <v>143</v>
      </c>
      <c r="C322" s="17" t="s">
        <v>48</v>
      </c>
      <c r="D322" s="17" t="s">
        <v>55</v>
      </c>
      <c r="E322" s="96" t="s">
        <v>38</v>
      </c>
      <c r="F322" s="96" t="s">
        <v>38</v>
      </c>
      <c r="G322" s="19">
        <v>0</v>
      </c>
      <c r="H322" s="96" t="s">
        <v>38</v>
      </c>
      <c r="I322" s="96" t="s">
        <v>38</v>
      </c>
      <c r="J322" s="19">
        <v>14.65</v>
      </c>
      <c r="K322" s="19">
        <v>0</v>
      </c>
      <c r="L322" t="str">
        <f>VLOOKUP(LEFT(A322,FIND("-",A322)-1),MASTER!A:C,2,FALSE())</f>
        <v>Gold</v>
      </c>
      <c r="M322" t="str">
        <f>VLOOKUP(LEFT(A322,FIND("-",A322)-1),MASTER!A:C,3,FALSE())</f>
        <v>Sale</v>
      </c>
      <c r="N322" t="str">
        <f t="shared" si="23"/>
        <v/>
      </c>
      <c r="O322" t="str">
        <f t="shared" si="24"/>
        <v/>
      </c>
      <c r="P322">
        <f t="shared" si="25"/>
        <v>0</v>
      </c>
      <c r="Q322">
        <f t="shared" si="26"/>
        <v>0</v>
      </c>
      <c r="R322">
        <f t="shared" si="27"/>
        <v>0</v>
      </c>
    </row>
    <row r="323" spans="1:18" ht="15" customHeight="1">
      <c r="A323" s="17" t="s">
        <v>150</v>
      </c>
      <c r="B323" s="17" t="s">
        <v>143</v>
      </c>
      <c r="C323" s="17" t="s">
        <v>48</v>
      </c>
      <c r="D323" s="17" t="s">
        <v>52</v>
      </c>
      <c r="E323" s="96" t="s">
        <v>38</v>
      </c>
      <c r="F323" s="96" t="s">
        <v>38</v>
      </c>
      <c r="G323" s="19">
        <v>0</v>
      </c>
      <c r="H323" s="96" t="s">
        <v>38</v>
      </c>
      <c r="I323" s="96" t="s">
        <v>38</v>
      </c>
      <c r="J323" s="19">
        <v>2421.65</v>
      </c>
      <c r="K323" s="19">
        <v>0</v>
      </c>
      <c r="L323" t="str">
        <f>VLOOKUP(LEFT(A323,FIND("-",A323)-1),MASTER!A:C,2,FALSE())</f>
        <v>Gold</v>
      </c>
      <c r="M323" t="str">
        <f>VLOOKUP(LEFT(A323,FIND("-",A323)-1),MASTER!A:C,3,FALSE())</f>
        <v>Sale</v>
      </c>
      <c r="N323" t="str">
        <f t="shared" si="23"/>
        <v/>
      </c>
      <c r="O323" t="str">
        <f t="shared" si="24"/>
        <v/>
      </c>
      <c r="P323">
        <f t="shared" si="25"/>
        <v>0</v>
      </c>
      <c r="Q323">
        <f t="shared" si="26"/>
        <v>0</v>
      </c>
      <c r="R323">
        <f t="shared" si="27"/>
        <v>0</v>
      </c>
    </row>
    <row r="324" spans="1:18" ht="15" customHeight="1">
      <c r="A324" s="17" t="s">
        <v>150</v>
      </c>
      <c r="B324" s="17" t="s">
        <v>143</v>
      </c>
      <c r="C324" s="17" t="s">
        <v>48</v>
      </c>
      <c r="D324" s="17" t="s">
        <v>53</v>
      </c>
      <c r="E324" s="96" t="s">
        <v>38</v>
      </c>
      <c r="F324" s="96" t="s">
        <v>38</v>
      </c>
      <c r="G324" s="19">
        <v>0</v>
      </c>
      <c r="H324" s="96" t="s">
        <v>38</v>
      </c>
      <c r="I324" s="96" t="s">
        <v>38</v>
      </c>
      <c r="J324" s="19">
        <v>2421.65</v>
      </c>
      <c r="K324" s="19">
        <v>0</v>
      </c>
      <c r="L324" t="str">
        <f>VLOOKUP(LEFT(A324,FIND("-",A324)-1),MASTER!A:C,2,FALSE())</f>
        <v>Gold</v>
      </c>
      <c r="M324" t="str">
        <f>VLOOKUP(LEFT(A324,FIND("-",A324)-1),MASTER!A:C,3,FALSE())</f>
        <v>Sale</v>
      </c>
      <c r="N324" t="str">
        <f t="shared" si="23"/>
        <v/>
      </c>
      <c r="O324" t="str">
        <f t="shared" si="24"/>
        <v/>
      </c>
      <c r="P324">
        <f t="shared" si="25"/>
        <v>0</v>
      </c>
      <c r="Q324">
        <f t="shared" si="26"/>
        <v>0</v>
      </c>
      <c r="R324">
        <f t="shared" si="27"/>
        <v>0</v>
      </c>
    </row>
    <row r="325" spans="1:18" ht="15" customHeight="1">
      <c r="A325" s="17" t="s">
        <v>150</v>
      </c>
      <c r="B325" s="17" t="s">
        <v>143</v>
      </c>
      <c r="C325" s="17" t="s">
        <v>48</v>
      </c>
      <c r="D325" s="17" t="s">
        <v>52</v>
      </c>
      <c r="E325" s="96" t="s">
        <v>38</v>
      </c>
      <c r="F325" s="96" t="s">
        <v>38</v>
      </c>
      <c r="G325" s="19">
        <v>0</v>
      </c>
      <c r="H325" s="96" t="s">
        <v>38</v>
      </c>
      <c r="I325" s="96" t="s">
        <v>38</v>
      </c>
      <c r="J325" s="19">
        <v>0.06</v>
      </c>
      <c r="K325" s="19">
        <v>0</v>
      </c>
      <c r="L325" t="str">
        <f>VLOOKUP(LEFT(A325,FIND("-",A325)-1),MASTER!A:C,2,FALSE())</f>
        <v>Gold</v>
      </c>
      <c r="M325" t="str">
        <f>VLOOKUP(LEFT(A325,FIND("-",A325)-1),MASTER!A:C,3,FALSE())</f>
        <v>Sale</v>
      </c>
      <c r="N325" t="str">
        <f t="shared" si="23"/>
        <v/>
      </c>
      <c r="O325" t="str">
        <f t="shared" si="24"/>
        <v/>
      </c>
      <c r="P325">
        <f t="shared" si="25"/>
        <v>0</v>
      </c>
      <c r="Q325">
        <f t="shared" si="26"/>
        <v>0</v>
      </c>
      <c r="R325">
        <f t="shared" si="27"/>
        <v>0</v>
      </c>
    </row>
    <row r="326" spans="1:18" ht="15" customHeight="1">
      <c r="A326" s="17" t="s">
        <v>150</v>
      </c>
      <c r="B326" s="17" t="s">
        <v>143</v>
      </c>
      <c r="C326" s="17" t="s">
        <v>48</v>
      </c>
      <c r="D326" s="17" t="s">
        <v>53</v>
      </c>
      <c r="E326" s="96" t="s">
        <v>38</v>
      </c>
      <c r="F326" s="96" t="s">
        <v>38</v>
      </c>
      <c r="G326" s="19">
        <v>0</v>
      </c>
      <c r="H326" s="96" t="s">
        <v>38</v>
      </c>
      <c r="I326" s="96" t="s">
        <v>38</v>
      </c>
      <c r="J326" s="19">
        <v>0.06</v>
      </c>
      <c r="K326" s="19">
        <v>0</v>
      </c>
      <c r="L326" t="str">
        <f>VLOOKUP(LEFT(A326,FIND("-",A326)-1),MASTER!A:C,2,FALSE())</f>
        <v>Gold</v>
      </c>
      <c r="M326" t="str">
        <f>VLOOKUP(LEFT(A326,FIND("-",A326)-1),MASTER!A:C,3,FALSE())</f>
        <v>Sale</v>
      </c>
      <c r="N326" t="str">
        <f t="shared" ref="N326:N389" si="28">IF(M326="SALE",H326,IF(M326="Purchase",E326,"False"))</f>
        <v/>
      </c>
      <c r="O326" t="str">
        <f t="shared" ref="O326:O389" si="29">IF(M326="SALE",I326,IF(M326="Purchase",F326,"False"))</f>
        <v/>
      </c>
      <c r="P326">
        <f t="shared" ref="P326:P389" si="30">IF(AND(N326="",O326=""),0,ROUND(N326*O326,3))</f>
        <v>0</v>
      </c>
      <c r="Q326">
        <f t="shared" ref="Q326:Q389" si="31">IF(M326="SALE",P326,IF(M326="Purchase",0,"FALSE"))</f>
        <v>0</v>
      </c>
      <c r="R326">
        <f t="shared" ref="R326:R389" si="32">IF(M326="Purchase",P326,IF(M326="Sale",0,"FALSE"))</f>
        <v>0</v>
      </c>
    </row>
    <row r="327" spans="1:18" ht="15" customHeight="1">
      <c r="A327" s="17" t="s">
        <v>150</v>
      </c>
      <c r="B327" s="17" t="s">
        <v>143</v>
      </c>
      <c r="C327" s="17" t="s">
        <v>48</v>
      </c>
      <c r="D327" s="17" t="s">
        <v>42</v>
      </c>
      <c r="E327" s="96" t="s">
        <v>38</v>
      </c>
      <c r="F327" s="96" t="s">
        <v>38</v>
      </c>
      <c r="G327" s="19">
        <v>0.1</v>
      </c>
      <c r="H327" s="96" t="s">
        <v>38</v>
      </c>
      <c r="I327" s="96" t="s">
        <v>38</v>
      </c>
      <c r="J327" s="19">
        <v>0</v>
      </c>
      <c r="K327" s="19">
        <v>0</v>
      </c>
      <c r="L327" t="str">
        <f>VLOOKUP(LEFT(A327,FIND("-",A327)-1),MASTER!A:C,2,FALSE())</f>
        <v>Gold</v>
      </c>
      <c r="M327" t="str">
        <f>VLOOKUP(LEFT(A327,FIND("-",A327)-1),MASTER!A:C,3,FALSE())</f>
        <v>Sale</v>
      </c>
      <c r="N327" t="str">
        <f t="shared" si="28"/>
        <v/>
      </c>
      <c r="O327" t="str">
        <f t="shared" si="29"/>
        <v/>
      </c>
      <c r="P327">
        <f t="shared" si="30"/>
        <v>0</v>
      </c>
      <c r="Q327">
        <f t="shared" si="31"/>
        <v>0</v>
      </c>
      <c r="R327">
        <f t="shared" si="32"/>
        <v>0</v>
      </c>
    </row>
    <row r="328" spans="1:18" ht="15" customHeight="1">
      <c r="A328" s="17" t="s">
        <v>150</v>
      </c>
      <c r="B328" s="17" t="s">
        <v>143</v>
      </c>
      <c r="C328" s="17" t="s">
        <v>48</v>
      </c>
      <c r="D328" s="17" t="s">
        <v>43</v>
      </c>
      <c r="E328" s="96" t="s">
        <v>38</v>
      </c>
      <c r="F328" s="96" t="s">
        <v>38</v>
      </c>
      <c r="G328" s="19">
        <v>3871144</v>
      </c>
      <c r="H328" s="96" t="s">
        <v>38</v>
      </c>
      <c r="I328" s="96" t="s">
        <v>38</v>
      </c>
      <c r="J328" s="19">
        <v>0</v>
      </c>
      <c r="K328" s="19">
        <v>0</v>
      </c>
      <c r="L328" t="str">
        <f>VLOOKUP(LEFT(A328,FIND("-",A328)-1),MASTER!A:C,2,FALSE())</f>
        <v>Gold</v>
      </c>
      <c r="M328" t="str">
        <f>VLOOKUP(LEFT(A328,FIND("-",A328)-1),MASTER!A:C,3,FALSE())</f>
        <v>Sale</v>
      </c>
      <c r="N328" t="str">
        <f t="shared" si="28"/>
        <v/>
      </c>
      <c r="O328" t="str">
        <f t="shared" si="29"/>
        <v/>
      </c>
      <c r="P328">
        <f t="shared" si="30"/>
        <v>0</v>
      </c>
      <c r="Q328">
        <f t="shared" si="31"/>
        <v>0</v>
      </c>
      <c r="R328">
        <f t="shared" si="32"/>
        <v>0</v>
      </c>
    </row>
    <row r="329" spans="1:18" ht="15" customHeight="1">
      <c r="A329" s="17" t="s">
        <v>151</v>
      </c>
      <c r="B329" s="17" t="s">
        <v>143</v>
      </c>
      <c r="C329" s="17" t="s">
        <v>48</v>
      </c>
      <c r="D329" s="17" t="s">
        <v>49</v>
      </c>
      <c r="E329" s="96" t="s">
        <v>38</v>
      </c>
      <c r="F329" s="19">
        <v>0</v>
      </c>
      <c r="G329" s="19">
        <v>0</v>
      </c>
      <c r="H329" s="97">
        <v>553.27099999999996</v>
      </c>
      <c r="I329" s="19">
        <v>7105.46</v>
      </c>
      <c r="J329" s="19">
        <v>3931230.22</v>
      </c>
      <c r="K329" s="19">
        <v>3931230.22</v>
      </c>
      <c r="L329" t="str">
        <f>VLOOKUP(LEFT(A329,FIND("-",A329)-1),MASTER!A:C,2,FALSE())</f>
        <v>Gold</v>
      </c>
      <c r="M329" t="str">
        <f>VLOOKUP(LEFT(A329,FIND("-",A329)-1),MASTER!A:C,3,FALSE())</f>
        <v>Sale</v>
      </c>
      <c r="N329">
        <f t="shared" si="28"/>
        <v>553.27099999999996</v>
      </c>
      <c r="O329">
        <f t="shared" si="29"/>
        <v>7105.46</v>
      </c>
      <c r="P329">
        <f t="shared" si="30"/>
        <v>3931244.96</v>
      </c>
      <c r="Q329">
        <f t="shared" si="31"/>
        <v>3931244.96</v>
      </c>
      <c r="R329">
        <f t="shared" si="32"/>
        <v>0</v>
      </c>
    </row>
    <row r="330" spans="1:18" ht="15" customHeight="1">
      <c r="A330" s="17" t="s">
        <v>151</v>
      </c>
      <c r="B330" s="17" t="s">
        <v>143</v>
      </c>
      <c r="C330" s="17" t="s">
        <v>48</v>
      </c>
      <c r="D330" s="17" t="s">
        <v>50</v>
      </c>
      <c r="E330" s="96" t="s">
        <v>38</v>
      </c>
      <c r="F330" s="96" t="s">
        <v>38</v>
      </c>
      <c r="G330" s="19">
        <v>0</v>
      </c>
      <c r="H330" s="96" t="s">
        <v>38</v>
      </c>
      <c r="I330" s="96" t="s">
        <v>38</v>
      </c>
      <c r="J330" s="19">
        <v>192117.41</v>
      </c>
      <c r="K330" s="19">
        <v>192117.41</v>
      </c>
      <c r="L330" t="str">
        <f>VLOOKUP(LEFT(A330,FIND("-",A330)-1),MASTER!A:C,2,FALSE())</f>
        <v>Gold</v>
      </c>
      <c r="M330" t="str">
        <f>VLOOKUP(LEFT(A330,FIND("-",A330)-1),MASTER!A:C,3,FALSE())</f>
        <v>Sale</v>
      </c>
      <c r="N330" t="str">
        <f t="shared" si="28"/>
        <v/>
      </c>
      <c r="O330" t="str">
        <f t="shared" si="29"/>
        <v/>
      </c>
      <c r="P330">
        <f t="shared" si="30"/>
        <v>0</v>
      </c>
      <c r="Q330">
        <f t="shared" si="31"/>
        <v>0</v>
      </c>
      <c r="R330">
        <f t="shared" si="32"/>
        <v>0</v>
      </c>
    </row>
    <row r="331" spans="1:18" ht="15" customHeight="1">
      <c r="A331" s="17" t="s">
        <v>151</v>
      </c>
      <c r="B331" s="17" t="s">
        <v>143</v>
      </c>
      <c r="C331" s="17" t="s">
        <v>48</v>
      </c>
      <c r="D331" s="17" t="s">
        <v>51</v>
      </c>
      <c r="E331" s="96" t="s">
        <v>38</v>
      </c>
      <c r="F331" s="96" t="s">
        <v>38</v>
      </c>
      <c r="G331" s="19">
        <v>0</v>
      </c>
      <c r="H331" s="96" t="s">
        <v>38</v>
      </c>
      <c r="I331" s="96" t="s">
        <v>38</v>
      </c>
      <c r="J331" s="19">
        <v>362.6</v>
      </c>
      <c r="K331" s="19">
        <v>362.6</v>
      </c>
      <c r="L331" t="str">
        <f>VLOOKUP(LEFT(A331,FIND("-",A331)-1),MASTER!A:C,2,FALSE())</f>
        <v>Gold</v>
      </c>
      <c r="M331" t="str">
        <f>VLOOKUP(LEFT(A331,FIND("-",A331)-1),MASTER!A:C,3,FALSE())</f>
        <v>Sale</v>
      </c>
      <c r="N331" t="str">
        <f t="shared" si="28"/>
        <v/>
      </c>
      <c r="O331" t="str">
        <f t="shared" si="29"/>
        <v/>
      </c>
      <c r="P331">
        <f t="shared" si="30"/>
        <v>0</v>
      </c>
      <c r="Q331">
        <f t="shared" si="31"/>
        <v>0</v>
      </c>
      <c r="R331">
        <f t="shared" si="32"/>
        <v>0</v>
      </c>
    </row>
    <row r="332" spans="1:18" ht="15" customHeight="1">
      <c r="A332" s="17" t="s">
        <v>151</v>
      </c>
      <c r="B332" s="17" t="s">
        <v>143</v>
      </c>
      <c r="C332" s="17" t="s">
        <v>48</v>
      </c>
      <c r="D332" s="17" t="s">
        <v>56</v>
      </c>
      <c r="E332" s="96" t="s">
        <v>38</v>
      </c>
      <c r="F332" s="96" t="s">
        <v>38</v>
      </c>
      <c r="G332" s="19">
        <v>0</v>
      </c>
      <c r="H332" s="96" t="s">
        <v>38</v>
      </c>
      <c r="I332" s="96" t="s">
        <v>38</v>
      </c>
      <c r="J332" s="19">
        <v>2.25</v>
      </c>
      <c r="K332" s="19">
        <v>2.25</v>
      </c>
      <c r="L332" t="str">
        <f>VLOOKUP(LEFT(A332,FIND("-",A332)-1),MASTER!A:C,2,FALSE())</f>
        <v>Gold</v>
      </c>
      <c r="M332" t="str">
        <f>VLOOKUP(LEFT(A332,FIND("-",A332)-1),MASTER!A:C,3,FALSE())</f>
        <v>Sale</v>
      </c>
      <c r="N332" t="str">
        <f t="shared" si="28"/>
        <v/>
      </c>
      <c r="O332" t="str">
        <f t="shared" si="29"/>
        <v/>
      </c>
      <c r="P332">
        <f t="shared" si="30"/>
        <v>0</v>
      </c>
      <c r="Q332">
        <f t="shared" si="31"/>
        <v>0</v>
      </c>
      <c r="R332">
        <f t="shared" si="32"/>
        <v>0</v>
      </c>
    </row>
    <row r="333" spans="1:18" ht="15" customHeight="1">
      <c r="A333" s="17" t="s">
        <v>151</v>
      </c>
      <c r="B333" s="17" t="s">
        <v>143</v>
      </c>
      <c r="C333" s="17" t="s">
        <v>48</v>
      </c>
      <c r="D333" s="17" t="s">
        <v>52</v>
      </c>
      <c r="E333" s="96" t="s">
        <v>38</v>
      </c>
      <c r="F333" s="96" t="s">
        <v>38</v>
      </c>
      <c r="G333" s="19">
        <v>0</v>
      </c>
      <c r="H333" s="96" t="s">
        <v>38</v>
      </c>
      <c r="I333" s="96" t="s">
        <v>38</v>
      </c>
      <c r="J333" s="19">
        <v>58968.45</v>
      </c>
      <c r="K333" s="19">
        <v>0</v>
      </c>
      <c r="L333" t="str">
        <f>VLOOKUP(LEFT(A333,FIND("-",A333)-1),MASTER!A:C,2,FALSE())</f>
        <v>Gold</v>
      </c>
      <c r="M333" t="str">
        <f>VLOOKUP(LEFT(A333,FIND("-",A333)-1),MASTER!A:C,3,FALSE())</f>
        <v>Sale</v>
      </c>
      <c r="N333" t="str">
        <f t="shared" si="28"/>
        <v/>
      </c>
      <c r="O333" t="str">
        <f t="shared" si="29"/>
        <v/>
      </c>
      <c r="P333">
        <f t="shared" si="30"/>
        <v>0</v>
      </c>
      <c r="Q333">
        <f t="shared" si="31"/>
        <v>0</v>
      </c>
      <c r="R333">
        <f t="shared" si="32"/>
        <v>0</v>
      </c>
    </row>
    <row r="334" spans="1:18" ht="15" customHeight="1">
      <c r="A334" s="17" t="s">
        <v>151</v>
      </c>
      <c r="B334" s="17" t="s">
        <v>143</v>
      </c>
      <c r="C334" s="17" t="s">
        <v>48</v>
      </c>
      <c r="D334" s="17" t="s">
        <v>53</v>
      </c>
      <c r="E334" s="96" t="s">
        <v>38</v>
      </c>
      <c r="F334" s="96" t="s">
        <v>38</v>
      </c>
      <c r="G334" s="19">
        <v>0</v>
      </c>
      <c r="H334" s="96" t="s">
        <v>38</v>
      </c>
      <c r="I334" s="96" t="s">
        <v>38</v>
      </c>
      <c r="J334" s="19">
        <v>58968.45</v>
      </c>
      <c r="K334" s="19">
        <v>0</v>
      </c>
      <c r="L334" t="str">
        <f>VLOOKUP(LEFT(A334,FIND("-",A334)-1),MASTER!A:C,2,FALSE())</f>
        <v>Gold</v>
      </c>
      <c r="M334" t="str">
        <f>VLOOKUP(LEFT(A334,FIND("-",A334)-1),MASTER!A:C,3,FALSE())</f>
        <v>Sale</v>
      </c>
      <c r="N334" t="str">
        <f t="shared" si="28"/>
        <v/>
      </c>
      <c r="O334" t="str">
        <f t="shared" si="29"/>
        <v/>
      </c>
      <c r="P334">
        <f t="shared" si="30"/>
        <v>0</v>
      </c>
      <c r="Q334">
        <f t="shared" si="31"/>
        <v>0</v>
      </c>
      <c r="R334">
        <f t="shared" si="32"/>
        <v>0</v>
      </c>
    </row>
    <row r="335" spans="1:18" ht="15" customHeight="1">
      <c r="A335" s="17" t="s">
        <v>151</v>
      </c>
      <c r="B335" s="17" t="s">
        <v>143</v>
      </c>
      <c r="C335" s="17" t="s">
        <v>48</v>
      </c>
      <c r="D335" s="17" t="s">
        <v>52</v>
      </c>
      <c r="E335" s="96" t="s">
        <v>38</v>
      </c>
      <c r="F335" s="96" t="s">
        <v>38</v>
      </c>
      <c r="G335" s="19">
        <v>0</v>
      </c>
      <c r="H335" s="96" t="s">
        <v>38</v>
      </c>
      <c r="I335" s="96" t="s">
        <v>38</v>
      </c>
      <c r="J335" s="19">
        <v>2881.76</v>
      </c>
      <c r="K335" s="19">
        <v>0</v>
      </c>
      <c r="L335" t="str">
        <f>VLOOKUP(LEFT(A335,FIND("-",A335)-1),MASTER!A:C,2,FALSE())</f>
        <v>Gold</v>
      </c>
      <c r="M335" t="str">
        <f>VLOOKUP(LEFT(A335,FIND("-",A335)-1),MASTER!A:C,3,FALSE())</f>
        <v>Sale</v>
      </c>
      <c r="N335" t="str">
        <f t="shared" si="28"/>
        <v/>
      </c>
      <c r="O335" t="str">
        <f t="shared" si="29"/>
        <v/>
      </c>
      <c r="P335">
        <f t="shared" si="30"/>
        <v>0</v>
      </c>
      <c r="Q335">
        <f t="shared" si="31"/>
        <v>0</v>
      </c>
      <c r="R335">
        <f t="shared" si="32"/>
        <v>0</v>
      </c>
    </row>
    <row r="336" spans="1:18" ht="15" customHeight="1">
      <c r="A336" s="17" t="s">
        <v>151</v>
      </c>
      <c r="B336" s="17" t="s">
        <v>143</v>
      </c>
      <c r="C336" s="17" t="s">
        <v>48</v>
      </c>
      <c r="D336" s="17" t="s">
        <v>53</v>
      </c>
      <c r="E336" s="96" t="s">
        <v>38</v>
      </c>
      <c r="F336" s="96" t="s">
        <v>38</v>
      </c>
      <c r="G336" s="19">
        <v>0</v>
      </c>
      <c r="H336" s="96" t="s">
        <v>38</v>
      </c>
      <c r="I336" s="96" t="s">
        <v>38</v>
      </c>
      <c r="J336" s="19">
        <v>2881.76</v>
      </c>
      <c r="K336" s="19">
        <v>0</v>
      </c>
      <c r="L336" t="str">
        <f>VLOOKUP(LEFT(A336,FIND("-",A336)-1),MASTER!A:C,2,FALSE())</f>
        <v>Gold</v>
      </c>
      <c r="M336" t="str">
        <f>VLOOKUP(LEFT(A336,FIND("-",A336)-1),MASTER!A:C,3,FALSE())</f>
        <v>Sale</v>
      </c>
      <c r="N336" t="str">
        <f t="shared" si="28"/>
        <v/>
      </c>
      <c r="O336" t="str">
        <f t="shared" si="29"/>
        <v/>
      </c>
      <c r="P336">
        <f t="shared" si="30"/>
        <v>0</v>
      </c>
      <c r="Q336">
        <f t="shared" si="31"/>
        <v>0</v>
      </c>
      <c r="R336">
        <f t="shared" si="32"/>
        <v>0</v>
      </c>
    </row>
    <row r="337" spans="1:18" ht="15" customHeight="1">
      <c r="A337" s="17" t="s">
        <v>151</v>
      </c>
      <c r="B337" s="17" t="s">
        <v>143</v>
      </c>
      <c r="C337" s="17" t="s">
        <v>48</v>
      </c>
      <c r="D337" s="17" t="s">
        <v>54</v>
      </c>
      <c r="E337" s="96" t="s">
        <v>38</v>
      </c>
      <c r="F337" s="96" t="s">
        <v>38</v>
      </c>
      <c r="G337" s="19">
        <v>0</v>
      </c>
      <c r="H337" s="96" t="s">
        <v>38</v>
      </c>
      <c r="I337" s="96" t="s">
        <v>38</v>
      </c>
      <c r="J337" s="19">
        <v>5.44</v>
      </c>
      <c r="K337" s="19">
        <v>0</v>
      </c>
      <c r="L337" t="str">
        <f>VLOOKUP(LEFT(A337,FIND("-",A337)-1),MASTER!A:C,2,FALSE())</f>
        <v>Gold</v>
      </c>
      <c r="M337" t="str">
        <f>VLOOKUP(LEFT(A337,FIND("-",A337)-1),MASTER!A:C,3,FALSE())</f>
        <v>Sale</v>
      </c>
      <c r="N337" t="str">
        <f t="shared" si="28"/>
        <v/>
      </c>
      <c r="O337" t="str">
        <f t="shared" si="29"/>
        <v/>
      </c>
      <c r="P337">
        <f t="shared" si="30"/>
        <v>0</v>
      </c>
      <c r="Q337">
        <f t="shared" si="31"/>
        <v>0</v>
      </c>
      <c r="R337">
        <f t="shared" si="32"/>
        <v>0</v>
      </c>
    </row>
    <row r="338" spans="1:18" ht="15" customHeight="1">
      <c r="A338" s="17" t="s">
        <v>151</v>
      </c>
      <c r="B338" s="17" t="s">
        <v>143</v>
      </c>
      <c r="C338" s="17" t="s">
        <v>48</v>
      </c>
      <c r="D338" s="17" t="s">
        <v>55</v>
      </c>
      <c r="E338" s="96" t="s">
        <v>38</v>
      </c>
      <c r="F338" s="96" t="s">
        <v>38</v>
      </c>
      <c r="G338" s="19">
        <v>0</v>
      </c>
      <c r="H338" s="96" t="s">
        <v>38</v>
      </c>
      <c r="I338" s="96" t="s">
        <v>38</v>
      </c>
      <c r="J338" s="19">
        <v>5.44</v>
      </c>
      <c r="K338" s="19">
        <v>0</v>
      </c>
      <c r="L338" t="str">
        <f>VLOOKUP(LEFT(A338,FIND("-",A338)-1),MASTER!A:C,2,FALSE())</f>
        <v>Gold</v>
      </c>
      <c r="M338" t="str">
        <f>VLOOKUP(LEFT(A338,FIND("-",A338)-1),MASTER!A:C,3,FALSE())</f>
        <v>Sale</v>
      </c>
      <c r="N338" t="str">
        <f t="shared" si="28"/>
        <v/>
      </c>
      <c r="O338" t="str">
        <f t="shared" si="29"/>
        <v/>
      </c>
      <c r="P338">
        <f t="shared" si="30"/>
        <v>0</v>
      </c>
      <c r="Q338">
        <f t="shared" si="31"/>
        <v>0</v>
      </c>
      <c r="R338">
        <f t="shared" si="32"/>
        <v>0</v>
      </c>
    </row>
    <row r="339" spans="1:18" ht="15" customHeight="1">
      <c r="A339" s="17" t="s">
        <v>151</v>
      </c>
      <c r="B339" s="17" t="s">
        <v>143</v>
      </c>
      <c r="C339" s="17" t="s">
        <v>48</v>
      </c>
      <c r="D339" s="17" t="s">
        <v>52</v>
      </c>
      <c r="E339" s="96" t="s">
        <v>38</v>
      </c>
      <c r="F339" s="96" t="s">
        <v>38</v>
      </c>
      <c r="G339" s="19">
        <v>0</v>
      </c>
      <c r="H339" s="96" t="s">
        <v>38</v>
      </c>
      <c r="I339" s="96" t="s">
        <v>38</v>
      </c>
      <c r="J339" s="19">
        <v>0.03</v>
      </c>
      <c r="K339" s="19">
        <v>0</v>
      </c>
      <c r="L339" t="str">
        <f>VLOOKUP(LEFT(A339,FIND("-",A339)-1),MASTER!A:C,2,FALSE())</f>
        <v>Gold</v>
      </c>
      <c r="M339" t="str">
        <f>VLOOKUP(LEFT(A339,FIND("-",A339)-1),MASTER!A:C,3,FALSE())</f>
        <v>Sale</v>
      </c>
      <c r="N339" t="str">
        <f t="shared" si="28"/>
        <v/>
      </c>
      <c r="O339" t="str">
        <f t="shared" si="29"/>
        <v/>
      </c>
      <c r="P339">
        <f t="shared" si="30"/>
        <v>0</v>
      </c>
      <c r="Q339">
        <f t="shared" si="31"/>
        <v>0</v>
      </c>
      <c r="R339">
        <f t="shared" si="32"/>
        <v>0</v>
      </c>
    </row>
    <row r="340" spans="1:18" ht="15" customHeight="1">
      <c r="A340" s="17" t="s">
        <v>151</v>
      </c>
      <c r="B340" s="17" t="s">
        <v>143</v>
      </c>
      <c r="C340" s="17" t="s">
        <v>48</v>
      </c>
      <c r="D340" s="17" t="s">
        <v>53</v>
      </c>
      <c r="E340" s="96" t="s">
        <v>38</v>
      </c>
      <c r="F340" s="96" t="s">
        <v>38</v>
      </c>
      <c r="G340" s="19">
        <v>0</v>
      </c>
      <c r="H340" s="96" t="s">
        <v>38</v>
      </c>
      <c r="I340" s="96" t="s">
        <v>38</v>
      </c>
      <c r="J340" s="19">
        <v>0.03</v>
      </c>
      <c r="K340" s="19">
        <v>0</v>
      </c>
      <c r="L340" t="str">
        <f>VLOOKUP(LEFT(A340,FIND("-",A340)-1),MASTER!A:C,2,FALSE())</f>
        <v>Gold</v>
      </c>
      <c r="M340" t="str">
        <f>VLOOKUP(LEFT(A340,FIND("-",A340)-1),MASTER!A:C,3,FALSE())</f>
        <v>Sale</v>
      </c>
      <c r="N340" t="str">
        <f t="shared" si="28"/>
        <v/>
      </c>
      <c r="O340" t="str">
        <f t="shared" si="29"/>
        <v/>
      </c>
      <c r="P340">
        <f t="shared" si="30"/>
        <v>0</v>
      </c>
      <c r="Q340">
        <f t="shared" si="31"/>
        <v>0</v>
      </c>
      <c r="R340">
        <f t="shared" si="32"/>
        <v>0</v>
      </c>
    </row>
    <row r="341" spans="1:18" ht="15" customHeight="1">
      <c r="A341" s="17" t="s">
        <v>151</v>
      </c>
      <c r="B341" s="17" t="s">
        <v>143</v>
      </c>
      <c r="C341" s="17" t="s">
        <v>48</v>
      </c>
      <c r="D341" s="17" t="s">
        <v>42</v>
      </c>
      <c r="E341" s="96" t="s">
        <v>38</v>
      </c>
      <c r="F341" s="96" t="s">
        <v>38</v>
      </c>
      <c r="G341" s="19">
        <v>0</v>
      </c>
      <c r="H341" s="96" t="s">
        <v>38</v>
      </c>
      <c r="I341" s="96" t="s">
        <v>38</v>
      </c>
      <c r="J341" s="19">
        <v>0.16</v>
      </c>
      <c r="K341" s="19">
        <v>0</v>
      </c>
      <c r="L341" t="str">
        <f>VLOOKUP(LEFT(A341,FIND("-",A341)-1),MASTER!A:C,2,FALSE())</f>
        <v>Gold</v>
      </c>
      <c r="M341" t="str">
        <f>VLOOKUP(LEFT(A341,FIND("-",A341)-1),MASTER!A:C,3,FALSE())</f>
        <v>Sale</v>
      </c>
      <c r="N341" t="str">
        <f t="shared" si="28"/>
        <v/>
      </c>
      <c r="O341" t="str">
        <f t="shared" si="29"/>
        <v/>
      </c>
      <c r="P341">
        <f t="shared" si="30"/>
        <v>0</v>
      </c>
      <c r="Q341">
        <f t="shared" si="31"/>
        <v>0</v>
      </c>
      <c r="R341">
        <f t="shared" si="32"/>
        <v>0</v>
      </c>
    </row>
    <row r="342" spans="1:18" ht="15" customHeight="1">
      <c r="A342" s="17" t="s">
        <v>151</v>
      </c>
      <c r="B342" s="17" t="s">
        <v>143</v>
      </c>
      <c r="C342" s="17" t="s">
        <v>48</v>
      </c>
      <c r="D342" s="17" t="s">
        <v>43</v>
      </c>
      <c r="E342" s="96" t="s">
        <v>38</v>
      </c>
      <c r="F342" s="96" t="s">
        <v>38</v>
      </c>
      <c r="G342" s="19">
        <v>4247424</v>
      </c>
      <c r="H342" s="96" t="s">
        <v>38</v>
      </c>
      <c r="I342" s="96" t="s">
        <v>38</v>
      </c>
      <c r="J342" s="19">
        <v>0</v>
      </c>
      <c r="K342" s="19">
        <v>0</v>
      </c>
      <c r="L342" t="str">
        <f>VLOOKUP(LEFT(A342,FIND("-",A342)-1),MASTER!A:C,2,FALSE())</f>
        <v>Gold</v>
      </c>
      <c r="M342" t="str">
        <f>VLOOKUP(LEFT(A342,FIND("-",A342)-1),MASTER!A:C,3,FALSE())</f>
        <v>Sale</v>
      </c>
      <c r="N342" t="str">
        <f t="shared" si="28"/>
        <v/>
      </c>
      <c r="O342" t="str">
        <f t="shared" si="29"/>
        <v/>
      </c>
      <c r="P342">
        <f t="shared" si="30"/>
        <v>0</v>
      </c>
      <c r="Q342">
        <f t="shared" si="31"/>
        <v>0</v>
      </c>
      <c r="R342">
        <f t="shared" si="32"/>
        <v>0</v>
      </c>
    </row>
    <row r="343" spans="1:18" ht="15" customHeight="1">
      <c r="A343" s="17" t="s">
        <v>152</v>
      </c>
      <c r="B343" s="17" t="s">
        <v>143</v>
      </c>
      <c r="C343" s="17" t="s">
        <v>48</v>
      </c>
      <c r="D343" s="17" t="s">
        <v>49</v>
      </c>
      <c r="E343" s="96" t="s">
        <v>38</v>
      </c>
      <c r="F343" s="19">
        <v>0</v>
      </c>
      <c r="G343" s="19">
        <v>0</v>
      </c>
      <c r="H343" s="97">
        <v>843.42700000000002</v>
      </c>
      <c r="I343" s="19">
        <v>7105.46</v>
      </c>
      <c r="J343" s="19">
        <v>5426850.9400000004</v>
      </c>
      <c r="K343" s="19">
        <v>5426850.9400000004</v>
      </c>
      <c r="L343" t="str">
        <f>VLOOKUP(LEFT(A343,FIND("-",A343)-1),MASTER!A:C,2,FALSE())</f>
        <v>Gold</v>
      </c>
      <c r="M343" t="str">
        <f>VLOOKUP(LEFT(A343,FIND("-",A343)-1),MASTER!A:C,3,FALSE())</f>
        <v>Sale</v>
      </c>
      <c r="N343">
        <f t="shared" si="28"/>
        <v>843.42700000000002</v>
      </c>
      <c r="O343">
        <f t="shared" si="29"/>
        <v>7105.46</v>
      </c>
      <c r="P343">
        <f t="shared" si="30"/>
        <v>5992936.8109999998</v>
      </c>
      <c r="Q343">
        <f t="shared" si="31"/>
        <v>5992936.8109999998</v>
      </c>
      <c r="R343">
        <f t="shared" si="32"/>
        <v>0</v>
      </c>
    </row>
    <row r="344" spans="1:18" ht="15" customHeight="1">
      <c r="A344" s="17" t="s">
        <v>152</v>
      </c>
      <c r="B344" s="17" t="s">
        <v>143</v>
      </c>
      <c r="C344" s="17" t="s">
        <v>48</v>
      </c>
      <c r="D344" s="17" t="s">
        <v>51</v>
      </c>
      <c r="E344" s="96" t="s">
        <v>38</v>
      </c>
      <c r="F344" s="96" t="s">
        <v>38</v>
      </c>
      <c r="G344" s="19">
        <v>0</v>
      </c>
      <c r="H344" s="96" t="s">
        <v>38</v>
      </c>
      <c r="I344" s="96" t="s">
        <v>38</v>
      </c>
      <c r="J344" s="19">
        <v>2476.1</v>
      </c>
      <c r="K344" s="19">
        <v>2476.1</v>
      </c>
      <c r="L344" t="str">
        <f>VLOOKUP(LEFT(A344,FIND("-",A344)-1),MASTER!A:C,2,FALSE())</f>
        <v>Gold</v>
      </c>
      <c r="M344" t="str">
        <f>VLOOKUP(LEFT(A344,FIND("-",A344)-1),MASTER!A:C,3,FALSE())</f>
        <v>Sale</v>
      </c>
      <c r="N344" t="str">
        <f t="shared" si="28"/>
        <v/>
      </c>
      <c r="O344" t="str">
        <f t="shared" si="29"/>
        <v/>
      </c>
      <c r="P344">
        <f t="shared" si="30"/>
        <v>0</v>
      </c>
      <c r="Q344">
        <f t="shared" si="31"/>
        <v>0</v>
      </c>
      <c r="R344">
        <f t="shared" si="32"/>
        <v>0</v>
      </c>
    </row>
    <row r="345" spans="1:18" ht="15" customHeight="1">
      <c r="A345" s="17" t="s">
        <v>152</v>
      </c>
      <c r="B345" s="17" t="s">
        <v>143</v>
      </c>
      <c r="C345" s="17" t="s">
        <v>48</v>
      </c>
      <c r="D345" s="17" t="s">
        <v>50</v>
      </c>
      <c r="E345" s="96" t="s">
        <v>38</v>
      </c>
      <c r="F345" s="96" t="s">
        <v>38</v>
      </c>
      <c r="G345" s="19">
        <v>0</v>
      </c>
      <c r="H345" s="96" t="s">
        <v>38</v>
      </c>
      <c r="I345" s="96" t="s">
        <v>38</v>
      </c>
      <c r="J345" s="19">
        <v>254858.65</v>
      </c>
      <c r="K345" s="19">
        <v>254858.65</v>
      </c>
      <c r="L345" t="str">
        <f>VLOOKUP(LEFT(A345,FIND("-",A345)-1),MASTER!A:C,2,FALSE())</f>
        <v>Gold</v>
      </c>
      <c r="M345" t="str">
        <f>VLOOKUP(LEFT(A345,FIND("-",A345)-1),MASTER!A:C,3,FALSE())</f>
        <v>Sale</v>
      </c>
      <c r="N345" t="str">
        <f t="shared" si="28"/>
        <v/>
      </c>
      <c r="O345" t="str">
        <f t="shared" si="29"/>
        <v/>
      </c>
      <c r="P345">
        <f t="shared" si="30"/>
        <v>0</v>
      </c>
      <c r="Q345">
        <f t="shared" si="31"/>
        <v>0</v>
      </c>
      <c r="R345">
        <f t="shared" si="32"/>
        <v>0</v>
      </c>
    </row>
    <row r="346" spans="1:18" ht="15" customHeight="1">
      <c r="A346" s="17" t="s">
        <v>152</v>
      </c>
      <c r="B346" s="17" t="s">
        <v>143</v>
      </c>
      <c r="C346" s="17" t="s">
        <v>48</v>
      </c>
      <c r="D346" s="17" t="s">
        <v>56</v>
      </c>
      <c r="E346" s="96" t="s">
        <v>38</v>
      </c>
      <c r="F346" s="96" t="s">
        <v>38</v>
      </c>
      <c r="G346" s="19">
        <v>0</v>
      </c>
      <c r="H346" s="96" t="s">
        <v>38</v>
      </c>
      <c r="I346" s="96" t="s">
        <v>38</v>
      </c>
      <c r="J346" s="19">
        <v>4.25</v>
      </c>
      <c r="K346" s="19">
        <v>4.25</v>
      </c>
      <c r="L346" t="str">
        <f>VLOOKUP(LEFT(A346,FIND("-",A346)-1),MASTER!A:C,2,FALSE())</f>
        <v>Gold</v>
      </c>
      <c r="M346" t="str">
        <f>VLOOKUP(LEFT(A346,FIND("-",A346)-1),MASTER!A:C,3,FALSE())</f>
        <v>Sale</v>
      </c>
      <c r="N346" t="str">
        <f t="shared" si="28"/>
        <v/>
      </c>
      <c r="O346" t="str">
        <f t="shared" si="29"/>
        <v/>
      </c>
      <c r="P346">
        <f t="shared" si="30"/>
        <v>0</v>
      </c>
      <c r="Q346">
        <f t="shared" si="31"/>
        <v>0</v>
      </c>
      <c r="R346">
        <f t="shared" si="32"/>
        <v>0</v>
      </c>
    </row>
    <row r="347" spans="1:18" ht="15" customHeight="1">
      <c r="A347" s="17" t="s">
        <v>152</v>
      </c>
      <c r="B347" s="17" t="s">
        <v>143</v>
      </c>
      <c r="C347" s="17" t="s">
        <v>48</v>
      </c>
      <c r="D347" s="17" t="s">
        <v>57</v>
      </c>
      <c r="E347" s="96" t="s">
        <v>38</v>
      </c>
      <c r="F347" s="96" t="s">
        <v>38</v>
      </c>
      <c r="G347" s="19">
        <v>0</v>
      </c>
      <c r="H347" s="96" t="s">
        <v>38</v>
      </c>
      <c r="I347" s="96" t="s">
        <v>38</v>
      </c>
      <c r="J347" s="19">
        <v>566089.30000000005</v>
      </c>
      <c r="K347" s="19">
        <v>566089.30000000005</v>
      </c>
      <c r="L347" t="str">
        <f>VLOOKUP(LEFT(A347,FIND("-",A347)-1),MASTER!A:C,2,FALSE())</f>
        <v>Gold</v>
      </c>
      <c r="M347" t="str">
        <f>VLOOKUP(LEFT(A347,FIND("-",A347)-1),MASTER!A:C,3,FALSE())</f>
        <v>Sale</v>
      </c>
      <c r="N347" t="str">
        <f t="shared" si="28"/>
        <v/>
      </c>
      <c r="O347" t="str">
        <f t="shared" si="29"/>
        <v/>
      </c>
      <c r="P347">
        <f t="shared" si="30"/>
        <v>0</v>
      </c>
      <c r="Q347">
        <f t="shared" si="31"/>
        <v>0</v>
      </c>
      <c r="R347">
        <f t="shared" si="32"/>
        <v>0</v>
      </c>
    </row>
    <row r="348" spans="1:18" ht="15" customHeight="1">
      <c r="A348" s="17" t="s">
        <v>152</v>
      </c>
      <c r="B348" s="17" t="s">
        <v>143</v>
      </c>
      <c r="C348" s="17" t="s">
        <v>48</v>
      </c>
      <c r="D348" s="17" t="s">
        <v>58</v>
      </c>
      <c r="E348" s="96" t="s">
        <v>38</v>
      </c>
      <c r="F348" s="96" t="s">
        <v>38</v>
      </c>
      <c r="G348" s="19">
        <v>0</v>
      </c>
      <c r="H348" s="96" t="s">
        <v>38</v>
      </c>
      <c r="I348" s="96" t="s">
        <v>38</v>
      </c>
      <c r="J348" s="19">
        <v>1136.8800000000001</v>
      </c>
      <c r="K348" s="19">
        <v>1136.8800000000001</v>
      </c>
      <c r="L348" t="str">
        <f>VLOOKUP(LEFT(A348,FIND("-",A348)-1),MASTER!A:C,2,FALSE())</f>
        <v>Gold</v>
      </c>
      <c r="M348" t="str">
        <f>VLOOKUP(LEFT(A348,FIND("-",A348)-1),MASTER!A:C,3,FALSE())</f>
        <v>Sale</v>
      </c>
      <c r="N348" t="str">
        <f t="shared" si="28"/>
        <v/>
      </c>
      <c r="O348" t="str">
        <f t="shared" si="29"/>
        <v/>
      </c>
      <c r="P348">
        <f t="shared" si="30"/>
        <v>0</v>
      </c>
      <c r="Q348">
        <f t="shared" si="31"/>
        <v>0</v>
      </c>
      <c r="R348">
        <f t="shared" si="32"/>
        <v>0</v>
      </c>
    </row>
    <row r="349" spans="1:18" ht="15" customHeight="1">
      <c r="A349" s="17" t="s">
        <v>152</v>
      </c>
      <c r="B349" s="17" t="s">
        <v>143</v>
      </c>
      <c r="C349" s="17" t="s">
        <v>48</v>
      </c>
      <c r="D349" s="17" t="s">
        <v>59</v>
      </c>
      <c r="E349" s="96" t="s">
        <v>38</v>
      </c>
      <c r="F349" s="96" t="s">
        <v>38</v>
      </c>
      <c r="G349" s="19">
        <v>0</v>
      </c>
      <c r="H349" s="96" t="s">
        <v>38</v>
      </c>
      <c r="I349" s="96" t="s">
        <v>38</v>
      </c>
      <c r="J349" s="19">
        <v>40</v>
      </c>
      <c r="K349" s="19">
        <v>40</v>
      </c>
      <c r="L349" t="str">
        <f>VLOOKUP(LEFT(A349,FIND("-",A349)-1),MASTER!A:C,2,FALSE())</f>
        <v>Gold</v>
      </c>
      <c r="M349" t="str">
        <f>VLOOKUP(LEFT(A349,FIND("-",A349)-1),MASTER!A:C,3,FALSE())</f>
        <v>Sale</v>
      </c>
      <c r="N349" t="str">
        <f t="shared" si="28"/>
        <v/>
      </c>
      <c r="O349" t="str">
        <f t="shared" si="29"/>
        <v/>
      </c>
      <c r="P349">
        <f t="shared" si="30"/>
        <v>0</v>
      </c>
      <c r="Q349">
        <f t="shared" si="31"/>
        <v>0</v>
      </c>
      <c r="R349">
        <f t="shared" si="32"/>
        <v>0</v>
      </c>
    </row>
    <row r="350" spans="1:18" ht="15" customHeight="1">
      <c r="A350" s="17" t="s">
        <v>152</v>
      </c>
      <c r="B350" s="17" t="s">
        <v>143</v>
      </c>
      <c r="C350" s="17" t="s">
        <v>48</v>
      </c>
      <c r="D350" s="17" t="s">
        <v>52</v>
      </c>
      <c r="E350" s="96" t="s">
        <v>38</v>
      </c>
      <c r="F350" s="96" t="s">
        <v>38</v>
      </c>
      <c r="G350" s="19">
        <v>0</v>
      </c>
      <c r="H350" s="96" t="s">
        <v>38</v>
      </c>
      <c r="I350" s="96" t="s">
        <v>38</v>
      </c>
      <c r="J350" s="19">
        <v>81402.759999999995</v>
      </c>
      <c r="K350" s="19">
        <v>0</v>
      </c>
      <c r="L350" t="str">
        <f>VLOOKUP(LEFT(A350,FIND("-",A350)-1),MASTER!A:C,2,FALSE())</f>
        <v>Gold</v>
      </c>
      <c r="M350" t="str">
        <f>VLOOKUP(LEFT(A350,FIND("-",A350)-1),MASTER!A:C,3,FALSE())</f>
        <v>Sale</v>
      </c>
      <c r="N350" t="str">
        <f t="shared" si="28"/>
        <v/>
      </c>
      <c r="O350" t="str">
        <f t="shared" si="29"/>
        <v/>
      </c>
      <c r="P350">
        <f t="shared" si="30"/>
        <v>0</v>
      </c>
      <c r="Q350">
        <f t="shared" si="31"/>
        <v>0</v>
      </c>
      <c r="R350">
        <f t="shared" si="32"/>
        <v>0</v>
      </c>
    </row>
    <row r="351" spans="1:18" ht="15" customHeight="1">
      <c r="A351" s="17" t="s">
        <v>152</v>
      </c>
      <c r="B351" s="17" t="s">
        <v>143</v>
      </c>
      <c r="C351" s="17" t="s">
        <v>48</v>
      </c>
      <c r="D351" s="17" t="s">
        <v>53</v>
      </c>
      <c r="E351" s="96" t="s">
        <v>38</v>
      </c>
      <c r="F351" s="96" t="s">
        <v>38</v>
      </c>
      <c r="G351" s="19">
        <v>0</v>
      </c>
      <c r="H351" s="96" t="s">
        <v>38</v>
      </c>
      <c r="I351" s="96" t="s">
        <v>38</v>
      </c>
      <c r="J351" s="19">
        <v>81402.759999999995</v>
      </c>
      <c r="K351" s="19">
        <v>0</v>
      </c>
      <c r="L351" t="str">
        <f>VLOOKUP(LEFT(A351,FIND("-",A351)-1),MASTER!A:C,2,FALSE())</f>
        <v>Gold</v>
      </c>
      <c r="M351" t="str">
        <f>VLOOKUP(LEFT(A351,FIND("-",A351)-1),MASTER!A:C,3,FALSE())</f>
        <v>Sale</v>
      </c>
      <c r="N351" t="str">
        <f t="shared" si="28"/>
        <v/>
      </c>
      <c r="O351" t="str">
        <f t="shared" si="29"/>
        <v/>
      </c>
      <c r="P351">
        <f t="shared" si="30"/>
        <v>0</v>
      </c>
      <c r="Q351">
        <f t="shared" si="31"/>
        <v>0</v>
      </c>
      <c r="R351">
        <f t="shared" si="32"/>
        <v>0</v>
      </c>
    </row>
    <row r="352" spans="1:18" ht="15" customHeight="1">
      <c r="A352" s="17" t="s">
        <v>152</v>
      </c>
      <c r="B352" s="17" t="s">
        <v>143</v>
      </c>
      <c r="C352" s="17" t="s">
        <v>48</v>
      </c>
      <c r="D352" s="17" t="s">
        <v>54</v>
      </c>
      <c r="E352" s="96" t="s">
        <v>38</v>
      </c>
      <c r="F352" s="96" t="s">
        <v>38</v>
      </c>
      <c r="G352" s="19">
        <v>0</v>
      </c>
      <c r="H352" s="96" t="s">
        <v>38</v>
      </c>
      <c r="I352" s="96" t="s">
        <v>38</v>
      </c>
      <c r="J352" s="19">
        <v>37.14</v>
      </c>
      <c r="K352" s="19">
        <v>0</v>
      </c>
      <c r="L352" t="str">
        <f>VLOOKUP(LEFT(A352,FIND("-",A352)-1),MASTER!A:C,2,FALSE())</f>
        <v>Gold</v>
      </c>
      <c r="M352" t="str">
        <f>VLOOKUP(LEFT(A352,FIND("-",A352)-1),MASTER!A:C,3,FALSE())</f>
        <v>Sale</v>
      </c>
      <c r="N352" t="str">
        <f t="shared" si="28"/>
        <v/>
      </c>
      <c r="O352" t="str">
        <f t="shared" si="29"/>
        <v/>
      </c>
      <c r="P352">
        <f t="shared" si="30"/>
        <v>0</v>
      </c>
      <c r="Q352">
        <f t="shared" si="31"/>
        <v>0</v>
      </c>
      <c r="R352">
        <f t="shared" si="32"/>
        <v>0</v>
      </c>
    </row>
    <row r="353" spans="1:18" ht="15" customHeight="1">
      <c r="A353" s="17" t="s">
        <v>152</v>
      </c>
      <c r="B353" s="17" t="s">
        <v>143</v>
      </c>
      <c r="C353" s="17" t="s">
        <v>48</v>
      </c>
      <c r="D353" s="17" t="s">
        <v>55</v>
      </c>
      <c r="E353" s="96" t="s">
        <v>38</v>
      </c>
      <c r="F353" s="96" t="s">
        <v>38</v>
      </c>
      <c r="G353" s="19">
        <v>0</v>
      </c>
      <c r="H353" s="96" t="s">
        <v>38</v>
      </c>
      <c r="I353" s="96" t="s">
        <v>38</v>
      </c>
      <c r="J353" s="19">
        <v>37.14</v>
      </c>
      <c r="K353" s="19">
        <v>0</v>
      </c>
      <c r="L353" t="str">
        <f>VLOOKUP(LEFT(A353,FIND("-",A353)-1),MASTER!A:C,2,FALSE())</f>
        <v>Gold</v>
      </c>
      <c r="M353" t="str">
        <f>VLOOKUP(LEFT(A353,FIND("-",A353)-1),MASTER!A:C,3,FALSE())</f>
        <v>Sale</v>
      </c>
      <c r="N353" t="str">
        <f t="shared" si="28"/>
        <v/>
      </c>
      <c r="O353" t="str">
        <f t="shared" si="29"/>
        <v/>
      </c>
      <c r="P353">
        <f t="shared" si="30"/>
        <v>0</v>
      </c>
      <c r="Q353">
        <f t="shared" si="31"/>
        <v>0</v>
      </c>
      <c r="R353">
        <f t="shared" si="32"/>
        <v>0</v>
      </c>
    </row>
    <row r="354" spans="1:18" ht="15" customHeight="1">
      <c r="A354" s="17" t="s">
        <v>152</v>
      </c>
      <c r="B354" s="17" t="s">
        <v>143</v>
      </c>
      <c r="C354" s="17" t="s">
        <v>48</v>
      </c>
      <c r="D354" s="17" t="s">
        <v>52</v>
      </c>
      <c r="E354" s="96" t="s">
        <v>38</v>
      </c>
      <c r="F354" s="96" t="s">
        <v>38</v>
      </c>
      <c r="G354" s="19">
        <v>0</v>
      </c>
      <c r="H354" s="96" t="s">
        <v>38</v>
      </c>
      <c r="I354" s="96" t="s">
        <v>38</v>
      </c>
      <c r="J354" s="19">
        <v>3822.88</v>
      </c>
      <c r="K354" s="19">
        <v>0</v>
      </c>
      <c r="L354" t="str">
        <f>VLOOKUP(LEFT(A354,FIND("-",A354)-1),MASTER!A:C,2,FALSE())</f>
        <v>Gold</v>
      </c>
      <c r="M354" t="str">
        <f>VLOOKUP(LEFT(A354,FIND("-",A354)-1),MASTER!A:C,3,FALSE())</f>
        <v>Sale</v>
      </c>
      <c r="N354" t="str">
        <f t="shared" si="28"/>
        <v/>
      </c>
      <c r="O354" t="str">
        <f t="shared" si="29"/>
        <v/>
      </c>
      <c r="P354">
        <f t="shared" si="30"/>
        <v>0</v>
      </c>
      <c r="Q354">
        <f t="shared" si="31"/>
        <v>0</v>
      </c>
      <c r="R354">
        <f t="shared" si="32"/>
        <v>0</v>
      </c>
    </row>
    <row r="355" spans="1:18" ht="15" customHeight="1">
      <c r="A355" s="17" t="s">
        <v>152</v>
      </c>
      <c r="B355" s="17" t="s">
        <v>143</v>
      </c>
      <c r="C355" s="17" t="s">
        <v>48</v>
      </c>
      <c r="D355" s="17" t="s">
        <v>53</v>
      </c>
      <c r="E355" s="96" t="s">
        <v>38</v>
      </c>
      <c r="F355" s="96" t="s">
        <v>38</v>
      </c>
      <c r="G355" s="19">
        <v>0</v>
      </c>
      <c r="H355" s="96" t="s">
        <v>38</v>
      </c>
      <c r="I355" s="96" t="s">
        <v>38</v>
      </c>
      <c r="J355" s="19">
        <v>3822.88</v>
      </c>
      <c r="K355" s="19">
        <v>0</v>
      </c>
      <c r="L355" t="str">
        <f>VLOOKUP(LEFT(A355,FIND("-",A355)-1),MASTER!A:C,2,FALSE())</f>
        <v>Gold</v>
      </c>
      <c r="M355" t="str">
        <f>VLOOKUP(LEFT(A355,FIND("-",A355)-1),MASTER!A:C,3,FALSE())</f>
        <v>Sale</v>
      </c>
      <c r="N355" t="str">
        <f t="shared" si="28"/>
        <v/>
      </c>
      <c r="O355" t="str">
        <f t="shared" si="29"/>
        <v/>
      </c>
      <c r="P355">
        <f t="shared" si="30"/>
        <v>0</v>
      </c>
      <c r="Q355">
        <f t="shared" si="31"/>
        <v>0</v>
      </c>
      <c r="R355">
        <f t="shared" si="32"/>
        <v>0</v>
      </c>
    </row>
    <row r="356" spans="1:18" ht="15" customHeight="1">
      <c r="A356" s="17" t="s">
        <v>152</v>
      </c>
      <c r="B356" s="17" t="s">
        <v>143</v>
      </c>
      <c r="C356" s="17" t="s">
        <v>48</v>
      </c>
      <c r="D356" s="17" t="s">
        <v>52</v>
      </c>
      <c r="E356" s="96" t="s">
        <v>38</v>
      </c>
      <c r="F356" s="96" t="s">
        <v>38</v>
      </c>
      <c r="G356" s="19">
        <v>0</v>
      </c>
      <c r="H356" s="96" t="s">
        <v>38</v>
      </c>
      <c r="I356" s="96" t="s">
        <v>38</v>
      </c>
      <c r="J356" s="19">
        <v>0.06</v>
      </c>
      <c r="K356" s="19">
        <v>0</v>
      </c>
      <c r="L356" t="str">
        <f>VLOOKUP(LEFT(A356,FIND("-",A356)-1),MASTER!A:C,2,FALSE())</f>
        <v>Gold</v>
      </c>
      <c r="M356" t="str">
        <f>VLOOKUP(LEFT(A356,FIND("-",A356)-1),MASTER!A:C,3,FALSE())</f>
        <v>Sale</v>
      </c>
      <c r="N356" t="str">
        <f t="shared" si="28"/>
        <v/>
      </c>
      <c r="O356" t="str">
        <f t="shared" si="29"/>
        <v/>
      </c>
      <c r="P356">
        <f t="shared" si="30"/>
        <v>0</v>
      </c>
      <c r="Q356">
        <f t="shared" si="31"/>
        <v>0</v>
      </c>
      <c r="R356">
        <f t="shared" si="32"/>
        <v>0</v>
      </c>
    </row>
    <row r="357" spans="1:18" ht="15" customHeight="1">
      <c r="A357" s="17" t="s">
        <v>152</v>
      </c>
      <c r="B357" s="17" t="s">
        <v>143</v>
      </c>
      <c r="C357" s="17" t="s">
        <v>48</v>
      </c>
      <c r="D357" s="17" t="s">
        <v>53</v>
      </c>
      <c r="E357" s="96" t="s">
        <v>38</v>
      </c>
      <c r="F357" s="96" t="s">
        <v>38</v>
      </c>
      <c r="G357" s="19">
        <v>0</v>
      </c>
      <c r="H357" s="96" t="s">
        <v>38</v>
      </c>
      <c r="I357" s="96" t="s">
        <v>38</v>
      </c>
      <c r="J357" s="19">
        <v>0.06</v>
      </c>
      <c r="K357" s="19">
        <v>0</v>
      </c>
      <c r="L357" t="str">
        <f>VLOOKUP(LEFT(A357,FIND("-",A357)-1),MASTER!A:C,2,FALSE())</f>
        <v>Gold</v>
      </c>
      <c r="M357" t="str">
        <f>VLOOKUP(LEFT(A357,FIND("-",A357)-1),MASTER!A:C,3,FALSE())</f>
        <v>Sale</v>
      </c>
      <c r="N357" t="str">
        <f t="shared" si="28"/>
        <v/>
      </c>
      <c r="O357" t="str">
        <f t="shared" si="29"/>
        <v/>
      </c>
      <c r="P357">
        <f t="shared" si="30"/>
        <v>0</v>
      </c>
      <c r="Q357">
        <f t="shared" si="31"/>
        <v>0</v>
      </c>
      <c r="R357">
        <f t="shared" si="32"/>
        <v>0</v>
      </c>
    </row>
    <row r="358" spans="1:18" ht="15" customHeight="1">
      <c r="A358" s="17" t="s">
        <v>152</v>
      </c>
      <c r="B358" s="17" t="s">
        <v>143</v>
      </c>
      <c r="C358" s="17" t="s">
        <v>48</v>
      </c>
      <c r="D358" s="17" t="s">
        <v>60</v>
      </c>
      <c r="E358" s="96" t="s">
        <v>38</v>
      </c>
      <c r="F358" s="96" t="s">
        <v>38</v>
      </c>
      <c r="G358" s="19">
        <v>0</v>
      </c>
      <c r="H358" s="96" t="s">
        <v>38</v>
      </c>
      <c r="I358" s="96" t="s">
        <v>38</v>
      </c>
      <c r="J358" s="19">
        <v>8491.34</v>
      </c>
      <c r="K358" s="19">
        <v>0</v>
      </c>
      <c r="L358" t="str">
        <f>VLOOKUP(LEFT(A358,FIND("-",A358)-1),MASTER!A:C,2,FALSE())</f>
        <v>Gold</v>
      </c>
      <c r="M358" t="str">
        <f>VLOOKUP(LEFT(A358,FIND("-",A358)-1),MASTER!A:C,3,FALSE())</f>
        <v>Sale</v>
      </c>
      <c r="N358" t="str">
        <f t="shared" si="28"/>
        <v/>
      </c>
      <c r="O358" t="str">
        <f t="shared" si="29"/>
        <v/>
      </c>
      <c r="P358">
        <f t="shared" si="30"/>
        <v>0</v>
      </c>
      <c r="Q358">
        <f t="shared" si="31"/>
        <v>0</v>
      </c>
      <c r="R358">
        <f t="shared" si="32"/>
        <v>0</v>
      </c>
    </row>
    <row r="359" spans="1:18" ht="15" customHeight="1">
      <c r="A359" s="17" t="s">
        <v>152</v>
      </c>
      <c r="B359" s="17" t="s">
        <v>143</v>
      </c>
      <c r="C359" s="17" t="s">
        <v>48</v>
      </c>
      <c r="D359" s="17" t="s">
        <v>61</v>
      </c>
      <c r="E359" s="96" t="s">
        <v>38</v>
      </c>
      <c r="F359" s="96" t="s">
        <v>38</v>
      </c>
      <c r="G359" s="19">
        <v>0</v>
      </c>
      <c r="H359" s="96" t="s">
        <v>38</v>
      </c>
      <c r="I359" s="96" t="s">
        <v>38</v>
      </c>
      <c r="J359" s="19">
        <v>8491.34</v>
      </c>
      <c r="K359" s="19">
        <v>0</v>
      </c>
      <c r="L359" t="str">
        <f>VLOOKUP(LEFT(A359,FIND("-",A359)-1),MASTER!A:C,2,FALSE())</f>
        <v>Gold</v>
      </c>
      <c r="M359" t="str">
        <f>VLOOKUP(LEFT(A359,FIND("-",A359)-1),MASTER!A:C,3,FALSE())</f>
        <v>Sale</v>
      </c>
      <c r="N359" t="str">
        <f t="shared" si="28"/>
        <v/>
      </c>
      <c r="O359" t="str">
        <f t="shared" si="29"/>
        <v/>
      </c>
      <c r="P359">
        <f t="shared" si="30"/>
        <v>0</v>
      </c>
      <c r="Q359">
        <f t="shared" si="31"/>
        <v>0</v>
      </c>
      <c r="R359">
        <f t="shared" si="32"/>
        <v>0</v>
      </c>
    </row>
    <row r="360" spans="1:18" ht="15" customHeight="1">
      <c r="A360" s="17" t="s">
        <v>152</v>
      </c>
      <c r="B360" s="17" t="s">
        <v>143</v>
      </c>
      <c r="C360" s="17" t="s">
        <v>48</v>
      </c>
      <c r="D360" s="17" t="s">
        <v>60</v>
      </c>
      <c r="E360" s="96" t="s">
        <v>38</v>
      </c>
      <c r="F360" s="96" t="s">
        <v>38</v>
      </c>
      <c r="G360" s="19">
        <v>0</v>
      </c>
      <c r="H360" s="96" t="s">
        <v>38</v>
      </c>
      <c r="I360" s="96" t="s">
        <v>38</v>
      </c>
      <c r="J360" s="19">
        <v>17.05</v>
      </c>
      <c r="K360" s="19">
        <v>0</v>
      </c>
      <c r="L360" t="str">
        <f>VLOOKUP(LEFT(A360,FIND("-",A360)-1),MASTER!A:C,2,FALSE())</f>
        <v>Gold</v>
      </c>
      <c r="M360" t="str">
        <f>VLOOKUP(LEFT(A360,FIND("-",A360)-1),MASTER!A:C,3,FALSE())</f>
        <v>Sale</v>
      </c>
      <c r="N360" t="str">
        <f t="shared" si="28"/>
        <v/>
      </c>
      <c r="O360" t="str">
        <f t="shared" si="29"/>
        <v/>
      </c>
      <c r="P360">
        <f t="shared" si="30"/>
        <v>0</v>
      </c>
      <c r="Q360">
        <f t="shared" si="31"/>
        <v>0</v>
      </c>
      <c r="R360">
        <f t="shared" si="32"/>
        <v>0</v>
      </c>
    </row>
    <row r="361" spans="1:18" ht="15" customHeight="1">
      <c r="A361" s="17" t="s">
        <v>152</v>
      </c>
      <c r="B361" s="17" t="s">
        <v>143</v>
      </c>
      <c r="C361" s="17" t="s">
        <v>48</v>
      </c>
      <c r="D361" s="17" t="s">
        <v>61</v>
      </c>
      <c r="E361" s="96" t="s">
        <v>38</v>
      </c>
      <c r="F361" s="96" t="s">
        <v>38</v>
      </c>
      <c r="G361" s="19">
        <v>0</v>
      </c>
      <c r="H361" s="96" t="s">
        <v>38</v>
      </c>
      <c r="I361" s="96" t="s">
        <v>38</v>
      </c>
      <c r="J361" s="19">
        <v>17.05</v>
      </c>
      <c r="K361" s="19">
        <v>0</v>
      </c>
      <c r="L361" t="str">
        <f>VLOOKUP(LEFT(A361,FIND("-",A361)-1),MASTER!A:C,2,FALSE())</f>
        <v>Gold</v>
      </c>
      <c r="M361" t="str">
        <f>VLOOKUP(LEFT(A361,FIND("-",A361)-1),MASTER!A:C,3,FALSE())</f>
        <v>Sale</v>
      </c>
      <c r="N361" t="str">
        <f t="shared" si="28"/>
        <v/>
      </c>
      <c r="O361" t="str">
        <f t="shared" si="29"/>
        <v/>
      </c>
      <c r="P361">
        <f t="shared" si="30"/>
        <v>0</v>
      </c>
      <c r="Q361">
        <f t="shared" si="31"/>
        <v>0</v>
      </c>
      <c r="R361">
        <f t="shared" si="32"/>
        <v>0</v>
      </c>
    </row>
    <row r="362" spans="1:18" ht="15" customHeight="1">
      <c r="A362" s="17" t="s">
        <v>152</v>
      </c>
      <c r="B362" s="17" t="s">
        <v>143</v>
      </c>
      <c r="C362" s="17" t="s">
        <v>48</v>
      </c>
      <c r="D362" s="17" t="s">
        <v>60</v>
      </c>
      <c r="E362" s="96" t="s">
        <v>38</v>
      </c>
      <c r="F362" s="96" t="s">
        <v>38</v>
      </c>
      <c r="G362" s="19">
        <v>0</v>
      </c>
      <c r="H362" s="96" t="s">
        <v>38</v>
      </c>
      <c r="I362" s="96" t="s">
        <v>38</v>
      </c>
      <c r="J362" s="19">
        <v>0.6</v>
      </c>
      <c r="K362" s="19">
        <v>0</v>
      </c>
      <c r="L362" t="str">
        <f>VLOOKUP(LEFT(A362,FIND("-",A362)-1),MASTER!A:C,2,FALSE())</f>
        <v>Gold</v>
      </c>
      <c r="M362" t="str">
        <f>VLOOKUP(LEFT(A362,FIND("-",A362)-1),MASTER!A:C,3,FALSE())</f>
        <v>Sale</v>
      </c>
      <c r="N362" t="str">
        <f t="shared" si="28"/>
        <v/>
      </c>
      <c r="O362" t="str">
        <f t="shared" si="29"/>
        <v/>
      </c>
      <c r="P362">
        <f t="shared" si="30"/>
        <v>0</v>
      </c>
      <c r="Q362">
        <f t="shared" si="31"/>
        <v>0</v>
      </c>
      <c r="R362">
        <f t="shared" si="32"/>
        <v>0</v>
      </c>
    </row>
    <row r="363" spans="1:18" ht="15" customHeight="1">
      <c r="A363" s="17" t="s">
        <v>152</v>
      </c>
      <c r="B363" s="17" t="s">
        <v>143</v>
      </c>
      <c r="C363" s="17" t="s">
        <v>48</v>
      </c>
      <c r="D363" s="17" t="s">
        <v>61</v>
      </c>
      <c r="E363" s="96" t="s">
        <v>38</v>
      </c>
      <c r="F363" s="96" t="s">
        <v>38</v>
      </c>
      <c r="G363" s="19">
        <v>0</v>
      </c>
      <c r="H363" s="96" t="s">
        <v>38</v>
      </c>
      <c r="I363" s="96" t="s">
        <v>38</v>
      </c>
      <c r="J363" s="19">
        <v>0.6</v>
      </c>
      <c r="K363" s="19">
        <v>0</v>
      </c>
      <c r="L363" t="str">
        <f>VLOOKUP(LEFT(A363,FIND("-",A363)-1),MASTER!A:C,2,FALSE())</f>
        <v>Gold</v>
      </c>
      <c r="M363" t="str">
        <f>VLOOKUP(LEFT(A363,FIND("-",A363)-1),MASTER!A:C,3,FALSE())</f>
        <v>Sale</v>
      </c>
      <c r="N363" t="str">
        <f t="shared" si="28"/>
        <v/>
      </c>
      <c r="O363" t="str">
        <f t="shared" si="29"/>
        <v/>
      </c>
      <c r="P363">
        <f t="shared" si="30"/>
        <v>0</v>
      </c>
      <c r="Q363">
        <f t="shared" si="31"/>
        <v>0</v>
      </c>
      <c r="R363">
        <f t="shared" si="32"/>
        <v>0</v>
      </c>
    </row>
    <row r="364" spans="1:18" ht="15" customHeight="1">
      <c r="A364" s="17" t="s">
        <v>152</v>
      </c>
      <c r="B364" s="17" t="s">
        <v>143</v>
      </c>
      <c r="C364" s="17" t="s">
        <v>48</v>
      </c>
      <c r="D364" s="17" t="s">
        <v>42</v>
      </c>
      <c r="E364" s="96" t="s">
        <v>38</v>
      </c>
      <c r="F364" s="96" t="s">
        <v>38</v>
      </c>
      <c r="G364" s="19">
        <v>0</v>
      </c>
      <c r="H364" s="96" t="s">
        <v>38</v>
      </c>
      <c r="I364" s="96" t="s">
        <v>38</v>
      </c>
      <c r="J364" s="19">
        <v>0.22</v>
      </c>
      <c r="K364" s="19">
        <v>0</v>
      </c>
      <c r="L364" t="str">
        <f>VLOOKUP(LEFT(A364,FIND("-",A364)-1),MASTER!A:C,2,FALSE())</f>
        <v>Gold</v>
      </c>
      <c r="M364" t="str">
        <f>VLOOKUP(LEFT(A364,FIND("-",A364)-1),MASTER!A:C,3,FALSE())</f>
        <v>Sale</v>
      </c>
      <c r="N364" t="str">
        <f t="shared" si="28"/>
        <v/>
      </c>
      <c r="O364" t="str">
        <f t="shared" si="29"/>
        <v/>
      </c>
      <c r="P364">
        <f t="shared" si="30"/>
        <v>0</v>
      </c>
      <c r="Q364">
        <f t="shared" si="31"/>
        <v>0</v>
      </c>
      <c r="R364">
        <f t="shared" si="32"/>
        <v>0</v>
      </c>
    </row>
    <row r="365" spans="1:18" ht="15" customHeight="1">
      <c r="A365" s="17" t="s">
        <v>152</v>
      </c>
      <c r="B365" s="17" t="s">
        <v>143</v>
      </c>
      <c r="C365" s="17" t="s">
        <v>48</v>
      </c>
      <c r="D365" s="17" t="s">
        <v>43</v>
      </c>
      <c r="E365" s="96" t="s">
        <v>38</v>
      </c>
      <c r="F365" s="96" t="s">
        <v>38</v>
      </c>
      <c r="G365" s="19">
        <v>6439000</v>
      </c>
      <c r="H365" s="96" t="s">
        <v>38</v>
      </c>
      <c r="I365" s="96" t="s">
        <v>38</v>
      </c>
      <c r="J365" s="19">
        <v>0</v>
      </c>
      <c r="K365" s="19">
        <v>0</v>
      </c>
      <c r="L365" t="str">
        <f>VLOOKUP(LEFT(A365,FIND("-",A365)-1),MASTER!A:C,2,FALSE())</f>
        <v>Gold</v>
      </c>
      <c r="M365" t="str">
        <f>VLOOKUP(LEFT(A365,FIND("-",A365)-1),MASTER!A:C,3,FALSE())</f>
        <v>Sale</v>
      </c>
      <c r="N365" t="str">
        <f t="shared" si="28"/>
        <v/>
      </c>
      <c r="O365" t="str">
        <f t="shared" si="29"/>
        <v/>
      </c>
      <c r="P365">
        <f t="shared" si="30"/>
        <v>0</v>
      </c>
      <c r="Q365">
        <f t="shared" si="31"/>
        <v>0</v>
      </c>
      <c r="R365">
        <f t="shared" si="32"/>
        <v>0</v>
      </c>
    </row>
    <row r="366" spans="1:18" ht="15" customHeight="1">
      <c r="A366" s="17" t="s">
        <v>153</v>
      </c>
      <c r="B366" s="17" t="s">
        <v>143</v>
      </c>
      <c r="C366" s="17" t="s">
        <v>48</v>
      </c>
      <c r="D366" s="17" t="s">
        <v>57</v>
      </c>
      <c r="E366" s="96" t="s">
        <v>38</v>
      </c>
      <c r="F366" s="19">
        <v>0</v>
      </c>
      <c r="G366" s="19">
        <v>0</v>
      </c>
      <c r="H366" s="97">
        <v>241.46700000000001</v>
      </c>
      <c r="I366" s="19">
        <v>7105.46</v>
      </c>
      <c r="J366" s="19">
        <v>1715730.63</v>
      </c>
      <c r="K366" s="19">
        <v>1715730.63</v>
      </c>
      <c r="L366" t="str">
        <f>VLOOKUP(LEFT(A366,FIND("-",A366)-1),MASTER!A:C,2,FALSE())</f>
        <v>Gold</v>
      </c>
      <c r="M366" t="str">
        <f>VLOOKUP(LEFT(A366,FIND("-",A366)-1),MASTER!A:C,3,FALSE())</f>
        <v>Sale</v>
      </c>
      <c r="N366">
        <f t="shared" si="28"/>
        <v>241.46700000000001</v>
      </c>
      <c r="O366">
        <f t="shared" si="29"/>
        <v>7105.46</v>
      </c>
      <c r="P366">
        <f t="shared" si="30"/>
        <v>1715734.11</v>
      </c>
      <c r="Q366">
        <f t="shared" si="31"/>
        <v>1715734.11</v>
      </c>
      <c r="R366">
        <f t="shared" si="32"/>
        <v>0</v>
      </c>
    </row>
    <row r="367" spans="1:18" ht="15" customHeight="1">
      <c r="A367" s="17" t="s">
        <v>153</v>
      </c>
      <c r="B367" s="17" t="s">
        <v>143</v>
      </c>
      <c r="C367" s="17" t="s">
        <v>48</v>
      </c>
      <c r="D367" s="17" t="s">
        <v>58</v>
      </c>
      <c r="E367" s="96" t="s">
        <v>38</v>
      </c>
      <c r="F367" s="96" t="s">
        <v>38</v>
      </c>
      <c r="G367" s="19">
        <v>0</v>
      </c>
      <c r="H367" s="96" t="s">
        <v>38</v>
      </c>
      <c r="I367" s="96" t="s">
        <v>38</v>
      </c>
      <c r="J367" s="19">
        <v>3446.12</v>
      </c>
      <c r="K367" s="19">
        <v>3446.12</v>
      </c>
      <c r="L367" t="str">
        <f>VLOOKUP(LEFT(A367,FIND("-",A367)-1),MASTER!A:C,2,FALSE())</f>
        <v>Gold</v>
      </c>
      <c r="M367" t="str">
        <f>VLOOKUP(LEFT(A367,FIND("-",A367)-1),MASTER!A:C,3,FALSE())</f>
        <v>Sale</v>
      </c>
      <c r="N367" t="str">
        <f t="shared" si="28"/>
        <v/>
      </c>
      <c r="O367" t="str">
        <f t="shared" si="29"/>
        <v/>
      </c>
      <c r="P367">
        <f t="shared" si="30"/>
        <v>0</v>
      </c>
      <c r="Q367">
        <f t="shared" si="31"/>
        <v>0</v>
      </c>
      <c r="R367">
        <f t="shared" si="32"/>
        <v>0</v>
      </c>
    </row>
    <row r="368" spans="1:18" ht="15" customHeight="1">
      <c r="A368" s="17" t="s">
        <v>153</v>
      </c>
      <c r="B368" s="17" t="s">
        <v>143</v>
      </c>
      <c r="C368" s="17" t="s">
        <v>48</v>
      </c>
      <c r="D368" s="17" t="s">
        <v>59</v>
      </c>
      <c r="E368" s="96" t="s">
        <v>38</v>
      </c>
      <c r="F368" s="96" t="s">
        <v>38</v>
      </c>
      <c r="G368" s="19">
        <v>0</v>
      </c>
      <c r="H368" s="96" t="s">
        <v>38</v>
      </c>
      <c r="I368" s="96" t="s">
        <v>38</v>
      </c>
      <c r="J368" s="19">
        <v>110</v>
      </c>
      <c r="K368" s="19">
        <v>110</v>
      </c>
      <c r="L368" t="str">
        <f>VLOOKUP(LEFT(A368,FIND("-",A368)-1),MASTER!A:C,2,FALSE())</f>
        <v>Gold</v>
      </c>
      <c r="M368" t="str">
        <f>VLOOKUP(LEFT(A368,FIND("-",A368)-1),MASTER!A:C,3,FALSE())</f>
        <v>Sale</v>
      </c>
      <c r="N368" t="str">
        <f t="shared" si="28"/>
        <v/>
      </c>
      <c r="O368" t="str">
        <f t="shared" si="29"/>
        <v/>
      </c>
      <c r="P368">
        <f t="shared" si="30"/>
        <v>0</v>
      </c>
      <c r="Q368">
        <f t="shared" si="31"/>
        <v>0</v>
      </c>
      <c r="R368">
        <f t="shared" si="32"/>
        <v>0</v>
      </c>
    </row>
    <row r="369" spans="1:18" ht="15" customHeight="1">
      <c r="A369" s="17" t="s">
        <v>153</v>
      </c>
      <c r="B369" s="17" t="s">
        <v>143</v>
      </c>
      <c r="C369" s="17" t="s">
        <v>48</v>
      </c>
      <c r="D369" s="17" t="s">
        <v>60</v>
      </c>
      <c r="E369" s="96" t="s">
        <v>38</v>
      </c>
      <c r="F369" s="96" t="s">
        <v>38</v>
      </c>
      <c r="G369" s="19">
        <v>0</v>
      </c>
      <c r="H369" s="96" t="s">
        <v>38</v>
      </c>
      <c r="I369" s="96" t="s">
        <v>38</v>
      </c>
      <c r="J369" s="19">
        <v>25735.96</v>
      </c>
      <c r="K369" s="19">
        <v>0</v>
      </c>
      <c r="L369" t="str">
        <f>VLOOKUP(LEFT(A369,FIND("-",A369)-1),MASTER!A:C,2,FALSE())</f>
        <v>Gold</v>
      </c>
      <c r="M369" t="str">
        <f>VLOOKUP(LEFT(A369,FIND("-",A369)-1),MASTER!A:C,3,FALSE())</f>
        <v>Sale</v>
      </c>
      <c r="N369" t="str">
        <f t="shared" si="28"/>
        <v/>
      </c>
      <c r="O369" t="str">
        <f t="shared" si="29"/>
        <v/>
      </c>
      <c r="P369">
        <f t="shared" si="30"/>
        <v>0</v>
      </c>
      <c r="Q369">
        <f t="shared" si="31"/>
        <v>0</v>
      </c>
      <c r="R369">
        <f t="shared" si="32"/>
        <v>0</v>
      </c>
    </row>
    <row r="370" spans="1:18" ht="15" customHeight="1">
      <c r="A370" s="17" t="s">
        <v>153</v>
      </c>
      <c r="B370" s="17" t="s">
        <v>143</v>
      </c>
      <c r="C370" s="17" t="s">
        <v>48</v>
      </c>
      <c r="D370" s="17" t="s">
        <v>61</v>
      </c>
      <c r="E370" s="96" t="s">
        <v>38</v>
      </c>
      <c r="F370" s="96" t="s">
        <v>38</v>
      </c>
      <c r="G370" s="19">
        <v>0</v>
      </c>
      <c r="H370" s="96" t="s">
        <v>38</v>
      </c>
      <c r="I370" s="96" t="s">
        <v>38</v>
      </c>
      <c r="J370" s="19">
        <v>25735.96</v>
      </c>
      <c r="K370" s="19">
        <v>0</v>
      </c>
      <c r="L370" t="str">
        <f>VLOOKUP(LEFT(A370,FIND("-",A370)-1),MASTER!A:C,2,FALSE())</f>
        <v>Gold</v>
      </c>
      <c r="M370" t="str">
        <f>VLOOKUP(LEFT(A370,FIND("-",A370)-1),MASTER!A:C,3,FALSE())</f>
        <v>Sale</v>
      </c>
      <c r="N370" t="str">
        <f t="shared" si="28"/>
        <v/>
      </c>
      <c r="O370" t="str">
        <f t="shared" si="29"/>
        <v/>
      </c>
      <c r="P370">
        <f t="shared" si="30"/>
        <v>0</v>
      </c>
      <c r="Q370">
        <f t="shared" si="31"/>
        <v>0</v>
      </c>
      <c r="R370">
        <f t="shared" si="32"/>
        <v>0</v>
      </c>
    </row>
    <row r="371" spans="1:18" ht="15" customHeight="1">
      <c r="A371" s="17" t="s">
        <v>153</v>
      </c>
      <c r="B371" s="17" t="s">
        <v>143</v>
      </c>
      <c r="C371" s="17" t="s">
        <v>48</v>
      </c>
      <c r="D371" s="17" t="s">
        <v>60</v>
      </c>
      <c r="E371" s="96" t="s">
        <v>38</v>
      </c>
      <c r="F371" s="96" t="s">
        <v>38</v>
      </c>
      <c r="G371" s="19">
        <v>0</v>
      </c>
      <c r="H371" s="96" t="s">
        <v>38</v>
      </c>
      <c r="I371" s="96" t="s">
        <v>38</v>
      </c>
      <c r="J371" s="19">
        <v>51.69</v>
      </c>
      <c r="K371" s="19">
        <v>0</v>
      </c>
      <c r="L371" t="str">
        <f>VLOOKUP(LEFT(A371,FIND("-",A371)-1),MASTER!A:C,2,FALSE())</f>
        <v>Gold</v>
      </c>
      <c r="M371" t="str">
        <f>VLOOKUP(LEFT(A371,FIND("-",A371)-1),MASTER!A:C,3,FALSE())</f>
        <v>Sale</v>
      </c>
      <c r="N371" t="str">
        <f t="shared" si="28"/>
        <v/>
      </c>
      <c r="O371" t="str">
        <f t="shared" si="29"/>
        <v/>
      </c>
      <c r="P371">
        <f t="shared" si="30"/>
        <v>0</v>
      </c>
      <c r="Q371">
        <f t="shared" si="31"/>
        <v>0</v>
      </c>
      <c r="R371">
        <f t="shared" si="32"/>
        <v>0</v>
      </c>
    </row>
    <row r="372" spans="1:18" ht="15" customHeight="1">
      <c r="A372" s="17" t="s">
        <v>153</v>
      </c>
      <c r="B372" s="17" t="s">
        <v>143</v>
      </c>
      <c r="C372" s="17" t="s">
        <v>48</v>
      </c>
      <c r="D372" s="17" t="s">
        <v>61</v>
      </c>
      <c r="E372" s="96" t="s">
        <v>38</v>
      </c>
      <c r="F372" s="96" t="s">
        <v>38</v>
      </c>
      <c r="G372" s="19">
        <v>0</v>
      </c>
      <c r="H372" s="96" t="s">
        <v>38</v>
      </c>
      <c r="I372" s="96" t="s">
        <v>38</v>
      </c>
      <c r="J372" s="19">
        <v>51.69</v>
      </c>
      <c r="K372" s="19">
        <v>0</v>
      </c>
      <c r="L372" t="str">
        <f>VLOOKUP(LEFT(A372,FIND("-",A372)-1),MASTER!A:C,2,FALSE())</f>
        <v>Gold</v>
      </c>
      <c r="M372" t="str">
        <f>VLOOKUP(LEFT(A372,FIND("-",A372)-1),MASTER!A:C,3,FALSE())</f>
        <v>Sale</v>
      </c>
      <c r="N372" t="str">
        <f t="shared" si="28"/>
        <v/>
      </c>
      <c r="O372" t="str">
        <f t="shared" si="29"/>
        <v/>
      </c>
      <c r="P372">
        <f t="shared" si="30"/>
        <v>0</v>
      </c>
      <c r="Q372">
        <f t="shared" si="31"/>
        <v>0</v>
      </c>
      <c r="R372">
        <f t="shared" si="32"/>
        <v>0</v>
      </c>
    </row>
    <row r="373" spans="1:18" ht="15" customHeight="1">
      <c r="A373" s="17" t="s">
        <v>153</v>
      </c>
      <c r="B373" s="17" t="s">
        <v>143</v>
      </c>
      <c r="C373" s="17" t="s">
        <v>48</v>
      </c>
      <c r="D373" s="17" t="s">
        <v>60</v>
      </c>
      <c r="E373" s="96" t="s">
        <v>38</v>
      </c>
      <c r="F373" s="96" t="s">
        <v>38</v>
      </c>
      <c r="G373" s="19">
        <v>0</v>
      </c>
      <c r="H373" s="96" t="s">
        <v>38</v>
      </c>
      <c r="I373" s="96" t="s">
        <v>38</v>
      </c>
      <c r="J373" s="19">
        <v>1.65</v>
      </c>
      <c r="K373" s="19">
        <v>0</v>
      </c>
      <c r="L373" t="str">
        <f>VLOOKUP(LEFT(A373,FIND("-",A373)-1),MASTER!A:C,2,FALSE())</f>
        <v>Gold</v>
      </c>
      <c r="M373" t="str">
        <f>VLOOKUP(LEFT(A373,FIND("-",A373)-1),MASTER!A:C,3,FALSE())</f>
        <v>Sale</v>
      </c>
      <c r="N373" t="str">
        <f t="shared" si="28"/>
        <v/>
      </c>
      <c r="O373" t="str">
        <f t="shared" si="29"/>
        <v/>
      </c>
      <c r="P373">
        <f t="shared" si="30"/>
        <v>0</v>
      </c>
      <c r="Q373">
        <f t="shared" si="31"/>
        <v>0</v>
      </c>
      <c r="R373">
        <f t="shared" si="32"/>
        <v>0</v>
      </c>
    </row>
    <row r="374" spans="1:18" ht="15" customHeight="1">
      <c r="A374" s="17" t="s">
        <v>153</v>
      </c>
      <c r="B374" s="17" t="s">
        <v>143</v>
      </c>
      <c r="C374" s="17" t="s">
        <v>48</v>
      </c>
      <c r="D374" s="17" t="s">
        <v>61</v>
      </c>
      <c r="E374" s="96" t="s">
        <v>38</v>
      </c>
      <c r="F374" s="96" t="s">
        <v>38</v>
      </c>
      <c r="G374" s="19">
        <v>0</v>
      </c>
      <c r="H374" s="96" t="s">
        <v>38</v>
      </c>
      <c r="I374" s="96" t="s">
        <v>38</v>
      </c>
      <c r="J374" s="19">
        <v>1.65</v>
      </c>
      <c r="K374" s="19">
        <v>0</v>
      </c>
      <c r="L374" t="str">
        <f>VLOOKUP(LEFT(A374,FIND("-",A374)-1),MASTER!A:C,2,FALSE())</f>
        <v>Gold</v>
      </c>
      <c r="M374" t="str">
        <f>VLOOKUP(LEFT(A374,FIND("-",A374)-1),MASTER!A:C,3,FALSE())</f>
        <v>Sale</v>
      </c>
      <c r="N374" t="str">
        <f t="shared" si="28"/>
        <v/>
      </c>
      <c r="O374" t="str">
        <f t="shared" si="29"/>
        <v/>
      </c>
      <c r="P374">
        <f t="shared" si="30"/>
        <v>0</v>
      </c>
      <c r="Q374">
        <f t="shared" si="31"/>
        <v>0</v>
      </c>
      <c r="R374">
        <f t="shared" si="32"/>
        <v>0</v>
      </c>
    </row>
    <row r="375" spans="1:18" ht="15" customHeight="1">
      <c r="A375" s="17" t="s">
        <v>153</v>
      </c>
      <c r="B375" s="17" t="s">
        <v>143</v>
      </c>
      <c r="C375" s="17" t="s">
        <v>48</v>
      </c>
      <c r="D375" s="17" t="s">
        <v>42</v>
      </c>
      <c r="E375" s="96" t="s">
        <v>38</v>
      </c>
      <c r="F375" s="96" t="s">
        <v>38</v>
      </c>
      <c r="G375" s="19">
        <v>0.35</v>
      </c>
      <c r="H375" s="96" t="s">
        <v>38</v>
      </c>
      <c r="I375" s="96" t="s">
        <v>38</v>
      </c>
      <c r="J375" s="19">
        <v>0</v>
      </c>
      <c r="K375" s="19">
        <v>0</v>
      </c>
      <c r="L375" t="str">
        <f>VLOOKUP(LEFT(A375,FIND("-",A375)-1),MASTER!A:C,2,FALSE())</f>
        <v>Gold</v>
      </c>
      <c r="M375" t="str">
        <f>VLOOKUP(LEFT(A375,FIND("-",A375)-1),MASTER!A:C,3,FALSE())</f>
        <v>Sale</v>
      </c>
      <c r="N375" t="str">
        <f t="shared" si="28"/>
        <v/>
      </c>
      <c r="O375" t="str">
        <f t="shared" si="29"/>
        <v/>
      </c>
      <c r="P375">
        <f t="shared" si="30"/>
        <v>0</v>
      </c>
      <c r="Q375">
        <f t="shared" si="31"/>
        <v>0</v>
      </c>
      <c r="R375">
        <f t="shared" si="32"/>
        <v>0</v>
      </c>
    </row>
    <row r="376" spans="1:18" ht="15" customHeight="1">
      <c r="A376" s="17" t="s">
        <v>153</v>
      </c>
      <c r="B376" s="17" t="s">
        <v>143</v>
      </c>
      <c r="C376" s="17" t="s">
        <v>48</v>
      </c>
      <c r="D376" s="17" t="s">
        <v>43</v>
      </c>
      <c r="E376" s="96" t="s">
        <v>38</v>
      </c>
      <c r="F376" s="96" t="s">
        <v>38</v>
      </c>
      <c r="G376" s="19">
        <v>1770865</v>
      </c>
      <c r="H376" s="96" t="s">
        <v>38</v>
      </c>
      <c r="I376" s="96" t="s">
        <v>38</v>
      </c>
      <c r="J376" s="19">
        <v>0</v>
      </c>
      <c r="K376" s="19">
        <v>0</v>
      </c>
      <c r="L376" t="str">
        <f>VLOOKUP(LEFT(A376,FIND("-",A376)-1),MASTER!A:C,2,FALSE())</f>
        <v>Gold</v>
      </c>
      <c r="M376" t="str">
        <f>VLOOKUP(LEFT(A376,FIND("-",A376)-1),MASTER!A:C,3,FALSE())</f>
        <v>Sale</v>
      </c>
      <c r="N376" t="str">
        <f t="shared" si="28"/>
        <v/>
      </c>
      <c r="O376" t="str">
        <f t="shared" si="29"/>
        <v/>
      </c>
      <c r="P376">
        <f t="shared" si="30"/>
        <v>0</v>
      </c>
      <c r="Q376">
        <f t="shared" si="31"/>
        <v>0</v>
      </c>
      <c r="R376">
        <f t="shared" si="32"/>
        <v>0</v>
      </c>
    </row>
    <row r="377" spans="1:18" ht="15" customHeight="1">
      <c r="A377" s="17" t="s">
        <v>154</v>
      </c>
      <c r="B377" s="17" t="s">
        <v>143</v>
      </c>
      <c r="C377" s="17" t="s">
        <v>48</v>
      </c>
      <c r="D377" s="17" t="s">
        <v>57</v>
      </c>
      <c r="E377" s="96" t="s">
        <v>38</v>
      </c>
      <c r="F377" s="19">
        <v>0</v>
      </c>
      <c r="G377" s="19">
        <v>0</v>
      </c>
      <c r="H377" s="97">
        <v>144.404</v>
      </c>
      <c r="I377" s="19">
        <v>7105.46</v>
      </c>
      <c r="J377" s="19">
        <v>1026058.96</v>
      </c>
      <c r="K377" s="19">
        <v>1026058.96</v>
      </c>
      <c r="L377" t="str">
        <f>VLOOKUP(LEFT(A377,FIND("-",A377)-1),MASTER!A:C,2,FALSE())</f>
        <v>Gold</v>
      </c>
      <c r="M377" t="str">
        <f>VLOOKUP(LEFT(A377,FIND("-",A377)-1),MASTER!A:C,3,FALSE())</f>
        <v>Sale</v>
      </c>
      <c r="N377">
        <f t="shared" si="28"/>
        <v>144.404</v>
      </c>
      <c r="O377">
        <f t="shared" si="29"/>
        <v>7105.46</v>
      </c>
      <c r="P377">
        <f t="shared" si="30"/>
        <v>1026056.846</v>
      </c>
      <c r="Q377">
        <f t="shared" si="31"/>
        <v>1026056.846</v>
      </c>
      <c r="R377">
        <f t="shared" si="32"/>
        <v>0</v>
      </c>
    </row>
    <row r="378" spans="1:18" ht="15" customHeight="1">
      <c r="A378" s="17" t="s">
        <v>154</v>
      </c>
      <c r="B378" s="17" t="s">
        <v>143</v>
      </c>
      <c r="C378" s="17" t="s">
        <v>48</v>
      </c>
      <c r="D378" s="17" t="s">
        <v>58</v>
      </c>
      <c r="E378" s="96" t="s">
        <v>38</v>
      </c>
      <c r="F378" s="96" t="s">
        <v>38</v>
      </c>
      <c r="G378" s="19">
        <v>0</v>
      </c>
      <c r="H378" s="96" t="s">
        <v>38</v>
      </c>
      <c r="I378" s="96" t="s">
        <v>38</v>
      </c>
      <c r="J378" s="19">
        <v>2060.58</v>
      </c>
      <c r="K378" s="19">
        <v>2060.58</v>
      </c>
      <c r="L378" t="str">
        <f>VLOOKUP(LEFT(A378,FIND("-",A378)-1),MASTER!A:C,2,FALSE())</f>
        <v>Gold</v>
      </c>
      <c r="M378" t="str">
        <f>VLOOKUP(LEFT(A378,FIND("-",A378)-1),MASTER!A:C,3,FALSE())</f>
        <v>Sale</v>
      </c>
      <c r="N378" t="str">
        <f t="shared" si="28"/>
        <v/>
      </c>
      <c r="O378" t="str">
        <f t="shared" si="29"/>
        <v/>
      </c>
      <c r="P378">
        <f t="shared" si="30"/>
        <v>0</v>
      </c>
      <c r="Q378">
        <f t="shared" si="31"/>
        <v>0</v>
      </c>
      <c r="R378">
        <f t="shared" si="32"/>
        <v>0</v>
      </c>
    </row>
    <row r="379" spans="1:18" ht="15" customHeight="1">
      <c r="A379" s="17" t="s">
        <v>154</v>
      </c>
      <c r="B379" s="17" t="s">
        <v>143</v>
      </c>
      <c r="C379" s="17" t="s">
        <v>48</v>
      </c>
      <c r="D379" s="17" t="s">
        <v>59</v>
      </c>
      <c r="E379" s="96" t="s">
        <v>38</v>
      </c>
      <c r="F379" s="96" t="s">
        <v>38</v>
      </c>
      <c r="G379" s="19">
        <v>0</v>
      </c>
      <c r="H379" s="96" t="s">
        <v>38</v>
      </c>
      <c r="I379" s="96" t="s">
        <v>38</v>
      </c>
      <c r="J379" s="19">
        <v>95</v>
      </c>
      <c r="K379" s="19">
        <v>95</v>
      </c>
      <c r="L379" t="str">
        <f>VLOOKUP(LEFT(A379,FIND("-",A379)-1),MASTER!A:C,2,FALSE())</f>
        <v>Gold</v>
      </c>
      <c r="M379" t="str">
        <f>VLOOKUP(LEFT(A379,FIND("-",A379)-1),MASTER!A:C,3,FALSE())</f>
        <v>Sale</v>
      </c>
      <c r="N379" t="str">
        <f t="shared" si="28"/>
        <v/>
      </c>
      <c r="O379" t="str">
        <f t="shared" si="29"/>
        <v/>
      </c>
      <c r="P379">
        <f t="shared" si="30"/>
        <v>0</v>
      </c>
      <c r="Q379">
        <f t="shared" si="31"/>
        <v>0</v>
      </c>
      <c r="R379">
        <f t="shared" si="32"/>
        <v>0</v>
      </c>
    </row>
    <row r="380" spans="1:18" ht="15" customHeight="1">
      <c r="A380" s="17" t="s">
        <v>154</v>
      </c>
      <c r="B380" s="17" t="s">
        <v>143</v>
      </c>
      <c r="C380" s="17" t="s">
        <v>48</v>
      </c>
      <c r="D380" s="17" t="s">
        <v>60</v>
      </c>
      <c r="E380" s="96" t="s">
        <v>38</v>
      </c>
      <c r="F380" s="96" t="s">
        <v>38</v>
      </c>
      <c r="G380" s="19">
        <v>0</v>
      </c>
      <c r="H380" s="96" t="s">
        <v>38</v>
      </c>
      <c r="I380" s="96" t="s">
        <v>38</v>
      </c>
      <c r="J380" s="19">
        <v>15390.88</v>
      </c>
      <c r="K380" s="19">
        <v>0</v>
      </c>
      <c r="L380" t="str">
        <f>VLOOKUP(LEFT(A380,FIND("-",A380)-1),MASTER!A:C,2,FALSE())</f>
        <v>Gold</v>
      </c>
      <c r="M380" t="str">
        <f>VLOOKUP(LEFT(A380,FIND("-",A380)-1),MASTER!A:C,3,FALSE())</f>
        <v>Sale</v>
      </c>
      <c r="N380" t="str">
        <f t="shared" si="28"/>
        <v/>
      </c>
      <c r="O380" t="str">
        <f t="shared" si="29"/>
        <v/>
      </c>
      <c r="P380">
        <f t="shared" si="30"/>
        <v>0</v>
      </c>
      <c r="Q380">
        <f t="shared" si="31"/>
        <v>0</v>
      </c>
      <c r="R380">
        <f t="shared" si="32"/>
        <v>0</v>
      </c>
    </row>
    <row r="381" spans="1:18" ht="15" customHeight="1">
      <c r="A381" s="17" t="s">
        <v>154</v>
      </c>
      <c r="B381" s="17" t="s">
        <v>143</v>
      </c>
      <c r="C381" s="17" t="s">
        <v>48</v>
      </c>
      <c r="D381" s="17" t="s">
        <v>61</v>
      </c>
      <c r="E381" s="96" t="s">
        <v>38</v>
      </c>
      <c r="F381" s="96" t="s">
        <v>38</v>
      </c>
      <c r="G381" s="19">
        <v>0</v>
      </c>
      <c r="H381" s="96" t="s">
        <v>38</v>
      </c>
      <c r="I381" s="96" t="s">
        <v>38</v>
      </c>
      <c r="J381" s="19">
        <v>15390.88</v>
      </c>
      <c r="K381" s="19">
        <v>0</v>
      </c>
      <c r="L381" t="str">
        <f>VLOOKUP(LEFT(A381,FIND("-",A381)-1),MASTER!A:C,2,FALSE())</f>
        <v>Gold</v>
      </c>
      <c r="M381" t="str">
        <f>VLOOKUP(LEFT(A381,FIND("-",A381)-1),MASTER!A:C,3,FALSE())</f>
        <v>Sale</v>
      </c>
      <c r="N381" t="str">
        <f t="shared" si="28"/>
        <v/>
      </c>
      <c r="O381" t="str">
        <f t="shared" si="29"/>
        <v/>
      </c>
      <c r="P381">
        <f t="shared" si="30"/>
        <v>0</v>
      </c>
      <c r="Q381">
        <f t="shared" si="31"/>
        <v>0</v>
      </c>
      <c r="R381">
        <f t="shared" si="32"/>
        <v>0</v>
      </c>
    </row>
    <row r="382" spans="1:18" ht="15" customHeight="1">
      <c r="A382" s="17" t="s">
        <v>154</v>
      </c>
      <c r="B382" s="17" t="s">
        <v>143</v>
      </c>
      <c r="C382" s="17" t="s">
        <v>48</v>
      </c>
      <c r="D382" s="17" t="s">
        <v>60</v>
      </c>
      <c r="E382" s="96" t="s">
        <v>38</v>
      </c>
      <c r="F382" s="96" t="s">
        <v>38</v>
      </c>
      <c r="G382" s="19">
        <v>0</v>
      </c>
      <c r="H382" s="96" t="s">
        <v>38</v>
      </c>
      <c r="I382" s="96" t="s">
        <v>38</v>
      </c>
      <c r="J382" s="19">
        <v>30.91</v>
      </c>
      <c r="K382" s="19">
        <v>0</v>
      </c>
      <c r="L382" t="str">
        <f>VLOOKUP(LEFT(A382,FIND("-",A382)-1),MASTER!A:C,2,FALSE())</f>
        <v>Gold</v>
      </c>
      <c r="M382" t="str">
        <f>VLOOKUP(LEFT(A382,FIND("-",A382)-1),MASTER!A:C,3,FALSE())</f>
        <v>Sale</v>
      </c>
      <c r="N382" t="str">
        <f t="shared" si="28"/>
        <v/>
      </c>
      <c r="O382" t="str">
        <f t="shared" si="29"/>
        <v/>
      </c>
      <c r="P382">
        <f t="shared" si="30"/>
        <v>0</v>
      </c>
      <c r="Q382">
        <f t="shared" si="31"/>
        <v>0</v>
      </c>
      <c r="R382">
        <f t="shared" si="32"/>
        <v>0</v>
      </c>
    </row>
    <row r="383" spans="1:18" ht="15" customHeight="1">
      <c r="A383" s="17" t="s">
        <v>154</v>
      </c>
      <c r="B383" s="17" t="s">
        <v>143</v>
      </c>
      <c r="C383" s="17" t="s">
        <v>48</v>
      </c>
      <c r="D383" s="17" t="s">
        <v>61</v>
      </c>
      <c r="E383" s="96" t="s">
        <v>38</v>
      </c>
      <c r="F383" s="96" t="s">
        <v>38</v>
      </c>
      <c r="G383" s="19">
        <v>0</v>
      </c>
      <c r="H383" s="96" t="s">
        <v>38</v>
      </c>
      <c r="I383" s="96" t="s">
        <v>38</v>
      </c>
      <c r="J383" s="19">
        <v>30.91</v>
      </c>
      <c r="K383" s="19">
        <v>0</v>
      </c>
      <c r="L383" t="str">
        <f>VLOOKUP(LEFT(A383,FIND("-",A383)-1),MASTER!A:C,2,FALSE())</f>
        <v>Gold</v>
      </c>
      <c r="M383" t="str">
        <f>VLOOKUP(LEFT(A383,FIND("-",A383)-1),MASTER!A:C,3,FALSE())</f>
        <v>Sale</v>
      </c>
      <c r="N383" t="str">
        <f t="shared" si="28"/>
        <v/>
      </c>
      <c r="O383" t="str">
        <f t="shared" si="29"/>
        <v/>
      </c>
      <c r="P383">
        <f t="shared" si="30"/>
        <v>0</v>
      </c>
      <c r="Q383">
        <f t="shared" si="31"/>
        <v>0</v>
      </c>
      <c r="R383">
        <f t="shared" si="32"/>
        <v>0</v>
      </c>
    </row>
    <row r="384" spans="1:18" ht="15" customHeight="1">
      <c r="A384" s="17" t="s">
        <v>154</v>
      </c>
      <c r="B384" s="17" t="s">
        <v>143</v>
      </c>
      <c r="C384" s="17" t="s">
        <v>48</v>
      </c>
      <c r="D384" s="17" t="s">
        <v>60</v>
      </c>
      <c r="E384" s="96" t="s">
        <v>38</v>
      </c>
      <c r="F384" s="96" t="s">
        <v>38</v>
      </c>
      <c r="G384" s="19">
        <v>0</v>
      </c>
      <c r="H384" s="96" t="s">
        <v>38</v>
      </c>
      <c r="I384" s="96" t="s">
        <v>38</v>
      </c>
      <c r="J384" s="19">
        <v>1.43</v>
      </c>
      <c r="K384" s="19">
        <v>0</v>
      </c>
      <c r="L384" t="str">
        <f>VLOOKUP(LEFT(A384,FIND("-",A384)-1),MASTER!A:C,2,FALSE())</f>
        <v>Gold</v>
      </c>
      <c r="M384" t="str">
        <f>VLOOKUP(LEFT(A384,FIND("-",A384)-1),MASTER!A:C,3,FALSE())</f>
        <v>Sale</v>
      </c>
      <c r="N384" t="str">
        <f t="shared" si="28"/>
        <v/>
      </c>
      <c r="O384" t="str">
        <f t="shared" si="29"/>
        <v/>
      </c>
      <c r="P384">
        <f t="shared" si="30"/>
        <v>0</v>
      </c>
      <c r="Q384">
        <f t="shared" si="31"/>
        <v>0</v>
      </c>
      <c r="R384">
        <f t="shared" si="32"/>
        <v>0</v>
      </c>
    </row>
    <row r="385" spans="1:18" ht="15" customHeight="1">
      <c r="A385" s="17" t="s">
        <v>154</v>
      </c>
      <c r="B385" s="17" t="s">
        <v>143</v>
      </c>
      <c r="C385" s="17" t="s">
        <v>48</v>
      </c>
      <c r="D385" s="17" t="s">
        <v>61</v>
      </c>
      <c r="E385" s="96" t="s">
        <v>38</v>
      </c>
      <c r="F385" s="96" t="s">
        <v>38</v>
      </c>
      <c r="G385" s="19">
        <v>0</v>
      </c>
      <c r="H385" s="96" t="s">
        <v>38</v>
      </c>
      <c r="I385" s="96" t="s">
        <v>38</v>
      </c>
      <c r="J385" s="19">
        <v>1.43</v>
      </c>
      <c r="K385" s="19">
        <v>0</v>
      </c>
      <c r="L385" t="str">
        <f>VLOOKUP(LEFT(A385,FIND("-",A385)-1),MASTER!A:C,2,FALSE())</f>
        <v>Gold</v>
      </c>
      <c r="M385" t="str">
        <f>VLOOKUP(LEFT(A385,FIND("-",A385)-1),MASTER!A:C,3,FALSE())</f>
        <v>Sale</v>
      </c>
      <c r="N385" t="str">
        <f t="shared" si="28"/>
        <v/>
      </c>
      <c r="O385" t="str">
        <f t="shared" si="29"/>
        <v/>
      </c>
      <c r="P385">
        <f t="shared" si="30"/>
        <v>0</v>
      </c>
      <c r="Q385">
        <f t="shared" si="31"/>
        <v>0</v>
      </c>
      <c r="R385">
        <f t="shared" si="32"/>
        <v>0</v>
      </c>
    </row>
    <row r="386" spans="1:18" ht="15" customHeight="1">
      <c r="A386" s="17" t="s">
        <v>154</v>
      </c>
      <c r="B386" s="17" t="s">
        <v>143</v>
      </c>
      <c r="C386" s="17" t="s">
        <v>48</v>
      </c>
      <c r="D386" s="17" t="s">
        <v>42</v>
      </c>
      <c r="E386" s="96" t="s">
        <v>38</v>
      </c>
      <c r="F386" s="96" t="s">
        <v>38</v>
      </c>
      <c r="G386" s="19">
        <v>0</v>
      </c>
      <c r="H386" s="96" t="s">
        <v>38</v>
      </c>
      <c r="I386" s="96" t="s">
        <v>38</v>
      </c>
      <c r="J386" s="19">
        <v>0.02</v>
      </c>
      <c r="K386" s="19">
        <v>0</v>
      </c>
      <c r="L386" t="str">
        <f>VLOOKUP(LEFT(A386,FIND("-",A386)-1),MASTER!A:C,2,FALSE())</f>
        <v>Gold</v>
      </c>
      <c r="M386" t="str">
        <f>VLOOKUP(LEFT(A386,FIND("-",A386)-1),MASTER!A:C,3,FALSE())</f>
        <v>Sale</v>
      </c>
      <c r="N386" t="str">
        <f t="shared" si="28"/>
        <v/>
      </c>
      <c r="O386" t="str">
        <f t="shared" si="29"/>
        <v/>
      </c>
      <c r="P386">
        <f t="shared" si="30"/>
        <v>0</v>
      </c>
      <c r="Q386">
        <f t="shared" si="31"/>
        <v>0</v>
      </c>
      <c r="R386">
        <f t="shared" si="32"/>
        <v>0</v>
      </c>
    </row>
    <row r="387" spans="1:18" ht="15" customHeight="1">
      <c r="A387" s="17" t="s">
        <v>154</v>
      </c>
      <c r="B387" s="17" t="s">
        <v>143</v>
      </c>
      <c r="C387" s="17" t="s">
        <v>48</v>
      </c>
      <c r="D387" s="17" t="s">
        <v>43</v>
      </c>
      <c r="E387" s="96" t="s">
        <v>38</v>
      </c>
      <c r="F387" s="96" t="s">
        <v>38</v>
      </c>
      <c r="G387" s="19">
        <v>1059061</v>
      </c>
      <c r="H387" s="96" t="s">
        <v>38</v>
      </c>
      <c r="I387" s="96" t="s">
        <v>38</v>
      </c>
      <c r="J387" s="19">
        <v>0</v>
      </c>
      <c r="K387" s="19">
        <v>0</v>
      </c>
      <c r="L387" t="str">
        <f>VLOOKUP(LEFT(A387,FIND("-",A387)-1),MASTER!A:C,2,FALSE())</f>
        <v>Gold</v>
      </c>
      <c r="M387" t="str">
        <f>VLOOKUP(LEFT(A387,FIND("-",A387)-1),MASTER!A:C,3,FALSE())</f>
        <v>Sale</v>
      </c>
      <c r="N387" t="str">
        <f t="shared" si="28"/>
        <v/>
      </c>
      <c r="O387" t="str">
        <f t="shared" si="29"/>
        <v/>
      </c>
      <c r="P387">
        <f t="shared" si="30"/>
        <v>0</v>
      </c>
      <c r="Q387">
        <f t="shared" si="31"/>
        <v>0</v>
      </c>
      <c r="R387">
        <f t="shared" si="32"/>
        <v>0</v>
      </c>
    </row>
    <row r="388" spans="1:18" ht="15" customHeight="1">
      <c r="A388" s="17" t="s">
        <v>155</v>
      </c>
      <c r="B388" s="17" t="s">
        <v>143</v>
      </c>
      <c r="C388" s="17" t="s">
        <v>48</v>
      </c>
      <c r="D388" s="17" t="s">
        <v>57</v>
      </c>
      <c r="E388" s="96" t="s">
        <v>38</v>
      </c>
      <c r="F388" s="19">
        <v>0</v>
      </c>
      <c r="G388" s="19">
        <v>0</v>
      </c>
      <c r="H388" s="97">
        <v>230.10499999999999</v>
      </c>
      <c r="I388" s="19">
        <v>7105.46</v>
      </c>
      <c r="J388" s="19">
        <v>1634992.03</v>
      </c>
      <c r="K388" s="19">
        <v>1634992.03</v>
      </c>
      <c r="L388" t="str">
        <f>VLOOKUP(LEFT(A388,FIND("-",A388)-1),MASTER!A:C,2,FALSE())</f>
        <v>Gold</v>
      </c>
      <c r="M388" t="str">
        <f>VLOOKUP(LEFT(A388,FIND("-",A388)-1),MASTER!A:C,3,FALSE())</f>
        <v>Sale</v>
      </c>
      <c r="N388">
        <f t="shared" si="28"/>
        <v>230.10499999999999</v>
      </c>
      <c r="O388">
        <f t="shared" si="29"/>
        <v>7105.46</v>
      </c>
      <c r="P388">
        <f t="shared" si="30"/>
        <v>1635001.8729999999</v>
      </c>
      <c r="Q388">
        <f t="shared" si="31"/>
        <v>1635001.8729999999</v>
      </c>
      <c r="R388">
        <f t="shared" si="32"/>
        <v>0</v>
      </c>
    </row>
    <row r="389" spans="1:18" ht="15" customHeight="1">
      <c r="A389" s="17" t="s">
        <v>155</v>
      </c>
      <c r="B389" s="17" t="s">
        <v>143</v>
      </c>
      <c r="C389" s="17" t="s">
        <v>48</v>
      </c>
      <c r="D389" s="17" t="s">
        <v>58</v>
      </c>
      <c r="E389" s="96" t="s">
        <v>38</v>
      </c>
      <c r="F389" s="96" t="s">
        <v>38</v>
      </c>
      <c r="G389" s="19">
        <v>0</v>
      </c>
      <c r="H389" s="96" t="s">
        <v>38</v>
      </c>
      <c r="I389" s="96" t="s">
        <v>38</v>
      </c>
      <c r="J389" s="19">
        <v>3282.66</v>
      </c>
      <c r="K389" s="19">
        <v>3282.66</v>
      </c>
      <c r="L389" t="str">
        <f>VLOOKUP(LEFT(A389,FIND("-",A389)-1),MASTER!A:C,2,FALSE())</f>
        <v>Gold</v>
      </c>
      <c r="M389" t="str">
        <f>VLOOKUP(LEFT(A389,FIND("-",A389)-1),MASTER!A:C,3,FALSE())</f>
        <v>Sale</v>
      </c>
      <c r="N389" t="str">
        <f t="shared" si="28"/>
        <v/>
      </c>
      <c r="O389" t="str">
        <f t="shared" si="29"/>
        <v/>
      </c>
      <c r="P389">
        <f t="shared" si="30"/>
        <v>0</v>
      </c>
      <c r="Q389">
        <f t="shared" si="31"/>
        <v>0</v>
      </c>
      <c r="R389">
        <f t="shared" si="32"/>
        <v>0</v>
      </c>
    </row>
    <row r="390" spans="1:18" ht="15" customHeight="1">
      <c r="A390" s="17" t="s">
        <v>155</v>
      </c>
      <c r="B390" s="17" t="s">
        <v>143</v>
      </c>
      <c r="C390" s="17" t="s">
        <v>48</v>
      </c>
      <c r="D390" s="17" t="s">
        <v>59</v>
      </c>
      <c r="E390" s="96" t="s">
        <v>38</v>
      </c>
      <c r="F390" s="96" t="s">
        <v>38</v>
      </c>
      <c r="G390" s="19">
        <v>0</v>
      </c>
      <c r="H390" s="96" t="s">
        <v>38</v>
      </c>
      <c r="I390" s="96" t="s">
        <v>38</v>
      </c>
      <c r="J390" s="19">
        <v>140</v>
      </c>
      <c r="K390" s="19">
        <v>140</v>
      </c>
      <c r="L390" t="str">
        <f>VLOOKUP(LEFT(A390,FIND("-",A390)-1),MASTER!A:C,2,FALSE())</f>
        <v>Gold</v>
      </c>
      <c r="M390" t="str">
        <f>VLOOKUP(LEFT(A390,FIND("-",A390)-1),MASTER!A:C,3,FALSE())</f>
        <v>Sale</v>
      </c>
      <c r="N390" t="str">
        <f t="shared" ref="N390:N453" si="33">IF(M390="SALE",H390,IF(M390="Purchase",E390,"False"))</f>
        <v/>
      </c>
      <c r="O390" t="str">
        <f t="shared" ref="O390:O453" si="34">IF(M390="SALE",I390,IF(M390="Purchase",F390,"False"))</f>
        <v/>
      </c>
      <c r="P390">
        <f t="shared" ref="P390:P453" si="35">IF(AND(N390="",O390=""),0,ROUND(N390*O390,3))</f>
        <v>0</v>
      </c>
      <c r="Q390">
        <f t="shared" ref="Q390:Q453" si="36">IF(M390="SALE",P390,IF(M390="Purchase",0,"FALSE"))</f>
        <v>0</v>
      </c>
      <c r="R390">
        <f t="shared" ref="R390:R453" si="37">IF(M390="Purchase",P390,IF(M390="Sale",0,"FALSE"))</f>
        <v>0</v>
      </c>
    </row>
    <row r="391" spans="1:18" ht="15" customHeight="1">
      <c r="A391" s="17" t="s">
        <v>155</v>
      </c>
      <c r="B391" s="17" t="s">
        <v>143</v>
      </c>
      <c r="C391" s="17" t="s">
        <v>48</v>
      </c>
      <c r="D391" s="17" t="s">
        <v>60</v>
      </c>
      <c r="E391" s="96" t="s">
        <v>38</v>
      </c>
      <c r="F391" s="96" t="s">
        <v>38</v>
      </c>
      <c r="G391" s="19">
        <v>0</v>
      </c>
      <c r="H391" s="96" t="s">
        <v>38</v>
      </c>
      <c r="I391" s="96" t="s">
        <v>38</v>
      </c>
      <c r="J391" s="19">
        <v>24524.880000000001</v>
      </c>
      <c r="K391" s="19">
        <v>0</v>
      </c>
      <c r="L391" t="str">
        <f>VLOOKUP(LEFT(A391,FIND("-",A391)-1),MASTER!A:C,2,FALSE())</f>
        <v>Gold</v>
      </c>
      <c r="M391" t="str">
        <f>VLOOKUP(LEFT(A391,FIND("-",A391)-1),MASTER!A:C,3,FALSE())</f>
        <v>Sale</v>
      </c>
      <c r="N391" t="str">
        <f t="shared" si="33"/>
        <v/>
      </c>
      <c r="O391" t="str">
        <f t="shared" si="34"/>
        <v/>
      </c>
      <c r="P391">
        <f t="shared" si="35"/>
        <v>0</v>
      </c>
      <c r="Q391">
        <f t="shared" si="36"/>
        <v>0</v>
      </c>
      <c r="R391">
        <f t="shared" si="37"/>
        <v>0</v>
      </c>
    </row>
    <row r="392" spans="1:18" ht="15" customHeight="1">
      <c r="A392" s="17" t="s">
        <v>155</v>
      </c>
      <c r="B392" s="17" t="s">
        <v>143</v>
      </c>
      <c r="C392" s="17" t="s">
        <v>48</v>
      </c>
      <c r="D392" s="17" t="s">
        <v>61</v>
      </c>
      <c r="E392" s="96" t="s">
        <v>38</v>
      </c>
      <c r="F392" s="96" t="s">
        <v>38</v>
      </c>
      <c r="G392" s="19">
        <v>0</v>
      </c>
      <c r="H392" s="96" t="s">
        <v>38</v>
      </c>
      <c r="I392" s="96" t="s">
        <v>38</v>
      </c>
      <c r="J392" s="19">
        <v>24524.880000000001</v>
      </c>
      <c r="K392" s="19">
        <v>0</v>
      </c>
      <c r="L392" t="str">
        <f>VLOOKUP(LEFT(A392,FIND("-",A392)-1),MASTER!A:C,2,FALSE())</f>
        <v>Gold</v>
      </c>
      <c r="M392" t="str">
        <f>VLOOKUP(LEFT(A392,FIND("-",A392)-1),MASTER!A:C,3,FALSE())</f>
        <v>Sale</v>
      </c>
      <c r="N392" t="str">
        <f t="shared" si="33"/>
        <v/>
      </c>
      <c r="O392" t="str">
        <f t="shared" si="34"/>
        <v/>
      </c>
      <c r="P392">
        <f t="shared" si="35"/>
        <v>0</v>
      </c>
      <c r="Q392">
        <f t="shared" si="36"/>
        <v>0</v>
      </c>
      <c r="R392">
        <f t="shared" si="37"/>
        <v>0</v>
      </c>
    </row>
    <row r="393" spans="1:18" ht="15" customHeight="1">
      <c r="A393" s="17" t="s">
        <v>155</v>
      </c>
      <c r="B393" s="17" t="s">
        <v>143</v>
      </c>
      <c r="C393" s="17" t="s">
        <v>48</v>
      </c>
      <c r="D393" s="17" t="s">
        <v>60</v>
      </c>
      <c r="E393" s="96" t="s">
        <v>38</v>
      </c>
      <c r="F393" s="96" t="s">
        <v>38</v>
      </c>
      <c r="G393" s="19">
        <v>0</v>
      </c>
      <c r="H393" s="96" t="s">
        <v>38</v>
      </c>
      <c r="I393" s="96" t="s">
        <v>38</v>
      </c>
      <c r="J393" s="19">
        <v>49.24</v>
      </c>
      <c r="K393" s="19">
        <v>0</v>
      </c>
      <c r="L393" t="str">
        <f>VLOOKUP(LEFT(A393,FIND("-",A393)-1),MASTER!A:C,2,FALSE())</f>
        <v>Gold</v>
      </c>
      <c r="M393" t="str">
        <f>VLOOKUP(LEFT(A393,FIND("-",A393)-1),MASTER!A:C,3,FALSE())</f>
        <v>Sale</v>
      </c>
      <c r="N393" t="str">
        <f t="shared" si="33"/>
        <v/>
      </c>
      <c r="O393" t="str">
        <f t="shared" si="34"/>
        <v/>
      </c>
      <c r="P393">
        <f t="shared" si="35"/>
        <v>0</v>
      </c>
      <c r="Q393">
        <f t="shared" si="36"/>
        <v>0</v>
      </c>
      <c r="R393">
        <f t="shared" si="37"/>
        <v>0</v>
      </c>
    </row>
    <row r="394" spans="1:18" ht="15" customHeight="1">
      <c r="A394" s="17" t="s">
        <v>155</v>
      </c>
      <c r="B394" s="17" t="s">
        <v>143</v>
      </c>
      <c r="C394" s="17" t="s">
        <v>48</v>
      </c>
      <c r="D394" s="17" t="s">
        <v>61</v>
      </c>
      <c r="E394" s="96" t="s">
        <v>38</v>
      </c>
      <c r="F394" s="96" t="s">
        <v>38</v>
      </c>
      <c r="G394" s="19">
        <v>0</v>
      </c>
      <c r="H394" s="96" t="s">
        <v>38</v>
      </c>
      <c r="I394" s="96" t="s">
        <v>38</v>
      </c>
      <c r="J394" s="19">
        <v>49.24</v>
      </c>
      <c r="K394" s="19">
        <v>0</v>
      </c>
      <c r="L394" t="str">
        <f>VLOOKUP(LEFT(A394,FIND("-",A394)-1),MASTER!A:C,2,FALSE())</f>
        <v>Gold</v>
      </c>
      <c r="M394" t="str">
        <f>VLOOKUP(LEFT(A394,FIND("-",A394)-1),MASTER!A:C,3,FALSE())</f>
        <v>Sale</v>
      </c>
      <c r="N394" t="str">
        <f t="shared" si="33"/>
        <v/>
      </c>
      <c r="O394" t="str">
        <f t="shared" si="34"/>
        <v/>
      </c>
      <c r="P394">
        <f t="shared" si="35"/>
        <v>0</v>
      </c>
      <c r="Q394">
        <f t="shared" si="36"/>
        <v>0</v>
      </c>
      <c r="R394">
        <f t="shared" si="37"/>
        <v>0</v>
      </c>
    </row>
    <row r="395" spans="1:18" ht="15" customHeight="1">
      <c r="A395" s="17" t="s">
        <v>155</v>
      </c>
      <c r="B395" s="17" t="s">
        <v>143</v>
      </c>
      <c r="C395" s="17" t="s">
        <v>48</v>
      </c>
      <c r="D395" s="17" t="s">
        <v>60</v>
      </c>
      <c r="E395" s="96" t="s">
        <v>38</v>
      </c>
      <c r="F395" s="96" t="s">
        <v>38</v>
      </c>
      <c r="G395" s="19">
        <v>0</v>
      </c>
      <c r="H395" s="96" t="s">
        <v>38</v>
      </c>
      <c r="I395" s="96" t="s">
        <v>38</v>
      </c>
      <c r="J395" s="19">
        <v>2.1</v>
      </c>
      <c r="K395" s="19">
        <v>0</v>
      </c>
      <c r="L395" t="str">
        <f>VLOOKUP(LEFT(A395,FIND("-",A395)-1),MASTER!A:C,2,FALSE())</f>
        <v>Gold</v>
      </c>
      <c r="M395" t="str">
        <f>VLOOKUP(LEFT(A395,FIND("-",A395)-1),MASTER!A:C,3,FALSE())</f>
        <v>Sale</v>
      </c>
      <c r="N395" t="str">
        <f t="shared" si="33"/>
        <v/>
      </c>
      <c r="O395" t="str">
        <f t="shared" si="34"/>
        <v/>
      </c>
      <c r="P395">
        <f t="shared" si="35"/>
        <v>0</v>
      </c>
      <c r="Q395">
        <f t="shared" si="36"/>
        <v>0</v>
      </c>
      <c r="R395">
        <f t="shared" si="37"/>
        <v>0</v>
      </c>
    </row>
    <row r="396" spans="1:18" ht="15" customHeight="1">
      <c r="A396" s="17" t="s">
        <v>155</v>
      </c>
      <c r="B396" s="17" t="s">
        <v>143</v>
      </c>
      <c r="C396" s="17" t="s">
        <v>48</v>
      </c>
      <c r="D396" s="17" t="s">
        <v>61</v>
      </c>
      <c r="E396" s="96" t="s">
        <v>38</v>
      </c>
      <c r="F396" s="96" t="s">
        <v>38</v>
      </c>
      <c r="G396" s="19">
        <v>0</v>
      </c>
      <c r="H396" s="96" t="s">
        <v>38</v>
      </c>
      <c r="I396" s="96" t="s">
        <v>38</v>
      </c>
      <c r="J396" s="19">
        <v>2.1</v>
      </c>
      <c r="K396" s="19">
        <v>0</v>
      </c>
      <c r="L396" t="str">
        <f>VLOOKUP(LEFT(A396,FIND("-",A396)-1),MASTER!A:C,2,FALSE())</f>
        <v>Gold</v>
      </c>
      <c r="M396" t="str">
        <f>VLOOKUP(LEFT(A396,FIND("-",A396)-1),MASTER!A:C,3,FALSE())</f>
        <v>Sale</v>
      </c>
      <c r="N396" t="str">
        <f t="shared" si="33"/>
        <v/>
      </c>
      <c r="O396" t="str">
        <f t="shared" si="34"/>
        <v/>
      </c>
      <c r="P396">
        <f t="shared" si="35"/>
        <v>0</v>
      </c>
      <c r="Q396">
        <f t="shared" si="36"/>
        <v>0</v>
      </c>
      <c r="R396">
        <f t="shared" si="37"/>
        <v>0</v>
      </c>
    </row>
    <row r="397" spans="1:18" ht="15" customHeight="1">
      <c r="A397" s="17" t="s">
        <v>155</v>
      </c>
      <c r="B397" s="17" t="s">
        <v>143</v>
      </c>
      <c r="C397" s="17" t="s">
        <v>48</v>
      </c>
      <c r="D397" s="17" t="s">
        <v>42</v>
      </c>
      <c r="E397" s="96" t="s">
        <v>38</v>
      </c>
      <c r="F397" s="96" t="s">
        <v>38</v>
      </c>
      <c r="G397" s="19">
        <v>0.13</v>
      </c>
      <c r="H397" s="96" t="s">
        <v>38</v>
      </c>
      <c r="I397" s="96" t="s">
        <v>38</v>
      </c>
      <c r="J397" s="19">
        <v>0</v>
      </c>
      <c r="K397" s="19">
        <v>0</v>
      </c>
      <c r="L397" t="str">
        <f>VLOOKUP(LEFT(A397,FIND("-",A397)-1),MASTER!A:C,2,FALSE())</f>
        <v>Gold</v>
      </c>
      <c r="M397" t="str">
        <f>VLOOKUP(LEFT(A397,FIND("-",A397)-1),MASTER!A:C,3,FALSE())</f>
        <v>Sale</v>
      </c>
      <c r="N397" t="str">
        <f t="shared" si="33"/>
        <v/>
      </c>
      <c r="O397" t="str">
        <f t="shared" si="34"/>
        <v/>
      </c>
      <c r="P397">
        <f t="shared" si="35"/>
        <v>0</v>
      </c>
      <c r="Q397">
        <f t="shared" si="36"/>
        <v>0</v>
      </c>
      <c r="R397">
        <f t="shared" si="37"/>
        <v>0</v>
      </c>
    </row>
    <row r="398" spans="1:18" ht="15" customHeight="1">
      <c r="A398" s="17" t="s">
        <v>155</v>
      </c>
      <c r="B398" s="17" t="s">
        <v>143</v>
      </c>
      <c r="C398" s="17" t="s">
        <v>48</v>
      </c>
      <c r="D398" s="17" t="s">
        <v>43</v>
      </c>
      <c r="E398" s="96" t="s">
        <v>38</v>
      </c>
      <c r="F398" s="96" t="s">
        <v>38</v>
      </c>
      <c r="G398" s="19">
        <v>1687567</v>
      </c>
      <c r="H398" s="96" t="s">
        <v>38</v>
      </c>
      <c r="I398" s="96" t="s">
        <v>38</v>
      </c>
      <c r="J398" s="19">
        <v>0</v>
      </c>
      <c r="K398" s="19">
        <v>0</v>
      </c>
      <c r="L398" t="str">
        <f>VLOOKUP(LEFT(A398,FIND("-",A398)-1),MASTER!A:C,2,FALSE())</f>
        <v>Gold</v>
      </c>
      <c r="M398" t="str">
        <f>VLOOKUP(LEFT(A398,FIND("-",A398)-1),MASTER!A:C,3,FALSE())</f>
        <v>Sale</v>
      </c>
      <c r="N398" t="str">
        <f t="shared" si="33"/>
        <v/>
      </c>
      <c r="O398" t="str">
        <f t="shared" si="34"/>
        <v/>
      </c>
      <c r="P398">
        <f t="shared" si="35"/>
        <v>0</v>
      </c>
      <c r="Q398">
        <f t="shared" si="36"/>
        <v>0</v>
      </c>
      <c r="R398">
        <f t="shared" si="37"/>
        <v>0</v>
      </c>
    </row>
    <row r="399" spans="1:18" ht="15" customHeight="1">
      <c r="A399" s="17" t="s">
        <v>156</v>
      </c>
      <c r="B399" s="17" t="s">
        <v>143</v>
      </c>
      <c r="C399" s="17" t="s">
        <v>48</v>
      </c>
      <c r="D399" s="17" t="s">
        <v>57</v>
      </c>
      <c r="E399" s="96" t="s">
        <v>38</v>
      </c>
      <c r="F399" s="19">
        <v>0</v>
      </c>
      <c r="G399" s="19">
        <v>0</v>
      </c>
      <c r="H399" s="97">
        <v>80.694999999999993</v>
      </c>
      <c r="I399" s="19">
        <v>7105.46</v>
      </c>
      <c r="J399" s="19">
        <v>573371.32999999996</v>
      </c>
      <c r="K399" s="19">
        <v>573371.32999999996</v>
      </c>
      <c r="L399" t="str">
        <f>VLOOKUP(LEFT(A399,FIND("-",A399)-1),MASTER!A:C,2,FALSE())</f>
        <v>Gold</v>
      </c>
      <c r="M399" t="str">
        <f>VLOOKUP(LEFT(A399,FIND("-",A399)-1),MASTER!A:C,3,FALSE())</f>
        <v>Sale</v>
      </c>
      <c r="N399">
        <f t="shared" si="33"/>
        <v>80.694999999999993</v>
      </c>
      <c r="O399">
        <f t="shared" si="34"/>
        <v>7105.46</v>
      </c>
      <c r="P399">
        <f t="shared" si="35"/>
        <v>573375.09499999997</v>
      </c>
      <c r="Q399">
        <f t="shared" si="36"/>
        <v>573375.09499999997</v>
      </c>
      <c r="R399">
        <f t="shared" si="37"/>
        <v>0</v>
      </c>
    </row>
    <row r="400" spans="1:18" ht="15" customHeight="1">
      <c r="A400" s="17" t="s">
        <v>156</v>
      </c>
      <c r="B400" s="17" t="s">
        <v>143</v>
      </c>
      <c r="C400" s="17" t="s">
        <v>48</v>
      </c>
      <c r="D400" s="17" t="s">
        <v>58</v>
      </c>
      <c r="E400" s="96" t="s">
        <v>38</v>
      </c>
      <c r="F400" s="96" t="s">
        <v>38</v>
      </c>
      <c r="G400" s="19">
        <v>0</v>
      </c>
      <c r="H400" s="96" t="s">
        <v>38</v>
      </c>
      <c r="I400" s="96" t="s">
        <v>38</v>
      </c>
      <c r="J400" s="19">
        <v>1151.07</v>
      </c>
      <c r="K400" s="19">
        <v>1151.07</v>
      </c>
      <c r="L400" t="str">
        <f>VLOOKUP(LEFT(A400,FIND("-",A400)-1),MASTER!A:C,2,FALSE())</f>
        <v>Gold</v>
      </c>
      <c r="M400" t="str">
        <f>VLOOKUP(LEFT(A400,FIND("-",A400)-1),MASTER!A:C,3,FALSE())</f>
        <v>Sale</v>
      </c>
      <c r="N400" t="str">
        <f t="shared" si="33"/>
        <v/>
      </c>
      <c r="O400" t="str">
        <f t="shared" si="34"/>
        <v/>
      </c>
      <c r="P400">
        <f t="shared" si="35"/>
        <v>0</v>
      </c>
      <c r="Q400">
        <f t="shared" si="36"/>
        <v>0</v>
      </c>
      <c r="R400">
        <f t="shared" si="37"/>
        <v>0</v>
      </c>
    </row>
    <row r="401" spans="1:18" ht="15" customHeight="1">
      <c r="A401" s="17" t="s">
        <v>156</v>
      </c>
      <c r="B401" s="17" t="s">
        <v>143</v>
      </c>
      <c r="C401" s="17" t="s">
        <v>48</v>
      </c>
      <c r="D401" s="17" t="s">
        <v>59</v>
      </c>
      <c r="E401" s="96" t="s">
        <v>38</v>
      </c>
      <c r="F401" s="96" t="s">
        <v>38</v>
      </c>
      <c r="G401" s="19">
        <v>0</v>
      </c>
      <c r="H401" s="96" t="s">
        <v>38</v>
      </c>
      <c r="I401" s="96" t="s">
        <v>38</v>
      </c>
      <c r="J401" s="19">
        <v>60</v>
      </c>
      <c r="K401" s="19">
        <v>60</v>
      </c>
      <c r="L401" t="str">
        <f>VLOOKUP(LEFT(A401,FIND("-",A401)-1),MASTER!A:C,2,FALSE())</f>
        <v>Gold</v>
      </c>
      <c r="M401" t="str">
        <f>VLOOKUP(LEFT(A401,FIND("-",A401)-1),MASTER!A:C,3,FALSE())</f>
        <v>Sale</v>
      </c>
      <c r="N401" t="str">
        <f t="shared" si="33"/>
        <v/>
      </c>
      <c r="O401" t="str">
        <f t="shared" si="34"/>
        <v/>
      </c>
      <c r="P401">
        <f t="shared" si="35"/>
        <v>0</v>
      </c>
      <c r="Q401">
        <f t="shared" si="36"/>
        <v>0</v>
      </c>
      <c r="R401">
        <f t="shared" si="37"/>
        <v>0</v>
      </c>
    </row>
    <row r="402" spans="1:18" ht="15" customHeight="1">
      <c r="A402" s="17" t="s">
        <v>156</v>
      </c>
      <c r="B402" s="17" t="s">
        <v>143</v>
      </c>
      <c r="C402" s="17" t="s">
        <v>48</v>
      </c>
      <c r="D402" s="17" t="s">
        <v>60</v>
      </c>
      <c r="E402" s="96" t="s">
        <v>38</v>
      </c>
      <c r="F402" s="96" t="s">
        <v>38</v>
      </c>
      <c r="G402" s="19">
        <v>0</v>
      </c>
      <c r="H402" s="96" t="s">
        <v>38</v>
      </c>
      <c r="I402" s="96" t="s">
        <v>38</v>
      </c>
      <c r="J402" s="19">
        <v>8600.57</v>
      </c>
      <c r="K402" s="19">
        <v>0</v>
      </c>
      <c r="L402" t="str">
        <f>VLOOKUP(LEFT(A402,FIND("-",A402)-1),MASTER!A:C,2,FALSE())</f>
        <v>Gold</v>
      </c>
      <c r="M402" t="str">
        <f>VLOOKUP(LEFT(A402,FIND("-",A402)-1),MASTER!A:C,3,FALSE())</f>
        <v>Sale</v>
      </c>
      <c r="N402" t="str">
        <f t="shared" si="33"/>
        <v/>
      </c>
      <c r="O402" t="str">
        <f t="shared" si="34"/>
        <v/>
      </c>
      <c r="P402">
        <f t="shared" si="35"/>
        <v>0</v>
      </c>
      <c r="Q402">
        <f t="shared" si="36"/>
        <v>0</v>
      </c>
      <c r="R402">
        <f t="shared" si="37"/>
        <v>0</v>
      </c>
    </row>
    <row r="403" spans="1:18" ht="15" customHeight="1">
      <c r="A403" s="17" t="s">
        <v>156</v>
      </c>
      <c r="B403" s="17" t="s">
        <v>143</v>
      </c>
      <c r="C403" s="17" t="s">
        <v>48</v>
      </c>
      <c r="D403" s="17" t="s">
        <v>61</v>
      </c>
      <c r="E403" s="96" t="s">
        <v>38</v>
      </c>
      <c r="F403" s="96" t="s">
        <v>38</v>
      </c>
      <c r="G403" s="19">
        <v>0</v>
      </c>
      <c r="H403" s="96" t="s">
        <v>38</v>
      </c>
      <c r="I403" s="96" t="s">
        <v>38</v>
      </c>
      <c r="J403" s="19">
        <v>8600.57</v>
      </c>
      <c r="K403" s="19">
        <v>0</v>
      </c>
      <c r="L403" t="str">
        <f>VLOOKUP(LEFT(A403,FIND("-",A403)-1),MASTER!A:C,2,FALSE())</f>
        <v>Gold</v>
      </c>
      <c r="M403" t="str">
        <f>VLOOKUP(LEFT(A403,FIND("-",A403)-1),MASTER!A:C,3,FALSE())</f>
        <v>Sale</v>
      </c>
      <c r="N403" t="str">
        <f t="shared" si="33"/>
        <v/>
      </c>
      <c r="O403" t="str">
        <f t="shared" si="34"/>
        <v/>
      </c>
      <c r="P403">
        <f t="shared" si="35"/>
        <v>0</v>
      </c>
      <c r="Q403">
        <f t="shared" si="36"/>
        <v>0</v>
      </c>
      <c r="R403">
        <f t="shared" si="37"/>
        <v>0</v>
      </c>
    </row>
    <row r="404" spans="1:18" ht="15" customHeight="1">
      <c r="A404" s="17" t="s">
        <v>156</v>
      </c>
      <c r="B404" s="17" t="s">
        <v>143</v>
      </c>
      <c r="C404" s="17" t="s">
        <v>48</v>
      </c>
      <c r="D404" s="17" t="s">
        <v>60</v>
      </c>
      <c r="E404" s="96" t="s">
        <v>38</v>
      </c>
      <c r="F404" s="96" t="s">
        <v>38</v>
      </c>
      <c r="G404" s="19">
        <v>0</v>
      </c>
      <c r="H404" s="96" t="s">
        <v>38</v>
      </c>
      <c r="I404" s="96" t="s">
        <v>38</v>
      </c>
      <c r="J404" s="19">
        <v>17.27</v>
      </c>
      <c r="K404" s="19">
        <v>0</v>
      </c>
      <c r="L404" t="str">
        <f>VLOOKUP(LEFT(A404,FIND("-",A404)-1),MASTER!A:C,2,FALSE())</f>
        <v>Gold</v>
      </c>
      <c r="M404" t="str">
        <f>VLOOKUP(LEFT(A404,FIND("-",A404)-1),MASTER!A:C,3,FALSE())</f>
        <v>Sale</v>
      </c>
      <c r="N404" t="str">
        <f t="shared" si="33"/>
        <v/>
      </c>
      <c r="O404" t="str">
        <f t="shared" si="34"/>
        <v/>
      </c>
      <c r="P404">
        <f t="shared" si="35"/>
        <v>0</v>
      </c>
      <c r="Q404">
        <f t="shared" si="36"/>
        <v>0</v>
      </c>
      <c r="R404">
        <f t="shared" si="37"/>
        <v>0</v>
      </c>
    </row>
    <row r="405" spans="1:18" ht="15" customHeight="1">
      <c r="A405" s="17" t="s">
        <v>156</v>
      </c>
      <c r="B405" s="17" t="s">
        <v>143</v>
      </c>
      <c r="C405" s="17" t="s">
        <v>48</v>
      </c>
      <c r="D405" s="17" t="s">
        <v>61</v>
      </c>
      <c r="E405" s="96" t="s">
        <v>38</v>
      </c>
      <c r="F405" s="96" t="s">
        <v>38</v>
      </c>
      <c r="G405" s="19">
        <v>0</v>
      </c>
      <c r="H405" s="96" t="s">
        <v>38</v>
      </c>
      <c r="I405" s="96" t="s">
        <v>38</v>
      </c>
      <c r="J405" s="19">
        <v>17.27</v>
      </c>
      <c r="K405" s="19">
        <v>0</v>
      </c>
      <c r="L405" t="str">
        <f>VLOOKUP(LEFT(A405,FIND("-",A405)-1),MASTER!A:C,2,FALSE())</f>
        <v>Gold</v>
      </c>
      <c r="M405" t="str">
        <f>VLOOKUP(LEFT(A405,FIND("-",A405)-1),MASTER!A:C,3,FALSE())</f>
        <v>Sale</v>
      </c>
      <c r="N405" t="str">
        <f t="shared" si="33"/>
        <v/>
      </c>
      <c r="O405" t="str">
        <f t="shared" si="34"/>
        <v/>
      </c>
      <c r="P405">
        <f t="shared" si="35"/>
        <v>0</v>
      </c>
      <c r="Q405">
        <f t="shared" si="36"/>
        <v>0</v>
      </c>
      <c r="R405">
        <f t="shared" si="37"/>
        <v>0</v>
      </c>
    </row>
    <row r="406" spans="1:18" ht="15" customHeight="1">
      <c r="A406" s="17" t="s">
        <v>156</v>
      </c>
      <c r="B406" s="17" t="s">
        <v>143</v>
      </c>
      <c r="C406" s="17" t="s">
        <v>48</v>
      </c>
      <c r="D406" s="17" t="s">
        <v>60</v>
      </c>
      <c r="E406" s="96" t="s">
        <v>38</v>
      </c>
      <c r="F406" s="96" t="s">
        <v>38</v>
      </c>
      <c r="G406" s="19">
        <v>0</v>
      </c>
      <c r="H406" s="96" t="s">
        <v>38</v>
      </c>
      <c r="I406" s="96" t="s">
        <v>38</v>
      </c>
      <c r="J406" s="19">
        <v>0.9</v>
      </c>
      <c r="K406" s="19">
        <v>0</v>
      </c>
      <c r="L406" t="str">
        <f>VLOOKUP(LEFT(A406,FIND("-",A406)-1),MASTER!A:C,2,FALSE())</f>
        <v>Gold</v>
      </c>
      <c r="M406" t="str">
        <f>VLOOKUP(LEFT(A406,FIND("-",A406)-1),MASTER!A:C,3,FALSE())</f>
        <v>Sale</v>
      </c>
      <c r="N406" t="str">
        <f t="shared" si="33"/>
        <v/>
      </c>
      <c r="O406" t="str">
        <f t="shared" si="34"/>
        <v/>
      </c>
      <c r="P406">
        <f t="shared" si="35"/>
        <v>0</v>
      </c>
      <c r="Q406">
        <f t="shared" si="36"/>
        <v>0</v>
      </c>
      <c r="R406">
        <f t="shared" si="37"/>
        <v>0</v>
      </c>
    </row>
    <row r="407" spans="1:18" ht="15" customHeight="1">
      <c r="A407" s="17" t="s">
        <v>156</v>
      </c>
      <c r="B407" s="17" t="s">
        <v>143</v>
      </c>
      <c r="C407" s="17" t="s">
        <v>48</v>
      </c>
      <c r="D407" s="17" t="s">
        <v>61</v>
      </c>
      <c r="E407" s="96" t="s">
        <v>38</v>
      </c>
      <c r="F407" s="96" t="s">
        <v>38</v>
      </c>
      <c r="G407" s="19">
        <v>0</v>
      </c>
      <c r="H407" s="96" t="s">
        <v>38</v>
      </c>
      <c r="I407" s="96" t="s">
        <v>38</v>
      </c>
      <c r="J407" s="19">
        <v>0.9</v>
      </c>
      <c r="K407" s="19">
        <v>0</v>
      </c>
      <c r="L407" t="str">
        <f>VLOOKUP(LEFT(A407,FIND("-",A407)-1),MASTER!A:C,2,FALSE())</f>
        <v>Gold</v>
      </c>
      <c r="M407" t="str">
        <f>VLOOKUP(LEFT(A407,FIND("-",A407)-1),MASTER!A:C,3,FALSE())</f>
        <v>Sale</v>
      </c>
      <c r="N407" t="str">
        <f t="shared" si="33"/>
        <v/>
      </c>
      <c r="O407" t="str">
        <f t="shared" si="34"/>
        <v/>
      </c>
      <c r="P407">
        <f t="shared" si="35"/>
        <v>0</v>
      </c>
      <c r="Q407">
        <f t="shared" si="36"/>
        <v>0</v>
      </c>
      <c r="R407">
        <f t="shared" si="37"/>
        <v>0</v>
      </c>
    </row>
    <row r="408" spans="1:18" ht="15" customHeight="1">
      <c r="A408" s="17" t="s">
        <v>156</v>
      </c>
      <c r="B408" s="17" t="s">
        <v>143</v>
      </c>
      <c r="C408" s="17" t="s">
        <v>48</v>
      </c>
      <c r="D408" s="17" t="s">
        <v>42</v>
      </c>
      <c r="E408" s="96" t="s">
        <v>38</v>
      </c>
      <c r="F408" s="96" t="s">
        <v>38</v>
      </c>
      <c r="G408" s="19">
        <v>0</v>
      </c>
      <c r="H408" s="96" t="s">
        <v>38</v>
      </c>
      <c r="I408" s="96" t="s">
        <v>38</v>
      </c>
      <c r="J408" s="19">
        <v>0.12</v>
      </c>
      <c r="K408" s="19">
        <v>0</v>
      </c>
      <c r="L408" t="str">
        <f>VLOOKUP(LEFT(A408,FIND("-",A408)-1),MASTER!A:C,2,FALSE())</f>
        <v>Gold</v>
      </c>
      <c r="M408" t="str">
        <f>VLOOKUP(LEFT(A408,FIND("-",A408)-1),MASTER!A:C,3,FALSE())</f>
        <v>Sale</v>
      </c>
      <c r="N408" t="str">
        <f t="shared" si="33"/>
        <v/>
      </c>
      <c r="O408" t="str">
        <f t="shared" si="34"/>
        <v/>
      </c>
      <c r="P408">
        <f t="shared" si="35"/>
        <v>0</v>
      </c>
      <c r="Q408">
        <f t="shared" si="36"/>
        <v>0</v>
      </c>
      <c r="R408">
        <f t="shared" si="37"/>
        <v>0</v>
      </c>
    </row>
    <row r="409" spans="1:18" ht="15" customHeight="1">
      <c r="A409" s="17" t="s">
        <v>156</v>
      </c>
      <c r="B409" s="17" t="s">
        <v>143</v>
      </c>
      <c r="C409" s="17" t="s">
        <v>48</v>
      </c>
      <c r="D409" s="17" t="s">
        <v>43</v>
      </c>
      <c r="E409" s="96" t="s">
        <v>38</v>
      </c>
      <c r="F409" s="96" t="s">
        <v>38</v>
      </c>
      <c r="G409" s="19">
        <v>591820</v>
      </c>
      <c r="H409" s="96" t="s">
        <v>38</v>
      </c>
      <c r="I409" s="96" t="s">
        <v>38</v>
      </c>
      <c r="J409" s="19">
        <v>0</v>
      </c>
      <c r="K409" s="19">
        <v>0</v>
      </c>
      <c r="L409" t="str">
        <f>VLOOKUP(LEFT(A409,FIND("-",A409)-1),MASTER!A:C,2,FALSE())</f>
        <v>Gold</v>
      </c>
      <c r="M409" t="str">
        <f>VLOOKUP(LEFT(A409,FIND("-",A409)-1),MASTER!A:C,3,FALSE())</f>
        <v>Sale</v>
      </c>
      <c r="N409" t="str">
        <f t="shared" si="33"/>
        <v/>
      </c>
      <c r="O409" t="str">
        <f t="shared" si="34"/>
        <v/>
      </c>
      <c r="P409">
        <f t="shared" si="35"/>
        <v>0</v>
      </c>
      <c r="Q409">
        <f t="shared" si="36"/>
        <v>0</v>
      </c>
      <c r="R409">
        <f t="shared" si="37"/>
        <v>0</v>
      </c>
    </row>
    <row r="410" spans="1:18" ht="15" customHeight="1">
      <c r="A410" s="17" t="s">
        <v>157</v>
      </c>
      <c r="B410" s="17" t="s">
        <v>143</v>
      </c>
      <c r="C410" s="17" t="s">
        <v>48</v>
      </c>
      <c r="D410" s="17" t="s">
        <v>57</v>
      </c>
      <c r="E410" s="96" t="s">
        <v>38</v>
      </c>
      <c r="F410" s="19">
        <v>0</v>
      </c>
      <c r="G410" s="19">
        <v>0</v>
      </c>
      <c r="H410" s="97">
        <v>164.405</v>
      </c>
      <c r="I410" s="19">
        <v>7105.46</v>
      </c>
      <c r="J410" s="19">
        <v>1168164.55</v>
      </c>
      <c r="K410" s="19">
        <v>1168164.55</v>
      </c>
      <c r="L410" t="str">
        <f>VLOOKUP(LEFT(A410,FIND("-",A410)-1),MASTER!A:C,2,FALSE())</f>
        <v>Gold</v>
      </c>
      <c r="M410" t="str">
        <f>VLOOKUP(LEFT(A410,FIND("-",A410)-1),MASTER!A:C,3,FALSE())</f>
        <v>Sale</v>
      </c>
      <c r="N410">
        <f t="shared" si="33"/>
        <v>164.405</v>
      </c>
      <c r="O410">
        <f t="shared" si="34"/>
        <v>7105.46</v>
      </c>
      <c r="P410">
        <f t="shared" si="35"/>
        <v>1168173.1510000001</v>
      </c>
      <c r="Q410">
        <f t="shared" si="36"/>
        <v>1168173.1510000001</v>
      </c>
      <c r="R410">
        <f t="shared" si="37"/>
        <v>0</v>
      </c>
    </row>
    <row r="411" spans="1:18" ht="15" customHeight="1">
      <c r="A411" s="17" t="s">
        <v>157</v>
      </c>
      <c r="B411" s="17" t="s">
        <v>143</v>
      </c>
      <c r="C411" s="17" t="s">
        <v>48</v>
      </c>
      <c r="D411" s="17" t="s">
        <v>58</v>
      </c>
      <c r="E411" s="96" t="s">
        <v>38</v>
      </c>
      <c r="F411" s="96" t="s">
        <v>38</v>
      </c>
      <c r="G411" s="19">
        <v>0</v>
      </c>
      <c r="H411" s="96" t="s">
        <v>38</v>
      </c>
      <c r="I411" s="96" t="s">
        <v>38</v>
      </c>
      <c r="J411" s="19">
        <v>2344.8200000000002</v>
      </c>
      <c r="K411" s="19">
        <v>2344.8200000000002</v>
      </c>
      <c r="L411" t="str">
        <f>VLOOKUP(LEFT(A411,FIND("-",A411)-1),MASTER!A:C,2,FALSE())</f>
        <v>Gold</v>
      </c>
      <c r="M411" t="str">
        <f>VLOOKUP(LEFT(A411,FIND("-",A411)-1),MASTER!A:C,3,FALSE())</f>
        <v>Sale</v>
      </c>
      <c r="N411" t="str">
        <f t="shared" si="33"/>
        <v/>
      </c>
      <c r="O411" t="str">
        <f t="shared" si="34"/>
        <v/>
      </c>
      <c r="P411">
        <f t="shared" si="35"/>
        <v>0</v>
      </c>
      <c r="Q411">
        <f t="shared" si="36"/>
        <v>0</v>
      </c>
      <c r="R411">
        <f t="shared" si="37"/>
        <v>0</v>
      </c>
    </row>
    <row r="412" spans="1:18" ht="15" customHeight="1">
      <c r="A412" s="17" t="s">
        <v>157</v>
      </c>
      <c r="B412" s="17" t="s">
        <v>143</v>
      </c>
      <c r="C412" s="17" t="s">
        <v>48</v>
      </c>
      <c r="D412" s="17" t="s">
        <v>59</v>
      </c>
      <c r="E412" s="96" t="s">
        <v>38</v>
      </c>
      <c r="F412" s="96" t="s">
        <v>38</v>
      </c>
      <c r="G412" s="19">
        <v>0</v>
      </c>
      <c r="H412" s="96" t="s">
        <v>38</v>
      </c>
      <c r="I412" s="96" t="s">
        <v>38</v>
      </c>
      <c r="J412" s="19">
        <v>520</v>
      </c>
      <c r="K412" s="19">
        <v>520</v>
      </c>
      <c r="L412" t="str">
        <f>VLOOKUP(LEFT(A412,FIND("-",A412)-1),MASTER!A:C,2,FALSE())</f>
        <v>Gold</v>
      </c>
      <c r="M412" t="str">
        <f>VLOOKUP(LEFT(A412,FIND("-",A412)-1),MASTER!A:C,3,FALSE())</f>
        <v>Sale</v>
      </c>
      <c r="N412" t="str">
        <f t="shared" si="33"/>
        <v/>
      </c>
      <c r="O412" t="str">
        <f t="shared" si="34"/>
        <v/>
      </c>
      <c r="P412">
        <f t="shared" si="35"/>
        <v>0</v>
      </c>
      <c r="Q412">
        <f t="shared" si="36"/>
        <v>0</v>
      </c>
      <c r="R412">
        <f t="shared" si="37"/>
        <v>0</v>
      </c>
    </row>
    <row r="413" spans="1:18" ht="15" customHeight="1">
      <c r="A413" s="17" t="s">
        <v>157</v>
      </c>
      <c r="B413" s="17" t="s">
        <v>143</v>
      </c>
      <c r="C413" s="17" t="s">
        <v>48</v>
      </c>
      <c r="D413" s="17" t="s">
        <v>60</v>
      </c>
      <c r="E413" s="96" t="s">
        <v>38</v>
      </c>
      <c r="F413" s="96" t="s">
        <v>38</v>
      </c>
      <c r="G413" s="19">
        <v>0</v>
      </c>
      <c r="H413" s="96" t="s">
        <v>38</v>
      </c>
      <c r="I413" s="96" t="s">
        <v>38</v>
      </c>
      <c r="J413" s="19">
        <v>17522.47</v>
      </c>
      <c r="K413" s="19">
        <v>0</v>
      </c>
      <c r="L413" t="str">
        <f>VLOOKUP(LEFT(A413,FIND("-",A413)-1),MASTER!A:C,2,FALSE())</f>
        <v>Gold</v>
      </c>
      <c r="M413" t="str">
        <f>VLOOKUP(LEFT(A413,FIND("-",A413)-1),MASTER!A:C,3,FALSE())</f>
        <v>Sale</v>
      </c>
      <c r="N413" t="str">
        <f t="shared" si="33"/>
        <v/>
      </c>
      <c r="O413" t="str">
        <f t="shared" si="34"/>
        <v/>
      </c>
      <c r="P413">
        <f t="shared" si="35"/>
        <v>0</v>
      </c>
      <c r="Q413">
        <f t="shared" si="36"/>
        <v>0</v>
      </c>
      <c r="R413">
        <f t="shared" si="37"/>
        <v>0</v>
      </c>
    </row>
    <row r="414" spans="1:18" ht="15" customHeight="1">
      <c r="A414" s="17" t="s">
        <v>157</v>
      </c>
      <c r="B414" s="17" t="s">
        <v>143</v>
      </c>
      <c r="C414" s="17" t="s">
        <v>48</v>
      </c>
      <c r="D414" s="17" t="s">
        <v>61</v>
      </c>
      <c r="E414" s="96" t="s">
        <v>38</v>
      </c>
      <c r="F414" s="96" t="s">
        <v>38</v>
      </c>
      <c r="G414" s="19">
        <v>0</v>
      </c>
      <c r="H414" s="96" t="s">
        <v>38</v>
      </c>
      <c r="I414" s="96" t="s">
        <v>38</v>
      </c>
      <c r="J414" s="19">
        <v>17522.47</v>
      </c>
      <c r="K414" s="19">
        <v>0</v>
      </c>
      <c r="L414" t="str">
        <f>VLOOKUP(LEFT(A414,FIND("-",A414)-1),MASTER!A:C,2,FALSE())</f>
        <v>Gold</v>
      </c>
      <c r="M414" t="str">
        <f>VLOOKUP(LEFT(A414,FIND("-",A414)-1),MASTER!A:C,3,FALSE())</f>
        <v>Sale</v>
      </c>
      <c r="N414" t="str">
        <f t="shared" si="33"/>
        <v/>
      </c>
      <c r="O414" t="str">
        <f t="shared" si="34"/>
        <v/>
      </c>
      <c r="P414">
        <f t="shared" si="35"/>
        <v>0</v>
      </c>
      <c r="Q414">
        <f t="shared" si="36"/>
        <v>0</v>
      </c>
      <c r="R414">
        <f t="shared" si="37"/>
        <v>0</v>
      </c>
    </row>
    <row r="415" spans="1:18" ht="15" customHeight="1">
      <c r="A415" s="17" t="s">
        <v>157</v>
      </c>
      <c r="B415" s="17" t="s">
        <v>143</v>
      </c>
      <c r="C415" s="17" t="s">
        <v>48</v>
      </c>
      <c r="D415" s="17" t="s">
        <v>60</v>
      </c>
      <c r="E415" s="96" t="s">
        <v>38</v>
      </c>
      <c r="F415" s="96" t="s">
        <v>38</v>
      </c>
      <c r="G415" s="19">
        <v>0</v>
      </c>
      <c r="H415" s="96" t="s">
        <v>38</v>
      </c>
      <c r="I415" s="96" t="s">
        <v>38</v>
      </c>
      <c r="J415" s="19">
        <v>35.17</v>
      </c>
      <c r="K415" s="19">
        <v>0</v>
      </c>
      <c r="L415" t="str">
        <f>VLOOKUP(LEFT(A415,FIND("-",A415)-1),MASTER!A:C,2,FALSE())</f>
        <v>Gold</v>
      </c>
      <c r="M415" t="str">
        <f>VLOOKUP(LEFT(A415,FIND("-",A415)-1),MASTER!A:C,3,FALSE())</f>
        <v>Sale</v>
      </c>
      <c r="N415" t="str">
        <f t="shared" si="33"/>
        <v/>
      </c>
      <c r="O415" t="str">
        <f t="shared" si="34"/>
        <v/>
      </c>
      <c r="P415">
        <f t="shared" si="35"/>
        <v>0</v>
      </c>
      <c r="Q415">
        <f t="shared" si="36"/>
        <v>0</v>
      </c>
      <c r="R415">
        <f t="shared" si="37"/>
        <v>0</v>
      </c>
    </row>
    <row r="416" spans="1:18" ht="15" customHeight="1">
      <c r="A416" s="17" t="s">
        <v>157</v>
      </c>
      <c r="B416" s="17" t="s">
        <v>143</v>
      </c>
      <c r="C416" s="17" t="s">
        <v>48</v>
      </c>
      <c r="D416" s="17" t="s">
        <v>61</v>
      </c>
      <c r="E416" s="96" t="s">
        <v>38</v>
      </c>
      <c r="F416" s="96" t="s">
        <v>38</v>
      </c>
      <c r="G416" s="19">
        <v>0</v>
      </c>
      <c r="H416" s="96" t="s">
        <v>38</v>
      </c>
      <c r="I416" s="96" t="s">
        <v>38</v>
      </c>
      <c r="J416" s="19">
        <v>35.17</v>
      </c>
      <c r="K416" s="19">
        <v>0</v>
      </c>
      <c r="L416" t="str">
        <f>VLOOKUP(LEFT(A416,FIND("-",A416)-1),MASTER!A:C,2,FALSE())</f>
        <v>Gold</v>
      </c>
      <c r="M416" t="str">
        <f>VLOOKUP(LEFT(A416,FIND("-",A416)-1),MASTER!A:C,3,FALSE())</f>
        <v>Sale</v>
      </c>
      <c r="N416" t="str">
        <f t="shared" si="33"/>
        <v/>
      </c>
      <c r="O416" t="str">
        <f t="shared" si="34"/>
        <v/>
      </c>
      <c r="P416">
        <f t="shared" si="35"/>
        <v>0</v>
      </c>
      <c r="Q416">
        <f t="shared" si="36"/>
        <v>0</v>
      </c>
      <c r="R416">
        <f t="shared" si="37"/>
        <v>0</v>
      </c>
    </row>
    <row r="417" spans="1:18" ht="15" customHeight="1">
      <c r="A417" s="17" t="s">
        <v>157</v>
      </c>
      <c r="B417" s="17" t="s">
        <v>143</v>
      </c>
      <c r="C417" s="17" t="s">
        <v>48</v>
      </c>
      <c r="D417" s="17" t="s">
        <v>60</v>
      </c>
      <c r="E417" s="96" t="s">
        <v>38</v>
      </c>
      <c r="F417" s="96" t="s">
        <v>38</v>
      </c>
      <c r="G417" s="19">
        <v>0</v>
      </c>
      <c r="H417" s="96" t="s">
        <v>38</v>
      </c>
      <c r="I417" s="96" t="s">
        <v>38</v>
      </c>
      <c r="J417" s="19">
        <v>7.8</v>
      </c>
      <c r="K417" s="19">
        <v>0</v>
      </c>
      <c r="L417" t="str">
        <f>VLOOKUP(LEFT(A417,FIND("-",A417)-1),MASTER!A:C,2,FALSE())</f>
        <v>Gold</v>
      </c>
      <c r="M417" t="str">
        <f>VLOOKUP(LEFT(A417,FIND("-",A417)-1),MASTER!A:C,3,FALSE())</f>
        <v>Sale</v>
      </c>
      <c r="N417" t="str">
        <f t="shared" si="33"/>
        <v/>
      </c>
      <c r="O417" t="str">
        <f t="shared" si="34"/>
        <v/>
      </c>
      <c r="P417">
        <f t="shared" si="35"/>
        <v>0</v>
      </c>
      <c r="Q417">
        <f t="shared" si="36"/>
        <v>0</v>
      </c>
      <c r="R417">
        <f t="shared" si="37"/>
        <v>0</v>
      </c>
    </row>
    <row r="418" spans="1:18" ht="15" customHeight="1">
      <c r="A418" s="17" t="s">
        <v>157</v>
      </c>
      <c r="B418" s="17" t="s">
        <v>143</v>
      </c>
      <c r="C418" s="17" t="s">
        <v>48</v>
      </c>
      <c r="D418" s="17" t="s">
        <v>61</v>
      </c>
      <c r="E418" s="96" t="s">
        <v>38</v>
      </c>
      <c r="F418" s="96" t="s">
        <v>38</v>
      </c>
      <c r="G418" s="19">
        <v>0</v>
      </c>
      <c r="H418" s="96" t="s">
        <v>38</v>
      </c>
      <c r="I418" s="96" t="s">
        <v>38</v>
      </c>
      <c r="J418" s="19">
        <v>7.8</v>
      </c>
      <c r="K418" s="19">
        <v>0</v>
      </c>
      <c r="L418" t="str">
        <f>VLOOKUP(LEFT(A418,FIND("-",A418)-1),MASTER!A:C,2,FALSE())</f>
        <v>Gold</v>
      </c>
      <c r="M418" t="str">
        <f>VLOOKUP(LEFT(A418,FIND("-",A418)-1),MASTER!A:C,3,FALSE())</f>
        <v>Sale</v>
      </c>
      <c r="N418" t="str">
        <f t="shared" si="33"/>
        <v/>
      </c>
      <c r="O418" t="str">
        <f t="shared" si="34"/>
        <v/>
      </c>
      <c r="P418">
        <f t="shared" si="35"/>
        <v>0</v>
      </c>
      <c r="Q418">
        <f t="shared" si="36"/>
        <v>0</v>
      </c>
      <c r="R418">
        <f t="shared" si="37"/>
        <v>0</v>
      </c>
    </row>
    <row r="419" spans="1:18" ht="15" customHeight="1">
      <c r="A419" s="17" t="s">
        <v>157</v>
      </c>
      <c r="B419" s="17" t="s">
        <v>143</v>
      </c>
      <c r="C419" s="17" t="s">
        <v>48</v>
      </c>
      <c r="D419" s="17" t="s">
        <v>42</v>
      </c>
      <c r="E419" s="96" t="s">
        <v>38</v>
      </c>
      <c r="F419" s="96" t="s">
        <v>38</v>
      </c>
      <c r="G419" s="19">
        <v>0.25</v>
      </c>
      <c r="H419" s="96" t="s">
        <v>38</v>
      </c>
      <c r="I419" s="96" t="s">
        <v>38</v>
      </c>
      <c r="J419" s="19">
        <v>0</v>
      </c>
      <c r="K419" s="19">
        <v>0</v>
      </c>
      <c r="L419" t="str">
        <f>VLOOKUP(LEFT(A419,FIND("-",A419)-1),MASTER!A:C,2,FALSE())</f>
        <v>Gold</v>
      </c>
      <c r="M419" t="str">
        <f>VLOOKUP(LEFT(A419,FIND("-",A419)-1),MASTER!A:C,3,FALSE())</f>
        <v>Sale</v>
      </c>
      <c r="N419" t="str">
        <f t="shared" si="33"/>
        <v/>
      </c>
      <c r="O419" t="str">
        <f t="shared" si="34"/>
        <v/>
      </c>
      <c r="P419">
        <f t="shared" si="35"/>
        <v>0</v>
      </c>
      <c r="Q419">
        <f t="shared" si="36"/>
        <v>0</v>
      </c>
      <c r="R419">
        <f t="shared" si="37"/>
        <v>0</v>
      </c>
    </row>
    <row r="420" spans="1:18" ht="15" customHeight="1">
      <c r="A420" s="17" t="s">
        <v>157</v>
      </c>
      <c r="B420" s="17" t="s">
        <v>143</v>
      </c>
      <c r="C420" s="17" t="s">
        <v>48</v>
      </c>
      <c r="D420" s="17" t="s">
        <v>43</v>
      </c>
      <c r="E420" s="96" t="s">
        <v>38</v>
      </c>
      <c r="F420" s="96" t="s">
        <v>38</v>
      </c>
      <c r="G420" s="19">
        <v>1206160</v>
      </c>
      <c r="H420" s="96" t="s">
        <v>38</v>
      </c>
      <c r="I420" s="96" t="s">
        <v>38</v>
      </c>
      <c r="J420" s="19">
        <v>0</v>
      </c>
      <c r="K420" s="19">
        <v>0</v>
      </c>
      <c r="L420" t="str">
        <f>VLOOKUP(LEFT(A420,FIND("-",A420)-1),MASTER!A:C,2,FALSE())</f>
        <v>Gold</v>
      </c>
      <c r="M420" t="str">
        <f>VLOOKUP(LEFT(A420,FIND("-",A420)-1),MASTER!A:C,3,FALSE())</f>
        <v>Sale</v>
      </c>
      <c r="N420" t="str">
        <f t="shared" si="33"/>
        <v/>
      </c>
      <c r="O420" t="str">
        <f t="shared" si="34"/>
        <v/>
      </c>
      <c r="P420">
        <f t="shared" si="35"/>
        <v>0</v>
      </c>
      <c r="Q420">
        <f t="shared" si="36"/>
        <v>0</v>
      </c>
      <c r="R420">
        <f t="shared" si="37"/>
        <v>0</v>
      </c>
    </row>
    <row r="421" spans="1:18" ht="15" customHeight="1">
      <c r="A421" s="17" t="s">
        <v>158</v>
      </c>
      <c r="B421" s="17" t="s">
        <v>143</v>
      </c>
      <c r="C421" s="17" t="s">
        <v>48</v>
      </c>
      <c r="D421" s="17" t="s">
        <v>57</v>
      </c>
      <c r="E421" s="96" t="s">
        <v>38</v>
      </c>
      <c r="F421" s="19">
        <v>0</v>
      </c>
      <c r="G421" s="19">
        <v>0</v>
      </c>
      <c r="H421" s="97">
        <v>344.84899999999999</v>
      </c>
      <c r="I421" s="19">
        <v>7105.46</v>
      </c>
      <c r="J421" s="19">
        <v>2450296.36</v>
      </c>
      <c r="K421" s="19">
        <v>2450296.36</v>
      </c>
      <c r="L421" t="str">
        <f>VLOOKUP(LEFT(A421,FIND("-",A421)-1),MASTER!A:C,2,FALSE())</f>
        <v>Gold</v>
      </c>
      <c r="M421" t="str">
        <f>VLOOKUP(LEFT(A421,FIND("-",A421)-1),MASTER!A:C,3,FALSE())</f>
        <v>Sale</v>
      </c>
      <c r="N421">
        <f t="shared" si="33"/>
        <v>344.84899999999999</v>
      </c>
      <c r="O421">
        <f t="shared" si="34"/>
        <v>7105.46</v>
      </c>
      <c r="P421">
        <f t="shared" si="35"/>
        <v>2450310.7760000001</v>
      </c>
      <c r="Q421">
        <f t="shared" si="36"/>
        <v>2450310.7760000001</v>
      </c>
      <c r="R421">
        <f t="shared" si="37"/>
        <v>0</v>
      </c>
    </row>
    <row r="422" spans="1:18" ht="15" customHeight="1">
      <c r="A422" s="17" t="s">
        <v>158</v>
      </c>
      <c r="B422" s="17" t="s">
        <v>143</v>
      </c>
      <c r="C422" s="17" t="s">
        <v>48</v>
      </c>
      <c r="D422" s="17" t="s">
        <v>58</v>
      </c>
      <c r="E422" s="96" t="s">
        <v>38</v>
      </c>
      <c r="F422" s="96" t="s">
        <v>38</v>
      </c>
      <c r="G422" s="19">
        <v>0</v>
      </c>
      <c r="H422" s="96" t="s">
        <v>38</v>
      </c>
      <c r="I422" s="96" t="s">
        <v>38</v>
      </c>
      <c r="J422" s="19">
        <v>4916.97</v>
      </c>
      <c r="K422" s="19">
        <v>4916.97</v>
      </c>
      <c r="L422" t="str">
        <f>VLOOKUP(LEFT(A422,FIND("-",A422)-1),MASTER!A:C,2,FALSE())</f>
        <v>Gold</v>
      </c>
      <c r="M422" t="str">
        <f>VLOOKUP(LEFT(A422,FIND("-",A422)-1),MASTER!A:C,3,FALSE())</f>
        <v>Sale</v>
      </c>
      <c r="N422" t="str">
        <f t="shared" si="33"/>
        <v/>
      </c>
      <c r="O422" t="str">
        <f t="shared" si="34"/>
        <v/>
      </c>
      <c r="P422">
        <f t="shared" si="35"/>
        <v>0</v>
      </c>
      <c r="Q422">
        <f t="shared" si="36"/>
        <v>0</v>
      </c>
      <c r="R422">
        <f t="shared" si="37"/>
        <v>0</v>
      </c>
    </row>
    <row r="423" spans="1:18" ht="15" customHeight="1">
      <c r="A423" s="17" t="s">
        <v>158</v>
      </c>
      <c r="B423" s="17" t="s">
        <v>143</v>
      </c>
      <c r="C423" s="17" t="s">
        <v>48</v>
      </c>
      <c r="D423" s="17" t="s">
        <v>59</v>
      </c>
      <c r="E423" s="96" t="s">
        <v>38</v>
      </c>
      <c r="F423" s="96" t="s">
        <v>38</v>
      </c>
      <c r="G423" s="19">
        <v>0</v>
      </c>
      <c r="H423" s="96" t="s">
        <v>38</v>
      </c>
      <c r="I423" s="96" t="s">
        <v>38</v>
      </c>
      <c r="J423" s="19">
        <v>150.5</v>
      </c>
      <c r="K423" s="19">
        <v>150.5</v>
      </c>
      <c r="L423" t="str">
        <f>VLOOKUP(LEFT(A423,FIND("-",A423)-1),MASTER!A:C,2,FALSE())</f>
        <v>Gold</v>
      </c>
      <c r="M423" t="str">
        <f>VLOOKUP(LEFT(A423,FIND("-",A423)-1),MASTER!A:C,3,FALSE())</f>
        <v>Sale</v>
      </c>
      <c r="N423" t="str">
        <f t="shared" si="33"/>
        <v/>
      </c>
      <c r="O423" t="str">
        <f t="shared" si="34"/>
        <v/>
      </c>
      <c r="P423">
        <f t="shared" si="35"/>
        <v>0</v>
      </c>
      <c r="Q423">
        <f t="shared" si="36"/>
        <v>0</v>
      </c>
      <c r="R423">
        <f t="shared" si="37"/>
        <v>0</v>
      </c>
    </row>
    <row r="424" spans="1:18" ht="15" customHeight="1">
      <c r="A424" s="17" t="s">
        <v>158</v>
      </c>
      <c r="B424" s="17" t="s">
        <v>143</v>
      </c>
      <c r="C424" s="17" t="s">
        <v>48</v>
      </c>
      <c r="D424" s="17" t="s">
        <v>60</v>
      </c>
      <c r="E424" s="96" t="s">
        <v>38</v>
      </c>
      <c r="F424" s="96" t="s">
        <v>38</v>
      </c>
      <c r="G424" s="19">
        <v>0</v>
      </c>
      <c r="H424" s="96" t="s">
        <v>38</v>
      </c>
      <c r="I424" s="96" t="s">
        <v>38</v>
      </c>
      <c r="J424" s="19">
        <v>36754.449999999997</v>
      </c>
      <c r="K424" s="19">
        <v>0</v>
      </c>
      <c r="L424" t="str">
        <f>VLOOKUP(LEFT(A424,FIND("-",A424)-1),MASTER!A:C,2,FALSE())</f>
        <v>Gold</v>
      </c>
      <c r="M424" t="str">
        <f>VLOOKUP(LEFT(A424,FIND("-",A424)-1),MASTER!A:C,3,FALSE())</f>
        <v>Sale</v>
      </c>
      <c r="N424" t="str">
        <f t="shared" si="33"/>
        <v/>
      </c>
      <c r="O424" t="str">
        <f t="shared" si="34"/>
        <v/>
      </c>
      <c r="P424">
        <f t="shared" si="35"/>
        <v>0</v>
      </c>
      <c r="Q424">
        <f t="shared" si="36"/>
        <v>0</v>
      </c>
      <c r="R424">
        <f t="shared" si="37"/>
        <v>0</v>
      </c>
    </row>
    <row r="425" spans="1:18" ht="15" customHeight="1">
      <c r="A425" s="17" t="s">
        <v>158</v>
      </c>
      <c r="B425" s="17" t="s">
        <v>143</v>
      </c>
      <c r="C425" s="17" t="s">
        <v>48</v>
      </c>
      <c r="D425" s="17" t="s">
        <v>61</v>
      </c>
      <c r="E425" s="96" t="s">
        <v>38</v>
      </c>
      <c r="F425" s="96" t="s">
        <v>38</v>
      </c>
      <c r="G425" s="19">
        <v>0</v>
      </c>
      <c r="H425" s="96" t="s">
        <v>38</v>
      </c>
      <c r="I425" s="96" t="s">
        <v>38</v>
      </c>
      <c r="J425" s="19">
        <v>36754.449999999997</v>
      </c>
      <c r="K425" s="19">
        <v>0</v>
      </c>
      <c r="L425" t="str">
        <f>VLOOKUP(LEFT(A425,FIND("-",A425)-1),MASTER!A:C,2,FALSE())</f>
        <v>Gold</v>
      </c>
      <c r="M425" t="str">
        <f>VLOOKUP(LEFT(A425,FIND("-",A425)-1),MASTER!A:C,3,FALSE())</f>
        <v>Sale</v>
      </c>
      <c r="N425" t="str">
        <f t="shared" si="33"/>
        <v/>
      </c>
      <c r="O425" t="str">
        <f t="shared" si="34"/>
        <v/>
      </c>
      <c r="P425">
        <f t="shared" si="35"/>
        <v>0</v>
      </c>
      <c r="Q425">
        <f t="shared" si="36"/>
        <v>0</v>
      </c>
      <c r="R425">
        <f t="shared" si="37"/>
        <v>0</v>
      </c>
    </row>
    <row r="426" spans="1:18" ht="15" customHeight="1">
      <c r="A426" s="17" t="s">
        <v>158</v>
      </c>
      <c r="B426" s="17" t="s">
        <v>143</v>
      </c>
      <c r="C426" s="17" t="s">
        <v>48</v>
      </c>
      <c r="D426" s="17" t="s">
        <v>60</v>
      </c>
      <c r="E426" s="96" t="s">
        <v>38</v>
      </c>
      <c r="F426" s="96" t="s">
        <v>38</v>
      </c>
      <c r="G426" s="19">
        <v>0</v>
      </c>
      <c r="H426" s="96" t="s">
        <v>38</v>
      </c>
      <c r="I426" s="96" t="s">
        <v>38</v>
      </c>
      <c r="J426" s="19">
        <v>73.75</v>
      </c>
      <c r="K426" s="19">
        <v>0</v>
      </c>
      <c r="L426" t="str">
        <f>VLOOKUP(LEFT(A426,FIND("-",A426)-1),MASTER!A:C,2,FALSE())</f>
        <v>Gold</v>
      </c>
      <c r="M426" t="str">
        <f>VLOOKUP(LEFT(A426,FIND("-",A426)-1),MASTER!A:C,3,FALSE())</f>
        <v>Sale</v>
      </c>
      <c r="N426" t="str">
        <f t="shared" si="33"/>
        <v/>
      </c>
      <c r="O426" t="str">
        <f t="shared" si="34"/>
        <v/>
      </c>
      <c r="P426">
        <f t="shared" si="35"/>
        <v>0</v>
      </c>
      <c r="Q426">
        <f t="shared" si="36"/>
        <v>0</v>
      </c>
      <c r="R426">
        <f t="shared" si="37"/>
        <v>0</v>
      </c>
    </row>
    <row r="427" spans="1:18" ht="15" customHeight="1">
      <c r="A427" s="17" t="s">
        <v>158</v>
      </c>
      <c r="B427" s="17" t="s">
        <v>143</v>
      </c>
      <c r="C427" s="17" t="s">
        <v>48</v>
      </c>
      <c r="D427" s="17" t="s">
        <v>61</v>
      </c>
      <c r="E427" s="96" t="s">
        <v>38</v>
      </c>
      <c r="F427" s="96" t="s">
        <v>38</v>
      </c>
      <c r="G427" s="19">
        <v>0</v>
      </c>
      <c r="H427" s="96" t="s">
        <v>38</v>
      </c>
      <c r="I427" s="96" t="s">
        <v>38</v>
      </c>
      <c r="J427" s="19">
        <v>73.75</v>
      </c>
      <c r="K427" s="19">
        <v>0</v>
      </c>
      <c r="L427" t="str">
        <f>VLOOKUP(LEFT(A427,FIND("-",A427)-1),MASTER!A:C,2,FALSE())</f>
        <v>Gold</v>
      </c>
      <c r="M427" t="str">
        <f>VLOOKUP(LEFT(A427,FIND("-",A427)-1),MASTER!A:C,3,FALSE())</f>
        <v>Sale</v>
      </c>
      <c r="N427" t="str">
        <f t="shared" si="33"/>
        <v/>
      </c>
      <c r="O427" t="str">
        <f t="shared" si="34"/>
        <v/>
      </c>
      <c r="P427">
        <f t="shared" si="35"/>
        <v>0</v>
      </c>
      <c r="Q427">
        <f t="shared" si="36"/>
        <v>0</v>
      </c>
      <c r="R427">
        <f t="shared" si="37"/>
        <v>0</v>
      </c>
    </row>
    <row r="428" spans="1:18" ht="15" customHeight="1">
      <c r="A428" s="17" t="s">
        <v>158</v>
      </c>
      <c r="B428" s="17" t="s">
        <v>143</v>
      </c>
      <c r="C428" s="17" t="s">
        <v>48</v>
      </c>
      <c r="D428" s="17" t="s">
        <v>60</v>
      </c>
      <c r="E428" s="96" t="s">
        <v>38</v>
      </c>
      <c r="F428" s="96" t="s">
        <v>38</v>
      </c>
      <c r="G428" s="19">
        <v>0</v>
      </c>
      <c r="H428" s="96" t="s">
        <v>38</v>
      </c>
      <c r="I428" s="96" t="s">
        <v>38</v>
      </c>
      <c r="J428" s="19">
        <v>2.2599999999999998</v>
      </c>
      <c r="K428" s="19">
        <v>0</v>
      </c>
      <c r="L428" t="str">
        <f>VLOOKUP(LEFT(A428,FIND("-",A428)-1),MASTER!A:C,2,FALSE())</f>
        <v>Gold</v>
      </c>
      <c r="M428" t="str">
        <f>VLOOKUP(LEFT(A428,FIND("-",A428)-1),MASTER!A:C,3,FALSE())</f>
        <v>Sale</v>
      </c>
      <c r="N428" t="str">
        <f t="shared" si="33"/>
        <v/>
      </c>
      <c r="O428" t="str">
        <f t="shared" si="34"/>
        <v/>
      </c>
      <c r="P428">
        <f t="shared" si="35"/>
        <v>0</v>
      </c>
      <c r="Q428">
        <f t="shared" si="36"/>
        <v>0</v>
      </c>
      <c r="R428">
        <f t="shared" si="37"/>
        <v>0</v>
      </c>
    </row>
    <row r="429" spans="1:18" ht="15" customHeight="1">
      <c r="A429" s="17" t="s">
        <v>158</v>
      </c>
      <c r="B429" s="17" t="s">
        <v>143</v>
      </c>
      <c r="C429" s="17" t="s">
        <v>48</v>
      </c>
      <c r="D429" s="17" t="s">
        <v>61</v>
      </c>
      <c r="E429" s="96" t="s">
        <v>38</v>
      </c>
      <c r="F429" s="96" t="s">
        <v>38</v>
      </c>
      <c r="G429" s="19">
        <v>0</v>
      </c>
      <c r="H429" s="96" t="s">
        <v>38</v>
      </c>
      <c r="I429" s="96" t="s">
        <v>38</v>
      </c>
      <c r="J429" s="19">
        <v>2.2599999999999998</v>
      </c>
      <c r="K429" s="19">
        <v>0</v>
      </c>
      <c r="L429" t="str">
        <f>VLOOKUP(LEFT(A429,FIND("-",A429)-1),MASTER!A:C,2,FALSE())</f>
        <v>Gold</v>
      </c>
      <c r="M429" t="str">
        <f>VLOOKUP(LEFT(A429,FIND("-",A429)-1),MASTER!A:C,3,FALSE())</f>
        <v>Sale</v>
      </c>
      <c r="N429" t="str">
        <f t="shared" si="33"/>
        <v/>
      </c>
      <c r="O429" t="str">
        <f t="shared" si="34"/>
        <v/>
      </c>
      <c r="P429">
        <f t="shared" si="35"/>
        <v>0</v>
      </c>
      <c r="Q429">
        <f t="shared" si="36"/>
        <v>0</v>
      </c>
      <c r="R429">
        <f t="shared" si="37"/>
        <v>0</v>
      </c>
    </row>
    <row r="430" spans="1:18" ht="15" customHeight="1">
      <c r="A430" s="17" t="s">
        <v>158</v>
      </c>
      <c r="B430" s="17" t="s">
        <v>143</v>
      </c>
      <c r="C430" s="17" t="s">
        <v>48</v>
      </c>
      <c r="D430" s="17" t="s">
        <v>42</v>
      </c>
      <c r="E430" s="96" t="s">
        <v>38</v>
      </c>
      <c r="F430" s="96" t="s">
        <v>38</v>
      </c>
      <c r="G430" s="19">
        <v>0</v>
      </c>
      <c r="H430" s="96" t="s">
        <v>38</v>
      </c>
      <c r="I430" s="96" t="s">
        <v>38</v>
      </c>
      <c r="J430" s="19">
        <v>0.25</v>
      </c>
      <c r="K430" s="19">
        <v>0</v>
      </c>
      <c r="L430" t="str">
        <f>VLOOKUP(LEFT(A430,FIND("-",A430)-1),MASTER!A:C,2,FALSE())</f>
        <v>Gold</v>
      </c>
      <c r="M430" t="str">
        <f>VLOOKUP(LEFT(A430,FIND("-",A430)-1),MASTER!A:C,3,FALSE())</f>
        <v>Sale</v>
      </c>
      <c r="N430" t="str">
        <f t="shared" si="33"/>
        <v/>
      </c>
      <c r="O430" t="str">
        <f t="shared" si="34"/>
        <v/>
      </c>
      <c r="P430">
        <f t="shared" si="35"/>
        <v>0</v>
      </c>
      <c r="Q430">
        <f t="shared" si="36"/>
        <v>0</v>
      </c>
      <c r="R430">
        <f t="shared" si="37"/>
        <v>0</v>
      </c>
    </row>
    <row r="431" spans="1:18" ht="15" customHeight="1">
      <c r="A431" s="17" t="s">
        <v>158</v>
      </c>
      <c r="B431" s="17" t="s">
        <v>143</v>
      </c>
      <c r="C431" s="17" t="s">
        <v>48</v>
      </c>
      <c r="D431" s="17" t="s">
        <v>43</v>
      </c>
      <c r="E431" s="96" t="s">
        <v>38</v>
      </c>
      <c r="F431" s="96" t="s">
        <v>38</v>
      </c>
      <c r="G431" s="19">
        <v>2529025</v>
      </c>
      <c r="H431" s="96" t="s">
        <v>38</v>
      </c>
      <c r="I431" s="96" t="s">
        <v>38</v>
      </c>
      <c r="J431" s="19">
        <v>0</v>
      </c>
      <c r="K431" s="19">
        <v>0</v>
      </c>
      <c r="L431" t="str">
        <f>VLOOKUP(LEFT(A431,FIND("-",A431)-1),MASTER!A:C,2,FALSE())</f>
        <v>Gold</v>
      </c>
      <c r="M431" t="str">
        <f>VLOOKUP(LEFT(A431,FIND("-",A431)-1),MASTER!A:C,3,FALSE())</f>
        <v>Sale</v>
      </c>
      <c r="N431" t="str">
        <f t="shared" si="33"/>
        <v/>
      </c>
      <c r="O431" t="str">
        <f t="shared" si="34"/>
        <v/>
      </c>
      <c r="P431">
        <f t="shared" si="35"/>
        <v>0</v>
      </c>
      <c r="Q431">
        <f t="shared" si="36"/>
        <v>0</v>
      </c>
      <c r="R431">
        <f t="shared" si="37"/>
        <v>0</v>
      </c>
    </row>
    <row r="432" spans="1:18" ht="15" customHeight="1">
      <c r="A432" s="17" t="s">
        <v>159</v>
      </c>
      <c r="B432" s="17" t="s">
        <v>143</v>
      </c>
      <c r="C432" s="17" t="s">
        <v>48</v>
      </c>
      <c r="D432" s="17" t="s">
        <v>57</v>
      </c>
      <c r="E432" s="96" t="s">
        <v>38</v>
      </c>
      <c r="F432" s="19">
        <v>0</v>
      </c>
      <c r="G432" s="19">
        <v>0</v>
      </c>
      <c r="H432" s="97">
        <v>133.63999999999999</v>
      </c>
      <c r="I432" s="19">
        <v>7105.46</v>
      </c>
      <c r="J432" s="19">
        <v>949562.32</v>
      </c>
      <c r="K432" s="19">
        <v>949562.32</v>
      </c>
      <c r="L432" t="str">
        <f>VLOOKUP(LEFT(A432,FIND("-",A432)-1),MASTER!A:C,2,FALSE())</f>
        <v>Gold</v>
      </c>
      <c r="M432" t="str">
        <f>VLOOKUP(LEFT(A432,FIND("-",A432)-1),MASTER!A:C,3,FALSE())</f>
        <v>Sale</v>
      </c>
      <c r="N432">
        <f t="shared" si="33"/>
        <v>133.63999999999999</v>
      </c>
      <c r="O432">
        <f t="shared" si="34"/>
        <v>7105.46</v>
      </c>
      <c r="P432">
        <f t="shared" si="35"/>
        <v>949573.674</v>
      </c>
      <c r="Q432">
        <f t="shared" si="36"/>
        <v>949573.674</v>
      </c>
      <c r="R432">
        <f t="shared" si="37"/>
        <v>0</v>
      </c>
    </row>
    <row r="433" spans="1:18" ht="15" customHeight="1">
      <c r="A433" s="17" t="s">
        <v>159</v>
      </c>
      <c r="B433" s="17" t="s">
        <v>143</v>
      </c>
      <c r="C433" s="17" t="s">
        <v>48</v>
      </c>
      <c r="D433" s="17" t="s">
        <v>58</v>
      </c>
      <c r="E433" s="96" t="s">
        <v>38</v>
      </c>
      <c r="F433" s="96" t="s">
        <v>38</v>
      </c>
      <c r="G433" s="19">
        <v>0</v>
      </c>
      <c r="H433" s="96" t="s">
        <v>38</v>
      </c>
      <c r="I433" s="96" t="s">
        <v>38</v>
      </c>
      <c r="J433" s="19">
        <v>1904.15</v>
      </c>
      <c r="K433" s="19">
        <v>1904.15</v>
      </c>
      <c r="L433" t="str">
        <f>VLOOKUP(LEFT(A433,FIND("-",A433)-1),MASTER!A:C,2,FALSE())</f>
        <v>Gold</v>
      </c>
      <c r="M433" t="str">
        <f>VLOOKUP(LEFT(A433,FIND("-",A433)-1),MASTER!A:C,3,FALSE())</f>
        <v>Sale</v>
      </c>
      <c r="N433" t="str">
        <f t="shared" si="33"/>
        <v/>
      </c>
      <c r="O433" t="str">
        <f t="shared" si="34"/>
        <v/>
      </c>
      <c r="P433">
        <f t="shared" si="35"/>
        <v>0</v>
      </c>
      <c r="Q433">
        <f t="shared" si="36"/>
        <v>0</v>
      </c>
      <c r="R433">
        <f t="shared" si="37"/>
        <v>0</v>
      </c>
    </row>
    <row r="434" spans="1:18" ht="15" customHeight="1">
      <c r="A434" s="17" t="s">
        <v>159</v>
      </c>
      <c r="B434" s="17" t="s">
        <v>143</v>
      </c>
      <c r="C434" s="17" t="s">
        <v>48</v>
      </c>
      <c r="D434" s="17" t="s">
        <v>59</v>
      </c>
      <c r="E434" s="96" t="s">
        <v>38</v>
      </c>
      <c r="F434" s="96" t="s">
        <v>38</v>
      </c>
      <c r="G434" s="19">
        <v>0</v>
      </c>
      <c r="H434" s="96" t="s">
        <v>38</v>
      </c>
      <c r="I434" s="96" t="s">
        <v>38</v>
      </c>
      <c r="J434" s="19">
        <v>160</v>
      </c>
      <c r="K434" s="19">
        <v>160</v>
      </c>
      <c r="L434" t="str">
        <f>VLOOKUP(LEFT(A434,FIND("-",A434)-1),MASTER!A:C,2,FALSE())</f>
        <v>Gold</v>
      </c>
      <c r="M434" t="str">
        <f>VLOOKUP(LEFT(A434,FIND("-",A434)-1),MASTER!A:C,3,FALSE())</f>
        <v>Sale</v>
      </c>
      <c r="N434" t="str">
        <f t="shared" si="33"/>
        <v/>
      </c>
      <c r="O434" t="str">
        <f t="shared" si="34"/>
        <v/>
      </c>
      <c r="P434">
        <f t="shared" si="35"/>
        <v>0</v>
      </c>
      <c r="Q434">
        <f t="shared" si="36"/>
        <v>0</v>
      </c>
      <c r="R434">
        <f t="shared" si="37"/>
        <v>0</v>
      </c>
    </row>
    <row r="435" spans="1:18" ht="15" customHeight="1">
      <c r="A435" s="17" t="s">
        <v>159</v>
      </c>
      <c r="B435" s="17" t="s">
        <v>143</v>
      </c>
      <c r="C435" s="17" t="s">
        <v>48</v>
      </c>
      <c r="D435" s="17" t="s">
        <v>60</v>
      </c>
      <c r="E435" s="96" t="s">
        <v>38</v>
      </c>
      <c r="F435" s="96" t="s">
        <v>38</v>
      </c>
      <c r="G435" s="19">
        <v>0</v>
      </c>
      <c r="H435" s="96" t="s">
        <v>38</v>
      </c>
      <c r="I435" s="96" t="s">
        <v>38</v>
      </c>
      <c r="J435" s="19">
        <v>14243.43</v>
      </c>
      <c r="K435" s="19">
        <v>0</v>
      </c>
      <c r="L435" t="str">
        <f>VLOOKUP(LEFT(A435,FIND("-",A435)-1),MASTER!A:C,2,FALSE())</f>
        <v>Gold</v>
      </c>
      <c r="M435" t="str">
        <f>VLOOKUP(LEFT(A435,FIND("-",A435)-1),MASTER!A:C,3,FALSE())</f>
        <v>Sale</v>
      </c>
      <c r="N435" t="str">
        <f t="shared" si="33"/>
        <v/>
      </c>
      <c r="O435" t="str">
        <f t="shared" si="34"/>
        <v/>
      </c>
      <c r="P435">
        <f t="shared" si="35"/>
        <v>0</v>
      </c>
      <c r="Q435">
        <f t="shared" si="36"/>
        <v>0</v>
      </c>
      <c r="R435">
        <f t="shared" si="37"/>
        <v>0</v>
      </c>
    </row>
    <row r="436" spans="1:18" ht="15" customHeight="1">
      <c r="A436" s="17" t="s">
        <v>159</v>
      </c>
      <c r="B436" s="17" t="s">
        <v>143</v>
      </c>
      <c r="C436" s="17" t="s">
        <v>48</v>
      </c>
      <c r="D436" s="17" t="s">
        <v>61</v>
      </c>
      <c r="E436" s="96" t="s">
        <v>38</v>
      </c>
      <c r="F436" s="96" t="s">
        <v>38</v>
      </c>
      <c r="G436" s="19">
        <v>0</v>
      </c>
      <c r="H436" s="96" t="s">
        <v>38</v>
      </c>
      <c r="I436" s="96" t="s">
        <v>38</v>
      </c>
      <c r="J436" s="19">
        <v>14243.43</v>
      </c>
      <c r="K436" s="19">
        <v>0</v>
      </c>
      <c r="L436" t="str">
        <f>VLOOKUP(LEFT(A436,FIND("-",A436)-1),MASTER!A:C,2,FALSE())</f>
        <v>Gold</v>
      </c>
      <c r="M436" t="str">
        <f>VLOOKUP(LEFT(A436,FIND("-",A436)-1),MASTER!A:C,3,FALSE())</f>
        <v>Sale</v>
      </c>
      <c r="N436" t="str">
        <f t="shared" si="33"/>
        <v/>
      </c>
      <c r="O436" t="str">
        <f t="shared" si="34"/>
        <v/>
      </c>
      <c r="P436">
        <f t="shared" si="35"/>
        <v>0</v>
      </c>
      <c r="Q436">
        <f t="shared" si="36"/>
        <v>0</v>
      </c>
      <c r="R436">
        <f t="shared" si="37"/>
        <v>0</v>
      </c>
    </row>
    <row r="437" spans="1:18" ht="15" customHeight="1">
      <c r="A437" s="17" t="s">
        <v>159</v>
      </c>
      <c r="B437" s="17" t="s">
        <v>143</v>
      </c>
      <c r="C437" s="17" t="s">
        <v>48</v>
      </c>
      <c r="D437" s="17" t="s">
        <v>60</v>
      </c>
      <c r="E437" s="96" t="s">
        <v>38</v>
      </c>
      <c r="F437" s="96" t="s">
        <v>38</v>
      </c>
      <c r="G437" s="19">
        <v>0</v>
      </c>
      <c r="H437" s="96" t="s">
        <v>38</v>
      </c>
      <c r="I437" s="96" t="s">
        <v>38</v>
      </c>
      <c r="J437" s="19">
        <v>28.56</v>
      </c>
      <c r="K437" s="19">
        <v>0</v>
      </c>
      <c r="L437" t="str">
        <f>VLOOKUP(LEFT(A437,FIND("-",A437)-1),MASTER!A:C,2,FALSE())</f>
        <v>Gold</v>
      </c>
      <c r="M437" t="str">
        <f>VLOOKUP(LEFT(A437,FIND("-",A437)-1),MASTER!A:C,3,FALSE())</f>
        <v>Sale</v>
      </c>
      <c r="N437" t="str">
        <f t="shared" si="33"/>
        <v/>
      </c>
      <c r="O437" t="str">
        <f t="shared" si="34"/>
        <v/>
      </c>
      <c r="P437">
        <f t="shared" si="35"/>
        <v>0</v>
      </c>
      <c r="Q437">
        <f t="shared" si="36"/>
        <v>0</v>
      </c>
      <c r="R437">
        <f t="shared" si="37"/>
        <v>0</v>
      </c>
    </row>
    <row r="438" spans="1:18" ht="15" customHeight="1">
      <c r="A438" s="17" t="s">
        <v>159</v>
      </c>
      <c r="B438" s="17" t="s">
        <v>143</v>
      </c>
      <c r="C438" s="17" t="s">
        <v>48</v>
      </c>
      <c r="D438" s="17" t="s">
        <v>61</v>
      </c>
      <c r="E438" s="96" t="s">
        <v>38</v>
      </c>
      <c r="F438" s="96" t="s">
        <v>38</v>
      </c>
      <c r="G438" s="19">
        <v>0</v>
      </c>
      <c r="H438" s="96" t="s">
        <v>38</v>
      </c>
      <c r="I438" s="96" t="s">
        <v>38</v>
      </c>
      <c r="J438" s="19">
        <v>28.56</v>
      </c>
      <c r="K438" s="19">
        <v>0</v>
      </c>
      <c r="L438" t="str">
        <f>VLOOKUP(LEFT(A438,FIND("-",A438)-1),MASTER!A:C,2,FALSE())</f>
        <v>Gold</v>
      </c>
      <c r="M438" t="str">
        <f>VLOOKUP(LEFT(A438,FIND("-",A438)-1),MASTER!A:C,3,FALSE())</f>
        <v>Sale</v>
      </c>
      <c r="N438" t="str">
        <f t="shared" si="33"/>
        <v/>
      </c>
      <c r="O438" t="str">
        <f t="shared" si="34"/>
        <v/>
      </c>
      <c r="P438">
        <f t="shared" si="35"/>
        <v>0</v>
      </c>
      <c r="Q438">
        <f t="shared" si="36"/>
        <v>0</v>
      </c>
      <c r="R438">
        <f t="shared" si="37"/>
        <v>0</v>
      </c>
    </row>
    <row r="439" spans="1:18" ht="15" customHeight="1">
      <c r="A439" s="17" t="s">
        <v>159</v>
      </c>
      <c r="B439" s="17" t="s">
        <v>143</v>
      </c>
      <c r="C439" s="17" t="s">
        <v>48</v>
      </c>
      <c r="D439" s="17" t="s">
        <v>60</v>
      </c>
      <c r="E439" s="96" t="s">
        <v>38</v>
      </c>
      <c r="F439" s="96" t="s">
        <v>38</v>
      </c>
      <c r="G439" s="19">
        <v>0</v>
      </c>
      <c r="H439" s="96" t="s">
        <v>38</v>
      </c>
      <c r="I439" s="96" t="s">
        <v>38</v>
      </c>
      <c r="J439" s="19">
        <v>2.4</v>
      </c>
      <c r="K439" s="19">
        <v>0</v>
      </c>
      <c r="L439" t="str">
        <f>VLOOKUP(LEFT(A439,FIND("-",A439)-1),MASTER!A:C,2,FALSE())</f>
        <v>Gold</v>
      </c>
      <c r="M439" t="str">
        <f>VLOOKUP(LEFT(A439,FIND("-",A439)-1),MASTER!A:C,3,FALSE())</f>
        <v>Sale</v>
      </c>
      <c r="N439" t="str">
        <f t="shared" si="33"/>
        <v/>
      </c>
      <c r="O439" t="str">
        <f t="shared" si="34"/>
        <v/>
      </c>
      <c r="P439">
        <f t="shared" si="35"/>
        <v>0</v>
      </c>
      <c r="Q439">
        <f t="shared" si="36"/>
        <v>0</v>
      </c>
      <c r="R439">
        <f t="shared" si="37"/>
        <v>0</v>
      </c>
    </row>
    <row r="440" spans="1:18" ht="15" customHeight="1">
      <c r="A440" s="17" t="s">
        <v>159</v>
      </c>
      <c r="B440" s="17" t="s">
        <v>143</v>
      </c>
      <c r="C440" s="17" t="s">
        <v>48</v>
      </c>
      <c r="D440" s="17" t="s">
        <v>61</v>
      </c>
      <c r="E440" s="96" t="s">
        <v>38</v>
      </c>
      <c r="F440" s="96" t="s">
        <v>38</v>
      </c>
      <c r="G440" s="19">
        <v>0</v>
      </c>
      <c r="H440" s="96" t="s">
        <v>38</v>
      </c>
      <c r="I440" s="96" t="s">
        <v>38</v>
      </c>
      <c r="J440" s="19">
        <v>2.4</v>
      </c>
      <c r="K440" s="19">
        <v>0</v>
      </c>
      <c r="L440" t="str">
        <f>VLOOKUP(LEFT(A440,FIND("-",A440)-1),MASTER!A:C,2,FALSE())</f>
        <v>Gold</v>
      </c>
      <c r="M440" t="str">
        <f>VLOOKUP(LEFT(A440,FIND("-",A440)-1),MASTER!A:C,3,FALSE())</f>
        <v>Sale</v>
      </c>
      <c r="N440" t="str">
        <f t="shared" si="33"/>
        <v/>
      </c>
      <c r="O440" t="str">
        <f t="shared" si="34"/>
        <v/>
      </c>
      <c r="P440">
        <f t="shared" si="35"/>
        <v>0</v>
      </c>
      <c r="Q440">
        <f t="shared" si="36"/>
        <v>0</v>
      </c>
      <c r="R440">
        <f t="shared" si="37"/>
        <v>0</v>
      </c>
    </row>
    <row r="441" spans="1:18" ht="15" customHeight="1">
      <c r="A441" s="17" t="s">
        <v>159</v>
      </c>
      <c r="B441" s="17" t="s">
        <v>143</v>
      </c>
      <c r="C441" s="17" t="s">
        <v>48</v>
      </c>
      <c r="D441" s="17" t="s">
        <v>42</v>
      </c>
      <c r="E441" s="96" t="s">
        <v>38</v>
      </c>
      <c r="F441" s="96" t="s">
        <v>38</v>
      </c>
      <c r="G441" s="19">
        <v>0.25</v>
      </c>
      <c r="H441" s="96" t="s">
        <v>38</v>
      </c>
      <c r="I441" s="96" t="s">
        <v>38</v>
      </c>
      <c r="J441" s="19">
        <v>0</v>
      </c>
      <c r="K441" s="19">
        <v>0</v>
      </c>
      <c r="L441" t="str">
        <f>VLOOKUP(LEFT(A441,FIND("-",A441)-1),MASTER!A:C,2,FALSE())</f>
        <v>Gold</v>
      </c>
      <c r="M441" t="str">
        <f>VLOOKUP(LEFT(A441,FIND("-",A441)-1),MASTER!A:C,3,FALSE())</f>
        <v>Sale</v>
      </c>
      <c r="N441" t="str">
        <f t="shared" si="33"/>
        <v/>
      </c>
      <c r="O441" t="str">
        <f t="shared" si="34"/>
        <v/>
      </c>
      <c r="P441">
        <f t="shared" si="35"/>
        <v>0</v>
      </c>
      <c r="Q441">
        <f t="shared" si="36"/>
        <v>0</v>
      </c>
      <c r="R441">
        <f t="shared" si="37"/>
        <v>0</v>
      </c>
    </row>
    <row r="442" spans="1:18" ht="15" customHeight="1">
      <c r="A442" s="17" t="s">
        <v>159</v>
      </c>
      <c r="B442" s="17" t="s">
        <v>143</v>
      </c>
      <c r="C442" s="17" t="s">
        <v>48</v>
      </c>
      <c r="D442" s="17" t="s">
        <v>43</v>
      </c>
      <c r="E442" s="96" t="s">
        <v>38</v>
      </c>
      <c r="F442" s="96" t="s">
        <v>38</v>
      </c>
      <c r="G442" s="19">
        <v>980175</v>
      </c>
      <c r="H442" s="96" t="s">
        <v>38</v>
      </c>
      <c r="I442" s="96" t="s">
        <v>38</v>
      </c>
      <c r="J442" s="19">
        <v>0</v>
      </c>
      <c r="K442" s="19">
        <v>0</v>
      </c>
      <c r="L442" t="str">
        <f>VLOOKUP(LEFT(A442,FIND("-",A442)-1),MASTER!A:C,2,FALSE())</f>
        <v>Gold</v>
      </c>
      <c r="M442" t="str">
        <f>VLOOKUP(LEFT(A442,FIND("-",A442)-1),MASTER!A:C,3,FALSE())</f>
        <v>Sale</v>
      </c>
      <c r="N442" t="str">
        <f t="shared" si="33"/>
        <v/>
      </c>
      <c r="O442" t="str">
        <f t="shared" si="34"/>
        <v/>
      </c>
      <c r="P442">
        <f t="shared" si="35"/>
        <v>0</v>
      </c>
      <c r="Q442">
        <f t="shared" si="36"/>
        <v>0</v>
      </c>
      <c r="R442">
        <f t="shared" si="37"/>
        <v>0</v>
      </c>
    </row>
    <row r="443" spans="1:18" ht="15" customHeight="1">
      <c r="A443" s="17" t="s">
        <v>160</v>
      </c>
      <c r="B443" s="17" t="s">
        <v>143</v>
      </c>
      <c r="C443" s="17" t="s">
        <v>48</v>
      </c>
      <c r="D443" s="17" t="s">
        <v>57</v>
      </c>
      <c r="E443" s="96" t="s">
        <v>38</v>
      </c>
      <c r="F443" s="19">
        <v>0</v>
      </c>
      <c r="G443" s="19">
        <v>0</v>
      </c>
      <c r="H443" s="97">
        <v>52.865000000000002</v>
      </c>
      <c r="I443" s="19">
        <v>7105.46</v>
      </c>
      <c r="J443" s="19">
        <v>375625.39</v>
      </c>
      <c r="K443" s="19">
        <v>375625.39</v>
      </c>
      <c r="L443" t="str">
        <f>VLOOKUP(LEFT(A443,FIND("-",A443)-1),MASTER!A:C,2,FALSE())</f>
        <v>Gold</v>
      </c>
      <c r="M443" t="str">
        <f>VLOOKUP(LEFT(A443,FIND("-",A443)-1),MASTER!A:C,3,FALSE())</f>
        <v>Sale</v>
      </c>
      <c r="N443">
        <f t="shared" si="33"/>
        <v>52.865000000000002</v>
      </c>
      <c r="O443">
        <f t="shared" si="34"/>
        <v>7105.46</v>
      </c>
      <c r="P443">
        <f t="shared" si="35"/>
        <v>375630.14299999998</v>
      </c>
      <c r="Q443">
        <f t="shared" si="36"/>
        <v>375630.14299999998</v>
      </c>
      <c r="R443">
        <f t="shared" si="37"/>
        <v>0</v>
      </c>
    </row>
    <row r="444" spans="1:18" ht="15" customHeight="1">
      <c r="A444" s="17" t="s">
        <v>160</v>
      </c>
      <c r="B444" s="17" t="s">
        <v>143</v>
      </c>
      <c r="C444" s="17" t="s">
        <v>48</v>
      </c>
      <c r="D444" s="17" t="s">
        <v>58</v>
      </c>
      <c r="E444" s="96" t="s">
        <v>38</v>
      </c>
      <c r="F444" s="96" t="s">
        <v>38</v>
      </c>
      <c r="G444" s="19">
        <v>0</v>
      </c>
      <c r="H444" s="96" t="s">
        <v>38</v>
      </c>
      <c r="I444" s="96" t="s">
        <v>38</v>
      </c>
      <c r="J444" s="19">
        <v>753.13</v>
      </c>
      <c r="K444" s="19">
        <v>753.13</v>
      </c>
      <c r="L444" t="str">
        <f>VLOOKUP(LEFT(A444,FIND("-",A444)-1),MASTER!A:C,2,FALSE())</f>
        <v>Gold</v>
      </c>
      <c r="M444" t="str">
        <f>VLOOKUP(LEFT(A444,FIND("-",A444)-1),MASTER!A:C,3,FALSE())</f>
        <v>Sale</v>
      </c>
      <c r="N444" t="str">
        <f t="shared" si="33"/>
        <v/>
      </c>
      <c r="O444" t="str">
        <f t="shared" si="34"/>
        <v/>
      </c>
      <c r="P444">
        <f t="shared" si="35"/>
        <v>0</v>
      </c>
      <c r="Q444">
        <f t="shared" si="36"/>
        <v>0</v>
      </c>
      <c r="R444">
        <f t="shared" si="37"/>
        <v>0</v>
      </c>
    </row>
    <row r="445" spans="1:18" ht="15" customHeight="1">
      <c r="A445" s="17" t="s">
        <v>160</v>
      </c>
      <c r="B445" s="17" t="s">
        <v>143</v>
      </c>
      <c r="C445" s="17" t="s">
        <v>48</v>
      </c>
      <c r="D445" s="17" t="s">
        <v>59</v>
      </c>
      <c r="E445" s="96" t="s">
        <v>38</v>
      </c>
      <c r="F445" s="96" t="s">
        <v>38</v>
      </c>
      <c r="G445" s="19">
        <v>0</v>
      </c>
      <c r="H445" s="96" t="s">
        <v>38</v>
      </c>
      <c r="I445" s="96" t="s">
        <v>38</v>
      </c>
      <c r="J445" s="19">
        <v>55</v>
      </c>
      <c r="K445" s="19">
        <v>55</v>
      </c>
      <c r="L445" t="str">
        <f>VLOOKUP(LEFT(A445,FIND("-",A445)-1),MASTER!A:C,2,FALSE())</f>
        <v>Gold</v>
      </c>
      <c r="M445" t="str">
        <f>VLOOKUP(LEFT(A445,FIND("-",A445)-1),MASTER!A:C,3,FALSE())</f>
        <v>Sale</v>
      </c>
      <c r="N445" t="str">
        <f t="shared" si="33"/>
        <v/>
      </c>
      <c r="O445" t="str">
        <f t="shared" si="34"/>
        <v/>
      </c>
      <c r="P445">
        <f t="shared" si="35"/>
        <v>0</v>
      </c>
      <c r="Q445">
        <f t="shared" si="36"/>
        <v>0</v>
      </c>
      <c r="R445">
        <f t="shared" si="37"/>
        <v>0</v>
      </c>
    </row>
    <row r="446" spans="1:18" ht="15" customHeight="1">
      <c r="A446" s="17" t="s">
        <v>160</v>
      </c>
      <c r="B446" s="17" t="s">
        <v>143</v>
      </c>
      <c r="C446" s="17" t="s">
        <v>48</v>
      </c>
      <c r="D446" s="17" t="s">
        <v>60</v>
      </c>
      <c r="E446" s="96" t="s">
        <v>38</v>
      </c>
      <c r="F446" s="96" t="s">
        <v>38</v>
      </c>
      <c r="G446" s="19">
        <v>0</v>
      </c>
      <c r="H446" s="96" t="s">
        <v>38</v>
      </c>
      <c r="I446" s="96" t="s">
        <v>38</v>
      </c>
      <c r="J446" s="19">
        <v>5634.38</v>
      </c>
      <c r="K446" s="19">
        <v>0</v>
      </c>
      <c r="L446" t="str">
        <f>VLOOKUP(LEFT(A446,FIND("-",A446)-1),MASTER!A:C,2,FALSE())</f>
        <v>Gold</v>
      </c>
      <c r="M446" t="str">
        <f>VLOOKUP(LEFT(A446,FIND("-",A446)-1),MASTER!A:C,3,FALSE())</f>
        <v>Sale</v>
      </c>
      <c r="N446" t="str">
        <f t="shared" si="33"/>
        <v/>
      </c>
      <c r="O446" t="str">
        <f t="shared" si="34"/>
        <v/>
      </c>
      <c r="P446">
        <f t="shared" si="35"/>
        <v>0</v>
      </c>
      <c r="Q446">
        <f t="shared" si="36"/>
        <v>0</v>
      </c>
      <c r="R446">
        <f t="shared" si="37"/>
        <v>0</v>
      </c>
    </row>
    <row r="447" spans="1:18" ht="15" customHeight="1">
      <c r="A447" s="17" t="s">
        <v>160</v>
      </c>
      <c r="B447" s="17" t="s">
        <v>143</v>
      </c>
      <c r="C447" s="17" t="s">
        <v>48</v>
      </c>
      <c r="D447" s="17" t="s">
        <v>61</v>
      </c>
      <c r="E447" s="96" t="s">
        <v>38</v>
      </c>
      <c r="F447" s="96" t="s">
        <v>38</v>
      </c>
      <c r="G447" s="19">
        <v>0</v>
      </c>
      <c r="H447" s="96" t="s">
        <v>38</v>
      </c>
      <c r="I447" s="96" t="s">
        <v>38</v>
      </c>
      <c r="J447" s="19">
        <v>5634.38</v>
      </c>
      <c r="K447" s="19">
        <v>0</v>
      </c>
      <c r="L447" t="str">
        <f>VLOOKUP(LEFT(A447,FIND("-",A447)-1),MASTER!A:C,2,FALSE())</f>
        <v>Gold</v>
      </c>
      <c r="M447" t="str">
        <f>VLOOKUP(LEFT(A447,FIND("-",A447)-1),MASTER!A:C,3,FALSE())</f>
        <v>Sale</v>
      </c>
      <c r="N447" t="str">
        <f t="shared" si="33"/>
        <v/>
      </c>
      <c r="O447" t="str">
        <f t="shared" si="34"/>
        <v/>
      </c>
      <c r="P447">
        <f t="shared" si="35"/>
        <v>0</v>
      </c>
      <c r="Q447">
        <f t="shared" si="36"/>
        <v>0</v>
      </c>
      <c r="R447">
        <f t="shared" si="37"/>
        <v>0</v>
      </c>
    </row>
    <row r="448" spans="1:18" ht="15" customHeight="1">
      <c r="A448" s="17" t="s">
        <v>160</v>
      </c>
      <c r="B448" s="17" t="s">
        <v>143</v>
      </c>
      <c r="C448" s="17" t="s">
        <v>48</v>
      </c>
      <c r="D448" s="17" t="s">
        <v>60</v>
      </c>
      <c r="E448" s="96" t="s">
        <v>38</v>
      </c>
      <c r="F448" s="96" t="s">
        <v>38</v>
      </c>
      <c r="G448" s="19">
        <v>0</v>
      </c>
      <c r="H448" s="96" t="s">
        <v>38</v>
      </c>
      <c r="I448" s="96" t="s">
        <v>38</v>
      </c>
      <c r="J448" s="19">
        <v>11.3</v>
      </c>
      <c r="K448" s="19">
        <v>0</v>
      </c>
      <c r="L448" t="str">
        <f>VLOOKUP(LEFT(A448,FIND("-",A448)-1),MASTER!A:C,2,FALSE())</f>
        <v>Gold</v>
      </c>
      <c r="M448" t="str">
        <f>VLOOKUP(LEFT(A448,FIND("-",A448)-1),MASTER!A:C,3,FALSE())</f>
        <v>Sale</v>
      </c>
      <c r="N448" t="str">
        <f t="shared" si="33"/>
        <v/>
      </c>
      <c r="O448" t="str">
        <f t="shared" si="34"/>
        <v/>
      </c>
      <c r="P448">
        <f t="shared" si="35"/>
        <v>0</v>
      </c>
      <c r="Q448">
        <f t="shared" si="36"/>
        <v>0</v>
      </c>
      <c r="R448">
        <f t="shared" si="37"/>
        <v>0</v>
      </c>
    </row>
    <row r="449" spans="1:18" ht="15" customHeight="1">
      <c r="A449" s="17" t="s">
        <v>160</v>
      </c>
      <c r="B449" s="17" t="s">
        <v>143</v>
      </c>
      <c r="C449" s="17" t="s">
        <v>48</v>
      </c>
      <c r="D449" s="17" t="s">
        <v>61</v>
      </c>
      <c r="E449" s="96" t="s">
        <v>38</v>
      </c>
      <c r="F449" s="96" t="s">
        <v>38</v>
      </c>
      <c r="G449" s="19">
        <v>0</v>
      </c>
      <c r="H449" s="96" t="s">
        <v>38</v>
      </c>
      <c r="I449" s="96" t="s">
        <v>38</v>
      </c>
      <c r="J449" s="19">
        <v>11.3</v>
      </c>
      <c r="K449" s="19">
        <v>0</v>
      </c>
      <c r="L449" t="str">
        <f>VLOOKUP(LEFT(A449,FIND("-",A449)-1),MASTER!A:C,2,FALSE())</f>
        <v>Gold</v>
      </c>
      <c r="M449" t="str">
        <f>VLOOKUP(LEFT(A449,FIND("-",A449)-1),MASTER!A:C,3,FALSE())</f>
        <v>Sale</v>
      </c>
      <c r="N449" t="str">
        <f t="shared" si="33"/>
        <v/>
      </c>
      <c r="O449" t="str">
        <f t="shared" si="34"/>
        <v/>
      </c>
      <c r="P449">
        <f t="shared" si="35"/>
        <v>0</v>
      </c>
      <c r="Q449">
        <f t="shared" si="36"/>
        <v>0</v>
      </c>
      <c r="R449">
        <f t="shared" si="37"/>
        <v>0</v>
      </c>
    </row>
    <row r="450" spans="1:18" ht="15" customHeight="1">
      <c r="A450" s="17" t="s">
        <v>160</v>
      </c>
      <c r="B450" s="17" t="s">
        <v>143</v>
      </c>
      <c r="C450" s="17" t="s">
        <v>48</v>
      </c>
      <c r="D450" s="17" t="s">
        <v>60</v>
      </c>
      <c r="E450" s="96" t="s">
        <v>38</v>
      </c>
      <c r="F450" s="96" t="s">
        <v>38</v>
      </c>
      <c r="G450" s="19">
        <v>0</v>
      </c>
      <c r="H450" s="96" t="s">
        <v>38</v>
      </c>
      <c r="I450" s="96" t="s">
        <v>38</v>
      </c>
      <c r="J450" s="19">
        <v>0.83</v>
      </c>
      <c r="K450" s="19">
        <v>0</v>
      </c>
      <c r="L450" t="str">
        <f>VLOOKUP(LEFT(A450,FIND("-",A450)-1),MASTER!A:C,2,FALSE())</f>
        <v>Gold</v>
      </c>
      <c r="M450" t="str">
        <f>VLOOKUP(LEFT(A450,FIND("-",A450)-1),MASTER!A:C,3,FALSE())</f>
        <v>Sale</v>
      </c>
      <c r="N450" t="str">
        <f t="shared" si="33"/>
        <v/>
      </c>
      <c r="O450" t="str">
        <f t="shared" si="34"/>
        <v/>
      </c>
      <c r="P450">
        <f t="shared" si="35"/>
        <v>0</v>
      </c>
      <c r="Q450">
        <f t="shared" si="36"/>
        <v>0</v>
      </c>
      <c r="R450">
        <f t="shared" si="37"/>
        <v>0</v>
      </c>
    </row>
    <row r="451" spans="1:18" ht="15" customHeight="1">
      <c r="A451" s="17" t="s">
        <v>160</v>
      </c>
      <c r="B451" s="17" t="s">
        <v>143</v>
      </c>
      <c r="C451" s="17" t="s">
        <v>48</v>
      </c>
      <c r="D451" s="17" t="s">
        <v>61</v>
      </c>
      <c r="E451" s="96" t="s">
        <v>38</v>
      </c>
      <c r="F451" s="96" t="s">
        <v>38</v>
      </c>
      <c r="G451" s="19">
        <v>0</v>
      </c>
      <c r="H451" s="96" t="s">
        <v>38</v>
      </c>
      <c r="I451" s="96" t="s">
        <v>38</v>
      </c>
      <c r="J451" s="19">
        <v>0.83</v>
      </c>
      <c r="K451" s="19">
        <v>0</v>
      </c>
      <c r="L451" t="str">
        <f>VLOOKUP(LEFT(A451,FIND("-",A451)-1),MASTER!A:C,2,FALSE())</f>
        <v>Gold</v>
      </c>
      <c r="M451" t="str">
        <f>VLOOKUP(LEFT(A451,FIND("-",A451)-1),MASTER!A:C,3,FALSE())</f>
        <v>Sale</v>
      </c>
      <c r="N451" t="str">
        <f t="shared" si="33"/>
        <v/>
      </c>
      <c r="O451" t="str">
        <f t="shared" si="34"/>
        <v/>
      </c>
      <c r="P451">
        <f t="shared" si="35"/>
        <v>0</v>
      </c>
      <c r="Q451">
        <f t="shared" si="36"/>
        <v>0</v>
      </c>
      <c r="R451">
        <f t="shared" si="37"/>
        <v>0</v>
      </c>
    </row>
    <row r="452" spans="1:18" ht="15" customHeight="1">
      <c r="A452" s="17" t="s">
        <v>160</v>
      </c>
      <c r="B452" s="17" t="s">
        <v>143</v>
      </c>
      <c r="C452" s="17" t="s">
        <v>48</v>
      </c>
      <c r="D452" s="17" t="s">
        <v>42</v>
      </c>
      <c r="E452" s="96" t="s">
        <v>38</v>
      </c>
      <c r="F452" s="96" t="s">
        <v>38</v>
      </c>
      <c r="G452" s="19">
        <v>0</v>
      </c>
      <c r="H452" s="96" t="s">
        <v>38</v>
      </c>
      <c r="I452" s="96" t="s">
        <v>38</v>
      </c>
      <c r="J452" s="19">
        <v>0.46</v>
      </c>
      <c r="K452" s="19">
        <v>0</v>
      </c>
      <c r="L452" t="str">
        <f>VLOOKUP(LEFT(A452,FIND("-",A452)-1),MASTER!A:C,2,FALSE())</f>
        <v>Gold</v>
      </c>
      <c r="M452" t="str">
        <f>VLOOKUP(LEFT(A452,FIND("-",A452)-1),MASTER!A:C,3,FALSE())</f>
        <v>Sale</v>
      </c>
      <c r="N452" t="str">
        <f t="shared" si="33"/>
        <v/>
      </c>
      <c r="O452" t="str">
        <f t="shared" si="34"/>
        <v/>
      </c>
      <c r="P452">
        <f t="shared" si="35"/>
        <v>0</v>
      </c>
      <c r="Q452">
        <f t="shared" si="36"/>
        <v>0</v>
      </c>
      <c r="R452">
        <f t="shared" si="37"/>
        <v>0</v>
      </c>
    </row>
    <row r="453" spans="1:18" ht="15" customHeight="1">
      <c r="A453" s="17" t="s">
        <v>160</v>
      </c>
      <c r="B453" s="17" t="s">
        <v>143</v>
      </c>
      <c r="C453" s="17" t="s">
        <v>48</v>
      </c>
      <c r="D453" s="17" t="s">
        <v>43</v>
      </c>
      <c r="E453" s="96" t="s">
        <v>38</v>
      </c>
      <c r="F453" s="96" t="s">
        <v>38</v>
      </c>
      <c r="G453" s="19">
        <v>387727</v>
      </c>
      <c r="H453" s="96" t="s">
        <v>38</v>
      </c>
      <c r="I453" s="96" t="s">
        <v>38</v>
      </c>
      <c r="J453" s="19">
        <v>0</v>
      </c>
      <c r="K453" s="19">
        <v>0</v>
      </c>
      <c r="L453" t="str">
        <f>VLOOKUP(LEFT(A453,FIND("-",A453)-1),MASTER!A:C,2,FALSE())</f>
        <v>Gold</v>
      </c>
      <c r="M453" t="str">
        <f>VLOOKUP(LEFT(A453,FIND("-",A453)-1),MASTER!A:C,3,FALSE())</f>
        <v>Sale</v>
      </c>
      <c r="N453" t="str">
        <f t="shared" si="33"/>
        <v/>
      </c>
      <c r="O453" t="str">
        <f t="shared" si="34"/>
        <v/>
      </c>
      <c r="P453">
        <f t="shared" si="35"/>
        <v>0</v>
      </c>
      <c r="Q453">
        <f t="shared" si="36"/>
        <v>0</v>
      </c>
      <c r="R453">
        <f t="shared" si="37"/>
        <v>0</v>
      </c>
    </row>
    <row r="454" spans="1:18" ht="15" customHeight="1">
      <c r="A454" s="17" t="s">
        <v>161</v>
      </c>
      <c r="B454" s="17" t="s">
        <v>143</v>
      </c>
      <c r="C454" s="17" t="s">
        <v>48</v>
      </c>
      <c r="D454" s="17" t="s">
        <v>57</v>
      </c>
      <c r="E454" s="96" t="s">
        <v>38</v>
      </c>
      <c r="F454" s="19">
        <v>0</v>
      </c>
      <c r="G454" s="19">
        <v>0</v>
      </c>
      <c r="H454" s="97">
        <v>39.83</v>
      </c>
      <c r="I454" s="19">
        <v>7105.46</v>
      </c>
      <c r="J454" s="19">
        <v>283009.3</v>
      </c>
      <c r="K454" s="19">
        <v>283009.3</v>
      </c>
      <c r="L454" t="str">
        <f>VLOOKUP(LEFT(A454,FIND("-",A454)-1),MASTER!A:C,2,FALSE())</f>
        <v>Gold</v>
      </c>
      <c r="M454" t="str">
        <f>VLOOKUP(LEFT(A454,FIND("-",A454)-1),MASTER!A:C,3,FALSE())</f>
        <v>Sale</v>
      </c>
      <c r="N454">
        <f t="shared" ref="N454:N517" si="38">IF(M454="SALE",H454,IF(M454="Purchase",E454,"False"))</f>
        <v>39.83</v>
      </c>
      <c r="O454">
        <f t="shared" ref="O454:O517" si="39">IF(M454="SALE",I454,IF(M454="Purchase",F454,"False"))</f>
        <v>7105.46</v>
      </c>
      <c r="P454">
        <f t="shared" ref="P454:P517" si="40">IF(AND(N454="",O454=""),0,ROUND(N454*O454,3))</f>
        <v>283010.47200000001</v>
      </c>
      <c r="Q454">
        <f t="shared" ref="Q454:Q517" si="41">IF(M454="SALE",P454,IF(M454="Purchase",0,"FALSE"))</f>
        <v>283010.47200000001</v>
      </c>
      <c r="R454">
        <f t="shared" ref="R454:R517" si="42">IF(M454="Purchase",P454,IF(M454="Sale",0,"FALSE"))</f>
        <v>0</v>
      </c>
    </row>
    <row r="455" spans="1:18" ht="15" customHeight="1">
      <c r="A455" s="17" t="s">
        <v>161</v>
      </c>
      <c r="B455" s="17" t="s">
        <v>143</v>
      </c>
      <c r="C455" s="17" t="s">
        <v>48</v>
      </c>
      <c r="D455" s="17" t="s">
        <v>58</v>
      </c>
      <c r="E455" s="96" t="s">
        <v>38</v>
      </c>
      <c r="F455" s="96" t="s">
        <v>38</v>
      </c>
      <c r="G455" s="19">
        <v>0</v>
      </c>
      <c r="H455" s="96" t="s">
        <v>38</v>
      </c>
      <c r="I455" s="96" t="s">
        <v>38</v>
      </c>
      <c r="J455" s="19">
        <v>568.44000000000005</v>
      </c>
      <c r="K455" s="19">
        <v>568.44000000000005</v>
      </c>
      <c r="L455" t="str">
        <f>VLOOKUP(LEFT(A455,FIND("-",A455)-1),MASTER!A:C,2,FALSE())</f>
        <v>Gold</v>
      </c>
      <c r="M455" t="str">
        <f>VLOOKUP(LEFT(A455,FIND("-",A455)-1),MASTER!A:C,3,FALSE())</f>
        <v>Sale</v>
      </c>
      <c r="N455" t="str">
        <f t="shared" si="38"/>
        <v/>
      </c>
      <c r="O455" t="str">
        <f t="shared" si="39"/>
        <v/>
      </c>
      <c r="P455">
        <f t="shared" si="40"/>
        <v>0</v>
      </c>
      <c r="Q455">
        <f t="shared" si="41"/>
        <v>0</v>
      </c>
      <c r="R455">
        <f t="shared" si="42"/>
        <v>0</v>
      </c>
    </row>
    <row r="456" spans="1:18" ht="15" customHeight="1">
      <c r="A456" s="17" t="s">
        <v>161</v>
      </c>
      <c r="B456" s="17" t="s">
        <v>143</v>
      </c>
      <c r="C456" s="17" t="s">
        <v>48</v>
      </c>
      <c r="D456" s="17" t="s">
        <v>59</v>
      </c>
      <c r="E456" s="96" t="s">
        <v>38</v>
      </c>
      <c r="F456" s="96" t="s">
        <v>38</v>
      </c>
      <c r="G456" s="19">
        <v>0</v>
      </c>
      <c r="H456" s="96" t="s">
        <v>38</v>
      </c>
      <c r="I456" s="96" t="s">
        <v>38</v>
      </c>
      <c r="J456" s="19">
        <v>15</v>
      </c>
      <c r="K456" s="19">
        <v>15</v>
      </c>
      <c r="L456" t="str">
        <f>VLOOKUP(LEFT(A456,FIND("-",A456)-1),MASTER!A:C,2,FALSE())</f>
        <v>Gold</v>
      </c>
      <c r="M456" t="str">
        <f>VLOOKUP(LEFT(A456,FIND("-",A456)-1),MASTER!A:C,3,FALSE())</f>
        <v>Sale</v>
      </c>
      <c r="N456" t="str">
        <f t="shared" si="38"/>
        <v/>
      </c>
      <c r="O456" t="str">
        <f t="shared" si="39"/>
        <v/>
      </c>
      <c r="P456">
        <f t="shared" si="40"/>
        <v>0</v>
      </c>
      <c r="Q456">
        <f t="shared" si="41"/>
        <v>0</v>
      </c>
      <c r="R456">
        <f t="shared" si="42"/>
        <v>0</v>
      </c>
    </row>
    <row r="457" spans="1:18" ht="15" customHeight="1">
      <c r="A457" s="17" t="s">
        <v>161</v>
      </c>
      <c r="B457" s="17" t="s">
        <v>143</v>
      </c>
      <c r="C457" s="17" t="s">
        <v>48</v>
      </c>
      <c r="D457" s="17" t="s">
        <v>60</v>
      </c>
      <c r="E457" s="96" t="s">
        <v>38</v>
      </c>
      <c r="F457" s="96" t="s">
        <v>38</v>
      </c>
      <c r="G457" s="19">
        <v>0</v>
      </c>
      <c r="H457" s="96" t="s">
        <v>38</v>
      </c>
      <c r="I457" s="96" t="s">
        <v>38</v>
      </c>
      <c r="J457" s="19">
        <v>4245.1400000000003</v>
      </c>
      <c r="K457" s="19">
        <v>0</v>
      </c>
      <c r="L457" t="str">
        <f>VLOOKUP(LEFT(A457,FIND("-",A457)-1),MASTER!A:C,2,FALSE())</f>
        <v>Gold</v>
      </c>
      <c r="M457" t="str">
        <f>VLOOKUP(LEFT(A457,FIND("-",A457)-1),MASTER!A:C,3,FALSE())</f>
        <v>Sale</v>
      </c>
      <c r="N457" t="str">
        <f t="shared" si="38"/>
        <v/>
      </c>
      <c r="O457" t="str">
        <f t="shared" si="39"/>
        <v/>
      </c>
      <c r="P457">
        <f t="shared" si="40"/>
        <v>0</v>
      </c>
      <c r="Q457">
        <f t="shared" si="41"/>
        <v>0</v>
      </c>
      <c r="R457">
        <f t="shared" si="42"/>
        <v>0</v>
      </c>
    </row>
    <row r="458" spans="1:18" ht="15" customHeight="1">
      <c r="A458" s="17" t="s">
        <v>161</v>
      </c>
      <c r="B458" s="17" t="s">
        <v>143</v>
      </c>
      <c r="C458" s="17" t="s">
        <v>48</v>
      </c>
      <c r="D458" s="17" t="s">
        <v>61</v>
      </c>
      <c r="E458" s="96" t="s">
        <v>38</v>
      </c>
      <c r="F458" s="96" t="s">
        <v>38</v>
      </c>
      <c r="G458" s="19">
        <v>0</v>
      </c>
      <c r="H458" s="96" t="s">
        <v>38</v>
      </c>
      <c r="I458" s="96" t="s">
        <v>38</v>
      </c>
      <c r="J458" s="19">
        <v>4245.1400000000003</v>
      </c>
      <c r="K458" s="19">
        <v>0</v>
      </c>
      <c r="L458" t="str">
        <f>VLOOKUP(LEFT(A458,FIND("-",A458)-1),MASTER!A:C,2,FALSE())</f>
        <v>Gold</v>
      </c>
      <c r="M458" t="str">
        <f>VLOOKUP(LEFT(A458,FIND("-",A458)-1),MASTER!A:C,3,FALSE())</f>
        <v>Sale</v>
      </c>
      <c r="N458" t="str">
        <f t="shared" si="38"/>
        <v/>
      </c>
      <c r="O458" t="str">
        <f t="shared" si="39"/>
        <v/>
      </c>
      <c r="P458">
        <f t="shared" si="40"/>
        <v>0</v>
      </c>
      <c r="Q458">
        <f t="shared" si="41"/>
        <v>0</v>
      </c>
      <c r="R458">
        <f t="shared" si="42"/>
        <v>0</v>
      </c>
    </row>
    <row r="459" spans="1:18" ht="15" customHeight="1">
      <c r="A459" s="17" t="s">
        <v>161</v>
      </c>
      <c r="B459" s="17" t="s">
        <v>143</v>
      </c>
      <c r="C459" s="17" t="s">
        <v>48</v>
      </c>
      <c r="D459" s="17" t="s">
        <v>60</v>
      </c>
      <c r="E459" s="96" t="s">
        <v>38</v>
      </c>
      <c r="F459" s="96" t="s">
        <v>38</v>
      </c>
      <c r="G459" s="19">
        <v>0</v>
      </c>
      <c r="H459" s="96" t="s">
        <v>38</v>
      </c>
      <c r="I459" s="96" t="s">
        <v>38</v>
      </c>
      <c r="J459" s="19">
        <v>8.5299999999999994</v>
      </c>
      <c r="K459" s="19">
        <v>0</v>
      </c>
      <c r="L459" t="str">
        <f>VLOOKUP(LEFT(A459,FIND("-",A459)-1),MASTER!A:C,2,FALSE())</f>
        <v>Gold</v>
      </c>
      <c r="M459" t="str">
        <f>VLOOKUP(LEFT(A459,FIND("-",A459)-1),MASTER!A:C,3,FALSE())</f>
        <v>Sale</v>
      </c>
      <c r="N459" t="str">
        <f t="shared" si="38"/>
        <v/>
      </c>
      <c r="O459" t="str">
        <f t="shared" si="39"/>
        <v/>
      </c>
      <c r="P459">
        <f t="shared" si="40"/>
        <v>0</v>
      </c>
      <c r="Q459">
        <f t="shared" si="41"/>
        <v>0</v>
      </c>
      <c r="R459">
        <f t="shared" si="42"/>
        <v>0</v>
      </c>
    </row>
    <row r="460" spans="1:18" ht="15" customHeight="1">
      <c r="A460" s="17" t="s">
        <v>161</v>
      </c>
      <c r="B460" s="17" t="s">
        <v>143</v>
      </c>
      <c r="C460" s="17" t="s">
        <v>48</v>
      </c>
      <c r="D460" s="17" t="s">
        <v>61</v>
      </c>
      <c r="E460" s="96" t="s">
        <v>38</v>
      </c>
      <c r="F460" s="96" t="s">
        <v>38</v>
      </c>
      <c r="G460" s="19">
        <v>0</v>
      </c>
      <c r="H460" s="96" t="s">
        <v>38</v>
      </c>
      <c r="I460" s="96" t="s">
        <v>38</v>
      </c>
      <c r="J460" s="19">
        <v>8.5299999999999994</v>
      </c>
      <c r="K460" s="19">
        <v>0</v>
      </c>
      <c r="L460" t="str">
        <f>VLOOKUP(LEFT(A460,FIND("-",A460)-1),MASTER!A:C,2,FALSE())</f>
        <v>Gold</v>
      </c>
      <c r="M460" t="str">
        <f>VLOOKUP(LEFT(A460,FIND("-",A460)-1),MASTER!A:C,3,FALSE())</f>
        <v>Sale</v>
      </c>
      <c r="N460" t="str">
        <f t="shared" si="38"/>
        <v/>
      </c>
      <c r="O460" t="str">
        <f t="shared" si="39"/>
        <v/>
      </c>
      <c r="P460">
        <f t="shared" si="40"/>
        <v>0</v>
      </c>
      <c r="Q460">
        <f t="shared" si="41"/>
        <v>0</v>
      </c>
      <c r="R460">
        <f t="shared" si="42"/>
        <v>0</v>
      </c>
    </row>
    <row r="461" spans="1:18" ht="15" customHeight="1">
      <c r="A461" s="17" t="s">
        <v>161</v>
      </c>
      <c r="B461" s="17" t="s">
        <v>143</v>
      </c>
      <c r="C461" s="17" t="s">
        <v>48</v>
      </c>
      <c r="D461" s="17" t="s">
        <v>60</v>
      </c>
      <c r="E461" s="96" t="s">
        <v>38</v>
      </c>
      <c r="F461" s="96" t="s">
        <v>38</v>
      </c>
      <c r="G461" s="19">
        <v>0</v>
      </c>
      <c r="H461" s="96" t="s">
        <v>38</v>
      </c>
      <c r="I461" s="96" t="s">
        <v>38</v>
      </c>
      <c r="J461" s="19">
        <v>0.23</v>
      </c>
      <c r="K461" s="19">
        <v>0</v>
      </c>
      <c r="L461" t="str">
        <f>VLOOKUP(LEFT(A461,FIND("-",A461)-1),MASTER!A:C,2,FALSE())</f>
        <v>Gold</v>
      </c>
      <c r="M461" t="str">
        <f>VLOOKUP(LEFT(A461,FIND("-",A461)-1),MASTER!A:C,3,FALSE())</f>
        <v>Sale</v>
      </c>
      <c r="N461" t="str">
        <f t="shared" si="38"/>
        <v/>
      </c>
      <c r="O461" t="str">
        <f t="shared" si="39"/>
        <v/>
      </c>
      <c r="P461">
        <f t="shared" si="40"/>
        <v>0</v>
      </c>
      <c r="Q461">
        <f t="shared" si="41"/>
        <v>0</v>
      </c>
      <c r="R461">
        <f t="shared" si="42"/>
        <v>0</v>
      </c>
    </row>
    <row r="462" spans="1:18" ht="15" customHeight="1">
      <c r="A462" s="17" t="s">
        <v>161</v>
      </c>
      <c r="B462" s="17" t="s">
        <v>143</v>
      </c>
      <c r="C462" s="17" t="s">
        <v>48</v>
      </c>
      <c r="D462" s="17" t="s">
        <v>61</v>
      </c>
      <c r="E462" s="96" t="s">
        <v>38</v>
      </c>
      <c r="F462" s="96" t="s">
        <v>38</v>
      </c>
      <c r="G462" s="19">
        <v>0</v>
      </c>
      <c r="H462" s="96" t="s">
        <v>38</v>
      </c>
      <c r="I462" s="96" t="s">
        <v>38</v>
      </c>
      <c r="J462" s="19">
        <v>0.23</v>
      </c>
      <c r="K462" s="19">
        <v>0</v>
      </c>
      <c r="L462" t="str">
        <f>VLOOKUP(LEFT(A462,FIND("-",A462)-1),MASTER!A:C,2,FALSE())</f>
        <v>Gold</v>
      </c>
      <c r="M462" t="str">
        <f>VLOOKUP(LEFT(A462,FIND("-",A462)-1),MASTER!A:C,3,FALSE())</f>
        <v>Sale</v>
      </c>
      <c r="N462" t="str">
        <f t="shared" si="38"/>
        <v/>
      </c>
      <c r="O462" t="str">
        <f t="shared" si="39"/>
        <v/>
      </c>
      <c r="P462">
        <f t="shared" si="40"/>
        <v>0</v>
      </c>
      <c r="Q462">
        <f t="shared" si="41"/>
        <v>0</v>
      </c>
      <c r="R462">
        <f t="shared" si="42"/>
        <v>0</v>
      </c>
    </row>
    <row r="463" spans="1:18" ht="15" customHeight="1">
      <c r="A463" s="17" t="s">
        <v>161</v>
      </c>
      <c r="B463" s="17" t="s">
        <v>143</v>
      </c>
      <c r="C463" s="17" t="s">
        <v>48</v>
      </c>
      <c r="D463" s="17" t="s">
        <v>42</v>
      </c>
      <c r="E463" s="96" t="s">
        <v>38</v>
      </c>
      <c r="F463" s="96" t="s">
        <v>38</v>
      </c>
      <c r="G463" s="19">
        <v>0</v>
      </c>
      <c r="H463" s="96" t="s">
        <v>38</v>
      </c>
      <c r="I463" s="96" t="s">
        <v>38</v>
      </c>
      <c r="J463" s="19">
        <v>0.46</v>
      </c>
      <c r="K463" s="19">
        <v>0</v>
      </c>
      <c r="L463" t="str">
        <f>VLOOKUP(LEFT(A463,FIND("-",A463)-1),MASTER!A:C,2,FALSE())</f>
        <v>Gold</v>
      </c>
      <c r="M463" t="str">
        <f>VLOOKUP(LEFT(A463,FIND("-",A463)-1),MASTER!A:C,3,FALSE())</f>
        <v>Sale</v>
      </c>
      <c r="N463" t="str">
        <f t="shared" si="38"/>
        <v/>
      </c>
      <c r="O463" t="str">
        <f t="shared" si="39"/>
        <v/>
      </c>
      <c r="P463">
        <f t="shared" si="40"/>
        <v>0</v>
      </c>
      <c r="Q463">
        <f t="shared" si="41"/>
        <v>0</v>
      </c>
      <c r="R463">
        <f t="shared" si="42"/>
        <v>0</v>
      </c>
    </row>
    <row r="464" spans="1:18" ht="15" customHeight="1">
      <c r="A464" s="17" t="s">
        <v>161</v>
      </c>
      <c r="B464" s="17" t="s">
        <v>143</v>
      </c>
      <c r="C464" s="17" t="s">
        <v>48</v>
      </c>
      <c r="D464" s="17" t="s">
        <v>43</v>
      </c>
      <c r="E464" s="96" t="s">
        <v>38</v>
      </c>
      <c r="F464" s="96" t="s">
        <v>38</v>
      </c>
      <c r="G464" s="19">
        <v>292101</v>
      </c>
      <c r="H464" s="96" t="s">
        <v>38</v>
      </c>
      <c r="I464" s="96" t="s">
        <v>38</v>
      </c>
      <c r="J464" s="19">
        <v>0</v>
      </c>
      <c r="K464" s="19">
        <v>0</v>
      </c>
      <c r="L464" t="str">
        <f>VLOOKUP(LEFT(A464,FIND("-",A464)-1),MASTER!A:C,2,FALSE())</f>
        <v>Gold</v>
      </c>
      <c r="M464" t="str">
        <f>VLOOKUP(LEFT(A464,FIND("-",A464)-1),MASTER!A:C,3,FALSE())</f>
        <v>Sale</v>
      </c>
      <c r="N464" t="str">
        <f t="shared" si="38"/>
        <v/>
      </c>
      <c r="O464" t="str">
        <f t="shared" si="39"/>
        <v/>
      </c>
      <c r="P464">
        <f t="shared" si="40"/>
        <v>0</v>
      </c>
      <c r="Q464">
        <f t="shared" si="41"/>
        <v>0</v>
      </c>
      <c r="R464">
        <f t="shared" si="42"/>
        <v>0</v>
      </c>
    </row>
    <row r="465" spans="1:18" ht="15" customHeight="1">
      <c r="A465" s="17" t="s">
        <v>162</v>
      </c>
      <c r="B465" s="17" t="s">
        <v>143</v>
      </c>
      <c r="C465" s="17" t="s">
        <v>48</v>
      </c>
      <c r="D465" s="17" t="s">
        <v>49</v>
      </c>
      <c r="E465" s="96" t="s">
        <v>38</v>
      </c>
      <c r="F465" s="19">
        <v>0</v>
      </c>
      <c r="G465" s="19">
        <v>0</v>
      </c>
      <c r="H465" s="97">
        <v>101.357</v>
      </c>
      <c r="I465" s="19">
        <v>7105.46</v>
      </c>
      <c r="J465" s="19">
        <v>720183.49</v>
      </c>
      <c r="K465" s="19">
        <v>720183.49</v>
      </c>
      <c r="L465" t="str">
        <f>VLOOKUP(LEFT(A465,FIND("-",A465)-1),MASTER!A:C,2,FALSE())</f>
        <v>Gold</v>
      </c>
      <c r="M465" t="str">
        <f>VLOOKUP(LEFT(A465,FIND("-",A465)-1),MASTER!A:C,3,FALSE())</f>
        <v>Sale</v>
      </c>
      <c r="N465">
        <f t="shared" si="38"/>
        <v>101.357</v>
      </c>
      <c r="O465">
        <f t="shared" si="39"/>
        <v>7105.46</v>
      </c>
      <c r="P465">
        <f t="shared" si="40"/>
        <v>720188.10900000005</v>
      </c>
      <c r="Q465">
        <f t="shared" si="41"/>
        <v>720188.10900000005</v>
      </c>
      <c r="R465">
        <f t="shared" si="42"/>
        <v>0</v>
      </c>
    </row>
    <row r="466" spans="1:18" ht="15" customHeight="1">
      <c r="A466" s="17" t="s">
        <v>162</v>
      </c>
      <c r="B466" s="17" t="s">
        <v>143</v>
      </c>
      <c r="C466" s="17" t="s">
        <v>48</v>
      </c>
      <c r="D466" s="17" t="s">
        <v>50</v>
      </c>
      <c r="E466" s="96" t="s">
        <v>38</v>
      </c>
      <c r="F466" s="96" t="s">
        <v>38</v>
      </c>
      <c r="G466" s="19">
        <v>0</v>
      </c>
      <c r="H466" s="96" t="s">
        <v>38</v>
      </c>
      <c r="I466" s="96" t="s">
        <v>38</v>
      </c>
      <c r="J466" s="19">
        <v>15660.43</v>
      </c>
      <c r="K466" s="19">
        <v>15660.43</v>
      </c>
      <c r="L466" t="str">
        <f>VLOOKUP(LEFT(A466,FIND("-",A466)-1),MASTER!A:C,2,FALSE())</f>
        <v>Gold</v>
      </c>
      <c r="M466" t="str">
        <f>VLOOKUP(LEFT(A466,FIND("-",A466)-1),MASTER!A:C,3,FALSE())</f>
        <v>Sale</v>
      </c>
      <c r="N466" t="str">
        <f t="shared" si="38"/>
        <v/>
      </c>
      <c r="O466" t="str">
        <f t="shared" si="39"/>
        <v/>
      </c>
      <c r="P466">
        <f t="shared" si="40"/>
        <v>0</v>
      </c>
      <c r="Q466">
        <f t="shared" si="41"/>
        <v>0</v>
      </c>
      <c r="R466">
        <f t="shared" si="42"/>
        <v>0</v>
      </c>
    </row>
    <row r="467" spans="1:18" ht="15" customHeight="1">
      <c r="A467" s="17" t="s">
        <v>162</v>
      </c>
      <c r="B467" s="17" t="s">
        <v>143</v>
      </c>
      <c r="C467" s="17" t="s">
        <v>48</v>
      </c>
      <c r="D467" s="17" t="s">
        <v>52</v>
      </c>
      <c r="E467" s="96" t="s">
        <v>38</v>
      </c>
      <c r="F467" s="96" t="s">
        <v>38</v>
      </c>
      <c r="G467" s="19">
        <v>0</v>
      </c>
      <c r="H467" s="96" t="s">
        <v>38</v>
      </c>
      <c r="I467" s="96" t="s">
        <v>38</v>
      </c>
      <c r="J467" s="19">
        <v>10802.75</v>
      </c>
      <c r="K467" s="19">
        <v>0</v>
      </c>
      <c r="L467" t="str">
        <f>VLOOKUP(LEFT(A467,FIND("-",A467)-1),MASTER!A:C,2,FALSE())</f>
        <v>Gold</v>
      </c>
      <c r="M467" t="str">
        <f>VLOOKUP(LEFT(A467,FIND("-",A467)-1),MASTER!A:C,3,FALSE())</f>
        <v>Sale</v>
      </c>
      <c r="N467" t="str">
        <f t="shared" si="38"/>
        <v/>
      </c>
      <c r="O467" t="str">
        <f t="shared" si="39"/>
        <v/>
      </c>
      <c r="P467">
        <f t="shared" si="40"/>
        <v>0</v>
      </c>
      <c r="Q467">
        <f t="shared" si="41"/>
        <v>0</v>
      </c>
      <c r="R467">
        <f t="shared" si="42"/>
        <v>0</v>
      </c>
    </row>
    <row r="468" spans="1:18" ht="15" customHeight="1">
      <c r="A468" s="17" t="s">
        <v>162</v>
      </c>
      <c r="B468" s="17" t="s">
        <v>143</v>
      </c>
      <c r="C468" s="17" t="s">
        <v>48</v>
      </c>
      <c r="D468" s="17" t="s">
        <v>53</v>
      </c>
      <c r="E468" s="96" t="s">
        <v>38</v>
      </c>
      <c r="F468" s="96" t="s">
        <v>38</v>
      </c>
      <c r="G468" s="19">
        <v>0</v>
      </c>
      <c r="H468" s="96" t="s">
        <v>38</v>
      </c>
      <c r="I468" s="96" t="s">
        <v>38</v>
      </c>
      <c r="J468" s="19">
        <v>10802.75</v>
      </c>
      <c r="K468" s="19">
        <v>0</v>
      </c>
      <c r="L468" t="str">
        <f>VLOOKUP(LEFT(A468,FIND("-",A468)-1),MASTER!A:C,2,FALSE())</f>
        <v>Gold</v>
      </c>
      <c r="M468" t="str">
        <f>VLOOKUP(LEFT(A468,FIND("-",A468)-1),MASTER!A:C,3,FALSE())</f>
        <v>Sale</v>
      </c>
      <c r="N468" t="str">
        <f t="shared" si="38"/>
        <v/>
      </c>
      <c r="O468" t="str">
        <f t="shared" si="39"/>
        <v/>
      </c>
      <c r="P468">
        <f t="shared" si="40"/>
        <v>0</v>
      </c>
      <c r="Q468">
        <f t="shared" si="41"/>
        <v>0</v>
      </c>
      <c r="R468">
        <f t="shared" si="42"/>
        <v>0</v>
      </c>
    </row>
    <row r="469" spans="1:18" ht="15" customHeight="1">
      <c r="A469" s="17" t="s">
        <v>162</v>
      </c>
      <c r="B469" s="17" t="s">
        <v>143</v>
      </c>
      <c r="C469" s="17" t="s">
        <v>48</v>
      </c>
      <c r="D469" s="17" t="s">
        <v>52</v>
      </c>
      <c r="E469" s="96" t="s">
        <v>38</v>
      </c>
      <c r="F469" s="96" t="s">
        <v>38</v>
      </c>
      <c r="G469" s="19">
        <v>0</v>
      </c>
      <c r="H469" s="96" t="s">
        <v>38</v>
      </c>
      <c r="I469" s="96" t="s">
        <v>38</v>
      </c>
      <c r="J469" s="19">
        <v>234.91</v>
      </c>
      <c r="K469" s="19">
        <v>0</v>
      </c>
      <c r="L469" t="str">
        <f>VLOOKUP(LEFT(A469,FIND("-",A469)-1),MASTER!A:C,2,FALSE())</f>
        <v>Gold</v>
      </c>
      <c r="M469" t="str">
        <f>VLOOKUP(LEFT(A469,FIND("-",A469)-1),MASTER!A:C,3,FALSE())</f>
        <v>Sale</v>
      </c>
      <c r="N469" t="str">
        <f t="shared" si="38"/>
        <v/>
      </c>
      <c r="O469" t="str">
        <f t="shared" si="39"/>
        <v/>
      </c>
      <c r="P469">
        <f t="shared" si="40"/>
        <v>0</v>
      </c>
      <c r="Q469">
        <f t="shared" si="41"/>
        <v>0</v>
      </c>
      <c r="R469">
        <f t="shared" si="42"/>
        <v>0</v>
      </c>
    </row>
    <row r="470" spans="1:18" ht="15" customHeight="1">
      <c r="A470" s="17" t="s">
        <v>162</v>
      </c>
      <c r="B470" s="17" t="s">
        <v>143</v>
      </c>
      <c r="C470" s="17" t="s">
        <v>48</v>
      </c>
      <c r="D470" s="17" t="s">
        <v>53</v>
      </c>
      <c r="E470" s="96" t="s">
        <v>38</v>
      </c>
      <c r="F470" s="96" t="s">
        <v>38</v>
      </c>
      <c r="G470" s="19">
        <v>0</v>
      </c>
      <c r="H470" s="96" t="s">
        <v>38</v>
      </c>
      <c r="I470" s="96" t="s">
        <v>38</v>
      </c>
      <c r="J470" s="19">
        <v>234.91</v>
      </c>
      <c r="K470" s="19">
        <v>0</v>
      </c>
      <c r="L470" t="str">
        <f>VLOOKUP(LEFT(A470,FIND("-",A470)-1),MASTER!A:C,2,FALSE())</f>
        <v>Gold</v>
      </c>
      <c r="M470" t="str">
        <f>VLOOKUP(LEFT(A470,FIND("-",A470)-1),MASTER!A:C,3,FALSE())</f>
        <v>Sale</v>
      </c>
      <c r="N470" t="str">
        <f t="shared" si="38"/>
        <v/>
      </c>
      <c r="O470" t="str">
        <f t="shared" si="39"/>
        <v/>
      </c>
      <c r="P470">
        <f t="shared" si="40"/>
        <v>0</v>
      </c>
      <c r="Q470">
        <f t="shared" si="41"/>
        <v>0</v>
      </c>
      <c r="R470">
        <f t="shared" si="42"/>
        <v>0</v>
      </c>
    </row>
    <row r="471" spans="1:18" ht="15" customHeight="1">
      <c r="A471" s="17" t="s">
        <v>162</v>
      </c>
      <c r="B471" s="17" t="s">
        <v>143</v>
      </c>
      <c r="C471" s="17" t="s">
        <v>48</v>
      </c>
      <c r="D471" s="17" t="s">
        <v>42</v>
      </c>
      <c r="E471" s="96" t="s">
        <v>38</v>
      </c>
      <c r="F471" s="96" t="s">
        <v>38</v>
      </c>
      <c r="G471" s="19">
        <v>0.24</v>
      </c>
      <c r="H471" s="96" t="s">
        <v>38</v>
      </c>
      <c r="I471" s="96" t="s">
        <v>38</v>
      </c>
      <c r="J471" s="19">
        <v>0</v>
      </c>
      <c r="K471" s="19">
        <v>0</v>
      </c>
      <c r="L471" t="str">
        <f>VLOOKUP(LEFT(A471,FIND("-",A471)-1),MASTER!A:C,2,FALSE())</f>
        <v>Gold</v>
      </c>
      <c r="M471" t="str">
        <f>VLOOKUP(LEFT(A471,FIND("-",A471)-1),MASTER!A:C,3,FALSE())</f>
        <v>Sale</v>
      </c>
      <c r="N471" t="str">
        <f t="shared" si="38"/>
        <v/>
      </c>
      <c r="O471" t="str">
        <f t="shared" si="39"/>
        <v/>
      </c>
      <c r="P471">
        <f t="shared" si="40"/>
        <v>0</v>
      </c>
      <c r="Q471">
        <f t="shared" si="41"/>
        <v>0</v>
      </c>
      <c r="R471">
        <f t="shared" si="42"/>
        <v>0</v>
      </c>
    </row>
    <row r="472" spans="1:18" ht="15" customHeight="1">
      <c r="A472" s="17" t="s">
        <v>162</v>
      </c>
      <c r="B472" s="17" t="s">
        <v>143</v>
      </c>
      <c r="C472" s="17" t="s">
        <v>48</v>
      </c>
      <c r="D472" s="17" t="s">
        <v>43</v>
      </c>
      <c r="E472" s="96" t="s">
        <v>38</v>
      </c>
      <c r="F472" s="96" t="s">
        <v>38</v>
      </c>
      <c r="G472" s="19">
        <v>757919</v>
      </c>
      <c r="H472" s="96" t="s">
        <v>38</v>
      </c>
      <c r="I472" s="96" t="s">
        <v>38</v>
      </c>
      <c r="J472" s="19">
        <v>0</v>
      </c>
      <c r="K472" s="19">
        <v>0</v>
      </c>
      <c r="L472" t="str">
        <f>VLOOKUP(LEFT(A472,FIND("-",A472)-1),MASTER!A:C,2,FALSE())</f>
        <v>Gold</v>
      </c>
      <c r="M472" t="str">
        <f>VLOOKUP(LEFT(A472,FIND("-",A472)-1),MASTER!A:C,3,FALSE())</f>
        <v>Sale</v>
      </c>
      <c r="N472" t="str">
        <f t="shared" si="38"/>
        <v/>
      </c>
      <c r="O472" t="str">
        <f t="shared" si="39"/>
        <v/>
      </c>
      <c r="P472">
        <f t="shared" si="40"/>
        <v>0</v>
      </c>
      <c r="Q472">
        <f t="shared" si="41"/>
        <v>0</v>
      </c>
      <c r="R472">
        <f t="shared" si="42"/>
        <v>0</v>
      </c>
    </row>
    <row r="473" spans="1:18" ht="15" customHeight="1">
      <c r="A473" s="17" t="s">
        <v>163</v>
      </c>
      <c r="B473" s="17" t="s">
        <v>143</v>
      </c>
      <c r="C473" s="17" t="s">
        <v>48</v>
      </c>
      <c r="D473" s="17" t="s">
        <v>49</v>
      </c>
      <c r="E473" s="96" t="s">
        <v>38</v>
      </c>
      <c r="F473" s="19">
        <v>0</v>
      </c>
      <c r="G473" s="19">
        <v>0</v>
      </c>
      <c r="H473" s="97">
        <v>2.88</v>
      </c>
      <c r="I473" s="19">
        <v>7105.46</v>
      </c>
      <c r="J473" s="19">
        <v>20460.87</v>
      </c>
      <c r="K473" s="19">
        <v>20460.87</v>
      </c>
      <c r="L473" t="str">
        <f>VLOOKUP(LEFT(A473,FIND("-",A473)-1),MASTER!A:C,2,FALSE())</f>
        <v>Gold</v>
      </c>
      <c r="M473" t="str">
        <f>VLOOKUP(LEFT(A473,FIND("-",A473)-1),MASTER!A:C,3,FALSE())</f>
        <v>Sale</v>
      </c>
      <c r="N473">
        <f t="shared" si="38"/>
        <v>2.88</v>
      </c>
      <c r="O473">
        <f t="shared" si="39"/>
        <v>7105.46</v>
      </c>
      <c r="P473">
        <f t="shared" si="40"/>
        <v>20463.724999999999</v>
      </c>
      <c r="Q473">
        <f t="shared" si="41"/>
        <v>20463.724999999999</v>
      </c>
      <c r="R473">
        <f t="shared" si="42"/>
        <v>0</v>
      </c>
    </row>
    <row r="474" spans="1:18" ht="15" customHeight="1">
      <c r="A474" s="17" t="s">
        <v>163</v>
      </c>
      <c r="B474" s="17" t="s">
        <v>143</v>
      </c>
      <c r="C474" s="17" t="s">
        <v>48</v>
      </c>
      <c r="D474" s="17" t="s">
        <v>50</v>
      </c>
      <c r="E474" s="96" t="s">
        <v>38</v>
      </c>
      <c r="F474" s="96" t="s">
        <v>38</v>
      </c>
      <c r="G474" s="19">
        <v>0</v>
      </c>
      <c r="H474" s="96" t="s">
        <v>38</v>
      </c>
      <c r="I474" s="96" t="s">
        <v>38</v>
      </c>
      <c r="J474" s="19">
        <v>1108.45</v>
      </c>
      <c r="K474" s="19">
        <v>1108.45</v>
      </c>
      <c r="L474" t="str">
        <f>VLOOKUP(LEFT(A474,FIND("-",A474)-1),MASTER!A:C,2,FALSE())</f>
        <v>Gold</v>
      </c>
      <c r="M474" t="str">
        <f>VLOOKUP(LEFT(A474,FIND("-",A474)-1),MASTER!A:C,3,FALSE())</f>
        <v>Sale</v>
      </c>
      <c r="N474" t="str">
        <f t="shared" si="38"/>
        <v/>
      </c>
      <c r="O474" t="str">
        <f t="shared" si="39"/>
        <v/>
      </c>
      <c r="P474">
        <f t="shared" si="40"/>
        <v>0</v>
      </c>
      <c r="Q474">
        <f t="shared" si="41"/>
        <v>0</v>
      </c>
      <c r="R474">
        <f t="shared" si="42"/>
        <v>0</v>
      </c>
    </row>
    <row r="475" spans="1:18" ht="15" customHeight="1">
      <c r="A475" s="17" t="s">
        <v>163</v>
      </c>
      <c r="B475" s="17" t="s">
        <v>143</v>
      </c>
      <c r="C475" s="17" t="s">
        <v>48</v>
      </c>
      <c r="D475" s="17" t="s">
        <v>52</v>
      </c>
      <c r="E475" s="96" t="s">
        <v>38</v>
      </c>
      <c r="F475" s="96" t="s">
        <v>38</v>
      </c>
      <c r="G475" s="19">
        <v>0</v>
      </c>
      <c r="H475" s="96" t="s">
        <v>38</v>
      </c>
      <c r="I475" s="96" t="s">
        <v>38</v>
      </c>
      <c r="J475" s="19">
        <v>306.91000000000003</v>
      </c>
      <c r="K475" s="19">
        <v>0</v>
      </c>
      <c r="L475" t="str">
        <f>VLOOKUP(LEFT(A475,FIND("-",A475)-1),MASTER!A:C,2,FALSE())</f>
        <v>Gold</v>
      </c>
      <c r="M475" t="str">
        <f>VLOOKUP(LEFT(A475,FIND("-",A475)-1),MASTER!A:C,3,FALSE())</f>
        <v>Sale</v>
      </c>
      <c r="N475" t="str">
        <f t="shared" si="38"/>
        <v/>
      </c>
      <c r="O475" t="str">
        <f t="shared" si="39"/>
        <v/>
      </c>
      <c r="P475">
        <f t="shared" si="40"/>
        <v>0</v>
      </c>
      <c r="Q475">
        <f t="shared" si="41"/>
        <v>0</v>
      </c>
      <c r="R475">
        <f t="shared" si="42"/>
        <v>0</v>
      </c>
    </row>
    <row r="476" spans="1:18" ht="15" customHeight="1">
      <c r="A476" s="17" t="s">
        <v>163</v>
      </c>
      <c r="B476" s="17" t="s">
        <v>143</v>
      </c>
      <c r="C476" s="17" t="s">
        <v>48</v>
      </c>
      <c r="D476" s="17" t="s">
        <v>53</v>
      </c>
      <c r="E476" s="96" t="s">
        <v>38</v>
      </c>
      <c r="F476" s="96" t="s">
        <v>38</v>
      </c>
      <c r="G476" s="19">
        <v>0</v>
      </c>
      <c r="H476" s="96" t="s">
        <v>38</v>
      </c>
      <c r="I476" s="96" t="s">
        <v>38</v>
      </c>
      <c r="J476" s="19">
        <v>306.91000000000003</v>
      </c>
      <c r="K476" s="19">
        <v>0</v>
      </c>
      <c r="L476" t="str">
        <f>VLOOKUP(LEFT(A476,FIND("-",A476)-1),MASTER!A:C,2,FALSE())</f>
        <v>Gold</v>
      </c>
      <c r="M476" t="str">
        <f>VLOOKUP(LEFT(A476,FIND("-",A476)-1),MASTER!A:C,3,FALSE())</f>
        <v>Sale</v>
      </c>
      <c r="N476" t="str">
        <f t="shared" si="38"/>
        <v/>
      </c>
      <c r="O476" t="str">
        <f t="shared" si="39"/>
        <v/>
      </c>
      <c r="P476">
        <f t="shared" si="40"/>
        <v>0</v>
      </c>
      <c r="Q476">
        <f t="shared" si="41"/>
        <v>0</v>
      </c>
      <c r="R476">
        <f t="shared" si="42"/>
        <v>0</v>
      </c>
    </row>
    <row r="477" spans="1:18" ht="15" customHeight="1">
      <c r="A477" s="17" t="s">
        <v>163</v>
      </c>
      <c r="B477" s="17" t="s">
        <v>143</v>
      </c>
      <c r="C477" s="17" t="s">
        <v>48</v>
      </c>
      <c r="D477" s="17" t="s">
        <v>52</v>
      </c>
      <c r="E477" s="96" t="s">
        <v>38</v>
      </c>
      <c r="F477" s="96" t="s">
        <v>38</v>
      </c>
      <c r="G477" s="19">
        <v>0</v>
      </c>
      <c r="H477" s="96" t="s">
        <v>38</v>
      </c>
      <c r="I477" s="96" t="s">
        <v>38</v>
      </c>
      <c r="J477" s="19">
        <v>16.63</v>
      </c>
      <c r="K477" s="19">
        <v>0</v>
      </c>
      <c r="L477" t="str">
        <f>VLOOKUP(LEFT(A477,FIND("-",A477)-1),MASTER!A:C,2,FALSE())</f>
        <v>Gold</v>
      </c>
      <c r="M477" t="str">
        <f>VLOOKUP(LEFT(A477,FIND("-",A477)-1),MASTER!A:C,3,FALSE())</f>
        <v>Sale</v>
      </c>
      <c r="N477" t="str">
        <f t="shared" si="38"/>
        <v/>
      </c>
      <c r="O477" t="str">
        <f t="shared" si="39"/>
        <v/>
      </c>
      <c r="P477">
        <f t="shared" si="40"/>
        <v>0</v>
      </c>
      <c r="Q477">
        <f t="shared" si="41"/>
        <v>0</v>
      </c>
      <c r="R477">
        <f t="shared" si="42"/>
        <v>0</v>
      </c>
    </row>
    <row r="478" spans="1:18" ht="15" customHeight="1">
      <c r="A478" s="17" t="s">
        <v>163</v>
      </c>
      <c r="B478" s="17" t="s">
        <v>143</v>
      </c>
      <c r="C478" s="17" t="s">
        <v>48</v>
      </c>
      <c r="D478" s="17" t="s">
        <v>53</v>
      </c>
      <c r="E478" s="96" t="s">
        <v>38</v>
      </c>
      <c r="F478" s="96" t="s">
        <v>38</v>
      </c>
      <c r="G478" s="19">
        <v>0</v>
      </c>
      <c r="H478" s="96" t="s">
        <v>38</v>
      </c>
      <c r="I478" s="96" t="s">
        <v>38</v>
      </c>
      <c r="J478" s="19">
        <v>16.63</v>
      </c>
      <c r="K478" s="19">
        <v>0</v>
      </c>
      <c r="L478" t="str">
        <f>VLOOKUP(LEFT(A478,FIND("-",A478)-1),MASTER!A:C,2,FALSE())</f>
        <v>Gold</v>
      </c>
      <c r="M478" t="str">
        <f>VLOOKUP(LEFT(A478,FIND("-",A478)-1),MASTER!A:C,3,FALSE())</f>
        <v>Sale</v>
      </c>
      <c r="N478" t="str">
        <f t="shared" si="38"/>
        <v/>
      </c>
      <c r="O478" t="str">
        <f t="shared" si="39"/>
        <v/>
      </c>
      <c r="P478">
        <f t="shared" si="40"/>
        <v>0</v>
      </c>
      <c r="Q478">
        <f t="shared" si="41"/>
        <v>0</v>
      </c>
      <c r="R478">
        <f t="shared" si="42"/>
        <v>0</v>
      </c>
    </row>
    <row r="479" spans="1:18" ht="15" customHeight="1">
      <c r="A479" s="17" t="s">
        <v>163</v>
      </c>
      <c r="B479" s="17" t="s">
        <v>143</v>
      </c>
      <c r="C479" s="17" t="s">
        <v>48</v>
      </c>
      <c r="D479" s="17" t="s">
        <v>42</v>
      </c>
      <c r="E479" s="96" t="s">
        <v>38</v>
      </c>
      <c r="F479" s="96" t="s">
        <v>38</v>
      </c>
      <c r="G479" s="19">
        <v>0.4</v>
      </c>
      <c r="H479" s="96" t="s">
        <v>38</v>
      </c>
      <c r="I479" s="96" t="s">
        <v>38</v>
      </c>
      <c r="J479" s="19">
        <v>0</v>
      </c>
      <c r="K479" s="19">
        <v>0</v>
      </c>
      <c r="L479" t="str">
        <f>VLOOKUP(LEFT(A479,FIND("-",A479)-1),MASTER!A:C,2,FALSE())</f>
        <v>Gold</v>
      </c>
      <c r="M479" t="str">
        <f>VLOOKUP(LEFT(A479,FIND("-",A479)-1),MASTER!A:C,3,FALSE())</f>
        <v>Sale</v>
      </c>
      <c r="N479" t="str">
        <f t="shared" si="38"/>
        <v/>
      </c>
      <c r="O479" t="str">
        <f t="shared" si="39"/>
        <v/>
      </c>
      <c r="P479">
        <f t="shared" si="40"/>
        <v>0</v>
      </c>
      <c r="Q479">
        <f t="shared" si="41"/>
        <v>0</v>
      </c>
      <c r="R479">
        <f t="shared" si="42"/>
        <v>0</v>
      </c>
    </row>
    <row r="480" spans="1:18" ht="15" customHeight="1">
      <c r="A480" s="17" t="s">
        <v>163</v>
      </c>
      <c r="B480" s="17" t="s">
        <v>143</v>
      </c>
      <c r="C480" s="17" t="s">
        <v>48</v>
      </c>
      <c r="D480" s="17" t="s">
        <v>43</v>
      </c>
      <c r="E480" s="96" t="s">
        <v>38</v>
      </c>
      <c r="F480" s="96" t="s">
        <v>38</v>
      </c>
      <c r="G480" s="19">
        <v>22216</v>
      </c>
      <c r="H480" s="96" t="s">
        <v>38</v>
      </c>
      <c r="I480" s="96" t="s">
        <v>38</v>
      </c>
      <c r="J480" s="19">
        <v>0</v>
      </c>
      <c r="K480" s="19">
        <v>0</v>
      </c>
      <c r="L480" t="str">
        <f>VLOOKUP(LEFT(A480,FIND("-",A480)-1),MASTER!A:C,2,FALSE())</f>
        <v>Gold</v>
      </c>
      <c r="M480" t="str">
        <f>VLOOKUP(LEFT(A480,FIND("-",A480)-1),MASTER!A:C,3,FALSE())</f>
        <v>Sale</v>
      </c>
      <c r="N480" t="str">
        <f t="shared" si="38"/>
        <v/>
      </c>
      <c r="O480" t="str">
        <f t="shared" si="39"/>
        <v/>
      </c>
      <c r="P480">
        <f t="shared" si="40"/>
        <v>0</v>
      </c>
      <c r="Q480">
        <f t="shared" si="41"/>
        <v>0</v>
      </c>
      <c r="R480">
        <f t="shared" si="42"/>
        <v>0</v>
      </c>
    </row>
    <row r="481" spans="1:18" ht="15" customHeight="1">
      <c r="A481" s="17" t="s">
        <v>165</v>
      </c>
      <c r="B481" s="17" t="s">
        <v>143</v>
      </c>
      <c r="C481" s="17" t="s">
        <v>48</v>
      </c>
      <c r="D481" s="17" t="s">
        <v>57</v>
      </c>
      <c r="E481" s="96" t="s">
        <v>38</v>
      </c>
      <c r="F481" s="19">
        <v>0</v>
      </c>
      <c r="G481" s="19">
        <v>0</v>
      </c>
      <c r="H481" s="97">
        <v>328.56</v>
      </c>
      <c r="I481" s="19">
        <v>7056.91</v>
      </c>
      <c r="J481" s="19">
        <v>2318612.4500000002</v>
      </c>
      <c r="K481" s="19">
        <v>2318612.4500000002</v>
      </c>
      <c r="L481" t="str">
        <f>VLOOKUP(LEFT(A481,FIND("-",A481)-1),MASTER!A:C,2,FALSE())</f>
        <v>Gold</v>
      </c>
      <c r="M481" t="str">
        <f>VLOOKUP(LEFT(A481,FIND("-",A481)-1),MASTER!A:C,3,FALSE())</f>
        <v>Sale</v>
      </c>
      <c r="N481">
        <f t="shared" si="38"/>
        <v>328.56</v>
      </c>
      <c r="O481">
        <f t="shared" si="39"/>
        <v>7056.91</v>
      </c>
      <c r="P481">
        <f t="shared" si="40"/>
        <v>2318618.35</v>
      </c>
      <c r="Q481">
        <f t="shared" si="41"/>
        <v>2318618.35</v>
      </c>
      <c r="R481">
        <f t="shared" si="42"/>
        <v>0</v>
      </c>
    </row>
    <row r="482" spans="1:18" ht="15" customHeight="1">
      <c r="A482" s="17" t="s">
        <v>165</v>
      </c>
      <c r="B482" s="17" t="s">
        <v>143</v>
      </c>
      <c r="C482" s="17" t="s">
        <v>48</v>
      </c>
      <c r="D482" s="17" t="s">
        <v>58</v>
      </c>
      <c r="E482" s="96" t="s">
        <v>38</v>
      </c>
      <c r="F482" s="96" t="s">
        <v>38</v>
      </c>
      <c r="G482" s="19">
        <v>0</v>
      </c>
      <c r="H482" s="96" t="s">
        <v>38</v>
      </c>
      <c r="I482" s="96" t="s">
        <v>38</v>
      </c>
      <c r="J482" s="19">
        <v>4657.62</v>
      </c>
      <c r="K482" s="19">
        <v>4657.62</v>
      </c>
      <c r="L482" t="str">
        <f>VLOOKUP(LEFT(A482,FIND("-",A482)-1),MASTER!A:C,2,FALSE())</f>
        <v>Gold</v>
      </c>
      <c r="M482" t="str">
        <f>VLOOKUP(LEFT(A482,FIND("-",A482)-1),MASTER!A:C,3,FALSE())</f>
        <v>Sale</v>
      </c>
      <c r="N482" t="str">
        <f t="shared" si="38"/>
        <v/>
      </c>
      <c r="O482" t="str">
        <f t="shared" si="39"/>
        <v/>
      </c>
      <c r="P482">
        <f t="shared" si="40"/>
        <v>0</v>
      </c>
      <c r="Q482">
        <f t="shared" si="41"/>
        <v>0</v>
      </c>
      <c r="R482">
        <f t="shared" si="42"/>
        <v>0</v>
      </c>
    </row>
    <row r="483" spans="1:18" ht="15" customHeight="1">
      <c r="A483" s="17" t="s">
        <v>165</v>
      </c>
      <c r="B483" s="17" t="s">
        <v>143</v>
      </c>
      <c r="C483" s="17" t="s">
        <v>48</v>
      </c>
      <c r="D483" s="17" t="s">
        <v>59</v>
      </c>
      <c r="E483" s="96" t="s">
        <v>38</v>
      </c>
      <c r="F483" s="96" t="s">
        <v>38</v>
      </c>
      <c r="G483" s="19">
        <v>0</v>
      </c>
      <c r="H483" s="96" t="s">
        <v>38</v>
      </c>
      <c r="I483" s="96" t="s">
        <v>38</v>
      </c>
      <c r="J483" s="19">
        <v>200</v>
      </c>
      <c r="K483" s="19">
        <v>200</v>
      </c>
      <c r="L483" t="str">
        <f>VLOOKUP(LEFT(A483,FIND("-",A483)-1),MASTER!A:C,2,FALSE())</f>
        <v>Gold</v>
      </c>
      <c r="M483" t="str">
        <f>VLOOKUP(LEFT(A483,FIND("-",A483)-1),MASTER!A:C,3,FALSE())</f>
        <v>Sale</v>
      </c>
      <c r="N483" t="str">
        <f t="shared" si="38"/>
        <v/>
      </c>
      <c r="O483" t="str">
        <f t="shared" si="39"/>
        <v/>
      </c>
      <c r="P483">
        <f t="shared" si="40"/>
        <v>0</v>
      </c>
      <c r="Q483">
        <f t="shared" si="41"/>
        <v>0</v>
      </c>
      <c r="R483">
        <f t="shared" si="42"/>
        <v>0</v>
      </c>
    </row>
    <row r="484" spans="1:18" ht="15" customHeight="1">
      <c r="A484" s="17" t="s">
        <v>165</v>
      </c>
      <c r="B484" s="17" t="s">
        <v>143</v>
      </c>
      <c r="C484" s="17" t="s">
        <v>48</v>
      </c>
      <c r="D484" s="17" t="s">
        <v>60</v>
      </c>
      <c r="E484" s="96" t="s">
        <v>38</v>
      </c>
      <c r="F484" s="96" t="s">
        <v>38</v>
      </c>
      <c r="G484" s="19">
        <v>0</v>
      </c>
      <c r="H484" s="96" t="s">
        <v>38</v>
      </c>
      <c r="I484" s="96" t="s">
        <v>38</v>
      </c>
      <c r="J484" s="19">
        <v>34779.19</v>
      </c>
      <c r="K484" s="19">
        <v>0</v>
      </c>
      <c r="L484" t="str">
        <f>VLOOKUP(LEFT(A484,FIND("-",A484)-1),MASTER!A:C,2,FALSE())</f>
        <v>Gold</v>
      </c>
      <c r="M484" t="str">
        <f>VLOOKUP(LEFT(A484,FIND("-",A484)-1),MASTER!A:C,3,FALSE())</f>
        <v>Sale</v>
      </c>
      <c r="N484" t="str">
        <f t="shared" si="38"/>
        <v/>
      </c>
      <c r="O484" t="str">
        <f t="shared" si="39"/>
        <v/>
      </c>
      <c r="P484">
        <f t="shared" si="40"/>
        <v>0</v>
      </c>
      <c r="Q484">
        <f t="shared" si="41"/>
        <v>0</v>
      </c>
      <c r="R484">
        <f t="shared" si="42"/>
        <v>0</v>
      </c>
    </row>
    <row r="485" spans="1:18" ht="15" customHeight="1">
      <c r="A485" s="17" t="s">
        <v>165</v>
      </c>
      <c r="B485" s="17" t="s">
        <v>143</v>
      </c>
      <c r="C485" s="17" t="s">
        <v>48</v>
      </c>
      <c r="D485" s="17" t="s">
        <v>61</v>
      </c>
      <c r="E485" s="96" t="s">
        <v>38</v>
      </c>
      <c r="F485" s="96" t="s">
        <v>38</v>
      </c>
      <c r="G485" s="19">
        <v>0</v>
      </c>
      <c r="H485" s="96" t="s">
        <v>38</v>
      </c>
      <c r="I485" s="96" t="s">
        <v>38</v>
      </c>
      <c r="J485" s="19">
        <v>34779.19</v>
      </c>
      <c r="K485" s="19">
        <v>0</v>
      </c>
      <c r="L485" t="str">
        <f>VLOOKUP(LEFT(A485,FIND("-",A485)-1),MASTER!A:C,2,FALSE())</f>
        <v>Gold</v>
      </c>
      <c r="M485" t="str">
        <f>VLOOKUP(LEFT(A485,FIND("-",A485)-1),MASTER!A:C,3,FALSE())</f>
        <v>Sale</v>
      </c>
      <c r="N485" t="str">
        <f t="shared" si="38"/>
        <v/>
      </c>
      <c r="O485" t="str">
        <f t="shared" si="39"/>
        <v/>
      </c>
      <c r="P485">
        <f t="shared" si="40"/>
        <v>0</v>
      </c>
      <c r="Q485">
        <f t="shared" si="41"/>
        <v>0</v>
      </c>
      <c r="R485">
        <f t="shared" si="42"/>
        <v>0</v>
      </c>
    </row>
    <row r="486" spans="1:18" ht="15" customHeight="1">
      <c r="A486" s="17" t="s">
        <v>165</v>
      </c>
      <c r="B486" s="17" t="s">
        <v>143</v>
      </c>
      <c r="C486" s="17" t="s">
        <v>48</v>
      </c>
      <c r="D486" s="17" t="s">
        <v>60</v>
      </c>
      <c r="E486" s="96" t="s">
        <v>38</v>
      </c>
      <c r="F486" s="96" t="s">
        <v>38</v>
      </c>
      <c r="G486" s="19">
        <v>0</v>
      </c>
      <c r="H486" s="96" t="s">
        <v>38</v>
      </c>
      <c r="I486" s="96" t="s">
        <v>38</v>
      </c>
      <c r="J486" s="19">
        <v>69.86</v>
      </c>
      <c r="K486" s="19">
        <v>0</v>
      </c>
      <c r="L486" t="str">
        <f>VLOOKUP(LEFT(A486,FIND("-",A486)-1),MASTER!A:C,2,FALSE())</f>
        <v>Gold</v>
      </c>
      <c r="M486" t="str">
        <f>VLOOKUP(LEFT(A486,FIND("-",A486)-1),MASTER!A:C,3,FALSE())</f>
        <v>Sale</v>
      </c>
      <c r="N486" t="str">
        <f t="shared" si="38"/>
        <v/>
      </c>
      <c r="O486" t="str">
        <f t="shared" si="39"/>
        <v/>
      </c>
      <c r="P486">
        <f t="shared" si="40"/>
        <v>0</v>
      </c>
      <c r="Q486">
        <f t="shared" si="41"/>
        <v>0</v>
      </c>
      <c r="R486">
        <f t="shared" si="42"/>
        <v>0</v>
      </c>
    </row>
    <row r="487" spans="1:18" ht="15" customHeight="1">
      <c r="A487" s="17" t="s">
        <v>165</v>
      </c>
      <c r="B487" s="17" t="s">
        <v>143</v>
      </c>
      <c r="C487" s="17" t="s">
        <v>48</v>
      </c>
      <c r="D487" s="17" t="s">
        <v>61</v>
      </c>
      <c r="E487" s="96" t="s">
        <v>38</v>
      </c>
      <c r="F487" s="96" t="s">
        <v>38</v>
      </c>
      <c r="G487" s="19">
        <v>0</v>
      </c>
      <c r="H487" s="96" t="s">
        <v>38</v>
      </c>
      <c r="I487" s="96" t="s">
        <v>38</v>
      </c>
      <c r="J487" s="19">
        <v>69.86</v>
      </c>
      <c r="K487" s="19">
        <v>0</v>
      </c>
      <c r="L487" t="str">
        <f>VLOOKUP(LEFT(A487,FIND("-",A487)-1),MASTER!A:C,2,FALSE())</f>
        <v>Gold</v>
      </c>
      <c r="M487" t="str">
        <f>VLOOKUP(LEFT(A487,FIND("-",A487)-1),MASTER!A:C,3,FALSE())</f>
        <v>Sale</v>
      </c>
      <c r="N487" t="str">
        <f t="shared" si="38"/>
        <v/>
      </c>
      <c r="O487" t="str">
        <f t="shared" si="39"/>
        <v/>
      </c>
      <c r="P487">
        <f t="shared" si="40"/>
        <v>0</v>
      </c>
      <c r="Q487">
        <f t="shared" si="41"/>
        <v>0</v>
      </c>
      <c r="R487">
        <f t="shared" si="42"/>
        <v>0</v>
      </c>
    </row>
    <row r="488" spans="1:18" ht="15" customHeight="1">
      <c r="A488" s="17" t="s">
        <v>165</v>
      </c>
      <c r="B488" s="17" t="s">
        <v>143</v>
      </c>
      <c r="C488" s="17" t="s">
        <v>48</v>
      </c>
      <c r="D488" s="17" t="s">
        <v>60</v>
      </c>
      <c r="E488" s="96" t="s">
        <v>38</v>
      </c>
      <c r="F488" s="96" t="s">
        <v>38</v>
      </c>
      <c r="G488" s="19">
        <v>0</v>
      </c>
      <c r="H488" s="96" t="s">
        <v>38</v>
      </c>
      <c r="I488" s="96" t="s">
        <v>38</v>
      </c>
      <c r="J488" s="19">
        <v>3</v>
      </c>
      <c r="K488" s="19">
        <v>0</v>
      </c>
      <c r="L488" t="str">
        <f>VLOOKUP(LEFT(A488,FIND("-",A488)-1),MASTER!A:C,2,FALSE())</f>
        <v>Gold</v>
      </c>
      <c r="M488" t="str">
        <f>VLOOKUP(LEFT(A488,FIND("-",A488)-1),MASTER!A:C,3,FALSE())</f>
        <v>Sale</v>
      </c>
      <c r="N488" t="str">
        <f t="shared" si="38"/>
        <v/>
      </c>
      <c r="O488" t="str">
        <f t="shared" si="39"/>
        <v/>
      </c>
      <c r="P488">
        <f t="shared" si="40"/>
        <v>0</v>
      </c>
      <c r="Q488">
        <f t="shared" si="41"/>
        <v>0</v>
      </c>
      <c r="R488">
        <f t="shared" si="42"/>
        <v>0</v>
      </c>
    </row>
    <row r="489" spans="1:18" ht="15" customHeight="1">
      <c r="A489" s="17" t="s">
        <v>165</v>
      </c>
      <c r="B489" s="17" t="s">
        <v>143</v>
      </c>
      <c r="C489" s="17" t="s">
        <v>48</v>
      </c>
      <c r="D489" s="17" t="s">
        <v>61</v>
      </c>
      <c r="E489" s="96" t="s">
        <v>38</v>
      </c>
      <c r="F489" s="96" t="s">
        <v>38</v>
      </c>
      <c r="G489" s="19">
        <v>0</v>
      </c>
      <c r="H489" s="96" t="s">
        <v>38</v>
      </c>
      <c r="I489" s="96" t="s">
        <v>38</v>
      </c>
      <c r="J489" s="19">
        <v>3</v>
      </c>
      <c r="K489" s="19">
        <v>0</v>
      </c>
      <c r="L489" t="str">
        <f>VLOOKUP(LEFT(A489,FIND("-",A489)-1),MASTER!A:C,2,FALSE())</f>
        <v>Gold</v>
      </c>
      <c r="M489" t="str">
        <f>VLOOKUP(LEFT(A489,FIND("-",A489)-1),MASTER!A:C,3,FALSE())</f>
        <v>Sale</v>
      </c>
      <c r="N489" t="str">
        <f t="shared" si="38"/>
        <v/>
      </c>
      <c r="O489" t="str">
        <f t="shared" si="39"/>
        <v/>
      </c>
      <c r="P489">
        <f t="shared" si="40"/>
        <v>0</v>
      </c>
      <c r="Q489">
        <f t="shared" si="41"/>
        <v>0</v>
      </c>
      <c r="R489">
        <f t="shared" si="42"/>
        <v>0</v>
      </c>
    </row>
    <row r="490" spans="1:18" ht="15" customHeight="1">
      <c r="A490" s="17" t="s">
        <v>165</v>
      </c>
      <c r="B490" s="17" t="s">
        <v>143</v>
      </c>
      <c r="C490" s="17" t="s">
        <v>48</v>
      </c>
      <c r="D490" s="17" t="s">
        <v>42</v>
      </c>
      <c r="E490" s="96" t="s">
        <v>38</v>
      </c>
      <c r="F490" s="96" t="s">
        <v>38</v>
      </c>
      <c r="G490" s="19">
        <v>0.17</v>
      </c>
      <c r="H490" s="96" t="s">
        <v>38</v>
      </c>
      <c r="I490" s="96" t="s">
        <v>38</v>
      </c>
      <c r="J490" s="19">
        <v>0</v>
      </c>
      <c r="K490" s="19">
        <v>0</v>
      </c>
      <c r="L490" t="str">
        <f>VLOOKUP(LEFT(A490,FIND("-",A490)-1),MASTER!A:C,2,FALSE())</f>
        <v>Gold</v>
      </c>
      <c r="M490" t="str">
        <f>VLOOKUP(LEFT(A490,FIND("-",A490)-1),MASTER!A:C,3,FALSE())</f>
        <v>Sale</v>
      </c>
      <c r="N490" t="str">
        <f t="shared" si="38"/>
        <v/>
      </c>
      <c r="O490" t="str">
        <f t="shared" si="39"/>
        <v/>
      </c>
      <c r="P490">
        <f t="shared" si="40"/>
        <v>0</v>
      </c>
      <c r="Q490">
        <f t="shared" si="41"/>
        <v>0</v>
      </c>
      <c r="R490">
        <f t="shared" si="42"/>
        <v>0</v>
      </c>
    </row>
    <row r="491" spans="1:18" ht="15" customHeight="1">
      <c r="A491" s="17" t="s">
        <v>165</v>
      </c>
      <c r="B491" s="17" t="s">
        <v>143</v>
      </c>
      <c r="C491" s="17" t="s">
        <v>48</v>
      </c>
      <c r="D491" s="17" t="s">
        <v>43</v>
      </c>
      <c r="E491" s="96" t="s">
        <v>38</v>
      </c>
      <c r="F491" s="96" t="s">
        <v>38</v>
      </c>
      <c r="G491" s="19">
        <v>2393174</v>
      </c>
      <c r="H491" s="96" t="s">
        <v>38</v>
      </c>
      <c r="I491" s="96" t="s">
        <v>38</v>
      </c>
      <c r="J491" s="19">
        <v>0</v>
      </c>
      <c r="K491" s="19">
        <v>0</v>
      </c>
      <c r="L491" t="str">
        <f>VLOOKUP(LEFT(A491,FIND("-",A491)-1),MASTER!A:C,2,FALSE())</f>
        <v>Gold</v>
      </c>
      <c r="M491" t="str">
        <f>VLOOKUP(LEFT(A491,FIND("-",A491)-1),MASTER!A:C,3,FALSE())</f>
        <v>Sale</v>
      </c>
      <c r="N491" t="str">
        <f t="shared" si="38"/>
        <v/>
      </c>
      <c r="O491" t="str">
        <f t="shared" si="39"/>
        <v/>
      </c>
      <c r="P491">
        <f t="shared" si="40"/>
        <v>0</v>
      </c>
      <c r="Q491">
        <f t="shared" si="41"/>
        <v>0</v>
      </c>
      <c r="R491">
        <f t="shared" si="42"/>
        <v>0</v>
      </c>
    </row>
    <row r="492" spans="1:18" ht="15" customHeight="1">
      <c r="A492" s="17" t="s">
        <v>166</v>
      </c>
      <c r="B492" s="17" t="s">
        <v>143</v>
      </c>
      <c r="C492" s="17" t="s">
        <v>48</v>
      </c>
      <c r="D492" s="17" t="s">
        <v>57</v>
      </c>
      <c r="E492" s="96" t="s">
        <v>38</v>
      </c>
      <c r="F492" s="19">
        <v>0</v>
      </c>
      <c r="G492" s="19">
        <v>0</v>
      </c>
      <c r="H492" s="97">
        <v>19.899999999999999</v>
      </c>
      <c r="I492" s="19">
        <v>7056.91</v>
      </c>
      <c r="J492" s="19">
        <v>140432.6</v>
      </c>
      <c r="K492" s="19">
        <v>140432.6</v>
      </c>
      <c r="L492" t="str">
        <f>VLOOKUP(LEFT(A492,FIND("-",A492)-1),MASTER!A:C,2,FALSE())</f>
        <v>Gold</v>
      </c>
      <c r="M492" t="str">
        <f>VLOOKUP(LEFT(A492,FIND("-",A492)-1),MASTER!A:C,3,FALSE())</f>
        <v>Sale</v>
      </c>
      <c r="N492">
        <f t="shared" si="38"/>
        <v>19.899999999999999</v>
      </c>
      <c r="O492">
        <f t="shared" si="39"/>
        <v>7056.91</v>
      </c>
      <c r="P492">
        <f t="shared" si="40"/>
        <v>140432.50899999999</v>
      </c>
      <c r="Q492">
        <f t="shared" si="41"/>
        <v>140432.50899999999</v>
      </c>
      <c r="R492">
        <f t="shared" si="42"/>
        <v>0</v>
      </c>
    </row>
    <row r="493" spans="1:18" ht="15" customHeight="1">
      <c r="A493" s="17" t="s">
        <v>166</v>
      </c>
      <c r="B493" s="17" t="s">
        <v>143</v>
      </c>
      <c r="C493" s="17" t="s">
        <v>48</v>
      </c>
      <c r="D493" s="17" t="s">
        <v>58</v>
      </c>
      <c r="E493" s="96" t="s">
        <v>38</v>
      </c>
      <c r="F493" s="96" t="s">
        <v>38</v>
      </c>
      <c r="G493" s="19">
        <v>0</v>
      </c>
      <c r="H493" s="96" t="s">
        <v>38</v>
      </c>
      <c r="I493" s="96" t="s">
        <v>38</v>
      </c>
      <c r="J493" s="19">
        <v>282.27999999999997</v>
      </c>
      <c r="K493" s="19">
        <v>282.27999999999997</v>
      </c>
      <c r="L493" t="str">
        <f>VLOOKUP(LEFT(A493,FIND("-",A493)-1),MASTER!A:C,2,FALSE())</f>
        <v>Gold</v>
      </c>
      <c r="M493" t="str">
        <f>VLOOKUP(LEFT(A493,FIND("-",A493)-1),MASTER!A:C,3,FALSE())</f>
        <v>Sale</v>
      </c>
      <c r="N493" t="str">
        <f t="shared" si="38"/>
        <v/>
      </c>
      <c r="O493" t="str">
        <f t="shared" si="39"/>
        <v/>
      </c>
      <c r="P493">
        <f t="shared" si="40"/>
        <v>0</v>
      </c>
      <c r="Q493">
        <f t="shared" si="41"/>
        <v>0</v>
      </c>
      <c r="R493">
        <f t="shared" si="42"/>
        <v>0</v>
      </c>
    </row>
    <row r="494" spans="1:18" ht="15" customHeight="1">
      <c r="A494" s="17" t="s">
        <v>166</v>
      </c>
      <c r="B494" s="17" t="s">
        <v>143</v>
      </c>
      <c r="C494" s="17" t="s">
        <v>48</v>
      </c>
      <c r="D494" s="17" t="s">
        <v>60</v>
      </c>
      <c r="E494" s="96" t="s">
        <v>38</v>
      </c>
      <c r="F494" s="96" t="s">
        <v>38</v>
      </c>
      <c r="G494" s="19">
        <v>0</v>
      </c>
      <c r="H494" s="96" t="s">
        <v>38</v>
      </c>
      <c r="I494" s="96" t="s">
        <v>38</v>
      </c>
      <c r="J494" s="19">
        <v>2106.4899999999998</v>
      </c>
      <c r="K494" s="19">
        <v>0</v>
      </c>
      <c r="L494" t="str">
        <f>VLOOKUP(LEFT(A494,FIND("-",A494)-1),MASTER!A:C,2,FALSE())</f>
        <v>Gold</v>
      </c>
      <c r="M494" t="str">
        <f>VLOOKUP(LEFT(A494,FIND("-",A494)-1),MASTER!A:C,3,FALSE())</f>
        <v>Sale</v>
      </c>
      <c r="N494" t="str">
        <f t="shared" si="38"/>
        <v/>
      </c>
      <c r="O494" t="str">
        <f t="shared" si="39"/>
        <v/>
      </c>
      <c r="P494">
        <f t="shared" si="40"/>
        <v>0</v>
      </c>
      <c r="Q494">
        <f t="shared" si="41"/>
        <v>0</v>
      </c>
      <c r="R494">
        <f t="shared" si="42"/>
        <v>0</v>
      </c>
    </row>
    <row r="495" spans="1:18" ht="15" customHeight="1">
      <c r="A495" s="17" t="s">
        <v>166</v>
      </c>
      <c r="B495" s="17" t="s">
        <v>143</v>
      </c>
      <c r="C495" s="17" t="s">
        <v>48</v>
      </c>
      <c r="D495" s="17" t="s">
        <v>61</v>
      </c>
      <c r="E495" s="96" t="s">
        <v>38</v>
      </c>
      <c r="F495" s="96" t="s">
        <v>38</v>
      </c>
      <c r="G495" s="19">
        <v>0</v>
      </c>
      <c r="H495" s="96" t="s">
        <v>38</v>
      </c>
      <c r="I495" s="96" t="s">
        <v>38</v>
      </c>
      <c r="J495" s="19">
        <v>2106.4899999999998</v>
      </c>
      <c r="K495" s="19">
        <v>0</v>
      </c>
      <c r="L495" t="str">
        <f>VLOOKUP(LEFT(A495,FIND("-",A495)-1),MASTER!A:C,2,FALSE())</f>
        <v>Gold</v>
      </c>
      <c r="M495" t="str">
        <f>VLOOKUP(LEFT(A495,FIND("-",A495)-1),MASTER!A:C,3,FALSE())</f>
        <v>Sale</v>
      </c>
      <c r="N495" t="str">
        <f t="shared" si="38"/>
        <v/>
      </c>
      <c r="O495" t="str">
        <f t="shared" si="39"/>
        <v/>
      </c>
      <c r="P495">
        <f t="shared" si="40"/>
        <v>0</v>
      </c>
      <c r="Q495">
        <f t="shared" si="41"/>
        <v>0</v>
      </c>
      <c r="R495">
        <f t="shared" si="42"/>
        <v>0</v>
      </c>
    </row>
    <row r="496" spans="1:18" ht="15" customHeight="1">
      <c r="A496" s="17" t="s">
        <v>166</v>
      </c>
      <c r="B496" s="17" t="s">
        <v>143</v>
      </c>
      <c r="C496" s="17" t="s">
        <v>48</v>
      </c>
      <c r="D496" s="17" t="s">
        <v>60</v>
      </c>
      <c r="E496" s="96" t="s">
        <v>38</v>
      </c>
      <c r="F496" s="96" t="s">
        <v>38</v>
      </c>
      <c r="G496" s="19">
        <v>0</v>
      </c>
      <c r="H496" s="96" t="s">
        <v>38</v>
      </c>
      <c r="I496" s="96" t="s">
        <v>38</v>
      </c>
      <c r="J496" s="19">
        <v>4.2300000000000004</v>
      </c>
      <c r="K496" s="19">
        <v>0</v>
      </c>
      <c r="L496" t="str">
        <f>VLOOKUP(LEFT(A496,FIND("-",A496)-1),MASTER!A:C,2,FALSE())</f>
        <v>Gold</v>
      </c>
      <c r="M496" t="str">
        <f>VLOOKUP(LEFT(A496,FIND("-",A496)-1),MASTER!A:C,3,FALSE())</f>
        <v>Sale</v>
      </c>
      <c r="N496" t="str">
        <f t="shared" si="38"/>
        <v/>
      </c>
      <c r="O496" t="str">
        <f t="shared" si="39"/>
        <v/>
      </c>
      <c r="P496">
        <f t="shared" si="40"/>
        <v>0</v>
      </c>
      <c r="Q496">
        <f t="shared" si="41"/>
        <v>0</v>
      </c>
      <c r="R496">
        <f t="shared" si="42"/>
        <v>0</v>
      </c>
    </row>
    <row r="497" spans="1:18" ht="15" customHeight="1">
      <c r="A497" s="17" t="s">
        <v>166</v>
      </c>
      <c r="B497" s="17" t="s">
        <v>143</v>
      </c>
      <c r="C497" s="17" t="s">
        <v>48</v>
      </c>
      <c r="D497" s="17" t="s">
        <v>61</v>
      </c>
      <c r="E497" s="96" t="s">
        <v>38</v>
      </c>
      <c r="F497" s="96" t="s">
        <v>38</v>
      </c>
      <c r="G497" s="19">
        <v>0</v>
      </c>
      <c r="H497" s="96" t="s">
        <v>38</v>
      </c>
      <c r="I497" s="96" t="s">
        <v>38</v>
      </c>
      <c r="J497" s="19">
        <v>4.2300000000000004</v>
      </c>
      <c r="K497" s="19">
        <v>0</v>
      </c>
      <c r="L497" t="str">
        <f>VLOOKUP(LEFT(A497,FIND("-",A497)-1),MASTER!A:C,2,FALSE())</f>
        <v>Gold</v>
      </c>
      <c r="M497" t="str">
        <f>VLOOKUP(LEFT(A497,FIND("-",A497)-1),MASTER!A:C,3,FALSE())</f>
        <v>Sale</v>
      </c>
      <c r="N497" t="str">
        <f t="shared" si="38"/>
        <v/>
      </c>
      <c r="O497" t="str">
        <f t="shared" si="39"/>
        <v/>
      </c>
      <c r="P497">
        <f t="shared" si="40"/>
        <v>0</v>
      </c>
      <c r="Q497">
        <f t="shared" si="41"/>
        <v>0</v>
      </c>
      <c r="R497">
        <f t="shared" si="42"/>
        <v>0</v>
      </c>
    </row>
    <row r="498" spans="1:18" ht="15" customHeight="1">
      <c r="A498" s="17" t="s">
        <v>166</v>
      </c>
      <c r="B498" s="17" t="s">
        <v>143</v>
      </c>
      <c r="C498" s="17" t="s">
        <v>48</v>
      </c>
      <c r="D498" s="17" t="s">
        <v>42</v>
      </c>
      <c r="E498" s="96" t="s">
        <v>38</v>
      </c>
      <c r="F498" s="96" t="s">
        <v>38</v>
      </c>
      <c r="G498" s="19">
        <v>0.32</v>
      </c>
      <c r="H498" s="96" t="s">
        <v>38</v>
      </c>
      <c r="I498" s="96" t="s">
        <v>38</v>
      </c>
      <c r="J498" s="19">
        <v>0</v>
      </c>
      <c r="K498" s="19">
        <v>0</v>
      </c>
      <c r="L498" t="str">
        <f>VLOOKUP(LEFT(A498,FIND("-",A498)-1),MASTER!A:C,2,FALSE())</f>
        <v>Gold</v>
      </c>
      <c r="M498" t="str">
        <f>VLOOKUP(LEFT(A498,FIND("-",A498)-1),MASTER!A:C,3,FALSE())</f>
        <v>Sale</v>
      </c>
      <c r="N498" t="str">
        <f t="shared" si="38"/>
        <v/>
      </c>
      <c r="O498" t="str">
        <f t="shared" si="39"/>
        <v/>
      </c>
      <c r="P498">
        <f t="shared" si="40"/>
        <v>0</v>
      </c>
      <c r="Q498">
        <f t="shared" si="41"/>
        <v>0</v>
      </c>
      <c r="R498">
        <f t="shared" si="42"/>
        <v>0</v>
      </c>
    </row>
    <row r="499" spans="1:18" ht="15" customHeight="1">
      <c r="A499" s="17" t="s">
        <v>166</v>
      </c>
      <c r="B499" s="17" t="s">
        <v>143</v>
      </c>
      <c r="C499" s="17" t="s">
        <v>48</v>
      </c>
      <c r="D499" s="17" t="s">
        <v>43</v>
      </c>
      <c r="E499" s="96" t="s">
        <v>38</v>
      </c>
      <c r="F499" s="96" t="s">
        <v>38</v>
      </c>
      <c r="G499" s="19">
        <v>144936</v>
      </c>
      <c r="H499" s="96" t="s">
        <v>38</v>
      </c>
      <c r="I499" s="96" t="s">
        <v>38</v>
      </c>
      <c r="J499" s="19">
        <v>0</v>
      </c>
      <c r="K499" s="19">
        <v>0</v>
      </c>
      <c r="L499" t="str">
        <f>VLOOKUP(LEFT(A499,FIND("-",A499)-1),MASTER!A:C,2,FALSE())</f>
        <v>Gold</v>
      </c>
      <c r="M499" t="str">
        <f>VLOOKUP(LEFT(A499,FIND("-",A499)-1),MASTER!A:C,3,FALSE())</f>
        <v>Sale</v>
      </c>
      <c r="N499" t="str">
        <f t="shared" si="38"/>
        <v/>
      </c>
      <c r="O499" t="str">
        <f t="shared" si="39"/>
        <v/>
      </c>
      <c r="P499">
        <f t="shared" si="40"/>
        <v>0</v>
      </c>
      <c r="Q499">
        <f t="shared" si="41"/>
        <v>0</v>
      </c>
      <c r="R499">
        <f t="shared" si="42"/>
        <v>0</v>
      </c>
    </row>
    <row r="500" spans="1:18" ht="15" customHeight="1">
      <c r="A500" s="17" t="s">
        <v>167</v>
      </c>
      <c r="B500" s="17" t="s">
        <v>143</v>
      </c>
      <c r="C500" s="17" t="s">
        <v>48</v>
      </c>
      <c r="D500" s="17" t="s">
        <v>49</v>
      </c>
      <c r="E500" s="96" t="s">
        <v>38</v>
      </c>
      <c r="F500" s="19">
        <v>0</v>
      </c>
      <c r="G500" s="19">
        <v>0</v>
      </c>
      <c r="H500" s="97">
        <v>162.13399999999999</v>
      </c>
      <c r="I500" s="19">
        <v>7056.91</v>
      </c>
      <c r="J500" s="19">
        <v>968490.72</v>
      </c>
      <c r="K500" s="19">
        <v>968490.72</v>
      </c>
      <c r="L500" t="str">
        <f>VLOOKUP(LEFT(A500,FIND("-",A500)-1),MASTER!A:C,2,FALSE())</f>
        <v>Gold</v>
      </c>
      <c r="M500" t="str">
        <f>VLOOKUP(LEFT(A500,FIND("-",A500)-1),MASTER!A:C,3,FALSE())</f>
        <v>Sale</v>
      </c>
      <c r="N500">
        <f t="shared" si="38"/>
        <v>162.13399999999999</v>
      </c>
      <c r="O500">
        <f t="shared" si="39"/>
        <v>7056.91</v>
      </c>
      <c r="P500">
        <f t="shared" si="40"/>
        <v>1144165.0460000001</v>
      </c>
      <c r="Q500">
        <f t="shared" si="41"/>
        <v>1144165.0460000001</v>
      </c>
      <c r="R500">
        <f t="shared" si="42"/>
        <v>0</v>
      </c>
    </row>
    <row r="501" spans="1:18" ht="15" customHeight="1">
      <c r="A501" s="17" t="s">
        <v>167</v>
      </c>
      <c r="B501" s="17" t="s">
        <v>143</v>
      </c>
      <c r="C501" s="17" t="s">
        <v>48</v>
      </c>
      <c r="D501" s="17" t="s">
        <v>51</v>
      </c>
      <c r="E501" s="96" t="s">
        <v>38</v>
      </c>
      <c r="F501" s="96" t="s">
        <v>38</v>
      </c>
      <c r="G501" s="19">
        <v>0</v>
      </c>
      <c r="H501" s="96" t="s">
        <v>38</v>
      </c>
      <c r="I501" s="96" t="s">
        <v>38</v>
      </c>
      <c r="J501" s="19">
        <v>3520.5</v>
      </c>
      <c r="K501" s="19">
        <v>3520.5</v>
      </c>
      <c r="L501" t="str">
        <f>VLOOKUP(LEFT(A501,FIND("-",A501)-1),MASTER!A:C,2,FALSE())</f>
        <v>Gold</v>
      </c>
      <c r="M501" t="str">
        <f>VLOOKUP(LEFT(A501,FIND("-",A501)-1),MASTER!A:C,3,FALSE())</f>
        <v>Sale</v>
      </c>
      <c r="N501" t="str">
        <f t="shared" si="38"/>
        <v/>
      </c>
      <c r="O501" t="str">
        <f t="shared" si="39"/>
        <v/>
      </c>
      <c r="P501">
        <f t="shared" si="40"/>
        <v>0</v>
      </c>
      <c r="Q501">
        <f t="shared" si="41"/>
        <v>0</v>
      </c>
      <c r="R501">
        <f t="shared" si="42"/>
        <v>0</v>
      </c>
    </row>
    <row r="502" spans="1:18" ht="15" customHeight="1">
      <c r="A502" s="17" t="s">
        <v>167</v>
      </c>
      <c r="B502" s="17" t="s">
        <v>143</v>
      </c>
      <c r="C502" s="17" t="s">
        <v>48</v>
      </c>
      <c r="D502" s="17" t="s">
        <v>50</v>
      </c>
      <c r="E502" s="96" t="s">
        <v>38</v>
      </c>
      <c r="F502" s="96" t="s">
        <v>38</v>
      </c>
      <c r="G502" s="19">
        <v>0</v>
      </c>
      <c r="H502" s="96" t="s">
        <v>38</v>
      </c>
      <c r="I502" s="96" t="s">
        <v>38</v>
      </c>
      <c r="J502" s="19">
        <v>66913.64</v>
      </c>
      <c r="K502" s="19">
        <v>66913.64</v>
      </c>
      <c r="L502" t="str">
        <f>VLOOKUP(LEFT(A502,FIND("-",A502)-1),MASTER!A:C,2,FALSE())</f>
        <v>Gold</v>
      </c>
      <c r="M502" t="str">
        <f>VLOOKUP(LEFT(A502,FIND("-",A502)-1),MASTER!A:C,3,FALSE())</f>
        <v>Sale</v>
      </c>
      <c r="N502" t="str">
        <f t="shared" si="38"/>
        <v/>
      </c>
      <c r="O502" t="str">
        <f t="shared" si="39"/>
        <v/>
      </c>
      <c r="P502">
        <f t="shared" si="40"/>
        <v>0</v>
      </c>
      <c r="Q502">
        <f t="shared" si="41"/>
        <v>0</v>
      </c>
      <c r="R502">
        <f t="shared" si="42"/>
        <v>0</v>
      </c>
    </row>
    <row r="503" spans="1:18" ht="15" customHeight="1">
      <c r="A503" s="17" t="s">
        <v>167</v>
      </c>
      <c r="B503" s="17" t="s">
        <v>143</v>
      </c>
      <c r="C503" s="17" t="s">
        <v>48</v>
      </c>
      <c r="D503" s="17" t="s">
        <v>57</v>
      </c>
      <c r="E503" s="96" t="s">
        <v>38</v>
      </c>
      <c r="F503" s="96" t="s">
        <v>38</v>
      </c>
      <c r="G503" s="19">
        <v>0</v>
      </c>
      <c r="H503" s="96" t="s">
        <v>38</v>
      </c>
      <c r="I503" s="96" t="s">
        <v>38</v>
      </c>
      <c r="J503" s="19">
        <v>175681.18</v>
      </c>
      <c r="K503" s="19">
        <v>175681.18</v>
      </c>
      <c r="L503" t="str">
        <f>VLOOKUP(LEFT(A503,FIND("-",A503)-1),MASTER!A:C,2,FALSE())</f>
        <v>Gold</v>
      </c>
      <c r="M503" t="str">
        <f>VLOOKUP(LEFT(A503,FIND("-",A503)-1),MASTER!A:C,3,FALSE())</f>
        <v>Sale</v>
      </c>
      <c r="N503" t="str">
        <f t="shared" si="38"/>
        <v/>
      </c>
      <c r="O503" t="str">
        <f t="shared" si="39"/>
        <v/>
      </c>
      <c r="P503">
        <f t="shared" si="40"/>
        <v>0</v>
      </c>
      <c r="Q503">
        <f t="shared" si="41"/>
        <v>0</v>
      </c>
      <c r="R503">
        <f t="shared" si="42"/>
        <v>0</v>
      </c>
    </row>
    <row r="504" spans="1:18" ht="15" customHeight="1">
      <c r="A504" s="17" t="s">
        <v>167</v>
      </c>
      <c r="B504" s="17" t="s">
        <v>143</v>
      </c>
      <c r="C504" s="17" t="s">
        <v>48</v>
      </c>
      <c r="D504" s="17" t="s">
        <v>58</v>
      </c>
      <c r="E504" s="96" t="s">
        <v>38</v>
      </c>
      <c r="F504" s="96" t="s">
        <v>38</v>
      </c>
      <c r="G504" s="19">
        <v>0</v>
      </c>
      <c r="H504" s="96" t="s">
        <v>38</v>
      </c>
      <c r="I504" s="96" t="s">
        <v>38</v>
      </c>
      <c r="J504" s="19">
        <v>352.85</v>
      </c>
      <c r="K504" s="19">
        <v>352.85</v>
      </c>
      <c r="L504" t="str">
        <f>VLOOKUP(LEFT(A504,FIND("-",A504)-1),MASTER!A:C,2,FALSE())</f>
        <v>Gold</v>
      </c>
      <c r="M504" t="str">
        <f>VLOOKUP(LEFT(A504,FIND("-",A504)-1),MASTER!A:C,3,FALSE())</f>
        <v>Sale</v>
      </c>
      <c r="N504" t="str">
        <f t="shared" si="38"/>
        <v/>
      </c>
      <c r="O504" t="str">
        <f t="shared" si="39"/>
        <v/>
      </c>
      <c r="P504">
        <f t="shared" si="40"/>
        <v>0</v>
      </c>
      <c r="Q504">
        <f t="shared" si="41"/>
        <v>0</v>
      </c>
      <c r="R504">
        <f t="shared" si="42"/>
        <v>0</v>
      </c>
    </row>
    <row r="505" spans="1:18" ht="15" customHeight="1">
      <c r="A505" s="17" t="s">
        <v>167</v>
      </c>
      <c r="B505" s="17" t="s">
        <v>143</v>
      </c>
      <c r="C505" s="17" t="s">
        <v>48</v>
      </c>
      <c r="D505" s="17" t="s">
        <v>59</v>
      </c>
      <c r="E505" s="96" t="s">
        <v>38</v>
      </c>
      <c r="F505" s="96" t="s">
        <v>38</v>
      </c>
      <c r="G505" s="19">
        <v>0</v>
      </c>
      <c r="H505" s="96" t="s">
        <v>38</v>
      </c>
      <c r="I505" s="96" t="s">
        <v>38</v>
      </c>
      <c r="J505" s="19">
        <v>30</v>
      </c>
      <c r="K505" s="19">
        <v>30</v>
      </c>
      <c r="L505" t="str">
        <f>VLOOKUP(LEFT(A505,FIND("-",A505)-1),MASTER!A:C,2,FALSE())</f>
        <v>Gold</v>
      </c>
      <c r="M505" t="str">
        <f>VLOOKUP(LEFT(A505,FIND("-",A505)-1),MASTER!A:C,3,FALSE())</f>
        <v>Sale</v>
      </c>
      <c r="N505" t="str">
        <f t="shared" si="38"/>
        <v/>
      </c>
      <c r="O505" t="str">
        <f t="shared" si="39"/>
        <v/>
      </c>
      <c r="P505">
        <f t="shared" si="40"/>
        <v>0</v>
      </c>
      <c r="Q505">
        <f t="shared" si="41"/>
        <v>0</v>
      </c>
      <c r="R505">
        <f t="shared" si="42"/>
        <v>0</v>
      </c>
    </row>
    <row r="506" spans="1:18" ht="15" customHeight="1">
      <c r="A506" s="17" t="s">
        <v>167</v>
      </c>
      <c r="B506" s="17" t="s">
        <v>143</v>
      </c>
      <c r="C506" s="17" t="s">
        <v>48</v>
      </c>
      <c r="D506" s="17" t="s">
        <v>52</v>
      </c>
      <c r="E506" s="96" t="s">
        <v>38</v>
      </c>
      <c r="F506" s="96" t="s">
        <v>38</v>
      </c>
      <c r="G506" s="19">
        <v>0</v>
      </c>
      <c r="H506" s="96" t="s">
        <v>38</v>
      </c>
      <c r="I506" s="96" t="s">
        <v>38</v>
      </c>
      <c r="J506" s="19">
        <v>14527.36</v>
      </c>
      <c r="K506" s="19">
        <v>0</v>
      </c>
      <c r="L506" t="str">
        <f>VLOOKUP(LEFT(A506,FIND("-",A506)-1),MASTER!A:C,2,FALSE())</f>
        <v>Gold</v>
      </c>
      <c r="M506" t="str">
        <f>VLOOKUP(LEFT(A506,FIND("-",A506)-1),MASTER!A:C,3,FALSE())</f>
        <v>Sale</v>
      </c>
      <c r="N506" t="str">
        <f t="shared" si="38"/>
        <v/>
      </c>
      <c r="O506" t="str">
        <f t="shared" si="39"/>
        <v/>
      </c>
      <c r="P506">
        <f t="shared" si="40"/>
        <v>0</v>
      </c>
      <c r="Q506">
        <f t="shared" si="41"/>
        <v>0</v>
      </c>
      <c r="R506">
        <f t="shared" si="42"/>
        <v>0</v>
      </c>
    </row>
    <row r="507" spans="1:18" ht="15" customHeight="1">
      <c r="A507" s="17" t="s">
        <v>167</v>
      </c>
      <c r="B507" s="17" t="s">
        <v>143</v>
      </c>
      <c r="C507" s="17" t="s">
        <v>48</v>
      </c>
      <c r="D507" s="17" t="s">
        <v>53</v>
      </c>
      <c r="E507" s="96" t="s">
        <v>38</v>
      </c>
      <c r="F507" s="96" t="s">
        <v>38</v>
      </c>
      <c r="G507" s="19">
        <v>0</v>
      </c>
      <c r="H507" s="96" t="s">
        <v>38</v>
      </c>
      <c r="I507" s="96" t="s">
        <v>38</v>
      </c>
      <c r="J507" s="19">
        <v>14527.36</v>
      </c>
      <c r="K507" s="19">
        <v>0</v>
      </c>
      <c r="L507" t="str">
        <f>VLOOKUP(LEFT(A507,FIND("-",A507)-1),MASTER!A:C,2,FALSE())</f>
        <v>Gold</v>
      </c>
      <c r="M507" t="str">
        <f>VLOOKUP(LEFT(A507,FIND("-",A507)-1),MASTER!A:C,3,FALSE())</f>
        <v>Sale</v>
      </c>
      <c r="N507" t="str">
        <f t="shared" si="38"/>
        <v/>
      </c>
      <c r="O507" t="str">
        <f t="shared" si="39"/>
        <v/>
      </c>
      <c r="P507">
        <f t="shared" si="40"/>
        <v>0</v>
      </c>
      <c r="Q507">
        <f t="shared" si="41"/>
        <v>0</v>
      </c>
      <c r="R507">
        <f t="shared" si="42"/>
        <v>0</v>
      </c>
    </row>
    <row r="508" spans="1:18" ht="15" customHeight="1">
      <c r="A508" s="17" t="s">
        <v>167</v>
      </c>
      <c r="B508" s="17" t="s">
        <v>143</v>
      </c>
      <c r="C508" s="17" t="s">
        <v>48</v>
      </c>
      <c r="D508" s="17" t="s">
        <v>54</v>
      </c>
      <c r="E508" s="96" t="s">
        <v>38</v>
      </c>
      <c r="F508" s="96" t="s">
        <v>38</v>
      </c>
      <c r="G508" s="19">
        <v>0</v>
      </c>
      <c r="H508" s="96" t="s">
        <v>38</v>
      </c>
      <c r="I508" s="96" t="s">
        <v>38</v>
      </c>
      <c r="J508" s="19">
        <v>52.81</v>
      </c>
      <c r="K508" s="19">
        <v>0</v>
      </c>
      <c r="L508" t="str">
        <f>VLOOKUP(LEFT(A508,FIND("-",A508)-1),MASTER!A:C,2,FALSE())</f>
        <v>Gold</v>
      </c>
      <c r="M508" t="str">
        <f>VLOOKUP(LEFT(A508,FIND("-",A508)-1),MASTER!A:C,3,FALSE())</f>
        <v>Sale</v>
      </c>
      <c r="N508" t="str">
        <f t="shared" si="38"/>
        <v/>
      </c>
      <c r="O508" t="str">
        <f t="shared" si="39"/>
        <v/>
      </c>
      <c r="P508">
        <f t="shared" si="40"/>
        <v>0</v>
      </c>
      <c r="Q508">
        <f t="shared" si="41"/>
        <v>0</v>
      </c>
      <c r="R508">
        <f t="shared" si="42"/>
        <v>0</v>
      </c>
    </row>
    <row r="509" spans="1:18" ht="15" customHeight="1">
      <c r="A509" s="17" t="s">
        <v>167</v>
      </c>
      <c r="B509" s="17" t="s">
        <v>143</v>
      </c>
      <c r="C509" s="17" t="s">
        <v>48</v>
      </c>
      <c r="D509" s="17" t="s">
        <v>55</v>
      </c>
      <c r="E509" s="96" t="s">
        <v>38</v>
      </c>
      <c r="F509" s="96" t="s">
        <v>38</v>
      </c>
      <c r="G509" s="19">
        <v>0</v>
      </c>
      <c r="H509" s="96" t="s">
        <v>38</v>
      </c>
      <c r="I509" s="96" t="s">
        <v>38</v>
      </c>
      <c r="J509" s="19">
        <v>52.81</v>
      </c>
      <c r="K509" s="19">
        <v>0</v>
      </c>
      <c r="L509" t="str">
        <f>VLOOKUP(LEFT(A509,FIND("-",A509)-1),MASTER!A:C,2,FALSE())</f>
        <v>Gold</v>
      </c>
      <c r="M509" t="str">
        <f>VLOOKUP(LEFT(A509,FIND("-",A509)-1),MASTER!A:C,3,FALSE())</f>
        <v>Sale</v>
      </c>
      <c r="N509" t="str">
        <f t="shared" si="38"/>
        <v/>
      </c>
      <c r="O509" t="str">
        <f t="shared" si="39"/>
        <v/>
      </c>
      <c r="P509">
        <f t="shared" si="40"/>
        <v>0</v>
      </c>
      <c r="Q509">
        <f t="shared" si="41"/>
        <v>0</v>
      </c>
      <c r="R509">
        <f t="shared" si="42"/>
        <v>0</v>
      </c>
    </row>
    <row r="510" spans="1:18" ht="15" customHeight="1">
      <c r="A510" s="17" t="s">
        <v>167</v>
      </c>
      <c r="B510" s="17" t="s">
        <v>143</v>
      </c>
      <c r="C510" s="17" t="s">
        <v>48</v>
      </c>
      <c r="D510" s="17" t="s">
        <v>52</v>
      </c>
      <c r="E510" s="96" t="s">
        <v>38</v>
      </c>
      <c r="F510" s="96" t="s">
        <v>38</v>
      </c>
      <c r="G510" s="19">
        <v>0</v>
      </c>
      <c r="H510" s="96" t="s">
        <v>38</v>
      </c>
      <c r="I510" s="96" t="s">
        <v>38</v>
      </c>
      <c r="J510" s="19">
        <v>1003.7</v>
      </c>
      <c r="K510" s="19">
        <v>0</v>
      </c>
      <c r="L510" t="str">
        <f>VLOOKUP(LEFT(A510,FIND("-",A510)-1),MASTER!A:C,2,FALSE())</f>
        <v>Gold</v>
      </c>
      <c r="M510" t="str">
        <f>VLOOKUP(LEFT(A510,FIND("-",A510)-1),MASTER!A:C,3,FALSE())</f>
        <v>Sale</v>
      </c>
      <c r="N510" t="str">
        <f t="shared" si="38"/>
        <v/>
      </c>
      <c r="O510" t="str">
        <f t="shared" si="39"/>
        <v/>
      </c>
      <c r="P510">
        <f t="shared" si="40"/>
        <v>0</v>
      </c>
      <c r="Q510">
        <f t="shared" si="41"/>
        <v>0</v>
      </c>
      <c r="R510">
        <f t="shared" si="42"/>
        <v>0</v>
      </c>
    </row>
    <row r="511" spans="1:18" ht="15" customHeight="1">
      <c r="A511" s="17" t="s">
        <v>167</v>
      </c>
      <c r="B511" s="17" t="s">
        <v>143</v>
      </c>
      <c r="C511" s="17" t="s">
        <v>48</v>
      </c>
      <c r="D511" s="17" t="s">
        <v>53</v>
      </c>
      <c r="E511" s="96" t="s">
        <v>38</v>
      </c>
      <c r="F511" s="96" t="s">
        <v>38</v>
      </c>
      <c r="G511" s="19">
        <v>0</v>
      </c>
      <c r="H511" s="96" t="s">
        <v>38</v>
      </c>
      <c r="I511" s="96" t="s">
        <v>38</v>
      </c>
      <c r="J511" s="19">
        <v>1003.7</v>
      </c>
      <c r="K511" s="19">
        <v>0</v>
      </c>
      <c r="L511" t="str">
        <f>VLOOKUP(LEFT(A511,FIND("-",A511)-1),MASTER!A:C,2,FALSE())</f>
        <v>Gold</v>
      </c>
      <c r="M511" t="str">
        <f>VLOOKUP(LEFT(A511,FIND("-",A511)-1),MASTER!A:C,3,FALSE())</f>
        <v>Sale</v>
      </c>
      <c r="N511" t="str">
        <f t="shared" si="38"/>
        <v/>
      </c>
      <c r="O511" t="str">
        <f t="shared" si="39"/>
        <v/>
      </c>
      <c r="P511">
        <f t="shared" si="40"/>
        <v>0</v>
      </c>
      <c r="Q511">
        <f t="shared" si="41"/>
        <v>0</v>
      </c>
      <c r="R511">
        <f t="shared" si="42"/>
        <v>0</v>
      </c>
    </row>
    <row r="512" spans="1:18" ht="15" customHeight="1">
      <c r="A512" s="17" t="s">
        <v>167</v>
      </c>
      <c r="B512" s="17" t="s">
        <v>143</v>
      </c>
      <c r="C512" s="17" t="s">
        <v>48</v>
      </c>
      <c r="D512" s="17" t="s">
        <v>60</v>
      </c>
      <c r="E512" s="96" t="s">
        <v>38</v>
      </c>
      <c r="F512" s="96" t="s">
        <v>38</v>
      </c>
      <c r="G512" s="19">
        <v>0</v>
      </c>
      <c r="H512" s="96" t="s">
        <v>38</v>
      </c>
      <c r="I512" s="96" t="s">
        <v>38</v>
      </c>
      <c r="J512" s="19">
        <v>2635.22</v>
      </c>
      <c r="K512" s="19">
        <v>0</v>
      </c>
      <c r="L512" t="str">
        <f>VLOOKUP(LEFT(A512,FIND("-",A512)-1),MASTER!A:C,2,FALSE())</f>
        <v>Gold</v>
      </c>
      <c r="M512" t="str">
        <f>VLOOKUP(LEFT(A512,FIND("-",A512)-1),MASTER!A:C,3,FALSE())</f>
        <v>Sale</v>
      </c>
      <c r="N512" t="str">
        <f t="shared" si="38"/>
        <v/>
      </c>
      <c r="O512" t="str">
        <f t="shared" si="39"/>
        <v/>
      </c>
      <c r="P512">
        <f t="shared" si="40"/>
        <v>0</v>
      </c>
      <c r="Q512">
        <f t="shared" si="41"/>
        <v>0</v>
      </c>
      <c r="R512">
        <f t="shared" si="42"/>
        <v>0</v>
      </c>
    </row>
    <row r="513" spans="1:18" ht="15" customHeight="1">
      <c r="A513" s="17" t="s">
        <v>167</v>
      </c>
      <c r="B513" s="17" t="s">
        <v>143</v>
      </c>
      <c r="C513" s="17" t="s">
        <v>48</v>
      </c>
      <c r="D513" s="17" t="s">
        <v>61</v>
      </c>
      <c r="E513" s="96" t="s">
        <v>38</v>
      </c>
      <c r="F513" s="96" t="s">
        <v>38</v>
      </c>
      <c r="G513" s="19">
        <v>0</v>
      </c>
      <c r="H513" s="96" t="s">
        <v>38</v>
      </c>
      <c r="I513" s="96" t="s">
        <v>38</v>
      </c>
      <c r="J513" s="19">
        <v>2635.22</v>
      </c>
      <c r="K513" s="19">
        <v>0</v>
      </c>
      <c r="L513" t="str">
        <f>VLOOKUP(LEFT(A513,FIND("-",A513)-1),MASTER!A:C,2,FALSE())</f>
        <v>Gold</v>
      </c>
      <c r="M513" t="str">
        <f>VLOOKUP(LEFT(A513,FIND("-",A513)-1),MASTER!A:C,3,FALSE())</f>
        <v>Sale</v>
      </c>
      <c r="N513" t="str">
        <f t="shared" si="38"/>
        <v/>
      </c>
      <c r="O513" t="str">
        <f t="shared" si="39"/>
        <v/>
      </c>
      <c r="P513">
        <f t="shared" si="40"/>
        <v>0</v>
      </c>
      <c r="Q513">
        <f t="shared" si="41"/>
        <v>0</v>
      </c>
      <c r="R513">
        <f t="shared" si="42"/>
        <v>0</v>
      </c>
    </row>
    <row r="514" spans="1:18" ht="15" customHeight="1">
      <c r="A514" s="17" t="s">
        <v>167</v>
      </c>
      <c r="B514" s="17" t="s">
        <v>143</v>
      </c>
      <c r="C514" s="17" t="s">
        <v>48</v>
      </c>
      <c r="D514" s="17" t="s">
        <v>60</v>
      </c>
      <c r="E514" s="96" t="s">
        <v>38</v>
      </c>
      <c r="F514" s="96" t="s">
        <v>38</v>
      </c>
      <c r="G514" s="19">
        <v>0</v>
      </c>
      <c r="H514" s="96" t="s">
        <v>38</v>
      </c>
      <c r="I514" s="96" t="s">
        <v>38</v>
      </c>
      <c r="J514" s="19">
        <v>5.29</v>
      </c>
      <c r="K514" s="19">
        <v>0</v>
      </c>
      <c r="L514" t="str">
        <f>VLOOKUP(LEFT(A514,FIND("-",A514)-1),MASTER!A:C,2,FALSE())</f>
        <v>Gold</v>
      </c>
      <c r="M514" t="str">
        <f>VLOOKUP(LEFT(A514,FIND("-",A514)-1),MASTER!A:C,3,FALSE())</f>
        <v>Sale</v>
      </c>
      <c r="N514" t="str">
        <f t="shared" si="38"/>
        <v/>
      </c>
      <c r="O514" t="str">
        <f t="shared" si="39"/>
        <v/>
      </c>
      <c r="P514">
        <f t="shared" si="40"/>
        <v>0</v>
      </c>
      <c r="Q514">
        <f t="shared" si="41"/>
        <v>0</v>
      </c>
      <c r="R514">
        <f t="shared" si="42"/>
        <v>0</v>
      </c>
    </row>
    <row r="515" spans="1:18" ht="15" customHeight="1">
      <c r="A515" s="17" t="s">
        <v>167</v>
      </c>
      <c r="B515" s="17" t="s">
        <v>143</v>
      </c>
      <c r="C515" s="17" t="s">
        <v>48</v>
      </c>
      <c r="D515" s="17" t="s">
        <v>61</v>
      </c>
      <c r="E515" s="96" t="s">
        <v>38</v>
      </c>
      <c r="F515" s="96" t="s">
        <v>38</v>
      </c>
      <c r="G515" s="19">
        <v>0</v>
      </c>
      <c r="H515" s="96" t="s">
        <v>38</v>
      </c>
      <c r="I515" s="96" t="s">
        <v>38</v>
      </c>
      <c r="J515" s="19">
        <v>5.29</v>
      </c>
      <c r="K515" s="19">
        <v>0</v>
      </c>
      <c r="L515" t="str">
        <f>VLOOKUP(LEFT(A515,FIND("-",A515)-1),MASTER!A:C,2,FALSE())</f>
        <v>Gold</v>
      </c>
      <c r="M515" t="str">
        <f>VLOOKUP(LEFT(A515,FIND("-",A515)-1),MASTER!A:C,3,FALSE())</f>
        <v>Sale</v>
      </c>
      <c r="N515" t="str">
        <f t="shared" si="38"/>
        <v/>
      </c>
      <c r="O515" t="str">
        <f t="shared" si="39"/>
        <v/>
      </c>
      <c r="P515">
        <f t="shared" si="40"/>
        <v>0</v>
      </c>
      <c r="Q515">
        <f t="shared" si="41"/>
        <v>0</v>
      </c>
      <c r="R515">
        <f t="shared" si="42"/>
        <v>0</v>
      </c>
    </row>
    <row r="516" spans="1:18" ht="15" customHeight="1">
      <c r="A516" s="17" t="s">
        <v>167</v>
      </c>
      <c r="B516" s="17" t="s">
        <v>143</v>
      </c>
      <c r="C516" s="17" t="s">
        <v>48</v>
      </c>
      <c r="D516" s="17" t="s">
        <v>60</v>
      </c>
      <c r="E516" s="96" t="s">
        <v>38</v>
      </c>
      <c r="F516" s="96" t="s">
        <v>38</v>
      </c>
      <c r="G516" s="19">
        <v>0</v>
      </c>
      <c r="H516" s="96" t="s">
        <v>38</v>
      </c>
      <c r="I516" s="96" t="s">
        <v>38</v>
      </c>
      <c r="J516" s="19">
        <v>0.45</v>
      </c>
      <c r="K516" s="19">
        <v>0</v>
      </c>
      <c r="L516" t="str">
        <f>VLOOKUP(LEFT(A516,FIND("-",A516)-1),MASTER!A:C,2,FALSE())</f>
        <v>Gold</v>
      </c>
      <c r="M516" t="str">
        <f>VLOOKUP(LEFT(A516,FIND("-",A516)-1),MASTER!A:C,3,FALSE())</f>
        <v>Sale</v>
      </c>
      <c r="N516" t="str">
        <f t="shared" si="38"/>
        <v/>
      </c>
      <c r="O516" t="str">
        <f t="shared" si="39"/>
        <v/>
      </c>
      <c r="P516">
        <f t="shared" si="40"/>
        <v>0</v>
      </c>
      <c r="Q516">
        <f t="shared" si="41"/>
        <v>0</v>
      </c>
      <c r="R516">
        <f t="shared" si="42"/>
        <v>0</v>
      </c>
    </row>
    <row r="517" spans="1:18" ht="15" customHeight="1">
      <c r="A517" s="17" t="s">
        <v>167</v>
      </c>
      <c r="B517" s="17" t="s">
        <v>143</v>
      </c>
      <c r="C517" s="17" t="s">
        <v>48</v>
      </c>
      <c r="D517" s="17" t="s">
        <v>61</v>
      </c>
      <c r="E517" s="96" t="s">
        <v>38</v>
      </c>
      <c r="F517" s="96" t="s">
        <v>38</v>
      </c>
      <c r="G517" s="19">
        <v>0</v>
      </c>
      <c r="H517" s="96" t="s">
        <v>38</v>
      </c>
      <c r="I517" s="96" t="s">
        <v>38</v>
      </c>
      <c r="J517" s="19">
        <v>0.45</v>
      </c>
      <c r="K517" s="19">
        <v>0</v>
      </c>
      <c r="L517" t="str">
        <f>VLOOKUP(LEFT(A517,FIND("-",A517)-1),MASTER!A:C,2,FALSE())</f>
        <v>Gold</v>
      </c>
      <c r="M517" t="str">
        <f>VLOOKUP(LEFT(A517,FIND("-",A517)-1),MASTER!A:C,3,FALSE())</f>
        <v>Sale</v>
      </c>
      <c r="N517" t="str">
        <f t="shared" si="38"/>
        <v/>
      </c>
      <c r="O517" t="str">
        <f t="shared" si="39"/>
        <v/>
      </c>
      <c r="P517">
        <f t="shared" si="40"/>
        <v>0</v>
      </c>
      <c r="Q517">
        <f t="shared" si="41"/>
        <v>0</v>
      </c>
      <c r="R517">
        <f t="shared" si="42"/>
        <v>0</v>
      </c>
    </row>
    <row r="518" spans="1:18" ht="15" customHeight="1">
      <c r="A518" s="17" t="s">
        <v>167</v>
      </c>
      <c r="B518" s="17" t="s">
        <v>143</v>
      </c>
      <c r="C518" s="17" t="s">
        <v>48</v>
      </c>
      <c r="D518" s="17" t="s">
        <v>42</v>
      </c>
      <c r="E518" s="96" t="s">
        <v>38</v>
      </c>
      <c r="F518" s="96" t="s">
        <v>38</v>
      </c>
      <c r="G518" s="19">
        <v>0</v>
      </c>
      <c r="H518" s="96" t="s">
        <v>38</v>
      </c>
      <c r="I518" s="96" t="s">
        <v>38</v>
      </c>
      <c r="J518" s="19">
        <v>0.45</v>
      </c>
      <c r="K518" s="19">
        <v>0</v>
      </c>
      <c r="L518" t="str">
        <f>VLOOKUP(LEFT(A518,FIND("-",A518)-1),MASTER!A:C,2,FALSE())</f>
        <v>Gold</v>
      </c>
      <c r="M518" t="str">
        <f>VLOOKUP(LEFT(A518,FIND("-",A518)-1),MASTER!A:C,3,FALSE())</f>
        <v>Sale</v>
      </c>
      <c r="N518" t="str">
        <f t="shared" ref="N518:N581" si="43">IF(M518="SALE",H518,IF(M518="Purchase",E518,"False"))</f>
        <v/>
      </c>
      <c r="O518" t="str">
        <f t="shared" ref="O518:O581" si="44">IF(M518="SALE",I518,IF(M518="Purchase",F518,"False"))</f>
        <v/>
      </c>
      <c r="P518">
        <f t="shared" ref="P518:P581" si="45">IF(AND(N518="",O518=""),0,ROUND(N518*O518,3))</f>
        <v>0</v>
      </c>
      <c r="Q518">
        <f t="shared" ref="Q518:Q581" si="46">IF(M518="SALE",P518,IF(M518="Purchase",0,"FALSE"))</f>
        <v>0</v>
      </c>
      <c r="R518">
        <f t="shared" ref="R518:R581" si="47">IF(M518="Purchase",P518,IF(M518="Sale",0,"FALSE"))</f>
        <v>0</v>
      </c>
    </row>
    <row r="519" spans="1:18" ht="15" customHeight="1">
      <c r="A519" s="17" t="s">
        <v>167</v>
      </c>
      <c r="B519" s="17" t="s">
        <v>143</v>
      </c>
      <c r="C519" s="17" t="s">
        <v>48</v>
      </c>
      <c r="D519" s="17" t="s">
        <v>43</v>
      </c>
      <c r="E519" s="96" t="s">
        <v>38</v>
      </c>
      <c r="F519" s="96" t="s">
        <v>38</v>
      </c>
      <c r="G519" s="19">
        <v>1251439</v>
      </c>
      <c r="H519" s="96" t="s">
        <v>38</v>
      </c>
      <c r="I519" s="96" t="s">
        <v>38</v>
      </c>
      <c r="J519" s="19">
        <v>0</v>
      </c>
      <c r="K519" s="19">
        <v>0</v>
      </c>
      <c r="L519" t="str">
        <f>VLOOKUP(LEFT(A519,FIND("-",A519)-1),MASTER!A:C,2,FALSE())</f>
        <v>Gold</v>
      </c>
      <c r="M519" t="str">
        <f>VLOOKUP(LEFT(A519,FIND("-",A519)-1),MASTER!A:C,3,FALSE())</f>
        <v>Sale</v>
      </c>
      <c r="N519" t="str">
        <f t="shared" si="43"/>
        <v/>
      </c>
      <c r="O519" t="str">
        <f t="shared" si="44"/>
        <v/>
      </c>
      <c r="P519">
        <f t="shared" si="45"/>
        <v>0</v>
      </c>
      <c r="Q519">
        <f t="shared" si="46"/>
        <v>0</v>
      </c>
      <c r="R519">
        <f t="shared" si="47"/>
        <v>0</v>
      </c>
    </row>
    <row r="520" spans="1:18" ht="15" customHeight="1">
      <c r="A520" s="17" t="s">
        <v>168</v>
      </c>
      <c r="B520" s="17" t="s">
        <v>143</v>
      </c>
      <c r="C520" s="17" t="s">
        <v>48</v>
      </c>
      <c r="D520" s="17" t="s">
        <v>49</v>
      </c>
      <c r="E520" s="96" t="s">
        <v>38</v>
      </c>
      <c r="F520" s="19">
        <v>0</v>
      </c>
      <c r="G520" s="19">
        <v>0</v>
      </c>
      <c r="H520" s="97">
        <v>279.33499999999998</v>
      </c>
      <c r="I520" s="19">
        <v>7056.91</v>
      </c>
      <c r="J520" s="19">
        <v>1872882.11</v>
      </c>
      <c r="K520" s="19">
        <v>1872882.11</v>
      </c>
      <c r="L520" t="str">
        <f>VLOOKUP(LEFT(A520,FIND("-",A520)-1),MASTER!A:C,2,FALSE())</f>
        <v>Gold</v>
      </c>
      <c r="M520" t="str">
        <f>VLOOKUP(LEFT(A520,FIND("-",A520)-1),MASTER!A:C,3,FALSE())</f>
        <v>Sale</v>
      </c>
      <c r="N520">
        <f t="shared" si="43"/>
        <v>279.33499999999998</v>
      </c>
      <c r="O520">
        <f t="shared" si="44"/>
        <v>7056.91</v>
      </c>
      <c r="P520">
        <f t="shared" si="45"/>
        <v>1971241.9550000001</v>
      </c>
      <c r="Q520">
        <f t="shared" si="46"/>
        <v>1971241.9550000001</v>
      </c>
      <c r="R520">
        <f t="shared" si="47"/>
        <v>0</v>
      </c>
    </row>
    <row r="521" spans="1:18" ht="15" customHeight="1">
      <c r="A521" s="17" t="s">
        <v>168</v>
      </c>
      <c r="B521" s="17" t="s">
        <v>143</v>
      </c>
      <c r="C521" s="17" t="s">
        <v>48</v>
      </c>
      <c r="D521" s="17" t="s">
        <v>51</v>
      </c>
      <c r="E521" s="96" t="s">
        <v>38</v>
      </c>
      <c r="F521" s="96" t="s">
        <v>38</v>
      </c>
      <c r="G521" s="19">
        <v>0</v>
      </c>
      <c r="H521" s="96" t="s">
        <v>38</v>
      </c>
      <c r="I521" s="96" t="s">
        <v>38</v>
      </c>
      <c r="J521" s="19">
        <v>1557.64</v>
      </c>
      <c r="K521" s="19">
        <v>1557.64</v>
      </c>
      <c r="L521" t="str">
        <f>VLOOKUP(LEFT(A521,FIND("-",A521)-1),MASTER!A:C,2,FALSE())</f>
        <v>Gold</v>
      </c>
      <c r="M521" t="str">
        <f>VLOOKUP(LEFT(A521,FIND("-",A521)-1),MASTER!A:C,3,FALSE())</f>
        <v>Sale</v>
      </c>
      <c r="N521" t="str">
        <f t="shared" si="43"/>
        <v/>
      </c>
      <c r="O521" t="str">
        <f t="shared" si="44"/>
        <v/>
      </c>
      <c r="P521">
        <f t="shared" si="45"/>
        <v>0</v>
      </c>
      <c r="Q521">
        <f t="shared" si="46"/>
        <v>0</v>
      </c>
      <c r="R521">
        <f t="shared" si="47"/>
        <v>0</v>
      </c>
    </row>
    <row r="522" spans="1:18" ht="15" customHeight="1">
      <c r="A522" s="17" t="s">
        <v>168</v>
      </c>
      <c r="B522" s="17" t="s">
        <v>143</v>
      </c>
      <c r="C522" s="17" t="s">
        <v>48</v>
      </c>
      <c r="D522" s="17" t="s">
        <v>50</v>
      </c>
      <c r="E522" s="96" t="s">
        <v>38</v>
      </c>
      <c r="F522" s="96" t="s">
        <v>38</v>
      </c>
      <c r="G522" s="19">
        <v>0</v>
      </c>
      <c r="H522" s="96" t="s">
        <v>38</v>
      </c>
      <c r="I522" s="96" t="s">
        <v>38</v>
      </c>
      <c r="J522" s="19">
        <v>84753.51</v>
      </c>
      <c r="K522" s="19">
        <v>84753.51</v>
      </c>
      <c r="L522" t="str">
        <f>VLOOKUP(LEFT(A522,FIND("-",A522)-1),MASTER!A:C,2,FALSE())</f>
        <v>Gold</v>
      </c>
      <c r="M522" t="str">
        <f>VLOOKUP(LEFT(A522,FIND("-",A522)-1),MASTER!A:C,3,FALSE())</f>
        <v>Sale</v>
      </c>
      <c r="N522" t="str">
        <f t="shared" si="43"/>
        <v/>
      </c>
      <c r="O522" t="str">
        <f t="shared" si="44"/>
        <v/>
      </c>
      <c r="P522">
        <f t="shared" si="45"/>
        <v>0</v>
      </c>
      <c r="Q522">
        <f t="shared" si="46"/>
        <v>0</v>
      </c>
      <c r="R522">
        <f t="shared" si="47"/>
        <v>0</v>
      </c>
    </row>
    <row r="523" spans="1:18" ht="15" customHeight="1">
      <c r="A523" s="17" t="s">
        <v>168</v>
      </c>
      <c r="B523" s="17" t="s">
        <v>143</v>
      </c>
      <c r="C523" s="17" t="s">
        <v>48</v>
      </c>
      <c r="D523" s="17" t="s">
        <v>57</v>
      </c>
      <c r="E523" s="96" t="s">
        <v>38</v>
      </c>
      <c r="F523" s="96" t="s">
        <v>38</v>
      </c>
      <c r="G523" s="19">
        <v>0</v>
      </c>
      <c r="H523" s="96" t="s">
        <v>38</v>
      </c>
      <c r="I523" s="96" t="s">
        <v>38</v>
      </c>
      <c r="J523" s="19">
        <v>98373.04</v>
      </c>
      <c r="K523" s="19">
        <v>98373.04</v>
      </c>
      <c r="L523" t="str">
        <f>VLOOKUP(LEFT(A523,FIND("-",A523)-1),MASTER!A:C,2,FALSE())</f>
        <v>Gold</v>
      </c>
      <c r="M523" t="str">
        <f>VLOOKUP(LEFT(A523,FIND("-",A523)-1),MASTER!A:C,3,FALSE())</f>
        <v>Sale</v>
      </c>
      <c r="N523" t="str">
        <f t="shared" si="43"/>
        <v/>
      </c>
      <c r="O523" t="str">
        <f t="shared" si="44"/>
        <v/>
      </c>
      <c r="P523">
        <f t="shared" si="45"/>
        <v>0</v>
      </c>
      <c r="Q523">
        <f t="shared" si="46"/>
        <v>0</v>
      </c>
      <c r="R523">
        <f t="shared" si="47"/>
        <v>0</v>
      </c>
    </row>
    <row r="524" spans="1:18" ht="15" customHeight="1">
      <c r="A524" s="17" t="s">
        <v>168</v>
      </c>
      <c r="B524" s="17" t="s">
        <v>143</v>
      </c>
      <c r="C524" s="17" t="s">
        <v>48</v>
      </c>
      <c r="D524" s="17" t="s">
        <v>58</v>
      </c>
      <c r="E524" s="96" t="s">
        <v>38</v>
      </c>
      <c r="F524" s="96" t="s">
        <v>38</v>
      </c>
      <c r="G524" s="19">
        <v>0</v>
      </c>
      <c r="H524" s="96" t="s">
        <v>38</v>
      </c>
      <c r="I524" s="96" t="s">
        <v>38</v>
      </c>
      <c r="J524" s="19">
        <v>197.58</v>
      </c>
      <c r="K524" s="19">
        <v>197.58</v>
      </c>
      <c r="L524" t="str">
        <f>VLOOKUP(LEFT(A524,FIND("-",A524)-1),MASTER!A:C,2,FALSE())</f>
        <v>Gold</v>
      </c>
      <c r="M524" t="str">
        <f>VLOOKUP(LEFT(A524,FIND("-",A524)-1),MASTER!A:C,3,FALSE())</f>
        <v>Sale</v>
      </c>
      <c r="N524" t="str">
        <f t="shared" si="43"/>
        <v/>
      </c>
      <c r="O524" t="str">
        <f t="shared" si="44"/>
        <v/>
      </c>
      <c r="P524">
        <f t="shared" si="45"/>
        <v>0</v>
      </c>
      <c r="Q524">
        <f t="shared" si="46"/>
        <v>0</v>
      </c>
      <c r="R524">
        <f t="shared" si="47"/>
        <v>0</v>
      </c>
    </row>
    <row r="525" spans="1:18" ht="15" customHeight="1">
      <c r="A525" s="17" t="s">
        <v>168</v>
      </c>
      <c r="B525" s="17" t="s">
        <v>143</v>
      </c>
      <c r="C525" s="17" t="s">
        <v>48</v>
      </c>
      <c r="D525" s="17" t="s">
        <v>59</v>
      </c>
      <c r="E525" s="96" t="s">
        <v>38</v>
      </c>
      <c r="F525" s="96" t="s">
        <v>38</v>
      </c>
      <c r="G525" s="19">
        <v>0</v>
      </c>
      <c r="H525" s="96" t="s">
        <v>38</v>
      </c>
      <c r="I525" s="96" t="s">
        <v>38</v>
      </c>
      <c r="J525" s="19">
        <v>40</v>
      </c>
      <c r="K525" s="19">
        <v>40</v>
      </c>
      <c r="L525" t="str">
        <f>VLOOKUP(LEFT(A525,FIND("-",A525)-1),MASTER!A:C,2,FALSE())</f>
        <v>Gold</v>
      </c>
      <c r="M525" t="str">
        <f>VLOOKUP(LEFT(A525,FIND("-",A525)-1),MASTER!A:C,3,FALSE())</f>
        <v>Sale</v>
      </c>
      <c r="N525" t="str">
        <f t="shared" si="43"/>
        <v/>
      </c>
      <c r="O525" t="str">
        <f t="shared" si="44"/>
        <v/>
      </c>
      <c r="P525">
        <f t="shared" si="45"/>
        <v>0</v>
      </c>
      <c r="Q525">
        <f t="shared" si="46"/>
        <v>0</v>
      </c>
      <c r="R525">
        <f t="shared" si="47"/>
        <v>0</v>
      </c>
    </row>
    <row r="526" spans="1:18" ht="15" customHeight="1">
      <c r="A526" s="17" t="s">
        <v>168</v>
      </c>
      <c r="B526" s="17" t="s">
        <v>143</v>
      </c>
      <c r="C526" s="17" t="s">
        <v>48</v>
      </c>
      <c r="D526" s="17" t="s">
        <v>52</v>
      </c>
      <c r="E526" s="96" t="s">
        <v>38</v>
      </c>
      <c r="F526" s="96" t="s">
        <v>38</v>
      </c>
      <c r="G526" s="19">
        <v>0</v>
      </c>
      <c r="H526" s="96" t="s">
        <v>38</v>
      </c>
      <c r="I526" s="96" t="s">
        <v>38</v>
      </c>
      <c r="J526" s="19">
        <v>28093.23</v>
      </c>
      <c r="K526" s="19">
        <v>0</v>
      </c>
      <c r="L526" t="str">
        <f>VLOOKUP(LEFT(A526,FIND("-",A526)-1),MASTER!A:C,2,FALSE())</f>
        <v>Gold</v>
      </c>
      <c r="M526" t="str">
        <f>VLOOKUP(LEFT(A526,FIND("-",A526)-1),MASTER!A:C,3,FALSE())</f>
        <v>Sale</v>
      </c>
      <c r="N526" t="str">
        <f t="shared" si="43"/>
        <v/>
      </c>
      <c r="O526" t="str">
        <f t="shared" si="44"/>
        <v/>
      </c>
      <c r="P526">
        <f t="shared" si="45"/>
        <v>0</v>
      </c>
      <c r="Q526">
        <f t="shared" si="46"/>
        <v>0</v>
      </c>
      <c r="R526">
        <f t="shared" si="47"/>
        <v>0</v>
      </c>
    </row>
    <row r="527" spans="1:18" ht="15" customHeight="1">
      <c r="A527" s="17" t="s">
        <v>168</v>
      </c>
      <c r="B527" s="17" t="s">
        <v>143</v>
      </c>
      <c r="C527" s="17" t="s">
        <v>48</v>
      </c>
      <c r="D527" s="17" t="s">
        <v>53</v>
      </c>
      <c r="E527" s="96" t="s">
        <v>38</v>
      </c>
      <c r="F527" s="96" t="s">
        <v>38</v>
      </c>
      <c r="G527" s="19">
        <v>0</v>
      </c>
      <c r="H527" s="96" t="s">
        <v>38</v>
      </c>
      <c r="I527" s="96" t="s">
        <v>38</v>
      </c>
      <c r="J527" s="19">
        <v>28093.23</v>
      </c>
      <c r="K527" s="19">
        <v>0</v>
      </c>
      <c r="L527" t="str">
        <f>VLOOKUP(LEFT(A527,FIND("-",A527)-1),MASTER!A:C,2,FALSE())</f>
        <v>Gold</v>
      </c>
      <c r="M527" t="str">
        <f>VLOOKUP(LEFT(A527,FIND("-",A527)-1),MASTER!A:C,3,FALSE())</f>
        <v>Sale</v>
      </c>
      <c r="N527" t="str">
        <f t="shared" si="43"/>
        <v/>
      </c>
      <c r="O527" t="str">
        <f t="shared" si="44"/>
        <v/>
      </c>
      <c r="P527">
        <f t="shared" si="45"/>
        <v>0</v>
      </c>
      <c r="Q527">
        <f t="shared" si="46"/>
        <v>0</v>
      </c>
      <c r="R527">
        <f t="shared" si="47"/>
        <v>0</v>
      </c>
    </row>
    <row r="528" spans="1:18" ht="15" customHeight="1">
      <c r="A528" s="17" t="s">
        <v>168</v>
      </c>
      <c r="B528" s="17" t="s">
        <v>143</v>
      </c>
      <c r="C528" s="17" t="s">
        <v>48</v>
      </c>
      <c r="D528" s="17" t="s">
        <v>54</v>
      </c>
      <c r="E528" s="96" t="s">
        <v>38</v>
      </c>
      <c r="F528" s="96" t="s">
        <v>38</v>
      </c>
      <c r="G528" s="19">
        <v>0</v>
      </c>
      <c r="H528" s="96" t="s">
        <v>38</v>
      </c>
      <c r="I528" s="96" t="s">
        <v>38</v>
      </c>
      <c r="J528" s="19">
        <v>23.36</v>
      </c>
      <c r="K528" s="19">
        <v>0</v>
      </c>
      <c r="L528" t="str">
        <f>VLOOKUP(LEFT(A528,FIND("-",A528)-1),MASTER!A:C,2,FALSE())</f>
        <v>Gold</v>
      </c>
      <c r="M528" t="str">
        <f>VLOOKUP(LEFT(A528,FIND("-",A528)-1),MASTER!A:C,3,FALSE())</f>
        <v>Sale</v>
      </c>
      <c r="N528" t="str">
        <f t="shared" si="43"/>
        <v/>
      </c>
      <c r="O528" t="str">
        <f t="shared" si="44"/>
        <v/>
      </c>
      <c r="P528">
        <f t="shared" si="45"/>
        <v>0</v>
      </c>
      <c r="Q528">
        <f t="shared" si="46"/>
        <v>0</v>
      </c>
      <c r="R528">
        <f t="shared" si="47"/>
        <v>0</v>
      </c>
    </row>
    <row r="529" spans="1:18" ht="15" customHeight="1">
      <c r="A529" s="17" t="s">
        <v>168</v>
      </c>
      <c r="B529" s="17" t="s">
        <v>143</v>
      </c>
      <c r="C529" s="17" t="s">
        <v>48</v>
      </c>
      <c r="D529" s="17" t="s">
        <v>55</v>
      </c>
      <c r="E529" s="96" t="s">
        <v>38</v>
      </c>
      <c r="F529" s="96" t="s">
        <v>38</v>
      </c>
      <c r="G529" s="19">
        <v>0</v>
      </c>
      <c r="H529" s="96" t="s">
        <v>38</v>
      </c>
      <c r="I529" s="96" t="s">
        <v>38</v>
      </c>
      <c r="J529" s="19">
        <v>23.36</v>
      </c>
      <c r="K529" s="19">
        <v>0</v>
      </c>
      <c r="L529" t="str">
        <f>VLOOKUP(LEFT(A529,FIND("-",A529)-1),MASTER!A:C,2,FALSE())</f>
        <v>Gold</v>
      </c>
      <c r="M529" t="str">
        <f>VLOOKUP(LEFT(A529,FIND("-",A529)-1),MASTER!A:C,3,FALSE())</f>
        <v>Sale</v>
      </c>
      <c r="N529" t="str">
        <f t="shared" si="43"/>
        <v/>
      </c>
      <c r="O529" t="str">
        <f t="shared" si="44"/>
        <v/>
      </c>
      <c r="P529">
        <f t="shared" si="45"/>
        <v>0</v>
      </c>
      <c r="Q529">
        <f t="shared" si="46"/>
        <v>0</v>
      </c>
      <c r="R529">
        <f t="shared" si="47"/>
        <v>0</v>
      </c>
    </row>
    <row r="530" spans="1:18" ht="15" customHeight="1">
      <c r="A530" s="17" t="s">
        <v>168</v>
      </c>
      <c r="B530" s="17" t="s">
        <v>143</v>
      </c>
      <c r="C530" s="17" t="s">
        <v>48</v>
      </c>
      <c r="D530" s="17" t="s">
        <v>52</v>
      </c>
      <c r="E530" s="96" t="s">
        <v>38</v>
      </c>
      <c r="F530" s="96" t="s">
        <v>38</v>
      </c>
      <c r="G530" s="19">
        <v>0</v>
      </c>
      <c r="H530" s="96" t="s">
        <v>38</v>
      </c>
      <c r="I530" s="96" t="s">
        <v>38</v>
      </c>
      <c r="J530" s="19">
        <v>1271.3</v>
      </c>
      <c r="K530" s="19">
        <v>0</v>
      </c>
      <c r="L530" t="str">
        <f>VLOOKUP(LEFT(A530,FIND("-",A530)-1),MASTER!A:C,2,FALSE())</f>
        <v>Gold</v>
      </c>
      <c r="M530" t="str">
        <f>VLOOKUP(LEFT(A530,FIND("-",A530)-1),MASTER!A:C,3,FALSE())</f>
        <v>Sale</v>
      </c>
      <c r="N530" t="str">
        <f t="shared" si="43"/>
        <v/>
      </c>
      <c r="O530" t="str">
        <f t="shared" si="44"/>
        <v/>
      </c>
      <c r="P530">
        <f t="shared" si="45"/>
        <v>0</v>
      </c>
      <c r="Q530">
        <f t="shared" si="46"/>
        <v>0</v>
      </c>
      <c r="R530">
        <f t="shared" si="47"/>
        <v>0</v>
      </c>
    </row>
    <row r="531" spans="1:18" ht="15" customHeight="1">
      <c r="A531" s="17" t="s">
        <v>168</v>
      </c>
      <c r="B531" s="17" t="s">
        <v>143</v>
      </c>
      <c r="C531" s="17" t="s">
        <v>48</v>
      </c>
      <c r="D531" s="17" t="s">
        <v>53</v>
      </c>
      <c r="E531" s="96" t="s">
        <v>38</v>
      </c>
      <c r="F531" s="96" t="s">
        <v>38</v>
      </c>
      <c r="G531" s="19">
        <v>0</v>
      </c>
      <c r="H531" s="96" t="s">
        <v>38</v>
      </c>
      <c r="I531" s="96" t="s">
        <v>38</v>
      </c>
      <c r="J531" s="19">
        <v>1271.3</v>
      </c>
      <c r="K531" s="19">
        <v>0</v>
      </c>
      <c r="L531" t="str">
        <f>VLOOKUP(LEFT(A531,FIND("-",A531)-1),MASTER!A:C,2,FALSE())</f>
        <v>Gold</v>
      </c>
      <c r="M531" t="str">
        <f>VLOOKUP(LEFT(A531,FIND("-",A531)-1),MASTER!A:C,3,FALSE())</f>
        <v>Sale</v>
      </c>
      <c r="N531" t="str">
        <f t="shared" si="43"/>
        <v/>
      </c>
      <c r="O531" t="str">
        <f t="shared" si="44"/>
        <v/>
      </c>
      <c r="P531">
        <f t="shared" si="45"/>
        <v>0</v>
      </c>
      <c r="Q531">
        <f t="shared" si="46"/>
        <v>0</v>
      </c>
      <c r="R531">
        <f t="shared" si="47"/>
        <v>0</v>
      </c>
    </row>
    <row r="532" spans="1:18" ht="15" customHeight="1">
      <c r="A532" s="17" t="s">
        <v>168</v>
      </c>
      <c r="B532" s="17" t="s">
        <v>143</v>
      </c>
      <c r="C532" s="17" t="s">
        <v>48</v>
      </c>
      <c r="D532" s="17" t="s">
        <v>60</v>
      </c>
      <c r="E532" s="96" t="s">
        <v>38</v>
      </c>
      <c r="F532" s="96" t="s">
        <v>38</v>
      </c>
      <c r="G532" s="19">
        <v>0</v>
      </c>
      <c r="H532" s="96" t="s">
        <v>38</v>
      </c>
      <c r="I532" s="96" t="s">
        <v>38</v>
      </c>
      <c r="J532" s="19">
        <v>1475.6</v>
      </c>
      <c r="K532" s="19">
        <v>0</v>
      </c>
      <c r="L532" t="str">
        <f>VLOOKUP(LEFT(A532,FIND("-",A532)-1),MASTER!A:C,2,FALSE())</f>
        <v>Gold</v>
      </c>
      <c r="M532" t="str">
        <f>VLOOKUP(LEFT(A532,FIND("-",A532)-1),MASTER!A:C,3,FALSE())</f>
        <v>Sale</v>
      </c>
      <c r="N532" t="str">
        <f t="shared" si="43"/>
        <v/>
      </c>
      <c r="O532" t="str">
        <f t="shared" si="44"/>
        <v/>
      </c>
      <c r="P532">
        <f t="shared" si="45"/>
        <v>0</v>
      </c>
      <c r="Q532">
        <f t="shared" si="46"/>
        <v>0</v>
      </c>
      <c r="R532">
        <f t="shared" si="47"/>
        <v>0</v>
      </c>
    </row>
    <row r="533" spans="1:18" ht="15" customHeight="1">
      <c r="A533" s="17" t="s">
        <v>168</v>
      </c>
      <c r="B533" s="17" t="s">
        <v>143</v>
      </c>
      <c r="C533" s="17" t="s">
        <v>48</v>
      </c>
      <c r="D533" s="17" t="s">
        <v>61</v>
      </c>
      <c r="E533" s="96" t="s">
        <v>38</v>
      </c>
      <c r="F533" s="96" t="s">
        <v>38</v>
      </c>
      <c r="G533" s="19">
        <v>0</v>
      </c>
      <c r="H533" s="96" t="s">
        <v>38</v>
      </c>
      <c r="I533" s="96" t="s">
        <v>38</v>
      </c>
      <c r="J533" s="19">
        <v>1475.6</v>
      </c>
      <c r="K533" s="19">
        <v>0</v>
      </c>
      <c r="L533" t="str">
        <f>VLOOKUP(LEFT(A533,FIND("-",A533)-1),MASTER!A:C,2,FALSE())</f>
        <v>Gold</v>
      </c>
      <c r="M533" t="str">
        <f>VLOOKUP(LEFT(A533,FIND("-",A533)-1),MASTER!A:C,3,FALSE())</f>
        <v>Sale</v>
      </c>
      <c r="N533" t="str">
        <f t="shared" si="43"/>
        <v/>
      </c>
      <c r="O533" t="str">
        <f t="shared" si="44"/>
        <v/>
      </c>
      <c r="P533">
        <f t="shared" si="45"/>
        <v>0</v>
      </c>
      <c r="Q533">
        <f t="shared" si="46"/>
        <v>0</v>
      </c>
      <c r="R533">
        <f t="shared" si="47"/>
        <v>0</v>
      </c>
    </row>
    <row r="534" spans="1:18" ht="15" customHeight="1">
      <c r="A534" s="17" t="s">
        <v>168</v>
      </c>
      <c r="B534" s="17" t="s">
        <v>143</v>
      </c>
      <c r="C534" s="17" t="s">
        <v>48</v>
      </c>
      <c r="D534" s="17" t="s">
        <v>60</v>
      </c>
      <c r="E534" s="96" t="s">
        <v>38</v>
      </c>
      <c r="F534" s="96" t="s">
        <v>38</v>
      </c>
      <c r="G534" s="19">
        <v>0</v>
      </c>
      <c r="H534" s="96" t="s">
        <v>38</v>
      </c>
      <c r="I534" s="96" t="s">
        <v>38</v>
      </c>
      <c r="J534" s="19">
        <v>2.96</v>
      </c>
      <c r="K534" s="19">
        <v>0</v>
      </c>
      <c r="L534" t="str">
        <f>VLOOKUP(LEFT(A534,FIND("-",A534)-1),MASTER!A:C,2,FALSE())</f>
        <v>Gold</v>
      </c>
      <c r="M534" t="str">
        <f>VLOOKUP(LEFT(A534,FIND("-",A534)-1),MASTER!A:C,3,FALSE())</f>
        <v>Sale</v>
      </c>
      <c r="N534" t="str">
        <f t="shared" si="43"/>
        <v/>
      </c>
      <c r="O534" t="str">
        <f t="shared" si="44"/>
        <v/>
      </c>
      <c r="P534">
        <f t="shared" si="45"/>
        <v>0</v>
      </c>
      <c r="Q534">
        <f t="shared" si="46"/>
        <v>0</v>
      </c>
      <c r="R534">
        <f t="shared" si="47"/>
        <v>0</v>
      </c>
    </row>
    <row r="535" spans="1:18" ht="15" customHeight="1">
      <c r="A535" s="17" t="s">
        <v>168</v>
      </c>
      <c r="B535" s="17" t="s">
        <v>143</v>
      </c>
      <c r="C535" s="17" t="s">
        <v>48</v>
      </c>
      <c r="D535" s="17" t="s">
        <v>61</v>
      </c>
      <c r="E535" s="96" t="s">
        <v>38</v>
      </c>
      <c r="F535" s="96" t="s">
        <v>38</v>
      </c>
      <c r="G535" s="19">
        <v>0</v>
      </c>
      <c r="H535" s="96" t="s">
        <v>38</v>
      </c>
      <c r="I535" s="96" t="s">
        <v>38</v>
      </c>
      <c r="J535" s="19">
        <v>2.96</v>
      </c>
      <c r="K535" s="19">
        <v>0</v>
      </c>
      <c r="L535" t="str">
        <f>VLOOKUP(LEFT(A535,FIND("-",A535)-1),MASTER!A:C,2,FALSE())</f>
        <v>Gold</v>
      </c>
      <c r="M535" t="str">
        <f>VLOOKUP(LEFT(A535,FIND("-",A535)-1),MASTER!A:C,3,FALSE())</f>
        <v>Sale</v>
      </c>
      <c r="N535" t="str">
        <f t="shared" si="43"/>
        <v/>
      </c>
      <c r="O535" t="str">
        <f t="shared" si="44"/>
        <v/>
      </c>
      <c r="P535">
        <f t="shared" si="45"/>
        <v>0</v>
      </c>
      <c r="Q535">
        <f t="shared" si="46"/>
        <v>0</v>
      </c>
      <c r="R535">
        <f t="shared" si="47"/>
        <v>0</v>
      </c>
    </row>
    <row r="536" spans="1:18" ht="15" customHeight="1">
      <c r="A536" s="17" t="s">
        <v>168</v>
      </c>
      <c r="B536" s="17" t="s">
        <v>143</v>
      </c>
      <c r="C536" s="17" t="s">
        <v>48</v>
      </c>
      <c r="D536" s="17" t="s">
        <v>60</v>
      </c>
      <c r="E536" s="96" t="s">
        <v>38</v>
      </c>
      <c r="F536" s="96" t="s">
        <v>38</v>
      </c>
      <c r="G536" s="19">
        <v>0</v>
      </c>
      <c r="H536" s="96" t="s">
        <v>38</v>
      </c>
      <c r="I536" s="96" t="s">
        <v>38</v>
      </c>
      <c r="J536" s="19">
        <v>0.6</v>
      </c>
      <c r="K536" s="19">
        <v>0</v>
      </c>
      <c r="L536" t="str">
        <f>VLOOKUP(LEFT(A536,FIND("-",A536)-1),MASTER!A:C,2,FALSE())</f>
        <v>Gold</v>
      </c>
      <c r="M536" t="str">
        <f>VLOOKUP(LEFT(A536,FIND("-",A536)-1),MASTER!A:C,3,FALSE())</f>
        <v>Sale</v>
      </c>
      <c r="N536" t="str">
        <f t="shared" si="43"/>
        <v/>
      </c>
      <c r="O536" t="str">
        <f t="shared" si="44"/>
        <v/>
      </c>
      <c r="P536">
        <f t="shared" si="45"/>
        <v>0</v>
      </c>
      <c r="Q536">
        <f t="shared" si="46"/>
        <v>0</v>
      </c>
      <c r="R536">
        <f t="shared" si="47"/>
        <v>0</v>
      </c>
    </row>
    <row r="537" spans="1:18" ht="15" customHeight="1">
      <c r="A537" s="17" t="s">
        <v>168</v>
      </c>
      <c r="B537" s="17" t="s">
        <v>143</v>
      </c>
      <c r="C537" s="17" t="s">
        <v>48</v>
      </c>
      <c r="D537" s="17" t="s">
        <v>61</v>
      </c>
      <c r="E537" s="96" t="s">
        <v>38</v>
      </c>
      <c r="F537" s="96" t="s">
        <v>38</v>
      </c>
      <c r="G537" s="19">
        <v>0</v>
      </c>
      <c r="H537" s="96" t="s">
        <v>38</v>
      </c>
      <c r="I537" s="96" t="s">
        <v>38</v>
      </c>
      <c r="J537" s="19">
        <v>0.6</v>
      </c>
      <c r="K537" s="19">
        <v>0</v>
      </c>
      <c r="L537" t="str">
        <f>VLOOKUP(LEFT(A537,FIND("-",A537)-1),MASTER!A:C,2,FALSE())</f>
        <v>Gold</v>
      </c>
      <c r="M537" t="str">
        <f>VLOOKUP(LEFT(A537,FIND("-",A537)-1),MASTER!A:C,3,FALSE())</f>
        <v>Sale</v>
      </c>
      <c r="N537" t="str">
        <f t="shared" si="43"/>
        <v/>
      </c>
      <c r="O537" t="str">
        <f t="shared" si="44"/>
        <v/>
      </c>
      <c r="P537">
        <f t="shared" si="45"/>
        <v>0</v>
      </c>
      <c r="Q537">
        <f t="shared" si="46"/>
        <v>0</v>
      </c>
      <c r="R537">
        <f t="shared" si="47"/>
        <v>0</v>
      </c>
    </row>
    <row r="538" spans="1:18" ht="15" customHeight="1">
      <c r="A538" s="17" t="s">
        <v>168</v>
      </c>
      <c r="B538" s="17" t="s">
        <v>143</v>
      </c>
      <c r="C538" s="17" t="s">
        <v>48</v>
      </c>
      <c r="D538" s="17" t="s">
        <v>42</v>
      </c>
      <c r="E538" s="96" t="s">
        <v>38</v>
      </c>
      <c r="F538" s="96" t="s">
        <v>38</v>
      </c>
      <c r="G538" s="19">
        <v>0</v>
      </c>
      <c r="H538" s="96" t="s">
        <v>38</v>
      </c>
      <c r="I538" s="96" t="s">
        <v>38</v>
      </c>
      <c r="J538" s="19">
        <v>0.02</v>
      </c>
      <c r="K538" s="19">
        <v>0</v>
      </c>
      <c r="L538" t="str">
        <f>VLOOKUP(LEFT(A538,FIND("-",A538)-1),MASTER!A:C,2,FALSE())</f>
        <v>Gold</v>
      </c>
      <c r="M538" t="str">
        <f>VLOOKUP(LEFT(A538,FIND("-",A538)-1),MASTER!A:C,3,FALSE())</f>
        <v>Sale</v>
      </c>
      <c r="N538" t="str">
        <f t="shared" si="43"/>
        <v/>
      </c>
      <c r="O538" t="str">
        <f t="shared" si="44"/>
        <v/>
      </c>
      <c r="P538">
        <f t="shared" si="45"/>
        <v>0</v>
      </c>
      <c r="Q538">
        <f t="shared" si="46"/>
        <v>0</v>
      </c>
      <c r="R538">
        <f t="shared" si="47"/>
        <v>0</v>
      </c>
    </row>
    <row r="539" spans="1:18" ht="15" customHeight="1">
      <c r="A539" s="17" t="s">
        <v>168</v>
      </c>
      <c r="B539" s="17" t="s">
        <v>143</v>
      </c>
      <c r="C539" s="17" t="s">
        <v>48</v>
      </c>
      <c r="D539" s="17" t="s">
        <v>43</v>
      </c>
      <c r="E539" s="96" t="s">
        <v>38</v>
      </c>
      <c r="F539" s="96" t="s">
        <v>38</v>
      </c>
      <c r="G539" s="19">
        <v>2119538</v>
      </c>
      <c r="H539" s="96" t="s">
        <v>38</v>
      </c>
      <c r="I539" s="96" t="s">
        <v>38</v>
      </c>
      <c r="J539" s="19">
        <v>0</v>
      </c>
      <c r="K539" s="19">
        <v>0</v>
      </c>
      <c r="L539" t="str">
        <f>VLOOKUP(LEFT(A539,FIND("-",A539)-1),MASTER!A:C,2,FALSE())</f>
        <v>Gold</v>
      </c>
      <c r="M539" t="str">
        <f>VLOOKUP(LEFT(A539,FIND("-",A539)-1),MASTER!A:C,3,FALSE())</f>
        <v>Sale</v>
      </c>
      <c r="N539" t="str">
        <f t="shared" si="43"/>
        <v/>
      </c>
      <c r="O539" t="str">
        <f t="shared" si="44"/>
        <v/>
      </c>
      <c r="P539">
        <f t="shared" si="45"/>
        <v>0</v>
      </c>
      <c r="Q539">
        <f t="shared" si="46"/>
        <v>0</v>
      </c>
      <c r="R539">
        <f t="shared" si="47"/>
        <v>0</v>
      </c>
    </row>
    <row r="540" spans="1:18" ht="15" customHeight="1">
      <c r="A540" s="17" t="s">
        <v>169</v>
      </c>
      <c r="B540" s="17" t="s">
        <v>143</v>
      </c>
      <c r="C540" s="17" t="s">
        <v>48</v>
      </c>
      <c r="D540" s="17" t="s">
        <v>57</v>
      </c>
      <c r="E540" s="96" t="s">
        <v>38</v>
      </c>
      <c r="F540" s="19">
        <v>0</v>
      </c>
      <c r="G540" s="19">
        <v>0</v>
      </c>
      <c r="H540" s="97">
        <v>29.83</v>
      </c>
      <c r="I540" s="19">
        <v>7056.91</v>
      </c>
      <c r="J540" s="19">
        <v>210508.47</v>
      </c>
      <c r="K540" s="19">
        <v>210508.47</v>
      </c>
      <c r="L540" t="str">
        <f>VLOOKUP(LEFT(A540,FIND("-",A540)-1),MASTER!A:C,2,FALSE())</f>
        <v>Gold</v>
      </c>
      <c r="M540" t="str">
        <f>VLOOKUP(LEFT(A540,FIND("-",A540)-1),MASTER!A:C,3,FALSE())</f>
        <v>Sale</v>
      </c>
      <c r="N540">
        <f t="shared" si="43"/>
        <v>29.83</v>
      </c>
      <c r="O540">
        <f t="shared" si="44"/>
        <v>7056.91</v>
      </c>
      <c r="P540">
        <f t="shared" si="45"/>
        <v>210507.625</v>
      </c>
      <c r="Q540">
        <f t="shared" si="46"/>
        <v>210507.625</v>
      </c>
      <c r="R540">
        <f t="shared" si="47"/>
        <v>0</v>
      </c>
    </row>
    <row r="541" spans="1:18" ht="15" customHeight="1">
      <c r="A541" s="17" t="s">
        <v>169</v>
      </c>
      <c r="B541" s="17" t="s">
        <v>143</v>
      </c>
      <c r="C541" s="17" t="s">
        <v>48</v>
      </c>
      <c r="D541" s="17" t="s">
        <v>58</v>
      </c>
      <c r="E541" s="96" t="s">
        <v>38</v>
      </c>
      <c r="F541" s="96" t="s">
        <v>38</v>
      </c>
      <c r="G541" s="19">
        <v>0</v>
      </c>
      <c r="H541" s="96" t="s">
        <v>38</v>
      </c>
      <c r="I541" s="96" t="s">
        <v>38</v>
      </c>
      <c r="J541" s="19">
        <v>423.42</v>
      </c>
      <c r="K541" s="19">
        <v>423.42</v>
      </c>
      <c r="L541" t="str">
        <f>VLOOKUP(LEFT(A541,FIND("-",A541)-1),MASTER!A:C,2,FALSE())</f>
        <v>Gold</v>
      </c>
      <c r="M541" t="str">
        <f>VLOOKUP(LEFT(A541,FIND("-",A541)-1),MASTER!A:C,3,FALSE())</f>
        <v>Sale</v>
      </c>
      <c r="N541" t="str">
        <f t="shared" si="43"/>
        <v/>
      </c>
      <c r="O541" t="str">
        <f t="shared" si="44"/>
        <v/>
      </c>
      <c r="P541">
        <f t="shared" si="45"/>
        <v>0</v>
      </c>
      <c r="Q541">
        <f t="shared" si="46"/>
        <v>0</v>
      </c>
      <c r="R541">
        <f t="shared" si="47"/>
        <v>0</v>
      </c>
    </row>
    <row r="542" spans="1:18" ht="15" customHeight="1">
      <c r="A542" s="17" t="s">
        <v>169</v>
      </c>
      <c r="B542" s="17" t="s">
        <v>143</v>
      </c>
      <c r="C542" s="17" t="s">
        <v>48</v>
      </c>
      <c r="D542" s="17" t="s">
        <v>59</v>
      </c>
      <c r="E542" s="96" t="s">
        <v>38</v>
      </c>
      <c r="F542" s="96" t="s">
        <v>38</v>
      </c>
      <c r="G542" s="19">
        <v>0</v>
      </c>
      <c r="H542" s="96" t="s">
        <v>38</v>
      </c>
      <c r="I542" s="96" t="s">
        <v>38</v>
      </c>
      <c r="J542" s="19">
        <v>15</v>
      </c>
      <c r="K542" s="19">
        <v>15</v>
      </c>
      <c r="L542" t="str">
        <f>VLOOKUP(LEFT(A542,FIND("-",A542)-1),MASTER!A:C,2,FALSE())</f>
        <v>Gold</v>
      </c>
      <c r="M542" t="str">
        <f>VLOOKUP(LEFT(A542,FIND("-",A542)-1),MASTER!A:C,3,FALSE())</f>
        <v>Sale</v>
      </c>
      <c r="N542" t="str">
        <f t="shared" si="43"/>
        <v/>
      </c>
      <c r="O542" t="str">
        <f t="shared" si="44"/>
        <v/>
      </c>
      <c r="P542">
        <f t="shared" si="45"/>
        <v>0</v>
      </c>
      <c r="Q542">
        <f t="shared" si="46"/>
        <v>0</v>
      </c>
      <c r="R542">
        <f t="shared" si="47"/>
        <v>0</v>
      </c>
    </row>
    <row r="543" spans="1:18" ht="15" customHeight="1">
      <c r="A543" s="17" t="s">
        <v>169</v>
      </c>
      <c r="B543" s="17" t="s">
        <v>143</v>
      </c>
      <c r="C543" s="17" t="s">
        <v>48</v>
      </c>
      <c r="D543" s="17" t="s">
        <v>60</v>
      </c>
      <c r="E543" s="96" t="s">
        <v>38</v>
      </c>
      <c r="F543" s="96" t="s">
        <v>38</v>
      </c>
      <c r="G543" s="19">
        <v>0</v>
      </c>
      <c r="H543" s="96" t="s">
        <v>38</v>
      </c>
      <c r="I543" s="96" t="s">
        <v>38</v>
      </c>
      <c r="J543" s="19">
        <v>3157.63</v>
      </c>
      <c r="K543" s="19">
        <v>0</v>
      </c>
      <c r="L543" t="str">
        <f>VLOOKUP(LEFT(A543,FIND("-",A543)-1),MASTER!A:C,2,FALSE())</f>
        <v>Gold</v>
      </c>
      <c r="M543" t="str">
        <f>VLOOKUP(LEFT(A543,FIND("-",A543)-1),MASTER!A:C,3,FALSE())</f>
        <v>Sale</v>
      </c>
      <c r="N543" t="str">
        <f t="shared" si="43"/>
        <v/>
      </c>
      <c r="O543" t="str">
        <f t="shared" si="44"/>
        <v/>
      </c>
      <c r="P543">
        <f t="shared" si="45"/>
        <v>0</v>
      </c>
      <c r="Q543">
        <f t="shared" si="46"/>
        <v>0</v>
      </c>
      <c r="R543">
        <f t="shared" si="47"/>
        <v>0</v>
      </c>
    </row>
    <row r="544" spans="1:18" ht="15" customHeight="1">
      <c r="A544" s="17" t="s">
        <v>169</v>
      </c>
      <c r="B544" s="17" t="s">
        <v>143</v>
      </c>
      <c r="C544" s="17" t="s">
        <v>48</v>
      </c>
      <c r="D544" s="17" t="s">
        <v>61</v>
      </c>
      <c r="E544" s="96" t="s">
        <v>38</v>
      </c>
      <c r="F544" s="96" t="s">
        <v>38</v>
      </c>
      <c r="G544" s="19">
        <v>0</v>
      </c>
      <c r="H544" s="96" t="s">
        <v>38</v>
      </c>
      <c r="I544" s="96" t="s">
        <v>38</v>
      </c>
      <c r="J544" s="19">
        <v>3157.63</v>
      </c>
      <c r="K544" s="19">
        <v>0</v>
      </c>
      <c r="L544" t="str">
        <f>VLOOKUP(LEFT(A544,FIND("-",A544)-1),MASTER!A:C,2,FALSE())</f>
        <v>Gold</v>
      </c>
      <c r="M544" t="str">
        <f>VLOOKUP(LEFT(A544,FIND("-",A544)-1),MASTER!A:C,3,FALSE())</f>
        <v>Sale</v>
      </c>
      <c r="N544" t="str">
        <f t="shared" si="43"/>
        <v/>
      </c>
      <c r="O544" t="str">
        <f t="shared" si="44"/>
        <v/>
      </c>
      <c r="P544">
        <f t="shared" si="45"/>
        <v>0</v>
      </c>
      <c r="Q544">
        <f t="shared" si="46"/>
        <v>0</v>
      </c>
      <c r="R544">
        <f t="shared" si="47"/>
        <v>0</v>
      </c>
    </row>
    <row r="545" spans="1:18" ht="15" customHeight="1">
      <c r="A545" s="17" t="s">
        <v>169</v>
      </c>
      <c r="B545" s="17" t="s">
        <v>143</v>
      </c>
      <c r="C545" s="17" t="s">
        <v>48</v>
      </c>
      <c r="D545" s="17" t="s">
        <v>60</v>
      </c>
      <c r="E545" s="96" t="s">
        <v>38</v>
      </c>
      <c r="F545" s="96" t="s">
        <v>38</v>
      </c>
      <c r="G545" s="19">
        <v>0</v>
      </c>
      <c r="H545" s="96" t="s">
        <v>38</v>
      </c>
      <c r="I545" s="96" t="s">
        <v>38</v>
      </c>
      <c r="J545" s="19">
        <v>6.35</v>
      </c>
      <c r="K545" s="19">
        <v>0</v>
      </c>
      <c r="L545" t="str">
        <f>VLOOKUP(LEFT(A545,FIND("-",A545)-1),MASTER!A:C,2,FALSE())</f>
        <v>Gold</v>
      </c>
      <c r="M545" t="str">
        <f>VLOOKUP(LEFT(A545,FIND("-",A545)-1),MASTER!A:C,3,FALSE())</f>
        <v>Sale</v>
      </c>
      <c r="N545" t="str">
        <f t="shared" si="43"/>
        <v/>
      </c>
      <c r="O545" t="str">
        <f t="shared" si="44"/>
        <v/>
      </c>
      <c r="P545">
        <f t="shared" si="45"/>
        <v>0</v>
      </c>
      <c r="Q545">
        <f t="shared" si="46"/>
        <v>0</v>
      </c>
      <c r="R545">
        <f t="shared" si="47"/>
        <v>0</v>
      </c>
    </row>
    <row r="546" spans="1:18" ht="15" customHeight="1">
      <c r="A546" s="17" t="s">
        <v>169</v>
      </c>
      <c r="B546" s="17" t="s">
        <v>143</v>
      </c>
      <c r="C546" s="17" t="s">
        <v>48</v>
      </c>
      <c r="D546" s="17" t="s">
        <v>61</v>
      </c>
      <c r="E546" s="96" t="s">
        <v>38</v>
      </c>
      <c r="F546" s="96" t="s">
        <v>38</v>
      </c>
      <c r="G546" s="19">
        <v>0</v>
      </c>
      <c r="H546" s="96" t="s">
        <v>38</v>
      </c>
      <c r="I546" s="96" t="s">
        <v>38</v>
      </c>
      <c r="J546" s="19">
        <v>6.35</v>
      </c>
      <c r="K546" s="19">
        <v>0</v>
      </c>
      <c r="L546" t="str">
        <f>VLOOKUP(LEFT(A546,FIND("-",A546)-1),MASTER!A:C,2,FALSE())</f>
        <v>Gold</v>
      </c>
      <c r="M546" t="str">
        <f>VLOOKUP(LEFT(A546,FIND("-",A546)-1),MASTER!A:C,3,FALSE())</f>
        <v>Sale</v>
      </c>
      <c r="N546" t="str">
        <f t="shared" si="43"/>
        <v/>
      </c>
      <c r="O546" t="str">
        <f t="shared" si="44"/>
        <v/>
      </c>
      <c r="P546">
        <f t="shared" si="45"/>
        <v>0</v>
      </c>
      <c r="Q546">
        <f t="shared" si="46"/>
        <v>0</v>
      </c>
      <c r="R546">
        <f t="shared" si="47"/>
        <v>0</v>
      </c>
    </row>
    <row r="547" spans="1:18" ht="15" customHeight="1">
      <c r="A547" s="17" t="s">
        <v>169</v>
      </c>
      <c r="B547" s="17" t="s">
        <v>143</v>
      </c>
      <c r="C547" s="17" t="s">
        <v>48</v>
      </c>
      <c r="D547" s="17" t="s">
        <v>60</v>
      </c>
      <c r="E547" s="96" t="s">
        <v>38</v>
      </c>
      <c r="F547" s="96" t="s">
        <v>38</v>
      </c>
      <c r="G547" s="19">
        <v>0</v>
      </c>
      <c r="H547" s="96" t="s">
        <v>38</v>
      </c>
      <c r="I547" s="96" t="s">
        <v>38</v>
      </c>
      <c r="J547" s="19">
        <v>0.23</v>
      </c>
      <c r="K547" s="19">
        <v>0</v>
      </c>
      <c r="L547" t="str">
        <f>VLOOKUP(LEFT(A547,FIND("-",A547)-1),MASTER!A:C,2,FALSE())</f>
        <v>Gold</v>
      </c>
      <c r="M547" t="str">
        <f>VLOOKUP(LEFT(A547,FIND("-",A547)-1),MASTER!A:C,3,FALSE())</f>
        <v>Sale</v>
      </c>
      <c r="N547" t="str">
        <f t="shared" si="43"/>
        <v/>
      </c>
      <c r="O547" t="str">
        <f t="shared" si="44"/>
        <v/>
      </c>
      <c r="P547">
        <f t="shared" si="45"/>
        <v>0</v>
      </c>
      <c r="Q547">
        <f t="shared" si="46"/>
        <v>0</v>
      </c>
      <c r="R547">
        <f t="shared" si="47"/>
        <v>0</v>
      </c>
    </row>
    <row r="548" spans="1:18" ht="15" customHeight="1">
      <c r="A548" s="17" t="s">
        <v>169</v>
      </c>
      <c r="B548" s="17" t="s">
        <v>143</v>
      </c>
      <c r="C548" s="17" t="s">
        <v>48</v>
      </c>
      <c r="D548" s="17" t="s">
        <v>61</v>
      </c>
      <c r="E548" s="96" t="s">
        <v>38</v>
      </c>
      <c r="F548" s="96" t="s">
        <v>38</v>
      </c>
      <c r="G548" s="19">
        <v>0</v>
      </c>
      <c r="H548" s="96" t="s">
        <v>38</v>
      </c>
      <c r="I548" s="96" t="s">
        <v>38</v>
      </c>
      <c r="J548" s="19">
        <v>0.23</v>
      </c>
      <c r="K548" s="19">
        <v>0</v>
      </c>
      <c r="L548" t="str">
        <f>VLOOKUP(LEFT(A548,FIND("-",A548)-1),MASTER!A:C,2,FALSE())</f>
        <v>Gold</v>
      </c>
      <c r="M548" t="str">
        <f>VLOOKUP(LEFT(A548,FIND("-",A548)-1),MASTER!A:C,3,FALSE())</f>
        <v>Sale</v>
      </c>
      <c r="N548" t="str">
        <f t="shared" si="43"/>
        <v/>
      </c>
      <c r="O548" t="str">
        <f t="shared" si="44"/>
        <v/>
      </c>
      <c r="P548">
        <f t="shared" si="45"/>
        <v>0</v>
      </c>
      <c r="Q548">
        <f t="shared" si="46"/>
        <v>0</v>
      </c>
      <c r="R548">
        <f t="shared" si="47"/>
        <v>0</v>
      </c>
    </row>
    <row r="549" spans="1:18" ht="15" customHeight="1">
      <c r="A549" s="17" t="s">
        <v>169</v>
      </c>
      <c r="B549" s="17" t="s">
        <v>143</v>
      </c>
      <c r="C549" s="17" t="s">
        <v>48</v>
      </c>
      <c r="D549" s="17" t="s">
        <v>42</v>
      </c>
      <c r="E549" s="96" t="s">
        <v>38</v>
      </c>
      <c r="F549" s="96" t="s">
        <v>38</v>
      </c>
      <c r="G549" s="19">
        <v>0.31</v>
      </c>
      <c r="H549" s="96" t="s">
        <v>38</v>
      </c>
      <c r="I549" s="96" t="s">
        <v>38</v>
      </c>
      <c r="J549" s="19">
        <v>0</v>
      </c>
      <c r="K549" s="19">
        <v>0</v>
      </c>
      <c r="L549" t="str">
        <f>VLOOKUP(LEFT(A549,FIND("-",A549)-1),MASTER!A:C,2,FALSE())</f>
        <v>Gold</v>
      </c>
      <c r="M549" t="str">
        <f>VLOOKUP(LEFT(A549,FIND("-",A549)-1),MASTER!A:C,3,FALSE())</f>
        <v>Sale</v>
      </c>
      <c r="N549" t="str">
        <f t="shared" si="43"/>
        <v/>
      </c>
      <c r="O549" t="str">
        <f t="shared" si="44"/>
        <v/>
      </c>
      <c r="P549">
        <f t="shared" si="45"/>
        <v>0</v>
      </c>
      <c r="Q549">
        <f t="shared" si="46"/>
        <v>0</v>
      </c>
      <c r="R549">
        <f t="shared" si="47"/>
        <v>0</v>
      </c>
    </row>
    <row r="550" spans="1:18" ht="15" customHeight="1">
      <c r="A550" s="17" t="s">
        <v>169</v>
      </c>
      <c r="B550" s="17" t="s">
        <v>143</v>
      </c>
      <c r="C550" s="17" t="s">
        <v>48</v>
      </c>
      <c r="D550" s="17" t="s">
        <v>43</v>
      </c>
      <c r="E550" s="96" t="s">
        <v>38</v>
      </c>
      <c r="F550" s="96" t="s">
        <v>38</v>
      </c>
      <c r="G550" s="19">
        <v>217275</v>
      </c>
      <c r="H550" s="96" t="s">
        <v>38</v>
      </c>
      <c r="I550" s="96" t="s">
        <v>38</v>
      </c>
      <c r="J550" s="19">
        <v>0</v>
      </c>
      <c r="K550" s="19">
        <v>0</v>
      </c>
      <c r="L550" t="str">
        <f>VLOOKUP(LEFT(A550,FIND("-",A550)-1),MASTER!A:C,2,FALSE())</f>
        <v>Gold</v>
      </c>
      <c r="M550" t="str">
        <f>VLOOKUP(LEFT(A550,FIND("-",A550)-1),MASTER!A:C,3,FALSE())</f>
        <v>Sale</v>
      </c>
      <c r="N550" t="str">
        <f t="shared" si="43"/>
        <v/>
      </c>
      <c r="O550" t="str">
        <f t="shared" si="44"/>
        <v/>
      </c>
      <c r="P550">
        <f t="shared" si="45"/>
        <v>0</v>
      </c>
      <c r="Q550">
        <f t="shared" si="46"/>
        <v>0</v>
      </c>
      <c r="R550">
        <f t="shared" si="47"/>
        <v>0</v>
      </c>
    </row>
    <row r="551" spans="1:18" ht="15" customHeight="1">
      <c r="A551" s="17" t="s">
        <v>170</v>
      </c>
      <c r="B551" s="17" t="s">
        <v>143</v>
      </c>
      <c r="C551" s="17" t="s">
        <v>48</v>
      </c>
      <c r="D551" s="17" t="s">
        <v>49</v>
      </c>
      <c r="E551" s="96" t="s">
        <v>38</v>
      </c>
      <c r="F551" s="19">
        <v>0</v>
      </c>
      <c r="G551" s="19">
        <v>0</v>
      </c>
      <c r="H551" s="97">
        <v>559.86800000000005</v>
      </c>
      <c r="I551" s="19">
        <v>7056.91</v>
      </c>
      <c r="J551" s="19">
        <v>3099651.52</v>
      </c>
      <c r="K551" s="19">
        <v>3099651.52</v>
      </c>
      <c r="L551" t="str">
        <f>VLOOKUP(LEFT(A551,FIND("-",A551)-1),MASTER!A:C,2,FALSE())</f>
        <v>Gold</v>
      </c>
      <c r="M551" t="str">
        <f>VLOOKUP(LEFT(A551,FIND("-",A551)-1),MASTER!A:C,3,FALSE())</f>
        <v>Sale</v>
      </c>
      <c r="N551">
        <f t="shared" si="43"/>
        <v>559.86800000000005</v>
      </c>
      <c r="O551">
        <f t="shared" si="44"/>
        <v>7056.91</v>
      </c>
      <c r="P551">
        <f t="shared" si="45"/>
        <v>3950938.088</v>
      </c>
      <c r="Q551">
        <f t="shared" si="46"/>
        <v>3950938.088</v>
      </c>
      <c r="R551">
        <f t="shared" si="47"/>
        <v>0</v>
      </c>
    </row>
    <row r="552" spans="1:18" ht="15" customHeight="1">
      <c r="A552" s="17" t="s">
        <v>170</v>
      </c>
      <c r="B552" s="17" t="s">
        <v>143</v>
      </c>
      <c r="C552" s="17" t="s">
        <v>48</v>
      </c>
      <c r="D552" s="17" t="s">
        <v>50</v>
      </c>
      <c r="E552" s="96" t="s">
        <v>38</v>
      </c>
      <c r="F552" s="96" t="s">
        <v>38</v>
      </c>
      <c r="G552" s="19">
        <v>0</v>
      </c>
      <c r="H552" s="96" t="s">
        <v>38</v>
      </c>
      <c r="I552" s="96" t="s">
        <v>38</v>
      </c>
      <c r="J552" s="19">
        <v>159486.17000000001</v>
      </c>
      <c r="K552" s="19">
        <v>159486.17000000001</v>
      </c>
      <c r="L552" t="str">
        <f>VLOOKUP(LEFT(A552,FIND("-",A552)-1),MASTER!A:C,2,FALSE())</f>
        <v>Gold</v>
      </c>
      <c r="M552" t="str">
        <f>VLOOKUP(LEFT(A552,FIND("-",A552)-1),MASTER!A:C,3,FALSE())</f>
        <v>Sale</v>
      </c>
      <c r="N552" t="str">
        <f t="shared" si="43"/>
        <v/>
      </c>
      <c r="O552" t="str">
        <f t="shared" si="44"/>
        <v/>
      </c>
      <c r="P552">
        <f t="shared" si="45"/>
        <v>0</v>
      </c>
      <c r="Q552">
        <f t="shared" si="46"/>
        <v>0</v>
      </c>
      <c r="R552">
        <f t="shared" si="47"/>
        <v>0</v>
      </c>
    </row>
    <row r="553" spans="1:18" ht="15" customHeight="1">
      <c r="A553" s="17" t="s">
        <v>170</v>
      </c>
      <c r="B553" s="17" t="s">
        <v>143</v>
      </c>
      <c r="C553" s="17" t="s">
        <v>48</v>
      </c>
      <c r="D553" s="17" t="s">
        <v>51</v>
      </c>
      <c r="E553" s="96" t="s">
        <v>38</v>
      </c>
      <c r="F553" s="96" t="s">
        <v>38</v>
      </c>
      <c r="G553" s="19">
        <v>0</v>
      </c>
      <c r="H553" s="96" t="s">
        <v>38</v>
      </c>
      <c r="I553" s="96" t="s">
        <v>38</v>
      </c>
      <c r="J553" s="19">
        <v>4789.79</v>
      </c>
      <c r="K553" s="19">
        <v>4789.79</v>
      </c>
      <c r="L553" t="str">
        <f>VLOOKUP(LEFT(A553,FIND("-",A553)-1),MASTER!A:C,2,FALSE())</f>
        <v>Gold</v>
      </c>
      <c r="M553" t="str">
        <f>VLOOKUP(LEFT(A553,FIND("-",A553)-1),MASTER!A:C,3,FALSE())</f>
        <v>Sale</v>
      </c>
      <c r="N553" t="str">
        <f t="shared" si="43"/>
        <v/>
      </c>
      <c r="O553" t="str">
        <f t="shared" si="44"/>
        <v/>
      </c>
      <c r="P553">
        <f t="shared" si="45"/>
        <v>0</v>
      </c>
      <c r="Q553">
        <f t="shared" si="46"/>
        <v>0</v>
      </c>
      <c r="R553">
        <f t="shared" si="47"/>
        <v>0</v>
      </c>
    </row>
    <row r="554" spans="1:18" ht="15" customHeight="1">
      <c r="A554" s="17" t="s">
        <v>170</v>
      </c>
      <c r="B554" s="17" t="s">
        <v>143</v>
      </c>
      <c r="C554" s="17" t="s">
        <v>48</v>
      </c>
      <c r="D554" s="17" t="s">
        <v>56</v>
      </c>
      <c r="E554" s="96" t="s">
        <v>38</v>
      </c>
      <c r="F554" s="96" t="s">
        <v>38</v>
      </c>
      <c r="G554" s="19">
        <v>0</v>
      </c>
      <c r="H554" s="96" t="s">
        <v>38</v>
      </c>
      <c r="I554" s="96" t="s">
        <v>38</v>
      </c>
      <c r="J554" s="19">
        <v>540.25</v>
      </c>
      <c r="K554" s="19">
        <v>540.25</v>
      </c>
      <c r="L554" t="str">
        <f>VLOOKUP(LEFT(A554,FIND("-",A554)-1),MASTER!A:C,2,FALSE())</f>
        <v>Gold</v>
      </c>
      <c r="M554" t="str">
        <f>VLOOKUP(LEFT(A554,FIND("-",A554)-1),MASTER!A:C,3,FALSE())</f>
        <v>Sale</v>
      </c>
      <c r="N554" t="str">
        <f t="shared" si="43"/>
        <v/>
      </c>
      <c r="O554" t="str">
        <f t="shared" si="44"/>
        <v/>
      </c>
      <c r="P554">
        <f t="shared" si="45"/>
        <v>0</v>
      </c>
      <c r="Q554">
        <f t="shared" si="46"/>
        <v>0</v>
      </c>
      <c r="R554">
        <f t="shared" si="47"/>
        <v>0</v>
      </c>
    </row>
    <row r="555" spans="1:18" ht="15" customHeight="1">
      <c r="A555" s="17" t="s">
        <v>170</v>
      </c>
      <c r="B555" s="17" t="s">
        <v>143</v>
      </c>
      <c r="C555" s="17" t="s">
        <v>48</v>
      </c>
      <c r="D555" s="17" t="s">
        <v>57</v>
      </c>
      <c r="E555" s="96" t="s">
        <v>38</v>
      </c>
      <c r="F555" s="96" t="s">
        <v>38</v>
      </c>
      <c r="G555" s="19">
        <v>0</v>
      </c>
      <c r="H555" s="96" t="s">
        <v>38</v>
      </c>
      <c r="I555" s="96" t="s">
        <v>38</v>
      </c>
      <c r="J555" s="19">
        <v>851302.44</v>
      </c>
      <c r="K555" s="19">
        <v>851302.44</v>
      </c>
      <c r="L555" t="str">
        <f>VLOOKUP(LEFT(A555,FIND("-",A555)-1),MASTER!A:C,2,FALSE())</f>
        <v>Gold</v>
      </c>
      <c r="M555" t="str">
        <f>VLOOKUP(LEFT(A555,FIND("-",A555)-1),MASTER!A:C,3,FALSE())</f>
        <v>Sale</v>
      </c>
      <c r="N555" t="str">
        <f t="shared" si="43"/>
        <v/>
      </c>
      <c r="O555" t="str">
        <f t="shared" si="44"/>
        <v/>
      </c>
      <c r="P555">
        <f t="shared" si="45"/>
        <v>0</v>
      </c>
      <c r="Q555">
        <f t="shared" si="46"/>
        <v>0</v>
      </c>
      <c r="R555">
        <f t="shared" si="47"/>
        <v>0</v>
      </c>
    </row>
    <row r="556" spans="1:18" ht="15" customHeight="1">
      <c r="A556" s="17" t="s">
        <v>170</v>
      </c>
      <c r="B556" s="17" t="s">
        <v>143</v>
      </c>
      <c r="C556" s="17" t="s">
        <v>48</v>
      </c>
      <c r="D556" s="17" t="s">
        <v>58</v>
      </c>
      <c r="E556" s="96" t="s">
        <v>38</v>
      </c>
      <c r="F556" s="96" t="s">
        <v>38</v>
      </c>
      <c r="G556" s="19">
        <v>0</v>
      </c>
      <c r="H556" s="96" t="s">
        <v>38</v>
      </c>
      <c r="I556" s="96" t="s">
        <v>38</v>
      </c>
      <c r="J556" s="19">
        <v>1707.81</v>
      </c>
      <c r="K556" s="19">
        <v>1707.81</v>
      </c>
      <c r="L556" t="str">
        <f>VLOOKUP(LEFT(A556,FIND("-",A556)-1),MASTER!A:C,2,FALSE())</f>
        <v>Gold</v>
      </c>
      <c r="M556" t="str">
        <f>VLOOKUP(LEFT(A556,FIND("-",A556)-1),MASTER!A:C,3,FALSE())</f>
        <v>Sale</v>
      </c>
      <c r="N556" t="str">
        <f t="shared" si="43"/>
        <v/>
      </c>
      <c r="O556" t="str">
        <f t="shared" si="44"/>
        <v/>
      </c>
      <c r="P556">
        <f t="shared" si="45"/>
        <v>0</v>
      </c>
      <c r="Q556">
        <f t="shared" si="46"/>
        <v>0</v>
      </c>
      <c r="R556">
        <f t="shared" si="47"/>
        <v>0</v>
      </c>
    </row>
    <row r="557" spans="1:18" ht="15" customHeight="1">
      <c r="A557" s="17" t="s">
        <v>170</v>
      </c>
      <c r="B557" s="17" t="s">
        <v>143</v>
      </c>
      <c r="C557" s="17" t="s">
        <v>48</v>
      </c>
      <c r="D557" s="17" t="s">
        <v>59</v>
      </c>
      <c r="E557" s="96" t="s">
        <v>38</v>
      </c>
      <c r="F557" s="96" t="s">
        <v>38</v>
      </c>
      <c r="G557" s="19">
        <v>0</v>
      </c>
      <c r="H557" s="96" t="s">
        <v>38</v>
      </c>
      <c r="I557" s="96" t="s">
        <v>38</v>
      </c>
      <c r="J557" s="19">
        <v>55</v>
      </c>
      <c r="K557" s="19">
        <v>55</v>
      </c>
      <c r="L557" t="str">
        <f>VLOOKUP(LEFT(A557,FIND("-",A557)-1),MASTER!A:C,2,FALSE())</f>
        <v>Gold</v>
      </c>
      <c r="M557" t="str">
        <f>VLOOKUP(LEFT(A557,FIND("-",A557)-1),MASTER!A:C,3,FALSE())</f>
        <v>Sale</v>
      </c>
      <c r="N557" t="str">
        <f t="shared" si="43"/>
        <v/>
      </c>
      <c r="O557" t="str">
        <f t="shared" si="44"/>
        <v/>
      </c>
      <c r="P557">
        <f t="shared" si="45"/>
        <v>0</v>
      </c>
      <c r="Q557">
        <f t="shared" si="46"/>
        <v>0</v>
      </c>
      <c r="R557">
        <f t="shared" si="47"/>
        <v>0</v>
      </c>
    </row>
    <row r="558" spans="1:18" ht="15" customHeight="1">
      <c r="A558" s="17" t="s">
        <v>170</v>
      </c>
      <c r="B558" s="17" t="s">
        <v>143</v>
      </c>
      <c r="C558" s="17" t="s">
        <v>48</v>
      </c>
      <c r="D558" s="17" t="s">
        <v>52</v>
      </c>
      <c r="E558" s="96" t="s">
        <v>38</v>
      </c>
      <c r="F558" s="96" t="s">
        <v>38</v>
      </c>
      <c r="G558" s="19">
        <v>0</v>
      </c>
      <c r="H558" s="96" t="s">
        <v>38</v>
      </c>
      <c r="I558" s="96" t="s">
        <v>38</v>
      </c>
      <c r="J558" s="19">
        <v>46494.77</v>
      </c>
      <c r="K558" s="19">
        <v>0</v>
      </c>
      <c r="L558" t="str">
        <f>VLOOKUP(LEFT(A558,FIND("-",A558)-1),MASTER!A:C,2,FALSE())</f>
        <v>Gold</v>
      </c>
      <c r="M558" t="str">
        <f>VLOOKUP(LEFT(A558,FIND("-",A558)-1),MASTER!A:C,3,FALSE())</f>
        <v>Sale</v>
      </c>
      <c r="N558" t="str">
        <f t="shared" si="43"/>
        <v/>
      </c>
      <c r="O558" t="str">
        <f t="shared" si="44"/>
        <v/>
      </c>
      <c r="P558">
        <f t="shared" si="45"/>
        <v>0</v>
      </c>
      <c r="Q558">
        <f t="shared" si="46"/>
        <v>0</v>
      </c>
      <c r="R558">
        <f t="shared" si="47"/>
        <v>0</v>
      </c>
    </row>
    <row r="559" spans="1:18" ht="15" customHeight="1">
      <c r="A559" s="17" t="s">
        <v>170</v>
      </c>
      <c r="B559" s="17" t="s">
        <v>143</v>
      </c>
      <c r="C559" s="17" t="s">
        <v>48</v>
      </c>
      <c r="D559" s="17" t="s">
        <v>53</v>
      </c>
      <c r="E559" s="96" t="s">
        <v>38</v>
      </c>
      <c r="F559" s="96" t="s">
        <v>38</v>
      </c>
      <c r="G559" s="19">
        <v>0</v>
      </c>
      <c r="H559" s="96" t="s">
        <v>38</v>
      </c>
      <c r="I559" s="96" t="s">
        <v>38</v>
      </c>
      <c r="J559" s="19">
        <v>46494.77</v>
      </c>
      <c r="K559" s="19">
        <v>0</v>
      </c>
      <c r="L559" t="str">
        <f>VLOOKUP(LEFT(A559,FIND("-",A559)-1),MASTER!A:C,2,FALSE())</f>
        <v>Gold</v>
      </c>
      <c r="M559" t="str">
        <f>VLOOKUP(LEFT(A559,FIND("-",A559)-1),MASTER!A:C,3,FALSE())</f>
        <v>Sale</v>
      </c>
      <c r="N559" t="str">
        <f t="shared" si="43"/>
        <v/>
      </c>
      <c r="O559" t="str">
        <f t="shared" si="44"/>
        <v/>
      </c>
      <c r="P559">
        <f t="shared" si="45"/>
        <v>0</v>
      </c>
      <c r="Q559">
        <f t="shared" si="46"/>
        <v>0</v>
      </c>
      <c r="R559">
        <f t="shared" si="47"/>
        <v>0</v>
      </c>
    </row>
    <row r="560" spans="1:18" ht="15" customHeight="1">
      <c r="A560" s="17" t="s">
        <v>170</v>
      </c>
      <c r="B560" s="17" t="s">
        <v>143</v>
      </c>
      <c r="C560" s="17" t="s">
        <v>48</v>
      </c>
      <c r="D560" s="17" t="s">
        <v>52</v>
      </c>
      <c r="E560" s="96" t="s">
        <v>38</v>
      </c>
      <c r="F560" s="96" t="s">
        <v>38</v>
      </c>
      <c r="G560" s="19">
        <v>0</v>
      </c>
      <c r="H560" s="96" t="s">
        <v>38</v>
      </c>
      <c r="I560" s="96" t="s">
        <v>38</v>
      </c>
      <c r="J560" s="19">
        <v>2392.29</v>
      </c>
      <c r="K560" s="19">
        <v>0</v>
      </c>
      <c r="L560" t="str">
        <f>VLOOKUP(LEFT(A560,FIND("-",A560)-1),MASTER!A:C,2,FALSE())</f>
        <v>Gold</v>
      </c>
      <c r="M560" t="str">
        <f>VLOOKUP(LEFT(A560,FIND("-",A560)-1),MASTER!A:C,3,FALSE())</f>
        <v>Sale</v>
      </c>
      <c r="N560" t="str">
        <f t="shared" si="43"/>
        <v/>
      </c>
      <c r="O560" t="str">
        <f t="shared" si="44"/>
        <v/>
      </c>
      <c r="P560">
        <f t="shared" si="45"/>
        <v>0</v>
      </c>
      <c r="Q560">
        <f t="shared" si="46"/>
        <v>0</v>
      </c>
      <c r="R560">
        <f t="shared" si="47"/>
        <v>0</v>
      </c>
    </row>
    <row r="561" spans="1:18" ht="15" customHeight="1">
      <c r="A561" s="17" t="s">
        <v>170</v>
      </c>
      <c r="B561" s="17" t="s">
        <v>143</v>
      </c>
      <c r="C561" s="17" t="s">
        <v>48</v>
      </c>
      <c r="D561" s="17" t="s">
        <v>53</v>
      </c>
      <c r="E561" s="96" t="s">
        <v>38</v>
      </c>
      <c r="F561" s="96" t="s">
        <v>38</v>
      </c>
      <c r="G561" s="19">
        <v>0</v>
      </c>
      <c r="H561" s="96" t="s">
        <v>38</v>
      </c>
      <c r="I561" s="96" t="s">
        <v>38</v>
      </c>
      <c r="J561" s="19">
        <v>2392.29</v>
      </c>
      <c r="K561" s="19">
        <v>0</v>
      </c>
      <c r="L561" t="str">
        <f>VLOOKUP(LEFT(A561,FIND("-",A561)-1),MASTER!A:C,2,FALSE())</f>
        <v>Gold</v>
      </c>
      <c r="M561" t="str">
        <f>VLOOKUP(LEFT(A561,FIND("-",A561)-1),MASTER!A:C,3,FALSE())</f>
        <v>Sale</v>
      </c>
      <c r="N561" t="str">
        <f t="shared" si="43"/>
        <v/>
      </c>
      <c r="O561" t="str">
        <f t="shared" si="44"/>
        <v/>
      </c>
      <c r="P561">
        <f t="shared" si="45"/>
        <v>0</v>
      </c>
      <c r="Q561">
        <f t="shared" si="46"/>
        <v>0</v>
      </c>
      <c r="R561">
        <f t="shared" si="47"/>
        <v>0</v>
      </c>
    </row>
    <row r="562" spans="1:18" ht="15" customHeight="1">
      <c r="A562" s="17" t="s">
        <v>170</v>
      </c>
      <c r="B562" s="17" t="s">
        <v>143</v>
      </c>
      <c r="C562" s="17" t="s">
        <v>48</v>
      </c>
      <c r="D562" s="17" t="s">
        <v>54</v>
      </c>
      <c r="E562" s="96" t="s">
        <v>38</v>
      </c>
      <c r="F562" s="96" t="s">
        <v>38</v>
      </c>
      <c r="G562" s="19">
        <v>0</v>
      </c>
      <c r="H562" s="96" t="s">
        <v>38</v>
      </c>
      <c r="I562" s="96" t="s">
        <v>38</v>
      </c>
      <c r="J562" s="19">
        <v>71.849999999999994</v>
      </c>
      <c r="K562" s="19">
        <v>0</v>
      </c>
      <c r="L562" t="str">
        <f>VLOOKUP(LEFT(A562,FIND("-",A562)-1),MASTER!A:C,2,FALSE())</f>
        <v>Gold</v>
      </c>
      <c r="M562" t="str">
        <f>VLOOKUP(LEFT(A562,FIND("-",A562)-1),MASTER!A:C,3,FALSE())</f>
        <v>Sale</v>
      </c>
      <c r="N562" t="str">
        <f t="shared" si="43"/>
        <v/>
      </c>
      <c r="O562" t="str">
        <f t="shared" si="44"/>
        <v/>
      </c>
      <c r="P562">
        <f t="shared" si="45"/>
        <v>0</v>
      </c>
      <c r="Q562">
        <f t="shared" si="46"/>
        <v>0</v>
      </c>
      <c r="R562">
        <f t="shared" si="47"/>
        <v>0</v>
      </c>
    </row>
    <row r="563" spans="1:18" ht="15" customHeight="1">
      <c r="A563" s="17" t="s">
        <v>170</v>
      </c>
      <c r="B563" s="17" t="s">
        <v>143</v>
      </c>
      <c r="C563" s="17" t="s">
        <v>48</v>
      </c>
      <c r="D563" s="17" t="s">
        <v>55</v>
      </c>
      <c r="E563" s="96" t="s">
        <v>38</v>
      </c>
      <c r="F563" s="96" t="s">
        <v>38</v>
      </c>
      <c r="G563" s="19">
        <v>0</v>
      </c>
      <c r="H563" s="96" t="s">
        <v>38</v>
      </c>
      <c r="I563" s="96" t="s">
        <v>38</v>
      </c>
      <c r="J563" s="19">
        <v>71.849999999999994</v>
      </c>
      <c r="K563" s="19">
        <v>0</v>
      </c>
      <c r="L563" t="str">
        <f>VLOOKUP(LEFT(A563,FIND("-",A563)-1),MASTER!A:C,2,FALSE())</f>
        <v>Gold</v>
      </c>
      <c r="M563" t="str">
        <f>VLOOKUP(LEFT(A563,FIND("-",A563)-1),MASTER!A:C,3,FALSE())</f>
        <v>Sale</v>
      </c>
      <c r="N563" t="str">
        <f t="shared" si="43"/>
        <v/>
      </c>
      <c r="O563" t="str">
        <f t="shared" si="44"/>
        <v/>
      </c>
      <c r="P563">
        <f t="shared" si="45"/>
        <v>0</v>
      </c>
      <c r="Q563">
        <f t="shared" si="46"/>
        <v>0</v>
      </c>
      <c r="R563">
        <f t="shared" si="47"/>
        <v>0</v>
      </c>
    </row>
    <row r="564" spans="1:18" ht="15" customHeight="1">
      <c r="A564" s="17" t="s">
        <v>170</v>
      </c>
      <c r="B564" s="17" t="s">
        <v>143</v>
      </c>
      <c r="C564" s="17" t="s">
        <v>48</v>
      </c>
      <c r="D564" s="17" t="s">
        <v>52</v>
      </c>
      <c r="E564" s="96" t="s">
        <v>38</v>
      </c>
      <c r="F564" s="96" t="s">
        <v>38</v>
      </c>
      <c r="G564" s="19">
        <v>0</v>
      </c>
      <c r="H564" s="96" t="s">
        <v>38</v>
      </c>
      <c r="I564" s="96" t="s">
        <v>38</v>
      </c>
      <c r="J564" s="19">
        <v>8.1</v>
      </c>
      <c r="K564" s="19">
        <v>0</v>
      </c>
      <c r="L564" t="str">
        <f>VLOOKUP(LEFT(A564,FIND("-",A564)-1),MASTER!A:C,2,FALSE())</f>
        <v>Gold</v>
      </c>
      <c r="M564" t="str">
        <f>VLOOKUP(LEFT(A564,FIND("-",A564)-1),MASTER!A:C,3,FALSE())</f>
        <v>Sale</v>
      </c>
      <c r="N564" t="str">
        <f t="shared" si="43"/>
        <v/>
      </c>
      <c r="O564" t="str">
        <f t="shared" si="44"/>
        <v/>
      </c>
      <c r="P564">
        <f t="shared" si="45"/>
        <v>0</v>
      </c>
      <c r="Q564">
        <f t="shared" si="46"/>
        <v>0</v>
      </c>
      <c r="R564">
        <f t="shared" si="47"/>
        <v>0</v>
      </c>
    </row>
    <row r="565" spans="1:18" ht="15" customHeight="1">
      <c r="A565" s="17" t="s">
        <v>170</v>
      </c>
      <c r="B565" s="17" t="s">
        <v>143</v>
      </c>
      <c r="C565" s="17" t="s">
        <v>48</v>
      </c>
      <c r="D565" s="17" t="s">
        <v>53</v>
      </c>
      <c r="E565" s="96" t="s">
        <v>38</v>
      </c>
      <c r="F565" s="96" t="s">
        <v>38</v>
      </c>
      <c r="G565" s="19">
        <v>0</v>
      </c>
      <c r="H565" s="96" t="s">
        <v>38</v>
      </c>
      <c r="I565" s="96" t="s">
        <v>38</v>
      </c>
      <c r="J565" s="19">
        <v>8.1</v>
      </c>
      <c r="K565" s="19">
        <v>0</v>
      </c>
      <c r="L565" t="str">
        <f>VLOOKUP(LEFT(A565,FIND("-",A565)-1),MASTER!A:C,2,FALSE())</f>
        <v>Gold</v>
      </c>
      <c r="M565" t="str">
        <f>VLOOKUP(LEFT(A565,FIND("-",A565)-1),MASTER!A:C,3,FALSE())</f>
        <v>Sale</v>
      </c>
      <c r="N565" t="str">
        <f t="shared" si="43"/>
        <v/>
      </c>
      <c r="O565" t="str">
        <f t="shared" si="44"/>
        <v/>
      </c>
      <c r="P565">
        <f t="shared" si="45"/>
        <v>0</v>
      </c>
      <c r="Q565">
        <f t="shared" si="46"/>
        <v>0</v>
      </c>
      <c r="R565">
        <f t="shared" si="47"/>
        <v>0</v>
      </c>
    </row>
    <row r="566" spans="1:18" ht="15" customHeight="1">
      <c r="A566" s="17" t="s">
        <v>170</v>
      </c>
      <c r="B566" s="17" t="s">
        <v>143</v>
      </c>
      <c r="C566" s="17" t="s">
        <v>48</v>
      </c>
      <c r="D566" s="17" t="s">
        <v>60</v>
      </c>
      <c r="E566" s="96" t="s">
        <v>38</v>
      </c>
      <c r="F566" s="96" t="s">
        <v>38</v>
      </c>
      <c r="G566" s="19">
        <v>0</v>
      </c>
      <c r="H566" s="96" t="s">
        <v>38</v>
      </c>
      <c r="I566" s="96" t="s">
        <v>38</v>
      </c>
      <c r="J566" s="19">
        <v>12769.54</v>
      </c>
      <c r="K566" s="19">
        <v>0</v>
      </c>
      <c r="L566" t="str">
        <f>VLOOKUP(LEFT(A566,FIND("-",A566)-1),MASTER!A:C,2,FALSE())</f>
        <v>Gold</v>
      </c>
      <c r="M566" t="str">
        <f>VLOOKUP(LEFT(A566,FIND("-",A566)-1),MASTER!A:C,3,FALSE())</f>
        <v>Sale</v>
      </c>
      <c r="N566" t="str">
        <f t="shared" si="43"/>
        <v/>
      </c>
      <c r="O566" t="str">
        <f t="shared" si="44"/>
        <v/>
      </c>
      <c r="P566">
        <f t="shared" si="45"/>
        <v>0</v>
      </c>
      <c r="Q566">
        <f t="shared" si="46"/>
        <v>0</v>
      </c>
      <c r="R566">
        <f t="shared" si="47"/>
        <v>0</v>
      </c>
    </row>
    <row r="567" spans="1:18" ht="15" customHeight="1">
      <c r="A567" s="17" t="s">
        <v>170</v>
      </c>
      <c r="B567" s="17" t="s">
        <v>143</v>
      </c>
      <c r="C567" s="17" t="s">
        <v>48</v>
      </c>
      <c r="D567" s="17" t="s">
        <v>61</v>
      </c>
      <c r="E567" s="96" t="s">
        <v>38</v>
      </c>
      <c r="F567" s="96" t="s">
        <v>38</v>
      </c>
      <c r="G567" s="19">
        <v>0</v>
      </c>
      <c r="H567" s="96" t="s">
        <v>38</v>
      </c>
      <c r="I567" s="96" t="s">
        <v>38</v>
      </c>
      <c r="J567" s="19">
        <v>12769.54</v>
      </c>
      <c r="K567" s="19">
        <v>0</v>
      </c>
      <c r="L567" t="str">
        <f>VLOOKUP(LEFT(A567,FIND("-",A567)-1),MASTER!A:C,2,FALSE())</f>
        <v>Gold</v>
      </c>
      <c r="M567" t="str">
        <f>VLOOKUP(LEFT(A567,FIND("-",A567)-1),MASTER!A:C,3,FALSE())</f>
        <v>Sale</v>
      </c>
      <c r="N567" t="str">
        <f t="shared" si="43"/>
        <v/>
      </c>
      <c r="O567" t="str">
        <f t="shared" si="44"/>
        <v/>
      </c>
      <c r="P567">
        <f t="shared" si="45"/>
        <v>0</v>
      </c>
      <c r="Q567">
        <f t="shared" si="46"/>
        <v>0</v>
      </c>
      <c r="R567">
        <f t="shared" si="47"/>
        <v>0</v>
      </c>
    </row>
    <row r="568" spans="1:18" ht="15" customHeight="1">
      <c r="A568" s="17" t="s">
        <v>170</v>
      </c>
      <c r="B568" s="17" t="s">
        <v>143</v>
      </c>
      <c r="C568" s="17" t="s">
        <v>48</v>
      </c>
      <c r="D568" s="17" t="s">
        <v>60</v>
      </c>
      <c r="E568" s="96" t="s">
        <v>38</v>
      </c>
      <c r="F568" s="96" t="s">
        <v>38</v>
      </c>
      <c r="G568" s="19">
        <v>0</v>
      </c>
      <c r="H568" s="96" t="s">
        <v>38</v>
      </c>
      <c r="I568" s="96" t="s">
        <v>38</v>
      </c>
      <c r="J568" s="19">
        <v>25.62</v>
      </c>
      <c r="K568" s="19">
        <v>0</v>
      </c>
      <c r="L568" t="str">
        <f>VLOOKUP(LEFT(A568,FIND("-",A568)-1),MASTER!A:C,2,FALSE())</f>
        <v>Gold</v>
      </c>
      <c r="M568" t="str">
        <f>VLOOKUP(LEFT(A568,FIND("-",A568)-1),MASTER!A:C,3,FALSE())</f>
        <v>Sale</v>
      </c>
      <c r="N568" t="str">
        <f t="shared" si="43"/>
        <v/>
      </c>
      <c r="O568" t="str">
        <f t="shared" si="44"/>
        <v/>
      </c>
      <c r="P568">
        <f t="shared" si="45"/>
        <v>0</v>
      </c>
      <c r="Q568">
        <f t="shared" si="46"/>
        <v>0</v>
      </c>
      <c r="R568">
        <f t="shared" si="47"/>
        <v>0</v>
      </c>
    </row>
    <row r="569" spans="1:18" ht="15" customHeight="1">
      <c r="A569" s="17" t="s">
        <v>170</v>
      </c>
      <c r="B569" s="17" t="s">
        <v>143</v>
      </c>
      <c r="C569" s="17" t="s">
        <v>48</v>
      </c>
      <c r="D569" s="17" t="s">
        <v>61</v>
      </c>
      <c r="E569" s="96" t="s">
        <v>38</v>
      </c>
      <c r="F569" s="96" t="s">
        <v>38</v>
      </c>
      <c r="G569" s="19">
        <v>0</v>
      </c>
      <c r="H569" s="96" t="s">
        <v>38</v>
      </c>
      <c r="I569" s="96" t="s">
        <v>38</v>
      </c>
      <c r="J569" s="19">
        <v>25.62</v>
      </c>
      <c r="K569" s="19">
        <v>0</v>
      </c>
      <c r="L569" t="str">
        <f>VLOOKUP(LEFT(A569,FIND("-",A569)-1),MASTER!A:C,2,FALSE())</f>
        <v>Gold</v>
      </c>
      <c r="M569" t="str">
        <f>VLOOKUP(LEFT(A569,FIND("-",A569)-1),MASTER!A:C,3,FALSE())</f>
        <v>Sale</v>
      </c>
      <c r="N569" t="str">
        <f t="shared" si="43"/>
        <v/>
      </c>
      <c r="O569" t="str">
        <f t="shared" si="44"/>
        <v/>
      </c>
      <c r="P569">
        <f t="shared" si="45"/>
        <v>0</v>
      </c>
      <c r="Q569">
        <f t="shared" si="46"/>
        <v>0</v>
      </c>
      <c r="R569">
        <f t="shared" si="47"/>
        <v>0</v>
      </c>
    </row>
    <row r="570" spans="1:18" ht="15" customHeight="1">
      <c r="A570" s="17" t="s">
        <v>170</v>
      </c>
      <c r="B570" s="17" t="s">
        <v>143</v>
      </c>
      <c r="C570" s="17" t="s">
        <v>48</v>
      </c>
      <c r="D570" s="17" t="s">
        <v>60</v>
      </c>
      <c r="E570" s="96" t="s">
        <v>38</v>
      </c>
      <c r="F570" s="96" t="s">
        <v>38</v>
      </c>
      <c r="G570" s="19">
        <v>0</v>
      </c>
      <c r="H570" s="96" t="s">
        <v>38</v>
      </c>
      <c r="I570" s="96" t="s">
        <v>38</v>
      </c>
      <c r="J570" s="19">
        <v>0.83</v>
      </c>
      <c r="K570" s="19">
        <v>0</v>
      </c>
      <c r="L570" t="str">
        <f>VLOOKUP(LEFT(A570,FIND("-",A570)-1),MASTER!A:C,2,FALSE())</f>
        <v>Gold</v>
      </c>
      <c r="M570" t="str">
        <f>VLOOKUP(LEFT(A570,FIND("-",A570)-1),MASTER!A:C,3,FALSE())</f>
        <v>Sale</v>
      </c>
      <c r="N570" t="str">
        <f t="shared" si="43"/>
        <v/>
      </c>
      <c r="O570" t="str">
        <f t="shared" si="44"/>
        <v/>
      </c>
      <c r="P570">
        <f t="shared" si="45"/>
        <v>0</v>
      </c>
      <c r="Q570">
        <f t="shared" si="46"/>
        <v>0</v>
      </c>
      <c r="R570">
        <f t="shared" si="47"/>
        <v>0</v>
      </c>
    </row>
    <row r="571" spans="1:18" ht="15" customHeight="1">
      <c r="A571" s="17" t="s">
        <v>170</v>
      </c>
      <c r="B571" s="17" t="s">
        <v>143</v>
      </c>
      <c r="C571" s="17" t="s">
        <v>48</v>
      </c>
      <c r="D571" s="17" t="s">
        <v>61</v>
      </c>
      <c r="E571" s="96" t="s">
        <v>38</v>
      </c>
      <c r="F571" s="96" t="s">
        <v>38</v>
      </c>
      <c r="G571" s="19">
        <v>0</v>
      </c>
      <c r="H571" s="96" t="s">
        <v>38</v>
      </c>
      <c r="I571" s="96" t="s">
        <v>38</v>
      </c>
      <c r="J571" s="19">
        <v>0.83</v>
      </c>
      <c r="K571" s="19">
        <v>0</v>
      </c>
      <c r="L571" t="str">
        <f>VLOOKUP(LEFT(A571,FIND("-",A571)-1),MASTER!A:C,2,FALSE())</f>
        <v>Gold</v>
      </c>
      <c r="M571" t="str">
        <f>VLOOKUP(LEFT(A571,FIND("-",A571)-1),MASTER!A:C,3,FALSE())</f>
        <v>Sale</v>
      </c>
      <c r="N571" t="str">
        <f t="shared" si="43"/>
        <v/>
      </c>
      <c r="O571" t="str">
        <f t="shared" si="44"/>
        <v/>
      </c>
      <c r="P571">
        <f t="shared" si="45"/>
        <v>0</v>
      </c>
      <c r="Q571">
        <f t="shared" si="46"/>
        <v>0</v>
      </c>
      <c r="R571">
        <f t="shared" si="47"/>
        <v>0</v>
      </c>
    </row>
    <row r="572" spans="1:18" ht="15" customHeight="1">
      <c r="A572" s="17" t="s">
        <v>170</v>
      </c>
      <c r="B572" s="17" t="s">
        <v>143</v>
      </c>
      <c r="C572" s="17" t="s">
        <v>48</v>
      </c>
      <c r="D572" s="17" t="s">
        <v>42</v>
      </c>
      <c r="E572" s="96" t="s">
        <v>38</v>
      </c>
      <c r="F572" s="96" t="s">
        <v>38</v>
      </c>
      <c r="G572" s="19">
        <v>0</v>
      </c>
      <c r="H572" s="96" t="s">
        <v>38</v>
      </c>
      <c r="I572" s="96" t="s">
        <v>38</v>
      </c>
      <c r="J572" s="19">
        <v>0.02</v>
      </c>
      <c r="K572" s="19">
        <v>0</v>
      </c>
      <c r="L572" t="str">
        <f>VLOOKUP(LEFT(A572,FIND("-",A572)-1),MASTER!A:C,2,FALSE())</f>
        <v>Gold</v>
      </c>
      <c r="M572" t="str">
        <f>VLOOKUP(LEFT(A572,FIND("-",A572)-1),MASTER!A:C,3,FALSE())</f>
        <v>Sale</v>
      </c>
      <c r="N572" t="str">
        <f t="shared" si="43"/>
        <v/>
      </c>
      <c r="O572" t="str">
        <f t="shared" si="44"/>
        <v/>
      </c>
      <c r="P572">
        <f t="shared" si="45"/>
        <v>0</v>
      </c>
      <c r="Q572">
        <f t="shared" si="46"/>
        <v>0</v>
      </c>
      <c r="R572">
        <f t="shared" si="47"/>
        <v>0</v>
      </c>
    </row>
    <row r="573" spans="1:18" ht="15" customHeight="1">
      <c r="A573" s="17" t="s">
        <v>170</v>
      </c>
      <c r="B573" s="17" t="s">
        <v>143</v>
      </c>
      <c r="C573" s="17" t="s">
        <v>48</v>
      </c>
      <c r="D573" s="17" t="s">
        <v>43</v>
      </c>
      <c r="E573" s="96" t="s">
        <v>38</v>
      </c>
      <c r="F573" s="96" t="s">
        <v>38</v>
      </c>
      <c r="G573" s="19">
        <v>4241059</v>
      </c>
      <c r="H573" s="96" t="s">
        <v>38</v>
      </c>
      <c r="I573" s="96" t="s">
        <v>38</v>
      </c>
      <c r="J573" s="19">
        <v>0</v>
      </c>
      <c r="K573" s="19">
        <v>0</v>
      </c>
      <c r="L573" t="str">
        <f>VLOOKUP(LEFT(A573,FIND("-",A573)-1),MASTER!A:C,2,FALSE())</f>
        <v>Gold</v>
      </c>
      <c r="M573" t="str">
        <f>VLOOKUP(LEFT(A573,FIND("-",A573)-1),MASTER!A:C,3,FALSE())</f>
        <v>Sale</v>
      </c>
      <c r="N573" t="str">
        <f t="shared" si="43"/>
        <v/>
      </c>
      <c r="O573" t="str">
        <f t="shared" si="44"/>
        <v/>
      </c>
      <c r="P573">
        <f t="shared" si="45"/>
        <v>0</v>
      </c>
      <c r="Q573">
        <f t="shared" si="46"/>
        <v>0</v>
      </c>
      <c r="R573">
        <f t="shared" si="47"/>
        <v>0</v>
      </c>
    </row>
    <row r="574" spans="1:18" ht="15" customHeight="1">
      <c r="A574" s="17" t="s">
        <v>171</v>
      </c>
      <c r="B574" s="17" t="s">
        <v>143</v>
      </c>
      <c r="C574" s="17" t="s">
        <v>48</v>
      </c>
      <c r="D574" s="17" t="s">
        <v>49</v>
      </c>
      <c r="E574" s="96" t="s">
        <v>38</v>
      </c>
      <c r="F574" s="19">
        <v>0</v>
      </c>
      <c r="G574" s="19">
        <v>0</v>
      </c>
      <c r="H574" s="97">
        <v>422.19499999999999</v>
      </c>
      <c r="I574" s="19">
        <v>7056.91</v>
      </c>
      <c r="J574" s="19">
        <v>2084972.65</v>
      </c>
      <c r="K574" s="19">
        <v>2084972.65</v>
      </c>
      <c r="L574" t="str">
        <f>VLOOKUP(LEFT(A574,FIND("-",A574)-1),MASTER!A:C,2,FALSE())</f>
        <v>Gold</v>
      </c>
      <c r="M574" t="str">
        <f>VLOOKUP(LEFT(A574,FIND("-",A574)-1),MASTER!A:C,3,FALSE())</f>
        <v>Sale</v>
      </c>
      <c r="N574">
        <f t="shared" si="43"/>
        <v>422.19499999999999</v>
      </c>
      <c r="O574">
        <f t="shared" si="44"/>
        <v>7056.91</v>
      </c>
      <c r="P574">
        <f t="shared" si="45"/>
        <v>2979392.1170000001</v>
      </c>
      <c r="Q574">
        <f t="shared" si="46"/>
        <v>2979392.1170000001</v>
      </c>
      <c r="R574">
        <f t="shared" si="47"/>
        <v>0</v>
      </c>
    </row>
    <row r="575" spans="1:18" ht="15" customHeight="1">
      <c r="A575" s="17" t="s">
        <v>171</v>
      </c>
      <c r="B575" s="17" t="s">
        <v>143</v>
      </c>
      <c r="C575" s="17" t="s">
        <v>48</v>
      </c>
      <c r="D575" s="17" t="s">
        <v>51</v>
      </c>
      <c r="E575" s="96" t="s">
        <v>38</v>
      </c>
      <c r="F575" s="96" t="s">
        <v>38</v>
      </c>
      <c r="G575" s="19">
        <v>0</v>
      </c>
      <c r="H575" s="96" t="s">
        <v>38</v>
      </c>
      <c r="I575" s="96" t="s">
        <v>38</v>
      </c>
      <c r="J575" s="19">
        <v>5199.68</v>
      </c>
      <c r="K575" s="19">
        <v>5199.68</v>
      </c>
      <c r="L575" t="str">
        <f>VLOOKUP(LEFT(A575,FIND("-",A575)-1),MASTER!A:C,2,FALSE())</f>
        <v>Gold</v>
      </c>
      <c r="M575" t="str">
        <f>VLOOKUP(LEFT(A575,FIND("-",A575)-1),MASTER!A:C,3,FALSE())</f>
        <v>Sale</v>
      </c>
      <c r="N575" t="str">
        <f t="shared" si="43"/>
        <v/>
      </c>
      <c r="O575" t="str">
        <f t="shared" si="44"/>
        <v/>
      </c>
      <c r="P575">
        <f t="shared" si="45"/>
        <v>0</v>
      </c>
      <c r="Q575">
        <f t="shared" si="46"/>
        <v>0</v>
      </c>
      <c r="R575">
        <f t="shared" si="47"/>
        <v>0</v>
      </c>
    </row>
    <row r="576" spans="1:18" ht="15" customHeight="1">
      <c r="A576" s="17" t="s">
        <v>171</v>
      </c>
      <c r="B576" s="17" t="s">
        <v>143</v>
      </c>
      <c r="C576" s="17" t="s">
        <v>48</v>
      </c>
      <c r="D576" s="17" t="s">
        <v>50</v>
      </c>
      <c r="E576" s="96" t="s">
        <v>38</v>
      </c>
      <c r="F576" s="96" t="s">
        <v>38</v>
      </c>
      <c r="G576" s="19">
        <v>0</v>
      </c>
      <c r="H576" s="96" t="s">
        <v>38</v>
      </c>
      <c r="I576" s="96" t="s">
        <v>38</v>
      </c>
      <c r="J576" s="19">
        <v>113348.13</v>
      </c>
      <c r="K576" s="19">
        <v>113348.13</v>
      </c>
      <c r="L576" t="str">
        <f>VLOOKUP(LEFT(A576,FIND("-",A576)-1),MASTER!A:C,2,FALSE())</f>
        <v>Gold</v>
      </c>
      <c r="M576" t="str">
        <f>VLOOKUP(LEFT(A576,FIND("-",A576)-1),MASTER!A:C,3,FALSE())</f>
        <v>Sale</v>
      </c>
      <c r="N576" t="str">
        <f t="shared" si="43"/>
        <v/>
      </c>
      <c r="O576" t="str">
        <f t="shared" si="44"/>
        <v/>
      </c>
      <c r="P576">
        <f t="shared" si="45"/>
        <v>0</v>
      </c>
      <c r="Q576">
        <f t="shared" si="46"/>
        <v>0</v>
      </c>
      <c r="R576">
        <f t="shared" si="47"/>
        <v>0</v>
      </c>
    </row>
    <row r="577" spans="1:18" ht="15" customHeight="1">
      <c r="A577" s="17" t="s">
        <v>171</v>
      </c>
      <c r="B577" s="17" t="s">
        <v>143</v>
      </c>
      <c r="C577" s="17" t="s">
        <v>48</v>
      </c>
      <c r="D577" s="17" t="s">
        <v>56</v>
      </c>
      <c r="E577" s="96" t="s">
        <v>38</v>
      </c>
      <c r="F577" s="96" t="s">
        <v>38</v>
      </c>
      <c r="G577" s="19">
        <v>0</v>
      </c>
      <c r="H577" s="96" t="s">
        <v>38</v>
      </c>
      <c r="I577" s="96" t="s">
        <v>38</v>
      </c>
      <c r="J577" s="19">
        <v>4.25</v>
      </c>
      <c r="K577" s="19">
        <v>4.25</v>
      </c>
      <c r="L577" t="str">
        <f>VLOOKUP(LEFT(A577,FIND("-",A577)-1),MASTER!A:C,2,FALSE())</f>
        <v>Gold</v>
      </c>
      <c r="M577" t="str">
        <f>VLOOKUP(LEFT(A577,FIND("-",A577)-1),MASTER!A:C,3,FALSE())</f>
        <v>Sale</v>
      </c>
      <c r="N577" t="str">
        <f t="shared" si="43"/>
        <v/>
      </c>
      <c r="O577" t="str">
        <f t="shared" si="44"/>
        <v/>
      </c>
      <c r="P577">
        <f t="shared" si="45"/>
        <v>0</v>
      </c>
      <c r="Q577">
        <f t="shared" si="46"/>
        <v>0</v>
      </c>
      <c r="R577">
        <f t="shared" si="47"/>
        <v>0</v>
      </c>
    </row>
    <row r="578" spans="1:18" ht="15" customHeight="1">
      <c r="A578" s="17" t="s">
        <v>171</v>
      </c>
      <c r="B578" s="17" t="s">
        <v>143</v>
      </c>
      <c r="C578" s="17" t="s">
        <v>48</v>
      </c>
      <c r="D578" s="17" t="s">
        <v>57</v>
      </c>
      <c r="E578" s="96" t="s">
        <v>38</v>
      </c>
      <c r="F578" s="96" t="s">
        <v>38</v>
      </c>
      <c r="G578" s="19">
        <v>0</v>
      </c>
      <c r="H578" s="96" t="s">
        <v>38</v>
      </c>
      <c r="I578" s="96" t="s">
        <v>38</v>
      </c>
      <c r="J578" s="19">
        <v>894415.27</v>
      </c>
      <c r="K578" s="19">
        <v>894415.27</v>
      </c>
      <c r="L578" t="str">
        <f>VLOOKUP(LEFT(A578,FIND("-",A578)-1),MASTER!A:C,2,FALSE())</f>
        <v>Gold</v>
      </c>
      <c r="M578" t="str">
        <f>VLOOKUP(LEFT(A578,FIND("-",A578)-1),MASTER!A:C,3,FALSE())</f>
        <v>Sale</v>
      </c>
      <c r="N578" t="str">
        <f t="shared" si="43"/>
        <v/>
      </c>
      <c r="O578" t="str">
        <f t="shared" si="44"/>
        <v/>
      </c>
      <c r="P578">
        <f t="shared" si="45"/>
        <v>0</v>
      </c>
      <c r="Q578">
        <f t="shared" si="46"/>
        <v>0</v>
      </c>
      <c r="R578">
        <f t="shared" si="47"/>
        <v>0</v>
      </c>
    </row>
    <row r="579" spans="1:18" ht="15" customHeight="1">
      <c r="A579" s="17" t="s">
        <v>171</v>
      </c>
      <c r="B579" s="17" t="s">
        <v>143</v>
      </c>
      <c r="C579" s="17" t="s">
        <v>48</v>
      </c>
      <c r="D579" s="17" t="s">
        <v>58</v>
      </c>
      <c r="E579" s="96" t="s">
        <v>38</v>
      </c>
      <c r="F579" s="96" t="s">
        <v>38</v>
      </c>
      <c r="G579" s="19">
        <v>0</v>
      </c>
      <c r="H579" s="96" t="s">
        <v>38</v>
      </c>
      <c r="I579" s="96" t="s">
        <v>38</v>
      </c>
      <c r="J579" s="19">
        <v>1792.53</v>
      </c>
      <c r="K579" s="19">
        <v>1792.53</v>
      </c>
      <c r="L579" t="str">
        <f>VLOOKUP(LEFT(A579,FIND("-",A579)-1),MASTER!A:C,2,FALSE())</f>
        <v>Gold</v>
      </c>
      <c r="M579" t="str">
        <f>VLOOKUP(LEFT(A579,FIND("-",A579)-1),MASTER!A:C,3,FALSE())</f>
        <v>Sale</v>
      </c>
      <c r="N579" t="str">
        <f t="shared" si="43"/>
        <v/>
      </c>
      <c r="O579" t="str">
        <f t="shared" si="44"/>
        <v/>
      </c>
      <c r="P579">
        <f t="shared" si="45"/>
        <v>0</v>
      </c>
      <c r="Q579">
        <f t="shared" si="46"/>
        <v>0</v>
      </c>
      <c r="R579">
        <f t="shared" si="47"/>
        <v>0</v>
      </c>
    </row>
    <row r="580" spans="1:18" ht="15" customHeight="1">
      <c r="A580" s="17" t="s">
        <v>171</v>
      </c>
      <c r="B580" s="17" t="s">
        <v>143</v>
      </c>
      <c r="C580" s="17" t="s">
        <v>48</v>
      </c>
      <c r="D580" s="17" t="s">
        <v>59</v>
      </c>
      <c r="E580" s="96" t="s">
        <v>38</v>
      </c>
      <c r="F580" s="96" t="s">
        <v>38</v>
      </c>
      <c r="G580" s="19">
        <v>0</v>
      </c>
      <c r="H580" s="96" t="s">
        <v>38</v>
      </c>
      <c r="I580" s="96" t="s">
        <v>38</v>
      </c>
      <c r="J580" s="19">
        <v>150</v>
      </c>
      <c r="K580" s="19">
        <v>150</v>
      </c>
      <c r="L580" t="str">
        <f>VLOOKUP(LEFT(A580,FIND("-",A580)-1),MASTER!A:C,2,FALSE())</f>
        <v>Gold</v>
      </c>
      <c r="M580" t="str">
        <f>VLOOKUP(LEFT(A580,FIND("-",A580)-1),MASTER!A:C,3,FALSE())</f>
        <v>Sale</v>
      </c>
      <c r="N580" t="str">
        <f t="shared" si="43"/>
        <v/>
      </c>
      <c r="O580" t="str">
        <f t="shared" si="44"/>
        <v/>
      </c>
      <c r="P580">
        <f t="shared" si="45"/>
        <v>0</v>
      </c>
      <c r="Q580">
        <f t="shared" si="46"/>
        <v>0</v>
      </c>
      <c r="R580">
        <f t="shared" si="47"/>
        <v>0</v>
      </c>
    </row>
    <row r="581" spans="1:18" ht="15" customHeight="1">
      <c r="A581" s="17" t="s">
        <v>171</v>
      </c>
      <c r="B581" s="17" t="s">
        <v>143</v>
      </c>
      <c r="C581" s="17" t="s">
        <v>48</v>
      </c>
      <c r="D581" s="17" t="s">
        <v>52</v>
      </c>
      <c r="E581" s="96" t="s">
        <v>38</v>
      </c>
      <c r="F581" s="96" t="s">
        <v>38</v>
      </c>
      <c r="G581" s="19">
        <v>0</v>
      </c>
      <c r="H581" s="96" t="s">
        <v>38</v>
      </c>
      <c r="I581" s="96" t="s">
        <v>38</v>
      </c>
      <c r="J581" s="19">
        <v>31274.59</v>
      </c>
      <c r="K581" s="19">
        <v>0</v>
      </c>
      <c r="L581" t="str">
        <f>VLOOKUP(LEFT(A581,FIND("-",A581)-1),MASTER!A:C,2,FALSE())</f>
        <v>Gold</v>
      </c>
      <c r="M581" t="str">
        <f>VLOOKUP(LEFT(A581,FIND("-",A581)-1),MASTER!A:C,3,FALSE())</f>
        <v>Sale</v>
      </c>
      <c r="N581" t="str">
        <f t="shared" si="43"/>
        <v/>
      </c>
      <c r="O581" t="str">
        <f t="shared" si="44"/>
        <v/>
      </c>
      <c r="P581">
        <f t="shared" si="45"/>
        <v>0</v>
      </c>
      <c r="Q581">
        <f t="shared" si="46"/>
        <v>0</v>
      </c>
      <c r="R581">
        <f t="shared" si="47"/>
        <v>0</v>
      </c>
    </row>
    <row r="582" spans="1:18" ht="15" customHeight="1">
      <c r="A582" s="17" t="s">
        <v>171</v>
      </c>
      <c r="B582" s="17" t="s">
        <v>143</v>
      </c>
      <c r="C582" s="17" t="s">
        <v>48</v>
      </c>
      <c r="D582" s="17" t="s">
        <v>53</v>
      </c>
      <c r="E582" s="96" t="s">
        <v>38</v>
      </c>
      <c r="F582" s="96" t="s">
        <v>38</v>
      </c>
      <c r="G582" s="19">
        <v>0</v>
      </c>
      <c r="H582" s="96" t="s">
        <v>38</v>
      </c>
      <c r="I582" s="96" t="s">
        <v>38</v>
      </c>
      <c r="J582" s="19">
        <v>31274.59</v>
      </c>
      <c r="K582" s="19">
        <v>0</v>
      </c>
      <c r="L582" t="str">
        <f>VLOOKUP(LEFT(A582,FIND("-",A582)-1),MASTER!A:C,2,FALSE())</f>
        <v>Gold</v>
      </c>
      <c r="M582" t="str">
        <f>VLOOKUP(LEFT(A582,FIND("-",A582)-1),MASTER!A:C,3,FALSE())</f>
        <v>Sale</v>
      </c>
      <c r="N582" t="str">
        <f t="shared" ref="N582:N645" si="48">IF(M582="SALE",H582,IF(M582="Purchase",E582,"False"))</f>
        <v/>
      </c>
      <c r="O582" t="str">
        <f t="shared" ref="O582:O645" si="49">IF(M582="SALE",I582,IF(M582="Purchase",F582,"False"))</f>
        <v/>
      </c>
      <c r="P582">
        <f t="shared" ref="P582:P645" si="50">IF(AND(N582="",O582=""),0,ROUND(N582*O582,3))</f>
        <v>0</v>
      </c>
      <c r="Q582">
        <f t="shared" ref="Q582:Q645" si="51">IF(M582="SALE",P582,IF(M582="Purchase",0,"FALSE"))</f>
        <v>0</v>
      </c>
      <c r="R582">
        <f t="shared" ref="R582:R645" si="52">IF(M582="Purchase",P582,IF(M582="Sale",0,"FALSE"))</f>
        <v>0</v>
      </c>
    </row>
    <row r="583" spans="1:18" ht="15" customHeight="1">
      <c r="A583" s="17" t="s">
        <v>171</v>
      </c>
      <c r="B583" s="17" t="s">
        <v>143</v>
      </c>
      <c r="C583" s="17" t="s">
        <v>48</v>
      </c>
      <c r="D583" s="17" t="s">
        <v>54</v>
      </c>
      <c r="E583" s="96" t="s">
        <v>38</v>
      </c>
      <c r="F583" s="96" t="s">
        <v>38</v>
      </c>
      <c r="G583" s="19">
        <v>0</v>
      </c>
      <c r="H583" s="96" t="s">
        <v>38</v>
      </c>
      <c r="I583" s="96" t="s">
        <v>38</v>
      </c>
      <c r="J583" s="19">
        <v>78</v>
      </c>
      <c r="K583" s="19">
        <v>0</v>
      </c>
      <c r="L583" t="str">
        <f>VLOOKUP(LEFT(A583,FIND("-",A583)-1),MASTER!A:C,2,FALSE())</f>
        <v>Gold</v>
      </c>
      <c r="M583" t="str">
        <f>VLOOKUP(LEFT(A583,FIND("-",A583)-1),MASTER!A:C,3,FALSE())</f>
        <v>Sale</v>
      </c>
      <c r="N583" t="str">
        <f t="shared" si="48"/>
        <v/>
      </c>
      <c r="O583" t="str">
        <f t="shared" si="49"/>
        <v/>
      </c>
      <c r="P583">
        <f t="shared" si="50"/>
        <v>0</v>
      </c>
      <c r="Q583">
        <f t="shared" si="51"/>
        <v>0</v>
      </c>
      <c r="R583">
        <f t="shared" si="52"/>
        <v>0</v>
      </c>
    </row>
    <row r="584" spans="1:18" ht="15" customHeight="1">
      <c r="A584" s="17" t="s">
        <v>171</v>
      </c>
      <c r="B584" s="17" t="s">
        <v>143</v>
      </c>
      <c r="C584" s="17" t="s">
        <v>48</v>
      </c>
      <c r="D584" s="17" t="s">
        <v>55</v>
      </c>
      <c r="E584" s="96" t="s">
        <v>38</v>
      </c>
      <c r="F584" s="96" t="s">
        <v>38</v>
      </c>
      <c r="G584" s="19">
        <v>0</v>
      </c>
      <c r="H584" s="96" t="s">
        <v>38</v>
      </c>
      <c r="I584" s="96" t="s">
        <v>38</v>
      </c>
      <c r="J584" s="19">
        <v>78</v>
      </c>
      <c r="K584" s="19">
        <v>0</v>
      </c>
      <c r="L584" t="str">
        <f>VLOOKUP(LEFT(A584,FIND("-",A584)-1),MASTER!A:C,2,FALSE())</f>
        <v>Gold</v>
      </c>
      <c r="M584" t="str">
        <f>VLOOKUP(LEFT(A584,FIND("-",A584)-1),MASTER!A:C,3,FALSE())</f>
        <v>Sale</v>
      </c>
      <c r="N584" t="str">
        <f t="shared" si="48"/>
        <v/>
      </c>
      <c r="O584" t="str">
        <f t="shared" si="49"/>
        <v/>
      </c>
      <c r="P584">
        <f t="shared" si="50"/>
        <v>0</v>
      </c>
      <c r="Q584">
        <f t="shared" si="51"/>
        <v>0</v>
      </c>
      <c r="R584">
        <f t="shared" si="52"/>
        <v>0</v>
      </c>
    </row>
    <row r="585" spans="1:18" ht="15" customHeight="1">
      <c r="A585" s="17" t="s">
        <v>171</v>
      </c>
      <c r="B585" s="17" t="s">
        <v>143</v>
      </c>
      <c r="C585" s="17" t="s">
        <v>48</v>
      </c>
      <c r="D585" s="17" t="s">
        <v>52</v>
      </c>
      <c r="E585" s="96" t="s">
        <v>38</v>
      </c>
      <c r="F585" s="96" t="s">
        <v>38</v>
      </c>
      <c r="G585" s="19">
        <v>0</v>
      </c>
      <c r="H585" s="96" t="s">
        <v>38</v>
      </c>
      <c r="I585" s="96" t="s">
        <v>38</v>
      </c>
      <c r="J585" s="19">
        <v>1700.22</v>
      </c>
      <c r="K585" s="19">
        <v>0</v>
      </c>
      <c r="L585" t="str">
        <f>VLOOKUP(LEFT(A585,FIND("-",A585)-1),MASTER!A:C,2,FALSE())</f>
        <v>Gold</v>
      </c>
      <c r="M585" t="str">
        <f>VLOOKUP(LEFT(A585,FIND("-",A585)-1),MASTER!A:C,3,FALSE())</f>
        <v>Sale</v>
      </c>
      <c r="N585" t="str">
        <f t="shared" si="48"/>
        <v/>
      </c>
      <c r="O585" t="str">
        <f t="shared" si="49"/>
        <v/>
      </c>
      <c r="P585">
        <f t="shared" si="50"/>
        <v>0</v>
      </c>
      <c r="Q585">
        <f t="shared" si="51"/>
        <v>0</v>
      </c>
      <c r="R585">
        <f t="shared" si="52"/>
        <v>0</v>
      </c>
    </row>
    <row r="586" spans="1:18" ht="15" customHeight="1">
      <c r="A586" s="17" t="s">
        <v>171</v>
      </c>
      <c r="B586" s="17" t="s">
        <v>143</v>
      </c>
      <c r="C586" s="17" t="s">
        <v>48</v>
      </c>
      <c r="D586" s="17" t="s">
        <v>53</v>
      </c>
      <c r="E586" s="96" t="s">
        <v>38</v>
      </c>
      <c r="F586" s="96" t="s">
        <v>38</v>
      </c>
      <c r="G586" s="19">
        <v>0</v>
      </c>
      <c r="H586" s="96" t="s">
        <v>38</v>
      </c>
      <c r="I586" s="96" t="s">
        <v>38</v>
      </c>
      <c r="J586" s="19">
        <v>1700.22</v>
      </c>
      <c r="K586" s="19">
        <v>0</v>
      </c>
      <c r="L586" t="str">
        <f>VLOOKUP(LEFT(A586,FIND("-",A586)-1),MASTER!A:C,2,FALSE())</f>
        <v>Gold</v>
      </c>
      <c r="M586" t="str">
        <f>VLOOKUP(LEFT(A586,FIND("-",A586)-1),MASTER!A:C,3,FALSE())</f>
        <v>Sale</v>
      </c>
      <c r="N586" t="str">
        <f t="shared" si="48"/>
        <v/>
      </c>
      <c r="O586" t="str">
        <f t="shared" si="49"/>
        <v/>
      </c>
      <c r="P586">
        <f t="shared" si="50"/>
        <v>0</v>
      </c>
      <c r="Q586">
        <f t="shared" si="51"/>
        <v>0</v>
      </c>
      <c r="R586">
        <f t="shared" si="52"/>
        <v>0</v>
      </c>
    </row>
    <row r="587" spans="1:18" ht="15" customHeight="1">
      <c r="A587" s="17" t="s">
        <v>171</v>
      </c>
      <c r="B587" s="17" t="s">
        <v>143</v>
      </c>
      <c r="C587" s="17" t="s">
        <v>48</v>
      </c>
      <c r="D587" s="17" t="s">
        <v>52</v>
      </c>
      <c r="E587" s="96" t="s">
        <v>38</v>
      </c>
      <c r="F587" s="96" t="s">
        <v>38</v>
      </c>
      <c r="G587" s="19">
        <v>0</v>
      </c>
      <c r="H587" s="96" t="s">
        <v>38</v>
      </c>
      <c r="I587" s="96" t="s">
        <v>38</v>
      </c>
      <c r="J587" s="19">
        <v>0.06</v>
      </c>
      <c r="K587" s="19">
        <v>0</v>
      </c>
      <c r="L587" t="str">
        <f>VLOOKUP(LEFT(A587,FIND("-",A587)-1),MASTER!A:C,2,FALSE())</f>
        <v>Gold</v>
      </c>
      <c r="M587" t="str">
        <f>VLOOKUP(LEFT(A587,FIND("-",A587)-1),MASTER!A:C,3,FALSE())</f>
        <v>Sale</v>
      </c>
      <c r="N587" t="str">
        <f t="shared" si="48"/>
        <v/>
      </c>
      <c r="O587" t="str">
        <f t="shared" si="49"/>
        <v/>
      </c>
      <c r="P587">
        <f t="shared" si="50"/>
        <v>0</v>
      </c>
      <c r="Q587">
        <f t="shared" si="51"/>
        <v>0</v>
      </c>
      <c r="R587">
        <f t="shared" si="52"/>
        <v>0</v>
      </c>
    </row>
    <row r="588" spans="1:18" ht="15" customHeight="1">
      <c r="A588" s="17" t="s">
        <v>171</v>
      </c>
      <c r="B588" s="17" t="s">
        <v>143</v>
      </c>
      <c r="C588" s="17" t="s">
        <v>48</v>
      </c>
      <c r="D588" s="17" t="s">
        <v>53</v>
      </c>
      <c r="E588" s="96" t="s">
        <v>38</v>
      </c>
      <c r="F588" s="96" t="s">
        <v>38</v>
      </c>
      <c r="G588" s="19">
        <v>0</v>
      </c>
      <c r="H588" s="96" t="s">
        <v>38</v>
      </c>
      <c r="I588" s="96" t="s">
        <v>38</v>
      </c>
      <c r="J588" s="19">
        <v>0.06</v>
      </c>
      <c r="K588" s="19">
        <v>0</v>
      </c>
      <c r="L588" t="str">
        <f>VLOOKUP(LEFT(A588,FIND("-",A588)-1),MASTER!A:C,2,FALSE())</f>
        <v>Gold</v>
      </c>
      <c r="M588" t="str">
        <f>VLOOKUP(LEFT(A588,FIND("-",A588)-1),MASTER!A:C,3,FALSE())</f>
        <v>Sale</v>
      </c>
      <c r="N588" t="str">
        <f t="shared" si="48"/>
        <v/>
      </c>
      <c r="O588" t="str">
        <f t="shared" si="49"/>
        <v/>
      </c>
      <c r="P588">
        <f t="shared" si="50"/>
        <v>0</v>
      </c>
      <c r="Q588">
        <f t="shared" si="51"/>
        <v>0</v>
      </c>
      <c r="R588">
        <f t="shared" si="52"/>
        <v>0</v>
      </c>
    </row>
    <row r="589" spans="1:18" ht="15" customHeight="1">
      <c r="A589" s="17" t="s">
        <v>171</v>
      </c>
      <c r="B589" s="17" t="s">
        <v>143</v>
      </c>
      <c r="C589" s="17" t="s">
        <v>48</v>
      </c>
      <c r="D589" s="17" t="s">
        <v>60</v>
      </c>
      <c r="E589" s="96" t="s">
        <v>38</v>
      </c>
      <c r="F589" s="96" t="s">
        <v>38</v>
      </c>
      <c r="G589" s="19">
        <v>0</v>
      </c>
      <c r="H589" s="96" t="s">
        <v>38</v>
      </c>
      <c r="I589" s="96" t="s">
        <v>38</v>
      </c>
      <c r="J589" s="19">
        <v>13416.23</v>
      </c>
      <c r="K589" s="19">
        <v>0</v>
      </c>
      <c r="L589" t="str">
        <f>VLOOKUP(LEFT(A589,FIND("-",A589)-1),MASTER!A:C,2,FALSE())</f>
        <v>Gold</v>
      </c>
      <c r="M589" t="str">
        <f>VLOOKUP(LEFT(A589,FIND("-",A589)-1),MASTER!A:C,3,FALSE())</f>
        <v>Sale</v>
      </c>
      <c r="N589" t="str">
        <f t="shared" si="48"/>
        <v/>
      </c>
      <c r="O589" t="str">
        <f t="shared" si="49"/>
        <v/>
      </c>
      <c r="P589">
        <f t="shared" si="50"/>
        <v>0</v>
      </c>
      <c r="Q589">
        <f t="shared" si="51"/>
        <v>0</v>
      </c>
      <c r="R589">
        <f t="shared" si="52"/>
        <v>0</v>
      </c>
    </row>
    <row r="590" spans="1:18" ht="15" customHeight="1">
      <c r="A590" s="17" t="s">
        <v>171</v>
      </c>
      <c r="B590" s="17" t="s">
        <v>143</v>
      </c>
      <c r="C590" s="17" t="s">
        <v>48</v>
      </c>
      <c r="D590" s="17" t="s">
        <v>61</v>
      </c>
      <c r="E590" s="96" t="s">
        <v>38</v>
      </c>
      <c r="F590" s="96" t="s">
        <v>38</v>
      </c>
      <c r="G590" s="19">
        <v>0</v>
      </c>
      <c r="H590" s="96" t="s">
        <v>38</v>
      </c>
      <c r="I590" s="96" t="s">
        <v>38</v>
      </c>
      <c r="J590" s="19">
        <v>13416.23</v>
      </c>
      <c r="K590" s="19">
        <v>0</v>
      </c>
      <c r="L590" t="str">
        <f>VLOOKUP(LEFT(A590,FIND("-",A590)-1),MASTER!A:C,2,FALSE())</f>
        <v>Gold</v>
      </c>
      <c r="M590" t="str">
        <f>VLOOKUP(LEFT(A590,FIND("-",A590)-1),MASTER!A:C,3,FALSE())</f>
        <v>Sale</v>
      </c>
      <c r="N590" t="str">
        <f t="shared" si="48"/>
        <v/>
      </c>
      <c r="O590" t="str">
        <f t="shared" si="49"/>
        <v/>
      </c>
      <c r="P590">
        <f t="shared" si="50"/>
        <v>0</v>
      </c>
      <c r="Q590">
        <f t="shared" si="51"/>
        <v>0</v>
      </c>
      <c r="R590">
        <f t="shared" si="52"/>
        <v>0</v>
      </c>
    </row>
    <row r="591" spans="1:18" ht="15" customHeight="1">
      <c r="A591" s="17" t="s">
        <v>171</v>
      </c>
      <c r="B591" s="17" t="s">
        <v>143</v>
      </c>
      <c r="C591" s="17" t="s">
        <v>48</v>
      </c>
      <c r="D591" s="17" t="s">
        <v>60</v>
      </c>
      <c r="E591" s="96" t="s">
        <v>38</v>
      </c>
      <c r="F591" s="96" t="s">
        <v>38</v>
      </c>
      <c r="G591" s="19">
        <v>0</v>
      </c>
      <c r="H591" s="96" t="s">
        <v>38</v>
      </c>
      <c r="I591" s="96" t="s">
        <v>38</v>
      </c>
      <c r="J591" s="19">
        <v>26.89</v>
      </c>
      <c r="K591" s="19">
        <v>0</v>
      </c>
      <c r="L591" t="str">
        <f>VLOOKUP(LEFT(A591,FIND("-",A591)-1),MASTER!A:C,2,FALSE())</f>
        <v>Gold</v>
      </c>
      <c r="M591" t="str">
        <f>VLOOKUP(LEFT(A591,FIND("-",A591)-1),MASTER!A:C,3,FALSE())</f>
        <v>Sale</v>
      </c>
      <c r="N591" t="str">
        <f t="shared" si="48"/>
        <v/>
      </c>
      <c r="O591" t="str">
        <f t="shared" si="49"/>
        <v/>
      </c>
      <c r="P591">
        <f t="shared" si="50"/>
        <v>0</v>
      </c>
      <c r="Q591">
        <f t="shared" si="51"/>
        <v>0</v>
      </c>
      <c r="R591">
        <f t="shared" si="52"/>
        <v>0</v>
      </c>
    </row>
    <row r="592" spans="1:18" ht="15" customHeight="1">
      <c r="A592" s="17" t="s">
        <v>171</v>
      </c>
      <c r="B592" s="17" t="s">
        <v>143</v>
      </c>
      <c r="C592" s="17" t="s">
        <v>48</v>
      </c>
      <c r="D592" s="17" t="s">
        <v>61</v>
      </c>
      <c r="E592" s="96" t="s">
        <v>38</v>
      </c>
      <c r="F592" s="96" t="s">
        <v>38</v>
      </c>
      <c r="G592" s="19">
        <v>0</v>
      </c>
      <c r="H592" s="96" t="s">
        <v>38</v>
      </c>
      <c r="I592" s="96" t="s">
        <v>38</v>
      </c>
      <c r="J592" s="19">
        <v>26.89</v>
      </c>
      <c r="K592" s="19">
        <v>0</v>
      </c>
      <c r="L592" t="str">
        <f>VLOOKUP(LEFT(A592,FIND("-",A592)-1),MASTER!A:C,2,FALSE())</f>
        <v>Gold</v>
      </c>
      <c r="M592" t="str">
        <f>VLOOKUP(LEFT(A592,FIND("-",A592)-1),MASTER!A:C,3,FALSE())</f>
        <v>Sale</v>
      </c>
      <c r="N592" t="str">
        <f t="shared" si="48"/>
        <v/>
      </c>
      <c r="O592" t="str">
        <f t="shared" si="49"/>
        <v/>
      </c>
      <c r="P592">
        <f t="shared" si="50"/>
        <v>0</v>
      </c>
      <c r="Q592">
        <f t="shared" si="51"/>
        <v>0</v>
      </c>
      <c r="R592">
        <f t="shared" si="52"/>
        <v>0</v>
      </c>
    </row>
    <row r="593" spans="1:18" ht="15" customHeight="1">
      <c r="A593" s="17" t="s">
        <v>171</v>
      </c>
      <c r="B593" s="17" t="s">
        <v>143</v>
      </c>
      <c r="C593" s="17" t="s">
        <v>48</v>
      </c>
      <c r="D593" s="17" t="s">
        <v>60</v>
      </c>
      <c r="E593" s="96" t="s">
        <v>38</v>
      </c>
      <c r="F593" s="96" t="s">
        <v>38</v>
      </c>
      <c r="G593" s="19">
        <v>0</v>
      </c>
      <c r="H593" s="96" t="s">
        <v>38</v>
      </c>
      <c r="I593" s="96" t="s">
        <v>38</v>
      </c>
      <c r="J593" s="19">
        <v>2.25</v>
      </c>
      <c r="K593" s="19">
        <v>0</v>
      </c>
      <c r="L593" t="str">
        <f>VLOOKUP(LEFT(A593,FIND("-",A593)-1),MASTER!A:C,2,FALSE())</f>
        <v>Gold</v>
      </c>
      <c r="M593" t="str">
        <f>VLOOKUP(LEFT(A593,FIND("-",A593)-1),MASTER!A:C,3,FALSE())</f>
        <v>Sale</v>
      </c>
      <c r="N593" t="str">
        <f t="shared" si="48"/>
        <v/>
      </c>
      <c r="O593" t="str">
        <f t="shared" si="49"/>
        <v/>
      </c>
      <c r="P593">
        <f t="shared" si="50"/>
        <v>0</v>
      </c>
      <c r="Q593">
        <f t="shared" si="51"/>
        <v>0</v>
      </c>
      <c r="R593">
        <f t="shared" si="52"/>
        <v>0</v>
      </c>
    </row>
    <row r="594" spans="1:18" ht="15" customHeight="1">
      <c r="A594" s="17" t="s">
        <v>171</v>
      </c>
      <c r="B594" s="17" t="s">
        <v>143</v>
      </c>
      <c r="C594" s="17" t="s">
        <v>48</v>
      </c>
      <c r="D594" s="17" t="s">
        <v>61</v>
      </c>
      <c r="E594" s="96" t="s">
        <v>38</v>
      </c>
      <c r="F594" s="96" t="s">
        <v>38</v>
      </c>
      <c r="G594" s="19">
        <v>0</v>
      </c>
      <c r="H594" s="96" t="s">
        <v>38</v>
      </c>
      <c r="I594" s="96" t="s">
        <v>38</v>
      </c>
      <c r="J594" s="19">
        <v>2.25</v>
      </c>
      <c r="K594" s="19">
        <v>0</v>
      </c>
      <c r="L594" t="str">
        <f>VLOOKUP(LEFT(A594,FIND("-",A594)-1),MASTER!A:C,2,FALSE())</f>
        <v>Gold</v>
      </c>
      <c r="M594" t="str">
        <f>VLOOKUP(LEFT(A594,FIND("-",A594)-1),MASTER!A:C,3,FALSE())</f>
        <v>Sale</v>
      </c>
      <c r="N594" t="str">
        <f t="shared" si="48"/>
        <v/>
      </c>
      <c r="O594" t="str">
        <f t="shared" si="49"/>
        <v/>
      </c>
      <c r="P594">
        <f t="shared" si="50"/>
        <v>0</v>
      </c>
      <c r="Q594">
        <f t="shared" si="51"/>
        <v>0</v>
      </c>
      <c r="R594">
        <f t="shared" si="52"/>
        <v>0</v>
      </c>
    </row>
    <row r="595" spans="1:18" ht="15" customHeight="1">
      <c r="A595" s="17" t="s">
        <v>171</v>
      </c>
      <c r="B595" s="17" t="s">
        <v>143</v>
      </c>
      <c r="C595" s="17" t="s">
        <v>48</v>
      </c>
      <c r="D595" s="17" t="s">
        <v>42</v>
      </c>
      <c r="E595" s="96" t="s">
        <v>38</v>
      </c>
      <c r="F595" s="96" t="s">
        <v>38</v>
      </c>
      <c r="G595" s="19">
        <v>0</v>
      </c>
      <c r="H595" s="96" t="s">
        <v>38</v>
      </c>
      <c r="I595" s="96" t="s">
        <v>38</v>
      </c>
      <c r="J595" s="19">
        <v>0.01</v>
      </c>
      <c r="K595" s="19">
        <v>0</v>
      </c>
      <c r="L595" t="str">
        <f>VLOOKUP(LEFT(A595,FIND("-",A595)-1),MASTER!A:C,2,FALSE())</f>
        <v>Gold</v>
      </c>
      <c r="M595" t="str">
        <f>VLOOKUP(LEFT(A595,FIND("-",A595)-1),MASTER!A:C,3,FALSE())</f>
        <v>Sale</v>
      </c>
      <c r="N595" t="str">
        <f t="shared" si="48"/>
        <v/>
      </c>
      <c r="O595" t="str">
        <f t="shared" si="49"/>
        <v/>
      </c>
      <c r="P595">
        <f t="shared" si="50"/>
        <v>0</v>
      </c>
      <c r="Q595">
        <f t="shared" si="51"/>
        <v>0</v>
      </c>
      <c r="R595">
        <f t="shared" si="52"/>
        <v>0</v>
      </c>
    </row>
    <row r="596" spans="1:18" ht="15" customHeight="1">
      <c r="A596" s="17" t="s">
        <v>171</v>
      </c>
      <c r="B596" s="17" t="s">
        <v>143</v>
      </c>
      <c r="C596" s="17" t="s">
        <v>48</v>
      </c>
      <c r="D596" s="17" t="s">
        <v>43</v>
      </c>
      <c r="E596" s="96" t="s">
        <v>38</v>
      </c>
      <c r="F596" s="96" t="s">
        <v>38</v>
      </c>
      <c r="G596" s="19">
        <v>3192879</v>
      </c>
      <c r="H596" s="96" t="s">
        <v>38</v>
      </c>
      <c r="I596" s="96" t="s">
        <v>38</v>
      </c>
      <c r="J596" s="19">
        <v>0</v>
      </c>
      <c r="K596" s="19">
        <v>0</v>
      </c>
      <c r="L596" t="str">
        <f>VLOOKUP(LEFT(A596,FIND("-",A596)-1),MASTER!A:C,2,FALSE())</f>
        <v>Gold</v>
      </c>
      <c r="M596" t="str">
        <f>VLOOKUP(LEFT(A596,FIND("-",A596)-1),MASTER!A:C,3,FALSE())</f>
        <v>Sale</v>
      </c>
      <c r="N596" t="str">
        <f t="shared" si="48"/>
        <v/>
      </c>
      <c r="O596" t="str">
        <f t="shared" si="49"/>
        <v/>
      </c>
      <c r="P596">
        <f t="shared" si="50"/>
        <v>0</v>
      </c>
      <c r="Q596">
        <f t="shared" si="51"/>
        <v>0</v>
      </c>
      <c r="R596">
        <f t="shared" si="52"/>
        <v>0</v>
      </c>
    </row>
    <row r="597" spans="1:18" ht="15" customHeight="1">
      <c r="A597" s="17" t="s">
        <v>172</v>
      </c>
      <c r="B597" s="17" t="s">
        <v>143</v>
      </c>
      <c r="C597" s="17" t="s">
        <v>48</v>
      </c>
      <c r="D597" s="17" t="s">
        <v>57</v>
      </c>
      <c r="E597" s="96" t="s">
        <v>38</v>
      </c>
      <c r="F597" s="19">
        <v>0</v>
      </c>
      <c r="G597" s="19">
        <v>0</v>
      </c>
      <c r="H597" s="97">
        <v>362.59300000000002</v>
      </c>
      <c r="I597" s="19">
        <v>7056.91</v>
      </c>
      <c r="J597" s="19">
        <v>738886.12</v>
      </c>
      <c r="K597" s="19">
        <v>738886.12</v>
      </c>
      <c r="L597" t="str">
        <f>VLOOKUP(LEFT(A597,FIND("-",A597)-1),MASTER!A:C,2,FALSE())</f>
        <v>Gold</v>
      </c>
      <c r="M597" t="str">
        <f>VLOOKUP(LEFT(A597,FIND("-",A597)-1),MASTER!A:C,3,FALSE())</f>
        <v>Sale</v>
      </c>
      <c r="N597">
        <f t="shared" si="48"/>
        <v>362.59300000000002</v>
      </c>
      <c r="O597">
        <f t="shared" si="49"/>
        <v>7056.91</v>
      </c>
      <c r="P597">
        <f t="shared" si="50"/>
        <v>2558786.1680000001</v>
      </c>
      <c r="Q597">
        <f t="shared" si="51"/>
        <v>2558786.1680000001</v>
      </c>
      <c r="R597">
        <f t="shared" si="52"/>
        <v>0</v>
      </c>
    </row>
    <row r="598" spans="1:18" ht="15" customHeight="1">
      <c r="A598" s="17" t="s">
        <v>172</v>
      </c>
      <c r="B598" s="17" t="s">
        <v>143</v>
      </c>
      <c r="C598" s="17" t="s">
        <v>48</v>
      </c>
      <c r="D598" s="17" t="s">
        <v>58</v>
      </c>
      <c r="E598" s="96" t="s">
        <v>38</v>
      </c>
      <c r="F598" s="96" t="s">
        <v>38</v>
      </c>
      <c r="G598" s="19">
        <v>0</v>
      </c>
      <c r="H598" s="96" t="s">
        <v>38</v>
      </c>
      <c r="I598" s="96" t="s">
        <v>38</v>
      </c>
      <c r="J598" s="19">
        <v>1481.98</v>
      </c>
      <c r="K598" s="19">
        <v>1481.98</v>
      </c>
      <c r="L598" t="str">
        <f>VLOOKUP(LEFT(A598,FIND("-",A598)-1),MASTER!A:C,2,FALSE())</f>
        <v>Gold</v>
      </c>
      <c r="M598" t="str">
        <f>VLOOKUP(LEFT(A598,FIND("-",A598)-1),MASTER!A:C,3,FALSE())</f>
        <v>Sale</v>
      </c>
      <c r="N598" t="str">
        <f t="shared" si="48"/>
        <v/>
      </c>
      <c r="O598" t="str">
        <f t="shared" si="49"/>
        <v/>
      </c>
      <c r="P598">
        <f t="shared" si="50"/>
        <v>0</v>
      </c>
      <c r="Q598">
        <f t="shared" si="51"/>
        <v>0</v>
      </c>
      <c r="R598">
        <f t="shared" si="52"/>
        <v>0</v>
      </c>
    </row>
    <row r="599" spans="1:18" ht="15" customHeight="1">
      <c r="A599" s="17" t="s">
        <v>172</v>
      </c>
      <c r="B599" s="17" t="s">
        <v>143</v>
      </c>
      <c r="C599" s="17" t="s">
        <v>48</v>
      </c>
      <c r="D599" s="17" t="s">
        <v>59</v>
      </c>
      <c r="E599" s="96" t="s">
        <v>38</v>
      </c>
      <c r="F599" s="96" t="s">
        <v>38</v>
      </c>
      <c r="G599" s="19">
        <v>0</v>
      </c>
      <c r="H599" s="96" t="s">
        <v>38</v>
      </c>
      <c r="I599" s="96" t="s">
        <v>38</v>
      </c>
      <c r="J599" s="19">
        <v>120</v>
      </c>
      <c r="K599" s="19">
        <v>120</v>
      </c>
      <c r="L599" t="str">
        <f>VLOOKUP(LEFT(A599,FIND("-",A599)-1),MASTER!A:C,2,FALSE())</f>
        <v>Gold</v>
      </c>
      <c r="M599" t="str">
        <f>VLOOKUP(LEFT(A599,FIND("-",A599)-1),MASTER!A:C,3,FALSE())</f>
        <v>Sale</v>
      </c>
      <c r="N599" t="str">
        <f t="shared" si="48"/>
        <v/>
      </c>
      <c r="O599" t="str">
        <f t="shared" si="49"/>
        <v/>
      </c>
      <c r="P599">
        <f t="shared" si="50"/>
        <v>0</v>
      </c>
      <c r="Q599">
        <f t="shared" si="51"/>
        <v>0</v>
      </c>
      <c r="R599">
        <f t="shared" si="52"/>
        <v>0</v>
      </c>
    </row>
    <row r="600" spans="1:18" ht="15" customHeight="1">
      <c r="A600" s="17" t="s">
        <v>172</v>
      </c>
      <c r="B600" s="17" t="s">
        <v>143</v>
      </c>
      <c r="C600" s="17" t="s">
        <v>48</v>
      </c>
      <c r="D600" s="17" t="s">
        <v>49</v>
      </c>
      <c r="E600" s="96" t="s">
        <v>38</v>
      </c>
      <c r="F600" s="96" t="s">
        <v>38</v>
      </c>
      <c r="G600" s="19">
        <v>0</v>
      </c>
      <c r="H600" s="96" t="s">
        <v>38</v>
      </c>
      <c r="I600" s="96" t="s">
        <v>38</v>
      </c>
      <c r="J600" s="19">
        <v>1819902.35</v>
      </c>
      <c r="K600" s="19">
        <v>1819902.35</v>
      </c>
      <c r="L600" t="str">
        <f>VLOOKUP(LEFT(A600,FIND("-",A600)-1),MASTER!A:C,2,FALSE())</f>
        <v>Gold</v>
      </c>
      <c r="M600" t="str">
        <f>VLOOKUP(LEFT(A600,FIND("-",A600)-1),MASTER!A:C,3,FALSE())</f>
        <v>Sale</v>
      </c>
      <c r="N600" t="str">
        <f t="shared" si="48"/>
        <v/>
      </c>
      <c r="O600" t="str">
        <f t="shared" si="49"/>
        <v/>
      </c>
      <c r="P600">
        <f t="shared" si="50"/>
        <v>0</v>
      </c>
      <c r="Q600">
        <f t="shared" si="51"/>
        <v>0</v>
      </c>
      <c r="R600">
        <f t="shared" si="52"/>
        <v>0</v>
      </c>
    </row>
    <row r="601" spans="1:18" ht="15" customHeight="1">
      <c r="A601" s="17" t="s">
        <v>172</v>
      </c>
      <c r="B601" s="17" t="s">
        <v>143</v>
      </c>
      <c r="C601" s="17" t="s">
        <v>48</v>
      </c>
      <c r="D601" s="17" t="s">
        <v>51</v>
      </c>
      <c r="E601" s="96" t="s">
        <v>38</v>
      </c>
      <c r="F601" s="96" t="s">
        <v>38</v>
      </c>
      <c r="G601" s="19">
        <v>0</v>
      </c>
      <c r="H601" s="96" t="s">
        <v>38</v>
      </c>
      <c r="I601" s="96" t="s">
        <v>38</v>
      </c>
      <c r="J601" s="19">
        <v>3438.57</v>
      </c>
      <c r="K601" s="19">
        <v>3438.57</v>
      </c>
      <c r="L601" t="str">
        <f>VLOOKUP(LEFT(A601,FIND("-",A601)-1),MASTER!A:C,2,FALSE())</f>
        <v>Gold</v>
      </c>
      <c r="M601" t="str">
        <f>VLOOKUP(LEFT(A601,FIND("-",A601)-1),MASTER!A:C,3,FALSE())</f>
        <v>Sale</v>
      </c>
      <c r="N601" t="str">
        <f t="shared" si="48"/>
        <v/>
      </c>
      <c r="O601" t="str">
        <f t="shared" si="49"/>
        <v/>
      </c>
      <c r="P601">
        <f t="shared" si="50"/>
        <v>0</v>
      </c>
      <c r="Q601">
        <f t="shared" si="51"/>
        <v>0</v>
      </c>
      <c r="R601">
        <f t="shared" si="52"/>
        <v>0</v>
      </c>
    </row>
    <row r="602" spans="1:18" ht="15" customHeight="1">
      <c r="A602" s="17" t="s">
        <v>172</v>
      </c>
      <c r="B602" s="17" t="s">
        <v>143</v>
      </c>
      <c r="C602" s="17" t="s">
        <v>48</v>
      </c>
      <c r="D602" s="17" t="s">
        <v>50</v>
      </c>
      <c r="E602" s="96" t="s">
        <v>38</v>
      </c>
      <c r="F602" s="96" t="s">
        <v>38</v>
      </c>
      <c r="G602" s="19">
        <v>0</v>
      </c>
      <c r="H602" s="96" t="s">
        <v>38</v>
      </c>
      <c r="I602" s="96" t="s">
        <v>38</v>
      </c>
      <c r="J602" s="19">
        <v>89714.49</v>
      </c>
      <c r="K602" s="19">
        <v>89714.49</v>
      </c>
      <c r="L602" t="str">
        <f>VLOOKUP(LEFT(A602,FIND("-",A602)-1),MASTER!A:C,2,FALSE())</f>
        <v>Gold</v>
      </c>
      <c r="M602" t="str">
        <f>VLOOKUP(LEFT(A602,FIND("-",A602)-1),MASTER!A:C,3,FALSE())</f>
        <v>Sale</v>
      </c>
      <c r="N602" t="str">
        <f t="shared" si="48"/>
        <v/>
      </c>
      <c r="O602" t="str">
        <f t="shared" si="49"/>
        <v/>
      </c>
      <c r="P602">
        <f t="shared" si="50"/>
        <v>0</v>
      </c>
      <c r="Q602">
        <f t="shared" si="51"/>
        <v>0</v>
      </c>
      <c r="R602">
        <f t="shared" si="52"/>
        <v>0</v>
      </c>
    </row>
    <row r="603" spans="1:18" ht="15" customHeight="1">
      <c r="A603" s="17" t="s">
        <v>172</v>
      </c>
      <c r="B603" s="17" t="s">
        <v>143</v>
      </c>
      <c r="C603" s="17" t="s">
        <v>48</v>
      </c>
      <c r="D603" s="17" t="s">
        <v>60</v>
      </c>
      <c r="E603" s="96" t="s">
        <v>38</v>
      </c>
      <c r="F603" s="96" t="s">
        <v>38</v>
      </c>
      <c r="G603" s="19">
        <v>0</v>
      </c>
      <c r="H603" s="96" t="s">
        <v>38</v>
      </c>
      <c r="I603" s="96" t="s">
        <v>38</v>
      </c>
      <c r="J603" s="19">
        <v>11083.29</v>
      </c>
      <c r="K603" s="19">
        <v>0</v>
      </c>
      <c r="L603" t="str">
        <f>VLOOKUP(LEFT(A603,FIND("-",A603)-1),MASTER!A:C,2,FALSE())</f>
        <v>Gold</v>
      </c>
      <c r="M603" t="str">
        <f>VLOOKUP(LEFT(A603,FIND("-",A603)-1),MASTER!A:C,3,FALSE())</f>
        <v>Sale</v>
      </c>
      <c r="N603" t="str">
        <f t="shared" si="48"/>
        <v/>
      </c>
      <c r="O603" t="str">
        <f t="shared" si="49"/>
        <v/>
      </c>
      <c r="P603">
        <f t="shared" si="50"/>
        <v>0</v>
      </c>
      <c r="Q603">
        <f t="shared" si="51"/>
        <v>0</v>
      </c>
      <c r="R603">
        <f t="shared" si="52"/>
        <v>0</v>
      </c>
    </row>
    <row r="604" spans="1:18" ht="15" customHeight="1">
      <c r="A604" s="17" t="s">
        <v>172</v>
      </c>
      <c r="B604" s="17" t="s">
        <v>143</v>
      </c>
      <c r="C604" s="17" t="s">
        <v>48</v>
      </c>
      <c r="D604" s="17" t="s">
        <v>61</v>
      </c>
      <c r="E604" s="96" t="s">
        <v>38</v>
      </c>
      <c r="F604" s="96" t="s">
        <v>38</v>
      </c>
      <c r="G604" s="19">
        <v>0</v>
      </c>
      <c r="H604" s="96" t="s">
        <v>38</v>
      </c>
      <c r="I604" s="96" t="s">
        <v>38</v>
      </c>
      <c r="J604" s="19">
        <v>11083.29</v>
      </c>
      <c r="K604" s="19">
        <v>0</v>
      </c>
      <c r="L604" t="str">
        <f>VLOOKUP(LEFT(A604,FIND("-",A604)-1),MASTER!A:C,2,FALSE())</f>
        <v>Gold</v>
      </c>
      <c r="M604" t="str">
        <f>VLOOKUP(LEFT(A604,FIND("-",A604)-1),MASTER!A:C,3,FALSE())</f>
        <v>Sale</v>
      </c>
      <c r="N604" t="str">
        <f t="shared" si="48"/>
        <v/>
      </c>
      <c r="O604" t="str">
        <f t="shared" si="49"/>
        <v/>
      </c>
      <c r="P604">
        <f t="shared" si="50"/>
        <v>0</v>
      </c>
      <c r="Q604">
        <f t="shared" si="51"/>
        <v>0</v>
      </c>
      <c r="R604">
        <f t="shared" si="52"/>
        <v>0</v>
      </c>
    </row>
    <row r="605" spans="1:18" ht="15" customHeight="1">
      <c r="A605" s="17" t="s">
        <v>172</v>
      </c>
      <c r="B605" s="17" t="s">
        <v>143</v>
      </c>
      <c r="C605" s="17" t="s">
        <v>48</v>
      </c>
      <c r="D605" s="17" t="s">
        <v>60</v>
      </c>
      <c r="E605" s="96" t="s">
        <v>38</v>
      </c>
      <c r="F605" s="96" t="s">
        <v>38</v>
      </c>
      <c r="G605" s="19">
        <v>0</v>
      </c>
      <c r="H605" s="96" t="s">
        <v>38</v>
      </c>
      <c r="I605" s="96" t="s">
        <v>38</v>
      </c>
      <c r="J605" s="19">
        <v>22.23</v>
      </c>
      <c r="K605" s="19">
        <v>0</v>
      </c>
      <c r="L605" t="str">
        <f>VLOOKUP(LEFT(A605,FIND("-",A605)-1),MASTER!A:C,2,FALSE())</f>
        <v>Gold</v>
      </c>
      <c r="M605" t="str">
        <f>VLOOKUP(LEFT(A605,FIND("-",A605)-1),MASTER!A:C,3,FALSE())</f>
        <v>Sale</v>
      </c>
      <c r="N605" t="str">
        <f t="shared" si="48"/>
        <v/>
      </c>
      <c r="O605" t="str">
        <f t="shared" si="49"/>
        <v/>
      </c>
      <c r="P605">
        <f t="shared" si="50"/>
        <v>0</v>
      </c>
      <c r="Q605">
        <f t="shared" si="51"/>
        <v>0</v>
      </c>
      <c r="R605">
        <f t="shared" si="52"/>
        <v>0</v>
      </c>
    </row>
    <row r="606" spans="1:18" ht="15" customHeight="1">
      <c r="A606" s="17" t="s">
        <v>172</v>
      </c>
      <c r="B606" s="17" t="s">
        <v>143</v>
      </c>
      <c r="C606" s="17" t="s">
        <v>48</v>
      </c>
      <c r="D606" s="17" t="s">
        <v>61</v>
      </c>
      <c r="E606" s="96" t="s">
        <v>38</v>
      </c>
      <c r="F606" s="96" t="s">
        <v>38</v>
      </c>
      <c r="G606" s="19">
        <v>0</v>
      </c>
      <c r="H606" s="96" t="s">
        <v>38</v>
      </c>
      <c r="I606" s="96" t="s">
        <v>38</v>
      </c>
      <c r="J606" s="19">
        <v>22.23</v>
      </c>
      <c r="K606" s="19">
        <v>0</v>
      </c>
      <c r="L606" t="str">
        <f>VLOOKUP(LEFT(A606,FIND("-",A606)-1),MASTER!A:C,2,FALSE())</f>
        <v>Gold</v>
      </c>
      <c r="M606" t="str">
        <f>VLOOKUP(LEFT(A606,FIND("-",A606)-1),MASTER!A:C,3,FALSE())</f>
        <v>Sale</v>
      </c>
      <c r="N606" t="str">
        <f t="shared" si="48"/>
        <v/>
      </c>
      <c r="O606" t="str">
        <f t="shared" si="49"/>
        <v/>
      </c>
      <c r="P606">
        <f t="shared" si="50"/>
        <v>0</v>
      </c>
      <c r="Q606">
        <f t="shared" si="51"/>
        <v>0</v>
      </c>
      <c r="R606">
        <f t="shared" si="52"/>
        <v>0</v>
      </c>
    </row>
    <row r="607" spans="1:18" ht="15" customHeight="1">
      <c r="A607" s="17" t="s">
        <v>172</v>
      </c>
      <c r="B607" s="17" t="s">
        <v>143</v>
      </c>
      <c r="C607" s="17" t="s">
        <v>48</v>
      </c>
      <c r="D607" s="17" t="s">
        <v>60</v>
      </c>
      <c r="E607" s="96" t="s">
        <v>38</v>
      </c>
      <c r="F607" s="96" t="s">
        <v>38</v>
      </c>
      <c r="G607" s="19">
        <v>0</v>
      </c>
      <c r="H607" s="96" t="s">
        <v>38</v>
      </c>
      <c r="I607" s="96" t="s">
        <v>38</v>
      </c>
      <c r="J607" s="19">
        <v>1.8</v>
      </c>
      <c r="K607" s="19">
        <v>0</v>
      </c>
      <c r="L607" t="str">
        <f>VLOOKUP(LEFT(A607,FIND("-",A607)-1),MASTER!A:C,2,FALSE())</f>
        <v>Gold</v>
      </c>
      <c r="M607" t="str">
        <f>VLOOKUP(LEFT(A607,FIND("-",A607)-1),MASTER!A:C,3,FALSE())</f>
        <v>Sale</v>
      </c>
      <c r="N607" t="str">
        <f t="shared" si="48"/>
        <v/>
      </c>
      <c r="O607" t="str">
        <f t="shared" si="49"/>
        <v/>
      </c>
      <c r="P607">
        <f t="shared" si="50"/>
        <v>0</v>
      </c>
      <c r="Q607">
        <f t="shared" si="51"/>
        <v>0</v>
      </c>
      <c r="R607">
        <f t="shared" si="52"/>
        <v>0</v>
      </c>
    </row>
    <row r="608" spans="1:18" ht="15" customHeight="1">
      <c r="A608" s="17" t="s">
        <v>172</v>
      </c>
      <c r="B608" s="17" t="s">
        <v>143</v>
      </c>
      <c r="C608" s="17" t="s">
        <v>48</v>
      </c>
      <c r="D608" s="17" t="s">
        <v>61</v>
      </c>
      <c r="E608" s="96" t="s">
        <v>38</v>
      </c>
      <c r="F608" s="96" t="s">
        <v>38</v>
      </c>
      <c r="G608" s="19">
        <v>0</v>
      </c>
      <c r="H608" s="96" t="s">
        <v>38</v>
      </c>
      <c r="I608" s="96" t="s">
        <v>38</v>
      </c>
      <c r="J608" s="19">
        <v>1.8</v>
      </c>
      <c r="K608" s="19">
        <v>0</v>
      </c>
      <c r="L608" t="str">
        <f>VLOOKUP(LEFT(A608,FIND("-",A608)-1),MASTER!A:C,2,FALSE())</f>
        <v>Gold</v>
      </c>
      <c r="M608" t="str">
        <f>VLOOKUP(LEFT(A608,FIND("-",A608)-1),MASTER!A:C,3,FALSE())</f>
        <v>Sale</v>
      </c>
      <c r="N608" t="str">
        <f t="shared" si="48"/>
        <v/>
      </c>
      <c r="O608" t="str">
        <f t="shared" si="49"/>
        <v/>
      </c>
      <c r="P608">
        <f t="shared" si="50"/>
        <v>0</v>
      </c>
      <c r="Q608">
        <f t="shared" si="51"/>
        <v>0</v>
      </c>
      <c r="R608">
        <f t="shared" si="52"/>
        <v>0</v>
      </c>
    </row>
    <row r="609" spans="1:18" ht="15" customHeight="1">
      <c r="A609" s="17" t="s">
        <v>172</v>
      </c>
      <c r="B609" s="17" t="s">
        <v>143</v>
      </c>
      <c r="C609" s="17" t="s">
        <v>48</v>
      </c>
      <c r="D609" s="17" t="s">
        <v>52</v>
      </c>
      <c r="E609" s="96" t="s">
        <v>38</v>
      </c>
      <c r="F609" s="96" t="s">
        <v>38</v>
      </c>
      <c r="G609" s="19">
        <v>0</v>
      </c>
      <c r="H609" s="96" t="s">
        <v>38</v>
      </c>
      <c r="I609" s="96" t="s">
        <v>38</v>
      </c>
      <c r="J609" s="19">
        <v>27298.54</v>
      </c>
      <c r="K609" s="19">
        <v>0</v>
      </c>
      <c r="L609" t="str">
        <f>VLOOKUP(LEFT(A609,FIND("-",A609)-1),MASTER!A:C,2,FALSE())</f>
        <v>Gold</v>
      </c>
      <c r="M609" t="str">
        <f>VLOOKUP(LEFT(A609,FIND("-",A609)-1),MASTER!A:C,3,FALSE())</f>
        <v>Sale</v>
      </c>
      <c r="N609" t="str">
        <f t="shared" si="48"/>
        <v/>
      </c>
      <c r="O609" t="str">
        <f t="shared" si="49"/>
        <v/>
      </c>
      <c r="P609">
        <f t="shared" si="50"/>
        <v>0</v>
      </c>
      <c r="Q609">
        <f t="shared" si="51"/>
        <v>0</v>
      </c>
      <c r="R609">
        <f t="shared" si="52"/>
        <v>0</v>
      </c>
    </row>
    <row r="610" spans="1:18" ht="15" customHeight="1">
      <c r="A610" s="17" t="s">
        <v>172</v>
      </c>
      <c r="B610" s="17" t="s">
        <v>143</v>
      </c>
      <c r="C610" s="17" t="s">
        <v>48</v>
      </c>
      <c r="D610" s="17" t="s">
        <v>53</v>
      </c>
      <c r="E610" s="96" t="s">
        <v>38</v>
      </c>
      <c r="F610" s="96" t="s">
        <v>38</v>
      </c>
      <c r="G610" s="19">
        <v>0</v>
      </c>
      <c r="H610" s="96" t="s">
        <v>38</v>
      </c>
      <c r="I610" s="96" t="s">
        <v>38</v>
      </c>
      <c r="J610" s="19">
        <v>27298.54</v>
      </c>
      <c r="K610" s="19">
        <v>0</v>
      </c>
      <c r="L610" t="str">
        <f>VLOOKUP(LEFT(A610,FIND("-",A610)-1),MASTER!A:C,2,FALSE())</f>
        <v>Gold</v>
      </c>
      <c r="M610" t="str">
        <f>VLOOKUP(LEFT(A610,FIND("-",A610)-1),MASTER!A:C,3,FALSE())</f>
        <v>Sale</v>
      </c>
      <c r="N610" t="str">
        <f t="shared" si="48"/>
        <v/>
      </c>
      <c r="O610" t="str">
        <f t="shared" si="49"/>
        <v/>
      </c>
      <c r="P610">
        <f t="shared" si="50"/>
        <v>0</v>
      </c>
      <c r="Q610">
        <f t="shared" si="51"/>
        <v>0</v>
      </c>
      <c r="R610">
        <f t="shared" si="52"/>
        <v>0</v>
      </c>
    </row>
    <row r="611" spans="1:18" ht="15" customHeight="1">
      <c r="A611" s="17" t="s">
        <v>172</v>
      </c>
      <c r="B611" s="17" t="s">
        <v>143</v>
      </c>
      <c r="C611" s="17" t="s">
        <v>48</v>
      </c>
      <c r="D611" s="17" t="s">
        <v>54</v>
      </c>
      <c r="E611" s="96" t="s">
        <v>38</v>
      </c>
      <c r="F611" s="96" t="s">
        <v>38</v>
      </c>
      <c r="G611" s="19">
        <v>0</v>
      </c>
      <c r="H611" s="96" t="s">
        <v>38</v>
      </c>
      <c r="I611" s="96" t="s">
        <v>38</v>
      </c>
      <c r="J611" s="19">
        <v>51.58</v>
      </c>
      <c r="K611" s="19">
        <v>0</v>
      </c>
      <c r="L611" t="str">
        <f>VLOOKUP(LEFT(A611,FIND("-",A611)-1),MASTER!A:C,2,FALSE())</f>
        <v>Gold</v>
      </c>
      <c r="M611" t="str">
        <f>VLOOKUP(LEFT(A611,FIND("-",A611)-1),MASTER!A:C,3,FALSE())</f>
        <v>Sale</v>
      </c>
      <c r="N611" t="str">
        <f t="shared" si="48"/>
        <v/>
      </c>
      <c r="O611" t="str">
        <f t="shared" si="49"/>
        <v/>
      </c>
      <c r="P611">
        <f t="shared" si="50"/>
        <v>0</v>
      </c>
      <c r="Q611">
        <f t="shared" si="51"/>
        <v>0</v>
      </c>
      <c r="R611">
        <f t="shared" si="52"/>
        <v>0</v>
      </c>
    </row>
    <row r="612" spans="1:18" ht="15" customHeight="1">
      <c r="A612" s="17" t="s">
        <v>172</v>
      </c>
      <c r="B612" s="17" t="s">
        <v>143</v>
      </c>
      <c r="C612" s="17" t="s">
        <v>48</v>
      </c>
      <c r="D612" s="17" t="s">
        <v>55</v>
      </c>
      <c r="E612" s="96" t="s">
        <v>38</v>
      </c>
      <c r="F612" s="96" t="s">
        <v>38</v>
      </c>
      <c r="G612" s="19">
        <v>0</v>
      </c>
      <c r="H612" s="96" t="s">
        <v>38</v>
      </c>
      <c r="I612" s="96" t="s">
        <v>38</v>
      </c>
      <c r="J612" s="19">
        <v>51.58</v>
      </c>
      <c r="K612" s="19">
        <v>0</v>
      </c>
      <c r="L612" t="str">
        <f>VLOOKUP(LEFT(A612,FIND("-",A612)-1),MASTER!A:C,2,FALSE())</f>
        <v>Gold</v>
      </c>
      <c r="M612" t="str">
        <f>VLOOKUP(LEFT(A612,FIND("-",A612)-1),MASTER!A:C,3,FALSE())</f>
        <v>Sale</v>
      </c>
      <c r="N612" t="str">
        <f t="shared" si="48"/>
        <v/>
      </c>
      <c r="O612" t="str">
        <f t="shared" si="49"/>
        <v/>
      </c>
      <c r="P612">
        <f t="shared" si="50"/>
        <v>0</v>
      </c>
      <c r="Q612">
        <f t="shared" si="51"/>
        <v>0</v>
      </c>
      <c r="R612">
        <f t="shared" si="52"/>
        <v>0</v>
      </c>
    </row>
    <row r="613" spans="1:18" ht="15" customHeight="1">
      <c r="A613" s="17" t="s">
        <v>172</v>
      </c>
      <c r="B613" s="17" t="s">
        <v>143</v>
      </c>
      <c r="C613" s="17" t="s">
        <v>48</v>
      </c>
      <c r="D613" s="17" t="s">
        <v>52</v>
      </c>
      <c r="E613" s="96" t="s">
        <v>38</v>
      </c>
      <c r="F613" s="96" t="s">
        <v>38</v>
      </c>
      <c r="G613" s="19">
        <v>0</v>
      </c>
      <c r="H613" s="96" t="s">
        <v>38</v>
      </c>
      <c r="I613" s="96" t="s">
        <v>38</v>
      </c>
      <c r="J613" s="19">
        <v>1345.72</v>
      </c>
      <c r="K613" s="19">
        <v>0</v>
      </c>
      <c r="L613" t="str">
        <f>VLOOKUP(LEFT(A613,FIND("-",A613)-1),MASTER!A:C,2,FALSE())</f>
        <v>Gold</v>
      </c>
      <c r="M613" t="str">
        <f>VLOOKUP(LEFT(A613,FIND("-",A613)-1),MASTER!A:C,3,FALSE())</f>
        <v>Sale</v>
      </c>
      <c r="N613" t="str">
        <f t="shared" si="48"/>
        <v/>
      </c>
      <c r="O613" t="str">
        <f t="shared" si="49"/>
        <v/>
      </c>
      <c r="P613">
        <f t="shared" si="50"/>
        <v>0</v>
      </c>
      <c r="Q613">
        <f t="shared" si="51"/>
        <v>0</v>
      </c>
      <c r="R613">
        <f t="shared" si="52"/>
        <v>0</v>
      </c>
    </row>
    <row r="614" spans="1:18" ht="15" customHeight="1">
      <c r="A614" s="17" t="s">
        <v>172</v>
      </c>
      <c r="B614" s="17" t="s">
        <v>143</v>
      </c>
      <c r="C614" s="17" t="s">
        <v>48</v>
      </c>
      <c r="D614" s="17" t="s">
        <v>53</v>
      </c>
      <c r="E614" s="96" t="s">
        <v>38</v>
      </c>
      <c r="F614" s="96" t="s">
        <v>38</v>
      </c>
      <c r="G614" s="19">
        <v>0</v>
      </c>
      <c r="H614" s="96" t="s">
        <v>38</v>
      </c>
      <c r="I614" s="96" t="s">
        <v>38</v>
      </c>
      <c r="J614" s="19">
        <v>1345.72</v>
      </c>
      <c r="K614" s="19">
        <v>0</v>
      </c>
      <c r="L614" t="str">
        <f>VLOOKUP(LEFT(A614,FIND("-",A614)-1),MASTER!A:C,2,FALSE())</f>
        <v>Gold</v>
      </c>
      <c r="M614" t="str">
        <f>VLOOKUP(LEFT(A614,FIND("-",A614)-1),MASTER!A:C,3,FALSE())</f>
        <v>Sale</v>
      </c>
      <c r="N614" t="str">
        <f t="shared" si="48"/>
        <v/>
      </c>
      <c r="O614" t="str">
        <f t="shared" si="49"/>
        <v/>
      </c>
      <c r="P614">
        <f t="shared" si="50"/>
        <v>0</v>
      </c>
      <c r="Q614">
        <f t="shared" si="51"/>
        <v>0</v>
      </c>
      <c r="R614">
        <f t="shared" si="52"/>
        <v>0</v>
      </c>
    </row>
    <row r="615" spans="1:18" ht="15" customHeight="1">
      <c r="A615" s="17" t="s">
        <v>172</v>
      </c>
      <c r="B615" s="17" t="s">
        <v>143</v>
      </c>
      <c r="C615" s="17" t="s">
        <v>48</v>
      </c>
      <c r="D615" s="17" t="s">
        <v>42</v>
      </c>
      <c r="E615" s="96" t="s">
        <v>38</v>
      </c>
      <c r="F615" s="96" t="s">
        <v>38</v>
      </c>
      <c r="G615" s="19">
        <v>0</v>
      </c>
      <c r="H615" s="96" t="s">
        <v>38</v>
      </c>
      <c r="I615" s="96" t="s">
        <v>38</v>
      </c>
      <c r="J615" s="19">
        <v>0.17</v>
      </c>
      <c r="K615" s="19">
        <v>0</v>
      </c>
      <c r="L615" t="str">
        <f>VLOOKUP(LEFT(A615,FIND("-",A615)-1),MASTER!A:C,2,FALSE())</f>
        <v>Gold</v>
      </c>
      <c r="M615" t="str">
        <f>VLOOKUP(LEFT(A615,FIND("-",A615)-1),MASTER!A:C,3,FALSE())</f>
        <v>Sale</v>
      </c>
      <c r="N615" t="str">
        <f t="shared" si="48"/>
        <v/>
      </c>
      <c r="O615" t="str">
        <f t="shared" si="49"/>
        <v/>
      </c>
      <c r="P615">
        <f t="shared" si="50"/>
        <v>0</v>
      </c>
      <c r="Q615">
        <f t="shared" si="51"/>
        <v>0</v>
      </c>
      <c r="R615">
        <f t="shared" si="52"/>
        <v>0</v>
      </c>
    </row>
    <row r="616" spans="1:18" ht="15" customHeight="1">
      <c r="A616" s="17" t="s">
        <v>172</v>
      </c>
      <c r="B616" s="17" t="s">
        <v>143</v>
      </c>
      <c r="C616" s="17" t="s">
        <v>48</v>
      </c>
      <c r="D616" s="17" t="s">
        <v>43</v>
      </c>
      <c r="E616" s="96" t="s">
        <v>38</v>
      </c>
      <c r="F616" s="96" t="s">
        <v>38</v>
      </c>
      <c r="G616" s="19">
        <v>2733150</v>
      </c>
      <c r="H616" s="96" t="s">
        <v>38</v>
      </c>
      <c r="I616" s="96" t="s">
        <v>38</v>
      </c>
      <c r="J616" s="19">
        <v>0</v>
      </c>
      <c r="K616" s="19">
        <v>0</v>
      </c>
      <c r="L616" t="str">
        <f>VLOOKUP(LEFT(A616,FIND("-",A616)-1),MASTER!A:C,2,FALSE())</f>
        <v>Gold</v>
      </c>
      <c r="M616" t="str">
        <f>VLOOKUP(LEFT(A616,FIND("-",A616)-1),MASTER!A:C,3,FALSE())</f>
        <v>Sale</v>
      </c>
      <c r="N616" t="str">
        <f t="shared" si="48"/>
        <v/>
      </c>
      <c r="O616" t="str">
        <f t="shared" si="49"/>
        <v/>
      </c>
      <c r="P616">
        <f t="shared" si="50"/>
        <v>0</v>
      </c>
      <c r="Q616">
        <f t="shared" si="51"/>
        <v>0</v>
      </c>
      <c r="R616">
        <f t="shared" si="52"/>
        <v>0</v>
      </c>
    </row>
    <row r="617" spans="1:18" ht="15" customHeight="1">
      <c r="A617" s="17" t="s">
        <v>173</v>
      </c>
      <c r="B617" s="17" t="s">
        <v>143</v>
      </c>
      <c r="C617" s="17" t="s">
        <v>48</v>
      </c>
      <c r="D617" s="17" t="s">
        <v>49</v>
      </c>
      <c r="E617" s="96" t="s">
        <v>38</v>
      </c>
      <c r="F617" s="19">
        <v>0</v>
      </c>
      <c r="G617" s="19">
        <v>0</v>
      </c>
      <c r="H617" s="97">
        <v>0.16600000000000001</v>
      </c>
      <c r="I617" s="19">
        <v>7056.91</v>
      </c>
      <c r="J617" s="19">
        <v>1168.6199999999999</v>
      </c>
      <c r="K617" s="19">
        <v>1168.6199999999999</v>
      </c>
      <c r="L617" t="str">
        <f>VLOOKUP(LEFT(A617,FIND("-",A617)-1),MASTER!A:C,2,FALSE())</f>
        <v>Gold</v>
      </c>
      <c r="M617" t="str">
        <f>VLOOKUP(LEFT(A617,FIND("-",A617)-1),MASTER!A:C,3,FALSE())</f>
        <v>Sale</v>
      </c>
      <c r="N617">
        <f t="shared" si="48"/>
        <v>0.16600000000000001</v>
      </c>
      <c r="O617">
        <f t="shared" si="49"/>
        <v>7056.91</v>
      </c>
      <c r="P617">
        <f t="shared" si="50"/>
        <v>1171.4469999999999</v>
      </c>
      <c r="Q617">
        <f t="shared" si="51"/>
        <v>1171.4469999999999</v>
      </c>
      <c r="R617">
        <f t="shared" si="52"/>
        <v>0</v>
      </c>
    </row>
    <row r="618" spans="1:18" ht="15" customHeight="1">
      <c r="A618" s="17" t="s">
        <v>173</v>
      </c>
      <c r="B618" s="17" t="s">
        <v>143</v>
      </c>
      <c r="C618" s="17" t="s">
        <v>48</v>
      </c>
      <c r="D618" s="17" t="s">
        <v>50</v>
      </c>
      <c r="E618" s="96" t="s">
        <v>38</v>
      </c>
      <c r="F618" s="96" t="s">
        <v>38</v>
      </c>
      <c r="G618" s="19">
        <v>0</v>
      </c>
      <c r="H618" s="96" t="s">
        <v>38</v>
      </c>
      <c r="I618" s="96" t="s">
        <v>38</v>
      </c>
      <c r="J618" s="19">
        <v>56.46</v>
      </c>
      <c r="K618" s="19">
        <v>56.46</v>
      </c>
      <c r="L618" t="str">
        <f>VLOOKUP(LEFT(A618,FIND("-",A618)-1),MASTER!A:C,2,FALSE())</f>
        <v>Gold</v>
      </c>
      <c r="M618" t="str">
        <f>VLOOKUP(LEFT(A618,FIND("-",A618)-1),MASTER!A:C,3,FALSE())</f>
        <v>Sale</v>
      </c>
      <c r="N618" t="str">
        <f t="shared" si="48"/>
        <v/>
      </c>
      <c r="O618" t="str">
        <f t="shared" si="49"/>
        <v/>
      </c>
      <c r="P618">
        <f t="shared" si="50"/>
        <v>0</v>
      </c>
      <c r="Q618">
        <f t="shared" si="51"/>
        <v>0</v>
      </c>
      <c r="R618">
        <f t="shared" si="52"/>
        <v>0</v>
      </c>
    </row>
    <row r="619" spans="1:18" ht="15" customHeight="1">
      <c r="A619" s="17" t="s">
        <v>173</v>
      </c>
      <c r="B619" s="17" t="s">
        <v>143</v>
      </c>
      <c r="C619" s="17" t="s">
        <v>48</v>
      </c>
      <c r="D619" s="17" t="s">
        <v>52</v>
      </c>
      <c r="E619" s="96" t="s">
        <v>38</v>
      </c>
      <c r="F619" s="96" t="s">
        <v>38</v>
      </c>
      <c r="G619" s="19">
        <v>0</v>
      </c>
      <c r="H619" s="96" t="s">
        <v>38</v>
      </c>
      <c r="I619" s="96" t="s">
        <v>38</v>
      </c>
      <c r="J619" s="19">
        <v>17.53</v>
      </c>
      <c r="K619" s="19">
        <v>0</v>
      </c>
      <c r="L619" t="str">
        <f>VLOOKUP(LEFT(A619,FIND("-",A619)-1),MASTER!A:C,2,FALSE())</f>
        <v>Gold</v>
      </c>
      <c r="M619" t="str">
        <f>VLOOKUP(LEFT(A619,FIND("-",A619)-1),MASTER!A:C,3,FALSE())</f>
        <v>Sale</v>
      </c>
      <c r="N619" t="str">
        <f t="shared" si="48"/>
        <v/>
      </c>
      <c r="O619" t="str">
        <f t="shared" si="49"/>
        <v/>
      </c>
      <c r="P619">
        <f t="shared" si="50"/>
        <v>0</v>
      </c>
      <c r="Q619">
        <f t="shared" si="51"/>
        <v>0</v>
      </c>
      <c r="R619">
        <f t="shared" si="52"/>
        <v>0</v>
      </c>
    </row>
    <row r="620" spans="1:18" ht="15" customHeight="1">
      <c r="A620" s="17" t="s">
        <v>173</v>
      </c>
      <c r="B620" s="17" t="s">
        <v>143</v>
      </c>
      <c r="C620" s="17" t="s">
        <v>48</v>
      </c>
      <c r="D620" s="17" t="s">
        <v>53</v>
      </c>
      <c r="E620" s="96" t="s">
        <v>38</v>
      </c>
      <c r="F620" s="96" t="s">
        <v>38</v>
      </c>
      <c r="G620" s="19">
        <v>0</v>
      </c>
      <c r="H620" s="96" t="s">
        <v>38</v>
      </c>
      <c r="I620" s="96" t="s">
        <v>38</v>
      </c>
      <c r="J620" s="19">
        <v>17.53</v>
      </c>
      <c r="K620" s="19">
        <v>0</v>
      </c>
      <c r="L620" t="str">
        <f>VLOOKUP(LEFT(A620,FIND("-",A620)-1),MASTER!A:C,2,FALSE())</f>
        <v>Gold</v>
      </c>
      <c r="M620" t="str">
        <f>VLOOKUP(LEFT(A620,FIND("-",A620)-1),MASTER!A:C,3,FALSE())</f>
        <v>Sale</v>
      </c>
      <c r="N620" t="str">
        <f t="shared" si="48"/>
        <v/>
      </c>
      <c r="O620" t="str">
        <f t="shared" si="49"/>
        <v/>
      </c>
      <c r="P620">
        <f t="shared" si="50"/>
        <v>0</v>
      </c>
      <c r="Q620">
        <f t="shared" si="51"/>
        <v>0</v>
      </c>
      <c r="R620">
        <f t="shared" si="52"/>
        <v>0</v>
      </c>
    </row>
    <row r="621" spans="1:18" ht="15" customHeight="1">
      <c r="A621" s="17" t="s">
        <v>173</v>
      </c>
      <c r="B621" s="17" t="s">
        <v>143</v>
      </c>
      <c r="C621" s="17" t="s">
        <v>48</v>
      </c>
      <c r="D621" s="17" t="s">
        <v>52</v>
      </c>
      <c r="E621" s="96" t="s">
        <v>38</v>
      </c>
      <c r="F621" s="96" t="s">
        <v>38</v>
      </c>
      <c r="G621" s="19">
        <v>0</v>
      </c>
      <c r="H621" s="96" t="s">
        <v>38</v>
      </c>
      <c r="I621" s="96" t="s">
        <v>38</v>
      </c>
      <c r="J621" s="19">
        <v>0.85</v>
      </c>
      <c r="K621" s="19">
        <v>0</v>
      </c>
      <c r="L621" t="str">
        <f>VLOOKUP(LEFT(A621,FIND("-",A621)-1),MASTER!A:C,2,FALSE())</f>
        <v>Gold</v>
      </c>
      <c r="M621" t="str">
        <f>VLOOKUP(LEFT(A621,FIND("-",A621)-1),MASTER!A:C,3,FALSE())</f>
        <v>Sale</v>
      </c>
      <c r="N621" t="str">
        <f t="shared" si="48"/>
        <v/>
      </c>
      <c r="O621" t="str">
        <f t="shared" si="49"/>
        <v/>
      </c>
      <c r="P621">
        <f t="shared" si="50"/>
        <v>0</v>
      </c>
      <c r="Q621">
        <f t="shared" si="51"/>
        <v>0</v>
      </c>
      <c r="R621">
        <f t="shared" si="52"/>
        <v>0</v>
      </c>
    </row>
    <row r="622" spans="1:18" ht="15" customHeight="1">
      <c r="A622" s="17" t="s">
        <v>173</v>
      </c>
      <c r="B622" s="17" t="s">
        <v>143</v>
      </c>
      <c r="C622" s="17" t="s">
        <v>48</v>
      </c>
      <c r="D622" s="17" t="s">
        <v>53</v>
      </c>
      <c r="E622" s="96" t="s">
        <v>38</v>
      </c>
      <c r="F622" s="96" t="s">
        <v>38</v>
      </c>
      <c r="G622" s="19">
        <v>0</v>
      </c>
      <c r="H622" s="96" t="s">
        <v>38</v>
      </c>
      <c r="I622" s="96" t="s">
        <v>38</v>
      </c>
      <c r="J622" s="19">
        <v>0.85</v>
      </c>
      <c r="K622" s="19">
        <v>0</v>
      </c>
      <c r="L622" t="str">
        <f>VLOOKUP(LEFT(A622,FIND("-",A622)-1),MASTER!A:C,2,FALSE())</f>
        <v>Gold</v>
      </c>
      <c r="M622" t="str">
        <f>VLOOKUP(LEFT(A622,FIND("-",A622)-1),MASTER!A:C,3,FALSE())</f>
        <v>Sale</v>
      </c>
      <c r="N622" t="str">
        <f t="shared" si="48"/>
        <v/>
      </c>
      <c r="O622" t="str">
        <f t="shared" si="49"/>
        <v/>
      </c>
      <c r="P622">
        <f t="shared" si="50"/>
        <v>0</v>
      </c>
      <c r="Q622">
        <f t="shared" si="51"/>
        <v>0</v>
      </c>
      <c r="R622">
        <f t="shared" si="52"/>
        <v>0</v>
      </c>
    </row>
    <row r="623" spans="1:18" ht="15" customHeight="1">
      <c r="A623" s="17" t="s">
        <v>173</v>
      </c>
      <c r="B623" s="17" t="s">
        <v>143</v>
      </c>
      <c r="C623" s="17" t="s">
        <v>48</v>
      </c>
      <c r="D623" s="17" t="s">
        <v>42</v>
      </c>
      <c r="E623" s="96" t="s">
        <v>38</v>
      </c>
      <c r="F623" s="96" t="s">
        <v>38</v>
      </c>
      <c r="G623" s="19">
        <v>0</v>
      </c>
      <c r="H623" s="96" t="s">
        <v>38</v>
      </c>
      <c r="I623" s="96" t="s">
        <v>38</v>
      </c>
      <c r="J623" s="19">
        <v>0.16</v>
      </c>
      <c r="K623" s="19">
        <v>0</v>
      </c>
      <c r="L623" t="str">
        <f>VLOOKUP(LEFT(A623,FIND("-",A623)-1),MASTER!A:C,2,FALSE())</f>
        <v>Gold</v>
      </c>
      <c r="M623" t="str">
        <f>VLOOKUP(LEFT(A623,FIND("-",A623)-1),MASTER!A:C,3,FALSE())</f>
        <v>Sale</v>
      </c>
      <c r="N623" t="str">
        <f t="shared" si="48"/>
        <v/>
      </c>
      <c r="O623" t="str">
        <f t="shared" si="49"/>
        <v/>
      </c>
      <c r="P623">
        <f t="shared" si="50"/>
        <v>0</v>
      </c>
      <c r="Q623">
        <f t="shared" si="51"/>
        <v>0</v>
      </c>
      <c r="R623">
        <f t="shared" si="52"/>
        <v>0</v>
      </c>
    </row>
    <row r="624" spans="1:18" ht="15" customHeight="1">
      <c r="A624" s="17" t="s">
        <v>173</v>
      </c>
      <c r="B624" s="17" t="s">
        <v>143</v>
      </c>
      <c r="C624" s="17" t="s">
        <v>48</v>
      </c>
      <c r="D624" s="17" t="s">
        <v>43</v>
      </c>
      <c r="E624" s="96" t="s">
        <v>38</v>
      </c>
      <c r="F624" s="96" t="s">
        <v>38</v>
      </c>
      <c r="G624" s="19">
        <v>1262</v>
      </c>
      <c r="H624" s="96" t="s">
        <v>38</v>
      </c>
      <c r="I624" s="96" t="s">
        <v>38</v>
      </c>
      <c r="J624" s="19">
        <v>0</v>
      </c>
      <c r="K624" s="19">
        <v>0</v>
      </c>
      <c r="L624" t="str">
        <f>VLOOKUP(LEFT(A624,FIND("-",A624)-1),MASTER!A:C,2,FALSE())</f>
        <v>Gold</v>
      </c>
      <c r="M624" t="str">
        <f>VLOOKUP(LEFT(A624,FIND("-",A624)-1),MASTER!A:C,3,FALSE())</f>
        <v>Sale</v>
      </c>
      <c r="N624" t="str">
        <f t="shared" si="48"/>
        <v/>
      </c>
      <c r="O624" t="str">
        <f t="shared" si="49"/>
        <v/>
      </c>
      <c r="P624">
        <f t="shared" si="50"/>
        <v>0</v>
      </c>
      <c r="Q624">
        <f t="shared" si="51"/>
        <v>0</v>
      </c>
      <c r="R624">
        <f t="shared" si="52"/>
        <v>0</v>
      </c>
    </row>
    <row r="625" spans="1:18" ht="15" customHeight="1">
      <c r="A625" s="17" t="s">
        <v>174</v>
      </c>
      <c r="B625" s="17" t="s">
        <v>143</v>
      </c>
      <c r="C625" s="17" t="s">
        <v>48</v>
      </c>
      <c r="D625" s="17" t="s">
        <v>49</v>
      </c>
      <c r="E625" s="96" t="s">
        <v>38</v>
      </c>
      <c r="F625" s="19">
        <v>0</v>
      </c>
      <c r="G625" s="19">
        <v>0</v>
      </c>
      <c r="H625" s="97">
        <v>309.44400000000002</v>
      </c>
      <c r="I625" s="19">
        <v>7056.91</v>
      </c>
      <c r="J625" s="19">
        <v>1916408.1</v>
      </c>
      <c r="K625" s="19">
        <v>1916408.1</v>
      </c>
      <c r="L625" t="str">
        <f>VLOOKUP(LEFT(A625,FIND("-",A625)-1),MASTER!A:C,2,FALSE())</f>
        <v>Gold</v>
      </c>
      <c r="M625" t="str">
        <f>VLOOKUP(LEFT(A625,FIND("-",A625)-1),MASTER!A:C,3,FALSE())</f>
        <v>Sale</v>
      </c>
      <c r="N625">
        <f t="shared" si="48"/>
        <v>309.44400000000002</v>
      </c>
      <c r="O625">
        <f t="shared" si="49"/>
        <v>7056.91</v>
      </c>
      <c r="P625">
        <f t="shared" si="50"/>
        <v>2183718.4580000001</v>
      </c>
      <c r="Q625">
        <f t="shared" si="51"/>
        <v>2183718.4580000001</v>
      </c>
      <c r="R625">
        <f t="shared" si="52"/>
        <v>0</v>
      </c>
    </row>
    <row r="626" spans="1:18" ht="15" customHeight="1">
      <c r="A626" s="17" t="s">
        <v>174</v>
      </c>
      <c r="B626" s="17" t="s">
        <v>143</v>
      </c>
      <c r="C626" s="17" t="s">
        <v>48</v>
      </c>
      <c r="D626" s="17" t="s">
        <v>50</v>
      </c>
      <c r="E626" s="96" t="s">
        <v>38</v>
      </c>
      <c r="F626" s="96" t="s">
        <v>38</v>
      </c>
      <c r="G626" s="19">
        <v>0</v>
      </c>
      <c r="H626" s="96" t="s">
        <v>38</v>
      </c>
      <c r="I626" s="96" t="s">
        <v>38</v>
      </c>
      <c r="J626" s="19">
        <v>72227.460000000006</v>
      </c>
      <c r="K626" s="19">
        <v>72227.460000000006</v>
      </c>
      <c r="L626" t="str">
        <f>VLOOKUP(LEFT(A626,FIND("-",A626)-1),MASTER!A:C,2,FALSE())</f>
        <v>Gold</v>
      </c>
      <c r="M626" t="str">
        <f>VLOOKUP(LEFT(A626,FIND("-",A626)-1),MASTER!A:C,3,FALSE())</f>
        <v>Sale</v>
      </c>
      <c r="N626" t="str">
        <f t="shared" si="48"/>
        <v/>
      </c>
      <c r="O626" t="str">
        <f t="shared" si="49"/>
        <v/>
      </c>
      <c r="P626">
        <f t="shared" si="50"/>
        <v>0</v>
      </c>
      <c r="Q626">
        <f t="shared" si="51"/>
        <v>0</v>
      </c>
      <c r="R626">
        <f t="shared" si="52"/>
        <v>0</v>
      </c>
    </row>
    <row r="627" spans="1:18" ht="15" customHeight="1">
      <c r="A627" s="17" t="s">
        <v>174</v>
      </c>
      <c r="B627" s="17" t="s">
        <v>143</v>
      </c>
      <c r="C627" s="17" t="s">
        <v>48</v>
      </c>
      <c r="D627" s="17" t="s">
        <v>57</v>
      </c>
      <c r="E627" s="96" t="s">
        <v>38</v>
      </c>
      <c r="F627" s="96" t="s">
        <v>38</v>
      </c>
      <c r="G627" s="19">
        <v>0</v>
      </c>
      <c r="H627" s="96" t="s">
        <v>38</v>
      </c>
      <c r="I627" s="96" t="s">
        <v>38</v>
      </c>
      <c r="J627" s="19">
        <v>267313.45</v>
      </c>
      <c r="K627" s="19">
        <v>267313.45</v>
      </c>
      <c r="L627" t="str">
        <f>VLOOKUP(LEFT(A627,FIND("-",A627)-1),MASTER!A:C,2,FALSE())</f>
        <v>Gold</v>
      </c>
      <c r="M627" t="str">
        <f>VLOOKUP(LEFT(A627,FIND("-",A627)-1),MASTER!A:C,3,FALSE())</f>
        <v>Sale</v>
      </c>
      <c r="N627" t="str">
        <f t="shared" si="48"/>
        <v/>
      </c>
      <c r="O627" t="str">
        <f t="shared" si="49"/>
        <v/>
      </c>
      <c r="P627">
        <f t="shared" si="50"/>
        <v>0</v>
      </c>
      <c r="Q627">
        <f t="shared" si="51"/>
        <v>0</v>
      </c>
      <c r="R627">
        <f t="shared" si="52"/>
        <v>0</v>
      </c>
    </row>
    <row r="628" spans="1:18" ht="15" customHeight="1">
      <c r="A628" s="17" t="s">
        <v>174</v>
      </c>
      <c r="B628" s="17" t="s">
        <v>143</v>
      </c>
      <c r="C628" s="17" t="s">
        <v>48</v>
      </c>
      <c r="D628" s="17" t="s">
        <v>58</v>
      </c>
      <c r="E628" s="96" t="s">
        <v>38</v>
      </c>
      <c r="F628" s="96" t="s">
        <v>38</v>
      </c>
      <c r="G628" s="19">
        <v>0</v>
      </c>
      <c r="H628" s="96" t="s">
        <v>38</v>
      </c>
      <c r="I628" s="96" t="s">
        <v>38</v>
      </c>
      <c r="J628" s="19">
        <v>536.34</v>
      </c>
      <c r="K628" s="19">
        <v>536.34</v>
      </c>
      <c r="L628" t="str">
        <f>VLOOKUP(LEFT(A628,FIND("-",A628)-1),MASTER!A:C,2,FALSE())</f>
        <v>Gold</v>
      </c>
      <c r="M628" t="str">
        <f>VLOOKUP(LEFT(A628,FIND("-",A628)-1),MASTER!A:C,3,FALSE())</f>
        <v>Sale</v>
      </c>
      <c r="N628" t="str">
        <f t="shared" si="48"/>
        <v/>
      </c>
      <c r="O628" t="str">
        <f t="shared" si="49"/>
        <v/>
      </c>
      <c r="P628">
        <f t="shared" si="50"/>
        <v>0</v>
      </c>
      <c r="Q628">
        <f t="shared" si="51"/>
        <v>0</v>
      </c>
      <c r="R628">
        <f t="shared" si="52"/>
        <v>0</v>
      </c>
    </row>
    <row r="629" spans="1:18" ht="15" customHeight="1">
      <c r="A629" s="17" t="s">
        <v>174</v>
      </c>
      <c r="B629" s="17" t="s">
        <v>143</v>
      </c>
      <c r="C629" s="17" t="s">
        <v>48</v>
      </c>
      <c r="D629" s="17" t="s">
        <v>59</v>
      </c>
      <c r="E629" s="96" t="s">
        <v>38</v>
      </c>
      <c r="F629" s="96" t="s">
        <v>38</v>
      </c>
      <c r="G629" s="19">
        <v>0</v>
      </c>
      <c r="H629" s="96" t="s">
        <v>38</v>
      </c>
      <c r="I629" s="96" t="s">
        <v>38</v>
      </c>
      <c r="J629" s="19">
        <v>20</v>
      </c>
      <c r="K629" s="19">
        <v>20</v>
      </c>
      <c r="L629" t="str">
        <f>VLOOKUP(LEFT(A629,FIND("-",A629)-1),MASTER!A:C,2,FALSE())</f>
        <v>Gold</v>
      </c>
      <c r="M629" t="str">
        <f>VLOOKUP(LEFT(A629,FIND("-",A629)-1),MASTER!A:C,3,FALSE())</f>
        <v>Sale</v>
      </c>
      <c r="N629" t="str">
        <f t="shared" si="48"/>
        <v/>
      </c>
      <c r="O629" t="str">
        <f t="shared" si="49"/>
        <v/>
      </c>
      <c r="P629">
        <f t="shared" si="50"/>
        <v>0</v>
      </c>
      <c r="Q629">
        <f t="shared" si="51"/>
        <v>0</v>
      </c>
      <c r="R629">
        <f t="shared" si="52"/>
        <v>0</v>
      </c>
    </row>
    <row r="630" spans="1:18" ht="15" customHeight="1">
      <c r="A630" s="17" t="s">
        <v>174</v>
      </c>
      <c r="B630" s="17" t="s">
        <v>143</v>
      </c>
      <c r="C630" s="17" t="s">
        <v>48</v>
      </c>
      <c r="D630" s="17" t="s">
        <v>51</v>
      </c>
      <c r="E630" s="96" t="s">
        <v>38</v>
      </c>
      <c r="F630" s="96" t="s">
        <v>38</v>
      </c>
      <c r="G630" s="19">
        <v>0</v>
      </c>
      <c r="H630" s="96" t="s">
        <v>38</v>
      </c>
      <c r="I630" s="96" t="s">
        <v>38</v>
      </c>
      <c r="J630" s="19">
        <v>863.8</v>
      </c>
      <c r="K630" s="19">
        <v>863.8</v>
      </c>
      <c r="L630" t="str">
        <f>VLOOKUP(LEFT(A630,FIND("-",A630)-1),MASTER!A:C,2,FALSE())</f>
        <v>Gold</v>
      </c>
      <c r="M630" t="str">
        <f>VLOOKUP(LEFT(A630,FIND("-",A630)-1),MASTER!A:C,3,FALSE())</f>
        <v>Sale</v>
      </c>
      <c r="N630" t="str">
        <f t="shared" si="48"/>
        <v/>
      </c>
      <c r="O630" t="str">
        <f t="shared" si="49"/>
        <v/>
      </c>
      <c r="P630">
        <f t="shared" si="50"/>
        <v>0</v>
      </c>
      <c r="Q630">
        <f t="shared" si="51"/>
        <v>0</v>
      </c>
      <c r="R630">
        <f t="shared" si="52"/>
        <v>0</v>
      </c>
    </row>
    <row r="631" spans="1:18" ht="15" customHeight="1">
      <c r="A631" s="17" t="s">
        <v>174</v>
      </c>
      <c r="B631" s="17" t="s">
        <v>143</v>
      </c>
      <c r="C631" s="17" t="s">
        <v>48</v>
      </c>
      <c r="D631" s="17" t="s">
        <v>52</v>
      </c>
      <c r="E631" s="96" t="s">
        <v>38</v>
      </c>
      <c r="F631" s="96" t="s">
        <v>38</v>
      </c>
      <c r="G631" s="19">
        <v>0</v>
      </c>
      <c r="H631" s="96" t="s">
        <v>38</v>
      </c>
      <c r="I631" s="96" t="s">
        <v>38</v>
      </c>
      <c r="J631" s="19">
        <v>28746.12</v>
      </c>
      <c r="K631" s="19">
        <v>0</v>
      </c>
      <c r="L631" t="str">
        <f>VLOOKUP(LEFT(A631,FIND("-",A631)-1),MASTER!A:C,2,FALSE())</f>
        <v>Gold</v>
      </c>
      <c r="M631" t="str">
        <f>VLOOKUP(LEFT(A631,FIND("-",A631)-1),MASTER!A:C,3,FALSE())</f>
        <v>Sale</v>
      </c>
      <c r="N631" t="str">
        <f t="shared" si="48"/>
        <v/>
      </c>
      <c r="O631" t="str">
        <f t="shared" si="49"/>
        <v/>
      </c>
      <c r="P631">
        <f t="shared" si="50"/>
        <v>0</v>
      </c>
      <c r="Q631">
        <f t="shared" si="51"/>
        <v>0</v>
      </c>
      <c r="R631">
        <f t="shared" si="52"/>
        <v>0</v>
      </c>
    </row>
    <row r="632" spans="1:18" ht="15" customHeight="1">
      <c r="A632" s="17" t="s">
        <v>174</v>
      </c>
      <c r="B632" s="17" t="s">
        <v>143</v>
      </c>
      <c r="C632" s="17" t="s">
        <v>48</v>
      </c>
      <c r="D632" s="17" t="s">
        <v>53</v>
      </c>
      <c r="E632" s="96" t="s">
        <v>38</v>
      </c>
      <c r="F632" s="96" t="s">
        <v>38</v>
      </c>
      <c r="G632" s="19">
        <v>0</v>
      </c>
      <c r="H632" s="96" t="s">
        <v>38</v>
      </c>
      <c r="I632" s="96" t="s">
        <v>38</v>
      </c>
      <c r="J632" s="19">
        <v>28746.12</v>
      </c>
      <c r="K632" s="19">
        <v>0</v>
      </c>
      <c r="L632" t="str">
        <f>VLOOKUP(LEFT(A632,FIND("-",A632)-1),MASTER!A:C,2,FALSE())</f>
        <v>Gold</v>
      </c>
      <c r="M632" t="str">
        <f>VLOOKUP(LEFT(A632,FIND("-",A632)-1),MASTER!A:C,3,FALSE())</f>
        <v>Sale</v>
      </c>
      <c r="N632" t="str">
        <f t="shared" si="48"/>
        <v/>
      </c>
      <c r="O632" t="str">
        <f t="shared" si="49"/>
        <v/>
      </c>
      <c r="P632">
        <f t="shared" si="50"/>
        <v>0</v>
      </c>
      <c r="Q632">
        <f t="shared" si="51"/>
        <v>0</v>
      </c>
      <c r="R632">
        <f t="shared" si="52"/>
        <v>0</v>
      </c>
    </row>
    <row r="633" spans="1:18" ht="15" customHeight="1">
      <c r="A633" s="17" t="s">
        <v>174</v>
      </c>
      <c r="B633" s="17" t="s">
        <v>143</v>
      </c>
      <c r="C633" s="17" t="s">
        <v>48</v>
      </c>
      <c r="D633" s="17" t="s">
        <v>52</v>
      </c>
      <c r="E633" s="96" t="s">
        <v>38</v>
      </c>
      <c r="F633" s="96" t="s">
        <v>38</v>
      </c>
      <c r="G633" s="19">
        <v>0</v>
      </c>
      <c r="H633" s="96" t="s">
        <v>38</v>
      </c>
      <c r="I633" s="96" t="s">
        <v>38</v>
      </c>
      <c r="J633" s="19">
        <v>1083.4100000000001</v>
      </c>
      <c r="K633" s="19">
        <v>0</v>
      </c>
      <c r="L633" t="str">
        <f>VLOOKUP(LEFT(A633,FIND("-",A633)-1),MASTER!A:C,2,FALSE())</f>
        <v>Gold</v>
      </c>
      <c r="M633" t="str">
        <f>VLOOKUP(LEFT(A633,FIND("-",A633)-1),MASTER!A:C,3,FALSE())</f>
        <v>Sale</v>
      </c>
      <c r="N633" t="str">
        <f t="shared" si="48"/>
        <v/>
      </c>
      <c r="O633" t="str">
        <f t="shared" si="49"/>
        <v/>
      </c>
      <c r="P633">
        <f t="shared" si="50"/>
        <v>0</v>
      </c>
      <c r="Q633">
        <f t="shared" si="51"/>
        <v>0</v>
      </c>
      <c r="R633">
        <f t="shared" si="52"/>
        <v>0</v>
      </c>
    </row>
    <row r="634" spans="1:18" ht="15" customHeight="1">
      <c r="A634" s="17" t="s">
        <v>174</v>
      </c>
      <c r="B634" s="17" t="s">
        <v>143</v>
      </c>
      <c r="C634" s="17" t="s">
        <v>48</v>
      </c>
      <c r="D634" s="17" t="s">
        <v>53</v>
      </c>
      <c r="E634" s="96" t="s">
        <v>38</v>
      </c>
      <c r="F634" s="96" t="s">
        <v>38</v>
      </c>
      <c r="G634" s="19">
        <v>0</v>
      </c>
      <c r="H634" s="96" t="s">
        <v>38</v>
      </c>
      <c r="I634" s="96" t="s">
        <v>38</v>
      </c>
      <c r="J634" s="19">
        <v>1083.4100000000001</v>
      </c>
      <c r="K634" s="19">
        <v>0</v>
      </c>
      <c r="L634" t="str">
        <f>VLOOKUP(LEFT(A634,FIND("-",A634)-1),MASTER!A:C,2,FALSE())</f>
        <v>Gold</v>
      </c>
      <c r="M634" t="str">
        <f>VLOOKUP(LEFT(A634,FIND("-",A634)-1),MASTER!A:C,3,FALSE())</f>
        <v>Sale</v>
      </c>
      <c r="N634" t="str">
        <f t="shared" si="48"/>
        <v/>
      </c>
      <c r="O634" t="str">
        <f t="shared" si="49"/>
        <v/>
      </c>
      <c r="P634">
        <f t="shared" si="50"/>
        <v>0</v>
      </c>
      <c r="Q634">
        <f t="shared" si="51"/>
        <v>0</v>
      </c>
      <c r="R634">
        <f t="shared" si="52"/>
        <v>0</v>
      </c>
    </row>
    <row r="635" spans="1:18" ht="15" customHeight="1">
      <c r="A635" s="17" t="s">
        <v>174</v>
      </c>
      <c r="B635" s="17" t="s">
        <v>143</v>
      </c>
      <c r="C635" s="17" t="s">
        <v>48</v>
      </c>
      <c r="D635" s="17" t="s">
        <v>60</v>
      </c>
      <c r="E635" s="96" t="s">
        <v>38</v>
      </c>
      <c r="F635" s="96" t="s">
        <v>38</v>
      </c>
      <c r="G635" s="19">
        <v>0</v>
      </c>
      <c r="H635" s="96" t="s">
        <v>38</v>
      </c>
      <c r="I635" s="96" t="s">
        <v>38</v>
      </c>
      <c r="J635" s="19">
        <v>4009.7</v>
      </c>
      <c r="K635" s="19">
        <v>0</v>
      </c>
      <c r="L635" t="str">
        <f>VLOOKUP(LEFT(A635,FIND("-",A635)-1),MASTER!A:C,2,FALSE())</f>
        <v>Gold</v>
      </c>
      <c r="M635" t="str">
        <f>VLOOKUP(LEFT(A635,FIND("-",A635)-1),MASTER!A:C,3,FALSE())</f>
        <v>Sale</v>
      </c>
      <c r="N635" t="str">
        <f t="shared" si="48"/>
        <v/>
      </c>
      <c r="O635" t="str">
        <f t="shared" si="49"/>
        <v/>
      </c>
      <c r="P635">
        <f t="shared" si="50"/>
        <v>0</v>
      </c>
      <c r="Q635">
        <f t="shared" si="51"/>
        <v>0</v>
      </c>
      <c r="R635">
        <f t="shared" si="52"/>
        <v>0</v>
      </c>
    </row>
    <row r="636" spans="1:18" ht="15" customHeight="1">
      <c r="A636" s="17" t="s">
        <v>174</v>
      </c>
      <c r="B636" s="17" t="s">
        <v>143</v>
      </c>
      <c r="C636" s="17" t="s">
        <v>48</v>
      </c>
      <c r="D636" s="17" t="s">
        <v>61</v>
      </c>
      <c r="E636" s="96" t="s">
        <v>38</v>
      </c>
      <c r="F636" s="96" t="s">
        <v>38</v>
      </c>
      <c r="G636" s="19">
        <v>0</v>
      </c>
      <c r="H636" s="96" t="s">
        <v>38</v>
      </c>
      <c r="I636" s="96" t="s">
        <v>38</v>
      </c>
      <c r="J636" s="19">
        <v>4009.7</v>
      </c>
      <c r="K636" s="19">
        <v>0</v>
      </c>
      <c r="L636" t="str">
        <f>VLOOKUP(LEFT(A636,FIND("-",A636)-1),MASTER!A:C,2,FALSE())</f>
        <v>Gold</v>
      </c>
      <c r="M636" t="str">
        <f>VLOOKUP(LEFT(A636,FIND("-",A636)-1),MASTER!A:C,3,FALSE())</f>
        <v>Sale</v>
      </c>
      <c r="N636" t="str">
        <f t="shared" si="48"/>
        <v/>
      </c>
      <c r="O636" t="str">
        <f t="shared" si="49"/>
        <v/>
      </c>
      <c r="P636">
        <f t="shared" si="50"/>
        <v>0</v>
      </c>
      <c r="Q636">
        <f t="shared" si="51"/>
        <v>0</v>
      </c>
      <c r="R636">
        <f t="shared" si="52"/>
        <v>0</v>
      </c>
    </row>
    <row r="637" spans="1:18" ht="15" customHeight="1">
      <c r="A637" s="17" t="s">
        <v>174</v>
      </c>
      <c r="B637" s="17" t="s">
        <v>143</v>
      </c>
      <c r="C637" s="17" t="s">
        <v>48</v>
      </c>
      <c r="D637" s="17" t="s">
        <v>60</v>
      </c>
      <c r="E637" s="96" t="s">
        <v>38</v>
      </c>
      <c r="F637" s="96" t="s">
        <v>38</v>
      </c>
      <c r="G637" s="19">
        <v>0</v>
      </c>
      <c r="H637" s="96" t="s">
        <v>38</v>
      </c>
      <c r="I637" s="96" t="s">
        <v>38</v>
      </c>
      <c r="J637" s="19">
        <v>8.0500000000000007</v>
      </c>
      <c r="K637" s="19">
        <v>0</v>
      </c>
      <c r="L637" t="str">
        <f>VLOOKUP(LEFT(A637,FIND("-",A637)-1),MASTER!A:C,2,FALSE())</f>
        <v>Gold</v>
      </c>
      <c r="M637" t="str">
        <f>VLOOKUP(LEFT(A637,FIND("-",A637)-1),MASTER!A:C,3,FALSE())</f>
        <v>Sale</v>
      </c>
      <c r="N637" t="str">
        <f t="shared" si="48"/>
        <v/>
      </c>
      <c r="O637" t="str">
        <f t="shared" si="49"/>
        <v/>
      </c>
      <c r="P637">
        <f t="shared" si="50"/>
        <v>0</v>
      </c>
      <c r="Q637">
        <f t="shared" si="51"/>
        <v>0</v>
      </c>
      <c r="R637">
        <f t="shared" si="52"/>
        <v>0</v>
      </c>
    </row>
    <row r="638" spans="1:18" ht="15" customHeight="1">
      <c r="A638" s="17" t="s">
        <v>174</v>
      </c>
      <c r="B638" s="17" t="s">
        <v>143</v>
      </c>
      <c r="C638" s="17" t="s">
        <v>48</v>
      </c>
      <c r="D638" s="17" t="s">
        <v>61</v>
      </c>
      <c r="E638" s="96" t="s">
        <v>38</v>
      </c>
      <c r="F638" s="96" t="s">
        <v>38</v>
      </c>
      <c r="G638" s="19">
        <v>0</v>
      </c>
      <c r="H638" s="96" t="s">
        <v>38</v>
      </c>
      <c r="I638" s="96" t="s">
        <v>38</v>
      </c>
      <c r="J638" s="19">
        <v>8.0500000000000007</v>
      </c>
      <c r="K638" s="19">
        <v>0</v>
      </c>
      <c r="L638" t="str">
        <f>VLOOKUP(LEFT(A638,FIND("-",A638)-1),MASTER!A:C,2,FALSE())</f>
        <v>Gold</v>
      </c>
      <c r="M638" t="str">
        <f>VLOOKUP(LEFT(A638,FIND("-",A638)-1),MASTER!A:C,3,FALSE())</f>
        <v>Sale</v>
      </c>
      <c r="N638" t="str">
        <f t="shared" si="48"/>
        <v/>
      </c>
      <c r="O638" t="str">
        <f t="shared" si="49"/>
        <v/>
      </c>
      <c r="P638">
        <f t="shared" si="50"/>
        <v>0</v>
      </c>
      <c r="Q638">
        <f t="shared" si="51"/>
        <v>0</v>
      </c>
      <c r="R638">
        <f t="shared" si="52"/>
        <v>0</v>
      </c>
    </row>
    <row r="639" spans="1:18" ht="15" customHeight="1">
      <c r="A639" s="17" t="s">
        <v>174</v>
      </c>
      <c r="B639" s="17" t="s">
        <v>143</v>
      </c>
      <c r="C639" s="17" t="s">
        <v>48</v>
      </c>
      <c r="D639" s="17" t="s">
        <v>60</v>
      </c>
      <c r="E639" s="96" t="s">
        <v>38</v>
      </c>
      <c r="F639" s="96" t="s">
        <v>38</v>
      </c>
      <c r="G639" s="19">
        <v>0</v>
      </c>
      <c r="H639" s="96" t="s">
        <v>38</v>
      </c>
      <c r="I639" s="96" t="s">
        <v>38</v>
      </c>
      <c r="J639" s="19">
        <v>0.3</v>
      </c>
      <c r="K639" s="19">
        <v>0</v>
      </c>
      <c r="L639" t="str">
        <f>VLOOKUP(LEFT(A639,FIND("-",A639)-1),MASTER!A:C,2,FALSE())</f>
        <v>Gold</v>
      </c>
      <c r="M639" t="str">
        <f>VLOOKUP(LEFT(A639,FIND("-",A639)-1),MASTER!A:C,3,FALSE())</f>
        <v>Sale</v>
      </c>
      <c r="N639" t="str">
        <f t="shared" si="48"/>
        <v/>
      </c>
      <c r="O639" t="str">
        <f t="shared" si="49"/>
        <v/>
      </c>
      <c r="P639">
        <f t="shared" si="50"/>
        <v>0</v>
      </c>
      <c r="Q639">
        <f t="shared" si="51"/>
        <v>0</v>
      </c>
      <c r="R639">
        <f t="shared" si="52"/>
        <v>0</v>
      </c>
    </row>
    <row r="640" spans="1:18" ht="15" customHeight="1">
      <c r="A640" s="17" t="s">
        <v>174</v>
      </c>
      <c r="B640" s="17" t="s">
        <v>143</v>
      </c>
      <c r="C640" s="17" t="s">
        <v>48</v>
      </c>
      <c r="D640" s="17" t="s">
        <v>61</v>
      </c>
      <c r="E640" s="96" t="s">
        <v>38</v>
      </c>
      <c r="F640" s="96" t="s">
        <v>38</v>
      </c>
      <c r="G640" s="19">
        <v>0</v>
      </c>
      <c r="H640" s="96" t="s">
        <v>38</v>
      </c>
      <c r="I640" s="96" t="s">
        <v>38</v>
      </c>
      <c r="J640" s="19">
        <v>0.3</v>
      </c>
      <c r="K640" s="19">
        <v>0</v>
      </c>
      <c r="L640" t="str">
        <f>VLOOKUP(LEFT(A640,FIND("-",A640)-1),MASTER!A:C,2,FALSE())</f>
        <v>Gold</v>
      </c>
      <c r="M640" t="str">
        <f>VLOOKUP(LEFT(A640,FIND("-",A640)-1),MASTER!A:C,3,FALSE())</f>
        <v>Sale</v>
      </c>
      <c r="N640" t="str">
        <f t="shared" si="48"/>
        <v/>
      </c>
      <c r="O640" t="str">
        <f t="shared" si="49"/>
        <v/>
      </c>
      <c r="P640">
        <f t="shared" si="50"/>
        <v>0</v>
      </c>
      <c r="Q640">
        <f t="shared" si="51"/>
        <v>0</v>
      </c>
      <c r="R640">
        <f t="shared" si="52"/>
        <v>0</v>
      </c>
    </row>
    <row r="641" spans="1:18" ht="15" customHeight="1">
      <c r="A641" s="17" t="s">
        <v>174</v>
      </c>
      <c r="B641" s="17" t="s">
        <v>143</v>
      </c>
      <c r="C641" s="17" t="s">
        <v>48</v>
      </c>
      <c r="D641" s="17" t="s">
        <v>54</v>
      </c>
      <c r="E641" s="96" t="s">
        <v>38</v>
      </c>
      <c r="F641" s="96" t="s">
        <v>38</v>
      </c>
      <c r="G641" s="19">
        <v>0</v>
      </c>
      <c r="H641" s="96" t="s">
        <v>38</v>
      </c>
      <c r="I641" s="96" t="s">
        <v>38</v>
      </c>
      <c r="J641" s="19">
        <v>12.96</v>
      </c>
      <c r="K641" s="19">
        <v>0</v>
      </c>
      <c r="L641" t="str">
        <f>VLOOKUP(LEFT(A641,FIND("-",A641)-1),MASTER!A:C,2,FALSE())</f>
        <v>Gold</v>
      </c>
      <c r="M641" t="str">
        <f>VLOOKUP(LEFT(A641,FIND("-",A641)-1),MASTER!A:C,3,FALSE())</f>
        <v>Sale</v>
      </c>
      <c r="N641" t="str">
        <f t="shared" si="48"/>
        <v/>
      </c>
      <c r="O641" t="str">
        <f t="shared" si="49"/>
        <v/>
      </c>
      <c r="P641">
        <f t="shared" si="50"/>
        <v>0</v>
      </c>
      <c r="Q641">
        <f t="shared" si="51"/>
        <v>0</v>
      </c>
      <c r="R641">
        <f t="shared" si="52"/>
        <v>0</v>
      </c>
    </row>
    <row r="642" spans="1:18" ht="15" customHeight="1">
      <c r="A642" s="17" t="s">
        <v>174</v>
      </c>
      <c r="B642" s="17" t="s">
        <v>143</v>
      </c>
      <c r="C642" s="17" t="s">
        <v>48</v>
      </c>
      <c r="D642" s="17" t="s">
        <v>55</v>
      </c>
      <c r="E642" s="96" t="s">
        <v>38</v>
      </c>
      <c r="F642" s="96" t="s">
        <v>38</v>
      </c>
      <c r="G642" s="19">
        <v>0</v>
      </c>
      <c r="H642" s="96" t="s">
        <v>38</v>
      </c>
      <c r="I642" s="96" t="s">
        <v>38</v>
      </c>
      <c r="J642" s="19">
        <v>12.96</v>
      </c>
      <c r="K642" s="19">
        <v>0</v>
      </c>
      <c r="L642" t="str">
        <f>VLOOKUP(LEFT(A642,FIND("-",A642)-1),MASTER!A:C,2,FALSE())</f>
        <v>Gold</v>
      </c>
      <c r="M642" t="str">
        <f>VLOOKUP(LEFT(A642,FIND("-",A642)-1),MASTER!A:C,3,FALSE())</f>
        <v>Sale</v>
      </c>
      <c r="N642" t="str">
        <f t="shared" si="48"/>
        <v/>
      </c>
      <c r="O642" t="str">
        <f t="shared" si="49"/>
        <v/>
      </c>
      <c r="P642">
        <f t="shared" si="50"/>
        <v>0</v>
      </c>
      <c r="Q642">
        <f t="shared" si="51"/>
        <v>0</v>
      </c>
      <c r="R642">
        <f t="shared" si="52"/>
        <v>0</v>
      </c>
    </row>
    <row r="643" spans="1:18" ht="15" customHeight="1">
      <c r="A643" s="17" t="s">
        <v>174</v>
      </c>
      <c r="B643" s="17" t="s">
        <v>143</v>
      </c>
      <c r="C643" s="17" t="s">
        <v>48</v>
      </c>
      <c r="D643" s="17" t="s">
        <v>42</v>
      </c>
      <c r="E643" s="96" t="s">
        <v>38</v>
      </c>
      <c r="F643" s="96" t="s">
        <v>38</v>
      </c>
      <c r="G643" s="19">
        <v>0.23</v>
      </c>
      <c r="H643" s="96" t="s">
        <v>38</v>
      </c>
      <c r="I643" s="96" t="s">
        <v>38</v>
      </c>
      <c r="J643" s="19">
        <v>0</v>
      </c>
      <c r="K643" s="19">
        <v>0</v>
      </c>
      <c r="L643" t="str">
        <f>VLOOKUP(LEFT(A643,FIND("-",A643)-1),MASTER!A:C,2,FALSE())</f>
        <v>Gold</v>
      </c>
      <c r="M643" t="str">
        <f>VLOOKUP(LEFT(A643,FIND("-",A643)-1),MASTER!A:C,3,FALSE())</f>
        <v>Sale</v>
      </c>
      <c r="N643" t="str">
        <f t="shared" si="48"/>
        <v/>
      </c>
      <c r="O643" t="str">
        <f t="shared" si="49"/>
        <v/>
      </c>
      <c r="P643">
        <f t="shared" si="50"/>
        <v>0</v>
      </c>
      <c r="Q643">
        <f t="shared" si="51"/>
        <v>0</v>
      </c>
      <c r="R643">
        <f t="shared" si="52"/>
        <v>0</v>
      </c>
    </row>
    <row r="644" spans="1:18" ht="15" customHeight="1">
      <c r="A644" s="17" t="s">
        <v>174</v>
      </c>
      <c r="B644" s="17" t="s">
        <v>143</v>
      </c>
      <c r="C644" s="17" t="s">
        <v>48</v>
      </c>
      <c r="D644" s="17" t="s">
        <v>43</v>
      </c>
      <c r="E644" s="96" t="s">
        <v>38</v>
      </c>
      <c r="F644" s="96" t="s">
        <v>38</v>
      </c>
      <c r="G644" s="19">
        <v>2325090</v>
      </c>
      <c r="H644" s="96" t="s">
        <v>38</v>
      </c>
      <c r="I644" s="96" t="s">
        <v>38</v>
      </c>
      <c r="J644" s="19">
        <v>0</v>
      </c>
      <c r="K644" s="19">
        <v>0</v>
      </c>
      <c r="L644" t="str">
        <f>VLOOKUP(LEFT(A644,FIND("-",A644)-1),MASTER!A:C,2,FALSE())</f>
        <v>Gold</v>
      </c>
      <c r="M644" t="str">
        <f>VLOOKUP(LEFT(A644,FIND("-",A644)-1),MASTER!A:C,3,FALSE())</f>
        <v>Sale</v>
      </c>
      <c r="N644" t="str">
        <f t="shared" si="48"/>
        <v/>
      </c>
      <c r="O644" t="str">
        <f t="shared" si="49"/>
        <v/>
      </c>
      <c r="P644">
        <f t="shared" si="50"/>
        <v>0</v>
      </c>
      <c r="Q644">
        <f t="shared" si="51"/>
        <v>0</v>
      </c>
      <c r="R644">
        <f t="shared" si="52"/>
        <v>0</v>
      </c>
    </row>
    <row r="645" spans="1:18" ht="15" customHeight="1">
      <c r="A645" s="17" t="s">
        <v>175</v>
      </c>
      <c r="B645" s="17" t="s">
        <v>143</v>
      </c>
      <c r="C645" s="17" t="s">
        <v>48</v>
      </c>
      <c r="D645" s="17" t="s">
        <v>49</v>
      </c>
      <c r="E645" s="96" t="s">
        <v>38</v>
      </c>
      <c r="F645" s="19">
        <v>0</v>
      </c>
      <c r="G645" s="19">
        <v>0</v>
      </c>
      <c r="H645" s="97">
        <v>309.77699999999999</v>
      </c>
      <c r="I645" s="19">
        <v>7056.91</v>
      </c>
      <c r="J645" s="19">
        <v>2003178.93</v>
      </c>
      <c r="K645" s="19">
        <v>2003178.93</v>
      </c>
      <c r="L645" t="str">
        <f>VLOOKUP(LEFT(A645,FIND("-",A645)-1),MASTER!A:C,2,FALSE())</f>
        <v>Gold</v>
      </c>
      <c r="M645" t="str">
        <f>VLOOKUP(LEFT(A645,FIND("-",A645)-1),MASTER!A:C,3,FALSE())</f>
        <v>Sale</v>
      </c>
      <c r="N645">
        <f t="shared" si="48"/>
        <v>309.77699999999999</v>
      </c>
      <c r="O645">
        <f t="shared" si="49"/>
        <v>7056.91</v>
      </c>
      <c r="P645">
        <f t="shared" si="50"/>
        <v>2186068.409</v>
      </c>
      <c r="Q645">
        <f t="shared" si="51"/>
        <v>2186068.409</v>
      </c>
      <c r="R645">
        <f t="shared" si="52"/>
        <v>0</v>
      </c>
    </row>
    <row r="646" spans="1:18" ht="15" customHeight="1">
      <c r="A646" s="17" t="s">
        <v>175</v>
      </c>
      <c r="B646" s="17" t="s">
        <v>143</v>
      </c>
      <c r="C646" s="17" t="s">
        <v>48</v>
      </c>
      <c r="D646" s="17" t="s">
        <v>51</v>
      </c>
      <c r="E646" s="96" t="s">
        <v>38</v>
      </c>
      <c r="F646" s="96" t="s">
        <v>38</v>
      </c>
      <c r="G646" s="19">
        <v>0</v>
      </c>
      <c r="H646" s="96" t="s">
        <v>38</v>
      </c>
      <c r="I646" s="96" t="s">
        <v>38</v>
      </c>
      <c r="J646" s="19">
        <v>1550.12</v>
      </c>
      <c r="K646" s="19">
        <v>1550.12</v>
      </c>
      <c r="L646" t="str">
        <f>VLOOKUP(LEFT(A646,FIND("-",A646)-1),MASTER!A:C,2,FALSE())</f>
        <v>Gold</v>
      </c>
      <c r="M646" t="str">
        <f>VLOOKUP(LEFT(A646,FIND("-",A646)-1),MASTER!A:C,3,FALSE())</f>
        <v>Sale</v>
      </c>
      <c r="N646" t="str">
        <f t="shared" ref="N646:N708" si="53">IF(M646="SALE",H646,IF(M646="Purchase",E646,"False"))</f>
        <v/>
      </c>
      <c r="O646" t="str">
        <f t="shared" ref="O646:O708" si="54">IF(M646="SALE",I646,IF(M646="Purchase",F646,"False"))</f>
        <v/>
      </c>
      <c r="P646">
        <f t="shared" ref="P646:P708" si="55">IF(AND(N646="",O646=""),0,ROUND(N646*O646,3))</f>
        <v>0</v>
      </c>
      <c r="Q646">
        <f t="shared" ref="Q646:Q708" si="56">IF(M646="SALE",P646,IF(M646="Purchase",0,"FALSE"))</f>
        <v>0</v>
      </c>
      <c r="R646">
        <f t="shared" ref="R646:R708" si="57">IF(M646="Purchase",P646,IF(M646="Sale",0,"FALSE"))</f>
        <v>0</v>
      </c>
    </row>
    <row r="647" spans="1:18" ht="15" customHeight="1">
      <c r="A647" s="17" t="s">
        <v>175</v>
      </c>
      <c r="B647" s="17" t="s">
        <v>143</v>
      </c>
      <c r="C647" s="17" t="s">
        <v>48</v>
      </c>
      <c r="D647" s="17" t="s">
        <v>50</v>
      </c>
      <c r="E647" s="96" t="s">
        <v>38</v>
      </c>
      <c r="F647" s="96" t="s">
        <v>38</v>
      </c>
      <c r="G647" s="19">
        <v>0</v>
      </c>
      <c r="H647" s="96" t="s">
        <v>38</v>
      </c>
      <c r="I647" s="96" t="s">
        <v>38</v>
      </c>
      <c r="J647" s="19">
        <v>92847.76</v>
      </c>
      <c r="K647" s="19">
        <v>92847.76</v>
      </c>
      <c r="L647" t="str">
        <f>VLOOKUP(LEFT(A647,FIND("-",A647)-1),MASTER!A:C,2,FALSE())</f>
        <v>Gold</v>
      </c>
      <c r="M647" t="str">
        <f>VLOOKUP(LEFT(A647,FIND("-",A647)-1),MASTER!A:C,3,FALSE())</f>
        <v>Sale</v>
      </c>
      <c r="N647" t="str">
        <f t="shared" si="53"/>
        <v/>
      </c>
      <c r="O647" t="str">
        <f t="shared" si="54"/>
        <v/>
      </c>
      <c r="P647">
        <f t="shared" si="55"/>
        <v>0</v>
      </c>
      <c r="Q647">
        <f t="shared" si="56"/>
        <v>0</v>
      </c>
      <c r="R647">
        <f t="shared" si="57"/>
        <v>0</v>
      </c>
    </row>
    <row r="648" spans="1:18" ht="15" customHeight="1">
      <c r="A648" s="17" t="s">
        <v>175</v>
      </c>
      <c r="B648" s="17" t="s">
        <v>143</v>
      </c>
      <c r="C648" s="17" t="s">
        <v>48</v>
      </c>
      <c r="D648" s="17" t="s">
        <v>56</v>
      </c>
      <c r="E648" s="96" t="s">
        <v>38</v>
      </c>
      <c r="F648" s="96" t="s">
        <v>38</v>
      </c>
      <c r="G648" s="19">
        <v>0</v>
      </c>
      <c r="H648" s="96" t="s">
        <v>38</v>
      </c>
      <c r="I648" s="96" t="s">
        <v>38</v>
      </c>
      <c r="J648" s="19">
        <v>100.25</v>
      </c>
      <c r="K648" s="19">
        <v>100.25</v>
      </c>
      <c r="L648" t="str">
        <f>VLOOKUP(LEFT(A648,FIND("-",A648)-1),MASTER!A:C,2,FALSE())</f>
        <v>Gold</v>
      </c>
      <c r="M648" t="str">
        <f>VLOOKUP(LEFT(A648,FIND("-",A648)-1),MASTER!A:C,3,FALSE())</f>
        <v>Sale</v>
      </c>
      <c r="N648" t="str">
        <f t="shared" si="53"/>
        <v/>
      </c>
      <c r="O648" t="str">
        <f t="shared" si="54"/>
        <v/>
      </c>
      <c r="P648">
        <f t="shared" si="55"/>
        <v>0</v>
      </c>
      <c r="Q648">
        <f t="shared" si="56"/>
        <v>0</v>
      </c>
      <c r="R648">
        <f t="shared" si="57"/>
        <v>0</v>
      </c>
    </row>
    <row r="649" spans="1:18" ht="15" customHeight="1">
      <c r="A649" s="17" t="s">
        <v>175</v>
      </c>
      <c r="B649" s="17" t="s">
        <v>143</v>
      </c>
      <c r="C649" s="17" t="s">
        <v>48</v>
      </c>
      <c r="D649" s="17" t="s">
        <v>57</v>
      </c>
      <c r="E649" s="96" t="s">
        <v>38</v>
      </c>
      <c r="F649" s="96" t="s">
        <v>38</v>
      </c>
      <c r="G649" s="19">
        <v>0</v>
      </c>
      <c r="H649" s="96" t="s">
        <v>38</v>
      </c>
      <c r="I649" s="96" t="s">
        <v>38</v>
      </c>
      <c r="J649" s="19">
        <v>182913.47</v>
      </c>
      <c r="K649" s="19">
        <v>182913.47</v>
      </c>
      <c r="L649" t="str">
        <f>VLOOKUP(LEFT(A649,FIND("-",A649)-1),MASTER!A:C,2,FALSE())</f>
        <v>Gold</v>
      </c>
      <c r="M649" t="str">
        <f>VLOOKUP(LEFT(A649,FIND("-",A649)-1),MASTER!A:C,3,FALSE())</f>
        <v>Sale</v>
      </c>
      <c r="N649" t="str">
        <f t="shared" si="53"/>
        <v/>
      </c>
      <c r="O649" t="str">
        <f t="shared" si="54"/>
        <v/>
      </c>
      <c r="P649">
        <f t="shared" si="55"/>
        <v>0</v>
      </c>
      <c r="Q649">
        <f t="shared" si="56"/>
        <v>0</v>
      </c>
      <c r="R649">
        <f t="shared" si="57"/>
        <v>0</v>
      </c>
    </row>
    <row r="650" spans="1:18" ht="15" customHeight="1">
      <c r="A650" s="17" t="s">
        <v>175</v>
      </c>
      <c r="B650" s="17" t="s">
        <v>143</v>
      </c>
      <c r="C650" s="17" t="s">
        <v>48</v>
      </c>
      <c r="D650" s="17" t="s">
        <v>58</v>
      </c>
      <c r="E650" s="96" t="s">
        <v>38</v>
      </c>
      <c r="F650" s="96" t="s">
        <v>38</v>
      </c>
      <c r="G650" s="19">
        <v>0</v>
      </c>
      <c r="H650" s="96" t="s">
        <v>38</v>
      </c>
      <c r="I650" s="96" t="s">
        <v>38</v>
      </c>
      <c r="J650" s="19">
        <v>366.97</v>
      </c>
      <c r="K650" s="19">
        <v>366.97</v>
      </c>
      <c r="L650" t="str">
        <f>VLOOKUP(LEFT(A650,FIND("-",A650)-1),MASTER!A:C,2,FALSE())</f>
        <v>Gold</v>
      </c>
      <c r="M650" t="str">
        <f>VLOOKUP(LEFT(A650,FIND("-",A650)-1),MASTER!A:C,3,FALSE())</f>
        <v>Sale</v>
      </c>
      <c r="N650" t="str">
        <f t="shared" si="53"/>
        <v/>
      </c>
      <c r="O650" t="str">
        <f t="shared" si="54"/>
        <v/>
      </c>
      <c r="P650">
        <f t="shared" si="55"/>
        <v>0</v>
      </c>
      <c r="Q650">
        <f t="shared" si="56"/>
        <v>0</v>
      </c>
      <c r="R650">
        <f t="shared" si="57"/>
        <v>0</v>
      </c>
    </row>
    <row r="651" spans="1:18" ht="15" customHeight="1">
      <c r="A651" s="17" t="s">
        <v>175</v>
      </c>
      <c r="B651" s="17" t="s">
        <v>143</v>
      </c>
      <c r="C651" s="17" t="s">
        <v>48</v>
      </c>
      <c r="D651" s="17" t="s">
        <v>59</v>
      </c>
      <c r="E651" s="96" t="s">
        <v>38</v>
      </c>
      <c r="F651" s="96" t="s">
        <v>38</v>
      </c>
      <c r="G651" s="19">
        <v>0</v>
      </c>
      <c r="H651" s="96" t="s">
        <v>38</v>
      </c>
      <c r="I651" s="96" t="s">
        <v>38</v>
      </c>
      <c r="J651" s="19">
        <v>30</v>
      </c>
      <c r="K651" s="19">
        <v>30</v>
      </c>
      <c r="L651" t="str">
        <f>VLOOKUP(LEFT(A651,FIND("-",A651)-1),MASTER!A:C,2,FALSE())</f>
        <v>Gold</v>
      </c>
      <c r="M651" t="str">
        <f>VLOOKUP(LEFT(A651,FIND("-",A651)-1),MASTER!A:C,3,FALSE())</f>
        <v>Sale</v>
      </c>
      <c r="N651" t="str">
        <f t="shared" si="53"/>
        <v/>
      </c>
      <c r="O651" t="str">
        <f t="shared" si="54"/>
        <v/>
      </c>
      <c r="P651">
        <f t="shared" si="55"/>
        <v>0</v>
      </c>
      <c r="Q651">
        <f t="shared" si="56"/>
        <v>0</v>
      </c>
      <c r="R651">
        <f t="shared" si="57"/>
        <v>0</v>
      </c>
    </row>
    <row r="652" spans="1:18" ht="15" customHeight="1">
      <c r="A652" s="17" t="s">
        <v>175</v>
      </c>
      <c r="B652" s="17" t="s">
        <v>143</v>
      </c>
      <c r="C652" s="17" t="s">
        <v>48</v>
      </c>
      <c r="D652" s="17" t="s">
        <v>52</v>
      </c>
      <c r="E652" s="96" t="s">
        <v>38</v>
      </c>
      <c r="F652" s="96" t="s">
        <v>38</v>
      </c>
      <c r="G652" s="19">
        <v>0</v>
      </c>
      <c r="H652" s="96" t="s">
        <v>38</v>
      </c>
      <c r="I652" s="96" t="s">
        <v>38</v>
      </c>
      <c r="J652" s="19">
        <v>30047.68</v>
      </c>
      <c r="K652" s="19">
        <v>0</v>
      </c>
      <c r="L652" t="str">
        <f>VLOOKUP(LEFT(A652,FIND("-",A652)-1),MASTER!A:C,2,FALSE())</f>
        <v>Gold</v>
      </c>
      <c r="M652" t="str">
        <f>VLOOKUP(LEFT(A652,FIND("-",A652)-1),MASTER!A:C,3,FALSE())</f>
        <v>Sale</v>
      </c>
      <c r="N652" t="str">
        <f t="shared" si="53"/>
        <v/>
      </c>
      <c r="O652" t="str">
        <f t="shared" si="54"/>
        <v/>
      </c>
      <c r="P652">
        <f t="shared" si="55"/>
        <v>0</v>
      </c>
      <c r="Q652">
        <f t="shared" si="56"/>
        <v>0</v>
      </c>
      <c r="R652">
        <f t="shared" si="57"/>
        <v>0</v>
      </c>
    </row>
    <row r="653" spans="1:18" ht="15" customHeight="1">
      <c r="A653" s="17" t="s">
        <v>175</v>
      </c>
      <c r="B653" s="17" t="s">
        <v>143</v>
      </c>
      <c r="C653" s="17" t="s">
        <v>48</v>
      </c>
      <c r="D653" s="17" t="s">
        <v>53</v>
      </c>
      <c r="E653" s="96" t="s">
        <v>38</v>
      </c>
      <c r="F653" s="96" t="s">
        <v>38</v>
      </c>
      <c r="G653" s="19">
        <v>0</v>
      </c>
      <c r="H653" s="96" t="s">
        <v>38</v>
      </c>
      <c r="I653" s="96" t="s">
        <v>38</v>
      </c>
      <c r="J653" s="19">
        <v>30047.68</v>
      </c>
      <c r="K653" s="19">
        <v>0</v>
      </c>
      <c r="L653" t="str">
        <f>VLOOKUP(LEFT(A653,FIND("-",A653)-1),MASTER!A:C,2,FALSE())</f>
        <v>Gold</v>
      </c>
      <c r="M653" t="str">
        <f>VLOOKUP(LEFT(A653,FIND("-",A653)-1),MASTER!A:C,3,FALSE())</f>
        <v>Sale</v>
      </c>
      <c r="N653" t="str">
        <f t="shared" si="53"/>
        <v/>
      </c>
      <c r="O653" t="str">
        <f t="shared" si="54"/>
        <v/>
      </c>
      <c r="P653">
        <f t="shared" si="55"/>
        <v>0</v>
      </c>
      <c r="Q653">
        <f t="shared" si="56"/>
        <v>0</v>
      </c>
      <c r="R653">
        <f t="shared" si="57"/>
        <v>0</v>
      </c>
    </row>
    <row r="654" spans="1:18" ht="15" customHeight="1">
      <c r="A654" s="17" t="s">
        <v>175</v>
      </c>
      <c r="B654" s="17" t="s">
        <v>143</v>
      </c>
      <c r="C654" s="17" t="s">
        <v>48</v>
      </c>
      <c r="D654" s="17" t="s">
        <v>54</v>
      </c>
      <c r="E654" s="96" t="s">
        <v>38</v>
      </c>
      <c r="F654" s="96" t="s">
        <v>38</v>
      </c>
      <c r="G654" s="19">
        <v>0</v>
      </c>
      <c r="H654" s="96" t="s">
        <v>38</v>
      </c>
      <c r="I654" s="96" t="s">
        <v>38</v>
      </c>
      <c r="J654" s="19">
        <v>23.25</v>
      </c>
      <c r="K654" s="19">
        <v>0</v>
      </c>
      <c r="L654" t="str">
        <f>VLOOKUP(LEFT(A654,FIND("-",A654)-1),MASTER!A:C,2,FALSE())</f>
        <v>Gold</v>
      </c>
      <c r="M654" t="str">
        <f>VLOOKUP(LEFT(A654,FIND("-",A654)-1),MASTER!A:C,3,FALSE())</f>
        <v>Sale</v>
      </c>
      <c r="N654" t="str">
        <f t="shared" si="53"/>
        <v/>
      </c>
      <c r="O654" t="str">
        <f t="shared" si="54"/>
        <v/>
      </c>
      <c r="P654">
        <f t="shared" si="55"/>
        <v>0</v>
      </c>
      <c r="Q654">
        <f t="shared" si="56"/>
        <v>0</v>
      </c>
      <c r="R654">
        <f t="shared" si="57"/>
        <v>0</v>
      </c>
    </row>
    <row r="655" spans="1:18" ht="15" customHeight="1">
      <c r="A655" s="17" t="s">
        <v>175</v>
      </c>
      <c r="B655" s="17" t="s">
        <v>143</v>
      </c>
      <c r="C655" s="17" t="s">
        <v>48</v>
      </c>
      <c r="D655" s="17" t="s">
        <v>55</v>
      </c>
      <c r="E655" s="96" t="s">
        <v>38</v>
      </c>
      <c r="F655" s="96" t="s">
        <v>38</v>
      </c>
      <c r="G655" s="19">
        <v>0</v>
      </c>
      <c r="H655" s="96" t="s">
        <v>38</v>
      </c>
      <c r="I655" s="96" t="s">
        <v>38</v>
      </c>
      <c r="J655" s="19">
        <v>23.25</v>
      </c>
      <c r="K655" s="19">
        <v>0</v>
      </c>
      <c r="L655" t="str">
        <f>VLOOKUP(LEFT(A655,FIND("-",A655)-1),MASTER!A:C,2,FALSE())</f>
        <v>Gold</v>
      </c>
      <c r="M655" t="str">
        <f>VLOOKUP(LEFT(A655,FIND("-",A655)-1),MASTER!A:C,3,FALSE())</f>
        <v>Sale</v>
      </c>
      <c r="N655" t="str">
        <f t="shared" si="53"/>
        <v/>
      </c>
      <c r="O655" t="str">
        <f t="shared" si="54"/>
        <v/>
      </c>
      <c r="P655">
        <f t="shared" si="55"/>
        <v>0</v>
      </c>
      <c r="Q655">
        <f t="shared" si="56"/>
        <v>0</v>
      </c>
      <c r="R655">
        <f t="shared" si="57"/>
        <v>0</v>
      </c>
    </row>
    <row r="656" spans="1:18" ht="15" customHeight="1">
      <c r="A656" s="17" t="s">
        <v>175</v>
      </c>
      <c r="B656" s="17" t="s">
        <v>143</v>
      </c>
      <c r="C656" s="17" t="s">
        <v>48</v>
      </c>
      <c r="D656" s="17" t="s">
        <v>52</v>
      </c>
      <c r="E656" s="96" t="s">
        <v>38</v>
      </c>
      <c r="F656" s="96" t="s">
        <v>38</v>
      </c>
      <c r="G656" s="19">
        <v>0</v>
      </c>
      <c r="H656" s="96" t="s">
        <v>38</v>
      </c>
      <c r="I656" s="96" t="s">
        <v>38</v>
      </c>
      <c r="J656" s="19">
        <v>1392.72</v>
      </c>
      <c r="K656" s="19">
        <v>0</v>
      </c>
      <c r="L656" t="str">
        <f>VLOOKUP(LEFT(A656,FIND("-",A656)-1),MASTER!A:C,2,FALSE())</f>
        <v>Gold</v>
      </c>
      <c r="M656" t="str">
        <f>VLOOKUP(LEFT(A656,FIND("-",A656)-1),MASTER!A:C,3,FALSE())</f>
        <v>Sale</v>
      </c>
      <c r="N656" t="str">
        <f t="shared" si="53"/>
        <v/>
      </c>
      <c r="O656" t="str">
        <f t="shared" si="54"/>
        <v/>
      </c>
      <c r="P656">
        <f t="shared" si="55"/>
        <v>0</v>
      </c>
      <c r="Q656">
        <f t="shared" si="56"/>
        <v>0</v>
      </c>
      <c r="R656">
        <f t="shared" si="57"/>
        <v>0</v>
      </c>
    </row>
    <row r="657" spans="1:18" ht="15" customHeight="1">
      <c r="A657" s="17" t="s">
        <v>175</v>
      </c>
      <c r="B657" s="17" t="s">
        <v>143</v>
      </c>
      <c r="C657" s="17" t="s">
        <v>48</v>
      </c>
      <c r="D657" s="17" t="s">
        <v>53</v>
      </c>
      <c r="E657" s="96" t="s">
        <v>38</v>
      </c>
      <c r="F657" s="96" t="s">
        <v>38</v>
      </c>
      <c r="G657" s="19">
        <v>0</v>
      </c>
      <c r="H657" s="96" t="s">
        <v>38</v>
      </c>
      <c r="I657" s="96" t="s">
        <v>38</v>
      </c>
      <c r="J657" s="19">
        <v>1392.72</v>
      </c>
      <c r="K657" s="19">
        <v>0</v>
      </c>
      <c r="L657" t="str">
        <f>VLOOKUP(LEFT(A657,FIND("-",A657)-1),MASTER!A:C,2,FALSE())</f>
        <v>Gold</v>
      </c>
      <c r="M657" t="str">
        <f>VLOOKUP(LEFT(A657,FIND("-",A657)-1),MASTER!A:C,3,FALSE())</f>
        <v>Sale</v>
      </c>
      <c r="N657" t="str">
        <f t="shared" si="53"/>
        <v/>
      </c>
      <c r="O657" t="str">
        <f t="shared" si="54"/>
        <v/>
      </c>
      <c r="P657">
        <f t="shared" si="55"/>
        <v>0</v>
      </c>
      <c r="Q657">
        <f t="shared" si="56"/>
        <v>0</v>
      </c>
      <c r="R657">
        <f t="shared" si="57"/>
        <v>0</v>
      </c>
    </row>
    <row r="658" spans="1:18" ht="15" customHeight="1">
      <c r="A658" s="17" t="s">
        <v>175</v>
      </c>
      <c r="B658" s="17" t="s">
        <v>143</v>
      </c>
      <c r="C658" s="17" t="s">
        <v>48</v>
      </c>
      <c r="D658" s="17" t="s">
        <v>52</v>
      </c>
      <c r="E658" s="96" t="s">
        <v>38</v>
      </c>
      <c r="F658" s="96" t="s">
        <v>38</v>
      </c>
      <c r="G658" s="19">
        <v>0</v>
      </c>
      <c r="H658" s="96" t="s">
        <v>38</v>
      </c>
      <c r="I658" s="96" t="s">
        <v>38</v>
      </c>
      <c r="J658" s="19">
        <v>1.5</v>
      </c>
      <c r="K658" s="19">
        <v>0</v>
      </c>
      <c r="L658" t="str">
        <f>VLOOKUP(LEFT(A658,FIND("-",A658)-1),MASTER!A:C,2,FALSE())</f>
        <v>Gold</v>
      </c>
      <c r="M658" t="str">
        <f>VLOOKUP(LEFT(A658,FIND("-",A658)-1),MASTER!A:C,3,FALSE())</f>
        <v>Sale</v>
      </c>
      <c r="N658" t="str">
        <f t="shared" si="53"/>
        <v/>
      </c>
      <c r="O658" t="str">
        <f t="shared" si="54"/>
        <v/>
      </c>
      <c r="P658">
        <f t="shared" si="55"/>
        <v>0</v>
      </c>
      <c r="Q658">
        <f t="shared" si="56"/>
        <v>0</v>
      </c>
      <c r="R658">
        <f t="shared" si="57"/>
        <v>0</v>
      </c>
    </row>
    <row r="659" spans="1:18" ht="15" customHeight="1">
      <c r="A659" s="17" t="s">
        <v>175</v>
      </c>
      <c r="B659" s="17" t="s">
        <v>143</v>
      </c>
      <c r="C659" s="17" t="s">
        <v>48</v>
      </c>
      <c r="D659" s="17" t="s">
        <v>53</v>
      </c>
      <c r="E659" s="96" t="s">
        <v>38</v>
      </c>
      <c r="F659" s="96" t="s">
        <v>38</v>
      </c>
      <c r="G659" s="19">
        <v>0</v>
      </c>
      <c r="H659" s="96" t="s">
        <v>38</v>
      </c>
      <c r="I659" s="96" t="s">
        <v>38</v>
      </c>
      <c r="J659" s="19">
        <v>1.5</v>
      </c>
      <c r="K659" s="19">
        <v>0</v>
      </c>
      <c r="L659" t="str">
        <f>VLOOKUP(LEFT(A659,FIND("-",A659)-1),MASTER!A:C,2,FALSE())</f>
        <v>Gold</v>
      </c>
      <c r="M659" t="str">
        <f>VLOOKUP(LEFT(A659,FIND("-",A659)-1),MASTER!A:C,3,FALSE())</f>
        <v>Sale</v>
      </c>
      <c r="N659" t="str">
        <f t="shared" si="53"/>
        <v/>
      </c>
      <c r="O659" t="str">
        <f t="shared" si="54"/>
        <v/>
      </c>
      <c r="P659">
        <f t="shared" si="55"/>
        <v>0</v>
      </c>
      <c r="Q659">
        <f t="shared" si="56"/>
        <v>0</v>
      </c>
      <c r="R659">
        <f t="shared" si="57"/>
        <v>0</v>
      </c>
    </row>
    <row r="660" spans="1:18" ht="15" customHeight="1">
      <c r="A660" s="17" t="s">
        <v>175</v>
      </c>
      <c r="B660" s="17" t="s">
        <v>143</v>
      </c>
      <c r="C660" s="17" t="s">
        <v>48</v>
      </c>
      <c r="D660" s="17" t="s">
        <v>60</v>
      </c>
      <c r="E660" s="96" t="s">
        <v>38</v>
      </c>
      <c r="F660" s="96" t="s">
        <v>38</v>
      </c>
      <c r="G660" s="19">
        <v>0</v>
      </c>
      <c r="H660" s="96" t="s">
        <v>38</v>
      </c>
      <c r="I660" s="96" t="s">
        <v>38</v>
      </c>
      <c r="J660" s="19">
        <v>2743.7</v>
      </c>
      <c r="K660" s="19">
        <v>0</v>
      </c>
      <c r="L660" t="str">
        <f>VLOOKUP(LEFT(A660,FIND("-",A660)-1),MASTER!A:C,2,FALSE())</f>
        <v>Gold</v>
      </c>
      <c r="M660" t="str">
        <f>VLOOKUP(LEFT(A660,FIND("-",A660)-1),MASTER!A:C,3,FALSE())</f>
        <v>Sale</v>
      </c>
      <c r="N660" t="str">
        <f t="shared" si="53"/>
        <v/>
      </c>
      <c r="O660" t="str">
        <f t="shared" si="54"/>
        <v/>
      </c>
      <c r="P660">
        <f t="shared" si="55"/>
        <v>0</v>
      </c>
      <c r="Q660">
        <f t="shared" si="56"/>
        <v>0</v>
      </c>
      <c r="R660">
        <f t="shared" si="57"/>
        <v>0</v>
      </c>
    </row>
    <row r="661" spans="1:18" ht="15" customHeight="1">
      <c r="A661" s="17" t="s">
        <v>175</v>
      </c>
      <c r="B661" s="17" t="s">
        <v>143</v>
      </c>
      <c r="C661" s="17" t="s">
        <v>48</v>
      </c>
      <c r="D661" s="17" t="s">
        <v>61</v>
      </c>
      <c r="E661" s="96" t="s">
        <v>38</v>
      </c>
      <c r="F661" s="96" t="s">
        <v>38</v>
      </c>
      <c r="G661" s="19">
        <v>0</v>
      </c>
      <c r="H661" s="96" t="s">
        <v>38</v>
      </c>
      <c r="I661" s="96" t="s">
        <v>38</v>
      </c>
      <c r="J661" s="19">
        <v>2743.7</v>
      </c>
      <c r="K661" s="19">
        <v>0</v>
      </c>
      <c r="L661" t="str">
        <f>VLOOKUP(LEFT(A661,FIND("-",A661)-1),MASTER!A:C,2,FALSE())</f>
        <v>Gold</v>
      </c>
      <c r="M661" t="str">
        <f>VLOOKUP(LEFT(A661,FIND("-",A661)-1),MASTER!A:C,3,FALSE())</f>
        <v>Sale</v>
      </c>
      <c r="N661" t="str">
        <f t="shared" si="53"/>
        <v/>
      </c>
      <c r="O661" t="str">
        <f t="shared" si="54"/>
        <v/>
      </c>
      <c r="P661">
        <f t="shared" si="55"/>
        <v>0</v>
      </c>
      <c r="Q661">
        <f t="shared" si="56"/>
        <v>0</v>
      </c>
      <c r="R661">
        <f t="shared" si="57"/>
        <v>0</v>
      </c>
    </row>
    <row r="662" spans="1:18" ht="15" customHeight="1">
      <c r="A662" s="17" t="s">
        <v>175</v>
      </c>
      <c r="B662" s="17" t="s">
        <v>143</v>
      </c>
      <c r="C662" s="17" t="s">
        <v>48</v>
      </c>
      <c r="D662" s="17" t="s">
        <v>60</v>
      </c>
      <c r="E662" s="96" t="s">
        <v>38</v>
      </c>
      <c r="F662" s="96" t="s">
        <v>38</v>
      </c>
      <c r="G662" s="19">
        <v>0</v>
      </c>
      <c r="H662" s="96" t="s">
        <v>38</v>
      </c>
      <c r="I662" s="96" t="s">
        <v>38</v>
      </c>
      <c r="J662" s="19">
        <v>5.5</v>
      </c>
      <c r="K662" s="19">
        <v>0</v>
      </c>
      <c r="L662" t="str">
        <f>VLOOKUP(LEFT(A662,FIND("-",A662)-1),MASTER!A:C,2,FALSE())</f>
        <v>Gold</v>
      </c>
      <c r="M662" t="str">
        <f>VLOOKUP(LEFT(A662,FIND("-",A662)-1),MASTER!A:C,3,FALSE())</f>
        <v>Sale</v>
      </c>
      <c r="N662" t="str">
        <f t="shared" si="53"/>
        <v/>
      </c>
      <c r="O662" t="str">
        <f t="shared" si="54"/>
        <v/>
      </c>
      <c r="P662">
        <f t="shared" si="55"/>
        <v>0</v>
      </c>
      <c r="Q662">
        <f t="shared" si="56"/>
        <v>0</v>
      </c>
      <c r="R662">
        <f t="shared" si="57"/>
        <v>0</v>
      </c>
    </row>
    <row r="663" spans="1:18" ht="15" customHeight="1">
      <c r="A663" s="17" t="s">
        <v>175</v>
      </c>
      <c r="B663" s="17" t="s">
        <v>143</v>
      </c>
      <c r="C663" s="17" t="s">
        <v>48</v>
      </c>
      <c r="D663" s="17" t="s">
        <v>61</v>
      </c>
      <c r="E663" s="96" t="s">
        <v>38</v>
      </c>
      <c r="F663" s="96" t="s">
        <v>38</v>
      </c>
      <c r="G663" s="19">
        <v>0</v>
      </c>
      <c r="H663" s="96" t="s">
        <v>38</v>
      </c>
      <c r="I663" s="96" t="s">
        <v>38</v>
      </c>
      <c r="J663" s="19">
        <v>5.5</v>
      </c>
      <c r="K663" s="19">
        <v>0</v>
      </c>
      <c r="L663" t="str">
        <f>VLOOKUP(LEFT(A663,FIND("-",A663)-1),MASTER!A:C,2,FALSE())</f>
        <v>Gold</v>
      </c>
      <c r="M663" t="str">
        <f>VLOOKUP(LEFT(A663,FIND("-",A663)-1),MASTER!A:C,3,FALSE())</f>
        <v>Sale</v>
      </c>
      <c r="N663" t="str">
        <f t="shared" si="53"/>
        <v/>
      </c>
      <c r="O663" t="str">
        <f t="shared" si="54"/>
        <v/>
      </c>
      <c r="P663">
        <f t="shared" si="55"/>
        <v>0</v>
      </c>
      <c r="Q663">
        <f t="shared" si="56"/>
        <v>0</v>
      </c>
      <c r="R663">
        <f t="shared" si="57"/>
        <v>0</v>
      </c>
    </row>
    <row r="664" spans="1:18" ht="15" customHeight="1">
      <c r="A664" s="17" t="s">
        <v>175</v>
      </c>
      <c r="B664" s="17" t="s">
        <v>143</v>
      </c>
      <c r="C664" s="17" t="s">
        <v>48</v>
      </c>
      <c r="D664" s="17" t="s">
        <v>60</v>
      </c>
      <c r="E664" s="96" t="s">
        <v>38</v>
      </c>
      <c r="F664" s="96" t="s">
        <v>38</v>
      </c>
      <c r="G664" s="19">
        <v>0</v>
      </c>
      <c r="H664" s="96" t="s">
        <v>38</v>
      </c>
      <c r="I664" s="96" t="s">
        <v>38</v>
      </c>
      <c r="J664" s="19">
        <v>0.45</v>
      </c>
      <c r="K664" s="19">
        <v>0</v>
      </c>
      <c r="L664" t="str">
        <f>VLOOKUP(LEFT(A664,FIND("-",A664)-1),MASTER!A:C,2,FALSE())</f>
        <v>Gold</v>
      </c>
      <c r="M664" t="str">
        <f>VLOOKUP(LEFT(A664,FIND("-",A664)-1),MASTER!A:C,3,FALSE())</f>
        <v>Sale</v>
      </c>
      <c r="N664" t="str">
        <f t="shared" si="53"/>
        <v/>
      </c>
      <c r="O664" t="str">
        <f t="shared" si="54"/>
        <v/>
      </c>
      <c r="P664">
        <f t="shared" si="55"/>
        <v>0</v>
      </c>
      <c r="Q664">
        <f t="shared" si="56"/>
        <v>0</v>
      </c>
      <c r="R664">
        <f t="shared" si="57"/>
        <v>0</v>
      </c>
    </row>
    <row r="665" spans="1:18" ht="15" customHeight="1">
      <c r="A665" s="17" t="s">
        <v>175</v>
      </c>
      <c r="B665" s="17" t="s">
        <v>143</v>
      </c>
      <c r="C665" s="17" t="s">
        <v>48</v>
      </c>
      <c r="D665" s="17" t="s">
        <v>61</v>
      </c>
      <c r="E665" s="96" t="s">
        <v>38</v>
      </c>
      <c r="F665" s="96" t="s">
        <v>38</v>
      </c>
      <c r="G665" s="19">
        <v>0</v>
      </c>
      <c r="H665" s="96" t="s">
        <v>38</v>
      </c>
      <c r="I665" s="96" t="s">
        <v>38</v>
      </c>
      <c r="J665" s="19">
        <v>0.45</v>
      </c>
      <c r="K665" s="19">
        <v>0</v>
      </c>
      <c r="L665" t="str">
        <f>VLOOKUP(LEFT(A665,FIND("-",A665)-1),MASTER!A:C,2,FALSE())</f>
        <v>Gold</v>
      </c>
      <c r="M665" t="str">
        <f>VLOOKUP(LEFT(A665,FIND("-",A665)-1),MASTER!A:C,3,FALSE())</f>
        <v>Sale</v>
      </c>
      <c r="N665" t="str">
        <f t="shared" si="53"/>
        <v/>
      </c>
      <c r="O665" t="str">
        <f t="shared" si="54"/>
        <v/>
      </c>
      <c r="P665">
        <f t="shared" si="55"/>
        <v>0</v>
      </c>
      <c r="Q665">
        <f t="shared" si="56"/>
        <v>0</v>
      </c>
      <c r="R665">
        <f t="shared" si="57"/>
        <v>0</v>
      </c>
    </row>
    <row r="666" spans="1:18" ht="15" customHeight="1">
      <c r="A666" s="17" t="s">
        <v>175</v>
      </c>
      <c r="B666" s="17" t="s">
        <v>143</v>
      </c>
      <c r="C666" s="17" t="s">
        <v>48</v>
      </c>
      <c r="D666" s="17" t="s">
        <v>42</v>
      </c>
      <c r="E666" s="96" t="s">
        <v>38</v>
      </c>
      <c r="F666" s="96" t="s">
        <v>38</v>
      </c>
      <c r="G666" s="19">
        <v>0.1</v>
      </c>
      <c r="H666" s="96" t="s">
        <v>38</v>
      </c>
      <c r="I666" s="96" t="s">
        <v>38</v>
      </c>
      <c r="J666" s="19">
        <v>0</v>
      </c>
      <c r="K666" s="19">
        <v>0</v>
      </c>
      <c r="L666" t="str">
        <f>VLOOKUP(LEFT(A666,FIND("-",A666)-1),MASTER!A:C,2,FALSE())</f>
        <v>Gold</v>
      </c>
      <c r="M666" t="str">
        <f>VLOOKUP(LEFT(A666,FIND("-",A666)-1),MASTER!A:C,3,FALSE())</f>
        <v>Sale</v>
      </c>
      <c r="N666" t="str">
        <f t="shared" si="53"/>
        <v/>
      </c>
      <c r="O666" t="str">
        <f t="shared" si="54"/>
        <v/>
      </c>
      <c r="P666">
        <f t="shared" si="55"/>
        <v>0</v>
      </c>
      <c r="Q666">
        <f t="shared" si="56"/>
        <v>0</v>
      </c>
      <c r="R666">
        <f t="shared" si="57"/>
        <v>0</v>
      </c>
    </row>
    <row r="667" spans="1:18" ht="15" customHeight="1">
      <c r="A667" s="17" t="s">
        <v>175</v>
      </c>
      <c r="B667" s="17" t="s">
        <v>143</v>
      </c>
      <c r="C667" s="17" t="s">
        <v>48</v>
      </c>
      <c r="D667" s="17" t="s">
        <v>43</v>
      </c>
      <c r="E667" s="96" t="s">
        <v>38</v>
      </c>
      <c r="F667" s="96" t="s">
        <v>38</v>
      </c>
      <c r="G667" s="19">
        <v>2349417</v>
      </c>
      <c r="H667" s="96" t="s">
        <v>38</v>
      </c>
      <c r="I667" s="96" t="s">
        <v>38</v>
      </c>
      <c r="J667" s="19">
        <v>0</v>
      </c>
      <c r="K667" s="19">
        <v>0</v>
      </c>
      <c r="L667" t="str">
        <f>VLOOKUP(LEFT(A667,FIND("-",A667)-1),MASTER!A:C,2,FALSE())</f>
        <v>Gold</v>
      </c>
      <c r="M667" t="str">
        <f>VLOOKUP(LEFT(A667,FIND("-",A667)-1),MASTER!A:C,3,FALSE())</f>
        <v>Sale</v>
      </c>
      <c r="N667" t="str">
        <f t="shared" si="53"/>
        <v/>
      </c>
      <c r="O667" t="str">
        <f t="shared" si="54"/>
        <v/>
      </c>
      <c r="P667">
        <f t="shared" si="55"/>
        <v>0</v>
      </c>
      <c r="Q667">
        <f t="shared" si="56"/>
        <v>0</v>
      </c>
      <c r="R667">
        <f t="shared" si="57"/>
        <v>0</v>
      </c>
    </row>
    <row r="668" spans="1:18" ht="15" customHeight="1">
      <c r="A668" s="17" t="s">
        <v>176</v>
      </c>
      <c r="B668" s="17" t="s">
        <v>143</v>
      </c>
      <c r="C668" s="17" t="s">
        <v>48</v>
      </c>
      <c r="D668" s="17" t="s">
        <v>49</v>
      </c>
      <c r="E668" s="96" t="s">
        <v>38</v>
      </c>
      <c r="F668" s="19">
        <v>0</v>
      </c>
      <c r="G668" s="19">
        <v>0</v>
      </c>
      <c r="H668" s="97">
        <v>723.298</v>
      </c>
      <c r="I668" s="19">
        <v>7056.91</v>
      </c>
      <c r="J668" s="19">
        <v>4956424.6399999997</v>
      </c>
      <c r="K668" s="19">
        <v>4956424.6399999997</v>
      </c>
      <c r="L668" t="str">
        <f>VLOOKUP(LEFT(A668,FIND("-",A668)-1),MASTER!A:C,2,FALSE())</f>
        <v>Gold</v>
      </c>
      <c r="M668" t="str">
        <f>VLOOKUP(LEFT(A668,FIND("-",A668)-1),MASTER!A:C,3,FALSE())</f>
        <v>Sale</v>
      </c>
      <c r="N668">
        <f t="shared" si="53"/>
        <v>723.298</v>
      </c>
      <c r="O668">
        <f t="shared" si="54"/>
        <v>7056.91</v>
      </c>
      <c r="P668">
        <f t="shared" si="55"/>
        <v>5104248.8890000004</v>
      </c>
      <c r="Q668">
        <f t="shared" si="56"/>
        <v>5104248.8890000004</v>
      </c>
      <c r="R668">
        <f t="shared" si="57"/>
        <v>0</v>
      </c>
    </row>
    <row r="669" spans="1:18" ht="15" customHeight="1">
      <c r="A669" s="17" t="s">
        <v>176</v>
      </c>
      <c r="B669" s="17" t="s">
        <v>143</v>
      </c>
      <c r="C669" s="17" t="s">
        <v>48</v>
      </c>
      <c r="D669" s="17" t="s">
        <v>51</v>
      </c>
      <c r="E669" s="96" t="s">
        <v>38</v>
      </c>
      <c r="F669" s="96" t="s">
        <v>38</v>
      </c>
      <c r="G669" s="19">
        <v>0</v>
      </c>
      <c r="H669" s="96" t="s">
        <v>38</v>
      </c>
      <c r="I669" s="96" t="s">
        <v>38</v>
      </c>
      <c r="J669" s="19">
        <v>4628.3999999999996</v>
      </c>
      <c r="K669" s="19">
        <v>4628.3999999999996</v>
      </c>
      <c r="L669" t="str">
        <f>VLOOKUP(LEFT(A669,FIND("-",A669)-1),MASTER!A:C,2,FALSE())</f>
        <v>Gold</v>
      </c>
      <c r="M669" t="str">
        <f>VLOOKUP(LEFT(A669,FIND("-",A669)-1),MASTER!A:C,3,FALSE())</f>
        <v>Sale</v>
      </c>
      <c r="N669" t="str">
        <f t="shared" si="53"/>
        <v/>
      </c>
      <c r="O669" t="str">
        <f t="shared" si="54"/>
        <v/>
      </c>
      <c r="P669">
        <f t="shared" si="55"/>
        <v>0</v>
      </c>
      <c r="Q669">
        <f t="shared" si="56"/>
        <v>0</v>
      </c>
      <c r="R669">
        <f t="shared" si="57"/>
        <v>0</v>
      </c>
    </row>
    <row r="670" spans="1:18" ht="15" customHeight="1">
      <c r="A670" s="17" t="s">
        <v>176</v>
      </c>
      <c r="B670" s="17" t="s">
        <v>143</v>
      </c>
      <c r="C670" s="17" t="s">
        <v>48</v>
      </c>
      <c r="D670" s="17" t="s">
        <v>50</v>
      </c>
      <c r="E670" s="96" t="s">
        <v>38</v>
      </c>
      <c r="F670" s="96" t="s">
        <v>38</v>
      </c>
      <c r="G670" s="19">
        <v>0</v>
      </c>
      <c r="H670" s="96" t="s">
        <v>38</v>
      </c>
      <c r="I670" s="96" t="s">
        <v>38</v>
      </c>
      <c r="J670" s="19">
        <v>220359.14</v>
      </c>
      <c r="K670" s="19">
        <v>220359.14</v>
      </c>
      <c r="L670" t="str">
        <f>VLOOKUP(LEFT(A670,FIND("-",A670)-1),MASTER!A:C,2,FALSE())</f>
        <v>Gold</v>
      </c>
      <c r="M670" t="str">
        <f>VLOOKUP(LEFT(A670,FIND("-",A670)-1),MASTER!A:C,3,FALSE())</f>
        <v>Sale</v>
      </c>
      <c r="N670" t="str">
        <f t="shared" si="53"/>
        <v/>
      </c>
      <c r="O670" t="str">
        <f t="shared" si="54"/>
        <v/>
      </c>
      <c r="P670">
        <f t="shared" si="55"/>
        <v>0</v>
      </c>
      <c r="Q670">
        <f t="shared" si="56"/>
        <v>0</v>
      </c>
      <c r="R670">
        <f t="shared" si="57"/>
        <v>0</v>
      </c>
    </row>
    <row r="671" spans="1:18" ht="15" customHeight="1">
      <c r="A671" s="17" t="s">
        <v>176</v>
      </c>
      <c r="B671" s="17" t="s">
        <v>143</v>
      </c>
      <c r="C671" s="17" t="s">
        <v>48</v>
      </c>
      <c r="D671" s="17" t="s">
        <v>56</v>
      </c>
      <c r="E671" s="96" t="s">
        <v>38</v>
      </c>
      <c r="F671" s="96" t="s">
        <v>38</v>
      </c>
      <c r="G671" s="19">
        <v>0</v>
      </c>
      <c r="H671" s="96" t="s">
        <v>38</v>
      </c>
      <c r="I671" s="96" t="s">
        <v>38</v>
      </c>
      <c r="J671" s="19">
        <v>0.5</v>
      </c>
      <c r="K671" s="19">
        <v>0.5</v>
      </c>
      <c r="L671" t="str">
        <f>VLOOKUP(LEFT(A671,FIND("-",A671)-1),MASTER!A:C,2,FALSE())</f>
        <v>Gold</v>
      </c>
      <c r="M671" t="str">
        <f>VLOOKUP(LEFT(A671,FIND("-",A671)-1),MASTER!A:C,3,FALSE())</f>
        <v>Sale</v>
      </c>
      <c r="N671" t="str">
        <f t="shared" si="53"/>
        <v/>
      </c>
      <c r="O671" t="str">
        <f t="shared" si="54"/>
        <v/>
      </c>
      <c r="P671">
        <f t="shared" si="55"/>
        <v>0</v>
      </c>
      <c r="Q671">
        <f t="shared" si="56"/>
        <v>0</v>
      </c>
      <c r="R671">
        <f t="shared" si="57"/>
        <v>0</v>
      </c>
    </row>
    <row r="672" spans="1:18" ht="15" customHeight="1">
      <c r="A672" s="17" t="s">
        <v>176</v>
      </c>
      <c r="B672" s="17" t="s">
        <v>143</v>
      </c>
      <c r="C672" s="17" t="s">
        <v>48</v>
      </c>
      <c r="D672" s="17" t="s">
        <v>57</v>
      </c>
      <c r="E672" s="96" t="s">
        <v>38</v>
      </c>
      <c r="F672" s="96" t="s">
        <v>38</v>
      </c>
      <c r="G672" s="19">
        <v>0</v>
      </c>
      <c r="H672" s="96" t="s">
        <v>38</v>
      </c>
      <c r="I672" s="96" t="s">
        <v>38</v>
      </c>
      <c r="J672" s="19">
        <v>147805.32</v>
      </c>
      <c r="K672" s="19">
        <v>147805.32</v>
      </c>
      <c r="L672" t="str">
        <f>VLOOKUP(LEFT(A672,FIND("-",A672)-1),MASTER!A:C,2,FALSE())</f>
        <v>Gold</v>
      </c>
      <c r="M672" t="str">
        <f>VLOOKUP(LEFT(A672,FIND("-",A672)-1),MASTER!A:C,3,FALSE())</f>
        <v>Sale</v>
      </c>
      <c r="N672" t="str">
        <f t="shared" si="53"/>
        <v/>
      </c>
      <c r="O672" t="str">
        <f t="shared" si="54"/>
        <v/>
      </c>
      <c r="P672">
        <f t="shared" si="55"/>
        <v>0</v>
      </c>
      <c r="Q672">
        <f t="shared" si="56"/>
        <v>0</v>
      </c>
      <c r="R672">
        <f t="shared" si="57"/>
        <v>0</v>
      </c>
    </row>
    <row r="673" spans="1:18" ht="15" customHeight="1">
      <c r="A673" s="17" t="s">
        <v>176</v>
      </c>
      <c r="B673" s="17" t="s">
        <v>143</v>
      </c>
      <c r="C673" s="17" t="s">
        <v>48</v>
      </c>
      <c r="D673" s="17" t="s">
        <v>58</v>
      </c>
      <c r="E673" s="96" t="s">
        <v>38</v>
      </c>
      <c r="F673" s="96" t="s">
        <v>38</v>
      </c>
      <c r="G673" s="19">
        <v>0</v>
      </c>
      <c r="H673" s="96" t="s">
        <v>38</v>
      </c>
      <c r="I673" s="96" t="s">
        <v>38</v>
      </c>
      <c r="J673" s="19">
        <v>296.39</v>
      </c>
      <c r="K673" s="19">
        <v>296.39</v>
      </c>
      <c r="L673" t="str">
        <f>VLOOKUP(LEFT(A673,FIND("-",A673)-1),MASTER!A:C,2,FALSE())</f>
        <v>Gold</v>
      </c>
      <c r="M673" t="str">
        <f>VLOOKUP(LEFT(A673,FIND("-",A673)-1),MASTER!A:C,3,FALSE())</f>
        <v>Sale</v>
      </c>
      <c r="N673" t="str">
        <f t="shared" si="53"/>
        <v/>
      </c>
      <c r="O673" t="str">
        <f t="shared" si="54"/>
        <v/>
      </c>
      <c r="P673">
        <f t="shared" si="55"/>
        <v>0</v>
      </c>
      <c r="Q673">
        <f t="shared" si="56"/>
        <v>0</v>
      </c>
      <c r="R673">
        <f t="shared" si="57"/>
        <v>0</v>
      </c>
    </row>
    <row r="674" spans="1:18" ht="15" customHeight="1">
      <c r="A674" s="17" t="s">
        <v>176</v>
      </c>
      <c r="B674" s="17" t="s">
        <v>143</v>
      </c>
      <c r="C674" s="17" t="s">
        <v>48</v>
      </c>
      <c r="D674" s="17" t="s">
        <v>59</v>
      </c>
      <c r="E674" s="96" t="s">
        <v>38</v>
      </c>
      <c r="F674" s="96" t="s">
        <v>38</v>
      </c>
      <c r="G674" s="19">
        <v>0</v>
      </c>
      <c r="H674" s="96" t="s">
        <v>38</v>
      </c>
      <c r="I674" s="96" t="s">
        <v>38</v>
      </c>
      <c r="J674" s="19">
        <v>25</v>
      </c>
      <c r="K674" s="19">
        <v>25</v>
      </c>
      <c r="L674" t="str">
        <f>VLOOKUP(LEFT(A674,FIND("-",A674)-1),MASTER!A:C,2,FALSE())</f>
        <v>Gold</v>
      </c>
      <c r="M674" t="str">
        <f>VLOOKUP(LEFT(A674,FIND("-",A674)-1),MASTER!A:C,3,FALSE())</f>
        <v>Sale</v>
      </c>
      <c r="N674" t="str">
        <f t="shared" si="53"/>
        <v/>
      </c>
      <c r="O674" t="str">
        <f t="shared" si="54"/>
        <v/>
      </c>
      <c r="P674">
        <f t="shared" si="55"/>
        <v>0</v>
      </c>
      <c r="Q674">
        <f t="shared" si="56"/>
        <v>0</v>
      </c>
      <c r="R674">
        <f t="shared" si="57"/>
        <v>0</v>
      </c>
    </row>
    <row r="675" spans="1:18" ht="15" customHeight="1">
      <c r="A675" s="17" t="s">
        <v>176</v>
      </c>
      <c r="B675" s="17" t="s">
        <v>143</v>
      </c>
      <c r="C675" s="17" t="s">
        <v>48</v>
      </c>
      <c r="D675" s="17" t="s">
        <v>52</v>
      </c>
      <c r="E675" s="96" t="s">
        <v>38</v>
      </c>
      <c r="F675" s="96" t="s">
        <v>38</v>
      </c>
      <c r="G675" s="19">
        <v>0</v>
      </c>
      <c r="H675" s="96" t="s">
        <v>38</v>
      </c>
      <c r="I675" s="96" t="s">
        <v>38</v>
      </c>
      <c r="J675" s="19">
        <v>74346.37</v>
      </c>
      <c r="K675" s="19">
        <v>0</v>
      </c>
      <c r="L675" t="str">
        <f>VLOOKUP(LEFT(A675,FIND("-",A675)-1),MASTER!A:C,2,FALSE())</f>
        <v>Gold</v>
      </c>
      <c r="M675" t="str">
        <f>VLOOKUP(LEFT(A675,FIND("-",A675)-1),MASTER!A:C,3,FALSE())</f>
        <v>Sale</v>
      </c>
      <c r="N675" t="str">
        <f t="shared" si="53"/>
        <v/>
      </c>
      <c r="O675" t="str">
        <f t="shared" si="54"/>
        <v/>
      </c>
      <c r="P675">
        <f t="shared" si="55"/>
        <v>0</v>
      </c>
      <c r="Q675">
        <f t="shared" si="56"/>
        <v>0</v>
      </c>
      <c r="R675">
        <f t="shared" si="57"/>
        <v>0</v>
      </c>
    </row>
    <row r="676" spans="1:18" ht="15" customHeight="1">
      <c r="A676" s="17" t="s">
        <v>176</v>
      </c>
      <c r="B676" s="17" t="s">
        <v>143</v>
      </c>
      <c r="C676" s="17" t="s">
        <v>48</v>
      </c>
      <c r="D676" s="17" t="s">
        <v>53</v>
      </c>
      <c r="E676" s="96" t="s">
        <v>38</v>
      </c>
      <c r="F676" s="96" t="s">
        <v>38</v>
      </c>
      <c r="G676" s="19">
        <v>0</v>
      </c>
      <c r="H676" s="96" t="s">
        <v>38</v>
      </c>
      <c r="I676" s="96" t="s">
        <v>38</v>
      </c>
      <c r="J676" s="19">
        <v>74346.37</v>
      </c>
      <c r="K676" s="19">
        <v>0</v>
      </c>
      <c r="L676" t="str">
        <f>VLOOKUP(LEFT(A676,FIND("-",A676)-1),MASTER!A:C,2,FALSE())</f>
        <v>Gold</v>
      </c>
      <c r="M676" t="str">
        <f>VLOOKUP(LEFT(A676,FIND("-",A676)-1),MASTER!A:C,3,FALSE())</f>
        <v>Sale</v>
      </c>
      <c r="N676" t="str">
        <f t="shared" si="53"/>
        <v/>
      </c>
      <c r="O676" t="str">
        <f t="shared" si="54"/>
        <v/>
      </c>
      <c r="P676">
        <f t="shared" si="55"/>
        <v>0</v>
      </c>
      <c r="Q676">
        <f t="shared" si="56"/>
        <v>0</v>
      </c>
      <c r="R676">
        <f t="shared" si="57"/>
        <v>0</v>
      </c>
    </row>
    <row r="677" spans="1:18" ht="15" customHeight="1">
      <c r="A677" s="17" t="s">
        <v>176</v>
      </c>
      <c r="B677" s="17" t="s">
        <v>143</v>
      </c>
      <c r="C677" s="17" t="s">
        <v>48</v>
      </c>
      <c r="D677" s="17" t="s">
        <v>54</v>
      </c>
      <c r="E677" s="96" t="s">
        <v>38</v>
      </c>
      <c r="F677" s="96" t="s">
        <v>38</v>
      </c>
      <c r="G677" s="19">
        <v>0</v>
      </c>
      <c r="H677" s="96" t="s">
        <v>38</v>
      </c>
      <c r="I677" s="96" t="s">
        <v>38</v>
      </c>
      <c r="J677" s="19">
        <v>69.430000000000007</v>
      </c>
      <c r="K677" s="19">
        <v>0</v>
      </c>
      <c r="L677" t="str">
        <f>VLOOKUP(LEFT(A677,FIND("-",A677)-1),MASTER!A:C,2,FALSE())</f>
        <v>Gold</v>
      </c>
      <c r="M677" t="str">
        <f>VLOOKUP(LEFT(A677,FIND("-",A677)-1),MASTER!A:C,3,FALSE())</f>
        <v>Sale</v>
      </c>
      <c r="N677" t="str">
        <f t="shared" si="53"/>
        <v/>
      </c>
      <c r="O677" t="str">
        <f t="shared" si="54"/>
        <v/>
      </c>
      <c r="P677">
        <f t="shared" si="55"/>
        <v>0</v>
      </c>
      <c r="Q677">
        <f t="shared" si="56"/>
        <v>0</v>
      </c>
      <c r="R677">
        <f t="shared" si="57"/>
        <v>0</v>
      </c>
    </row>
    <row r="678" spans="1:18" ht="15" customHeight="1">
      <c r="A678" s="17" t="s">
        <v>176</v>
      </c>
      <c r="B678" s="17" t="s">
        <v>143</v>
      </c>
      <c r="C678" s="17" t="s">
        <v>48</v>
      </c>
      <c r="D678" s="17" t="s">
        <v>55</v>
      </c>
      <c r="E678" s="96" t="s">
        <v>38</v>
      </c>
      <c r="F678" s="96" t="s">
        <v>38</v>
      </c>
      <c r="G678" s="19">
        <v>0</v>
      </c>
      <c r="H678" s="96" t="s">
        <v>38</v>
      </c>
      <c r="I678" s="96" t="s">
        <v>38</v>
      </c>
      <c r="J678" s="19">
        <v>69.430000000000007</v>
      </c>
      <c r="K678" s="19">
        <v>0</v>
      </c>
      <c r="L678" t="str">
        <f>VLOOKUP(LEFT(A678,FIND("-",A678)-1),MASTER!A:C,2,FALSE())</f>
        <v>Gold</v>
      </c>
      <c r="M678" t="str">
        <f>VLOOKUP(LEFT(A678,FIND("-",A678)-1),MASTER!A:C,3,FALSE())</f>
        <v>Sale</v>
      </c>
      <c r="N678" t="str">
        <f t="shared" si="53"/>
        <v/>
      </c>
      <c r="O678" t="str">
        <f t="shared" si="54"/>
        <v/>
      </c>
      <c r="P678">
        <f t="shared" si="55"/>
        <v>0</v>
      </c>
      <c r="Q678">
        <f t="shared" si="56"/>
        <v>0</v>
      </c>
      <c r="R678">
        <f t="shared" si="57"/>
        <v>0</v>
      </c>
    </row>
    <row r="679" spans="1:18" ht="15" customHeight="1">
      <c r="A679" s="17" t="s">
        <v>176</v>
      </c>
      <c r="B679" s="17" t="s">
        <v>143</v>
      </c>
      <c r="C679" s="17" t="s">
        <v>48</v>
      </c>
      <c r="D679" s="17" t="s">
        <v>52</v>
      </c>
      <c r="E679" s="96" t="s">
        <v>38</v>
      </c>
      <c r="F679" s="96" t="s">
        <v>38</v>
      </c>
      <c r="G679" s="19">
        <v>0</v>
      </c>
      <c r="H679" s="96" t="s">
        <v>38</v>
      </c>
      <c r="I679" s="96" t="s">
        <v>38</v>
      </c>
      <c r="J679" s="19">
        <v>3305.39</v>
      </c>
      <c r="K679" s="19">
        <v>0</v>
      </c>
      <c r="L679" t="str">
        <f>VLOOKUP(LEFT(A679,FIND("-",A679)-1),MASTER!A:C,2,FALSE())</f>
        <v>Gold</v>
      </c>
      <c r="M679" t="str">
        <f>VLOOKUP(LEFT(A679,FIND("-",A679)-1),MASTER!A:C,3,FALSE())</f>
        <v>Sale</v>
      </c>
      <c r="N679" t="str">
        <f t="shared" si="53"/>
        <v/>
      </c>
      <c r="O679" t="str">
        <f t="shared" si="54"/>
        <v/>
      </c>
      <c r="P679">
        <f t="shared" si="55"/>
        <v>0</v>
      </c>
      <c r="Q679">
        <f t="shared" si="56"/>
        <v>0</v>
      </c>
      <c r="R679">
        <f t="shared" si="57"/>
        <v>0</v>
      </c>
    </row>
    <row r="680" spans="1:18" ht="15" customHeight="1">
      <c r="A680" s="17" t="s">
        <v>176</v>
      </c>
      <c r="B680" s="17" t="s">
        <v>143</v>
      </c>
      <c r="C680" s="17" t="s">
        <v>48</v>
      </c>
      <c r="D680" s="17" t="s">
        <v>53</v>
      </c>
      <c r="E680" s="96" t="s">
        <v>38</v>
      </c>
      <c r="F680" s="96" t="s">
        <v>38</v>
      </c>
      <c r="G680" s="19">
        <v>0</v>
      </c>
      <c r="H680" s="96" t="s">
        <v>38</v>
      </c>
      <c r="I680" s="96" t="s">
        <v>38</v>
      </c>
      <c r="J680" s="19">
        <v>3305.39</v>
      </c>
      <c r="K680" s="19">
        <v>0</v>
      </c>
      <c r="L680" t="str">
        <f>VLOOKUP(LEFT(A680,FIND("-",A680)-1),MASTER!A:C,2,FALSE())</f>
        <v>Gold</v>
      </c>
      <c r="M680" t="str">
        <f>VLOOKUP(LEFT(A680,FIND("-",A680)-1),MASTER!A:C,3,FALSE())</f>
        <v>Sale</v>
      </c>
      <c r="N680" t="str">
        <f t="shared" si="53"/>
        <v/>
      </c>
      <c r="O680" t="str">
        <f t="shared" si="54"/>
        <v/>
      </c>
      <c r="P680">
        <f t="shared" si="55"/>
        <v>0</v>
      </c>
      <c r="Q680">
        <f t="shared" si="56"/>
        <v>0</v>
      </c>
      <c r="R680">
        <f t="shared" si="57"/>
        <v>0</v>
      </c>
    </row>
    <row r="681" spans="1:18" ht="15" customHeight="1">
      <c r="A681" s="17" t="s">
        <v>176</v>
      </c>
      <c r="B681" s="17" t="s">
        <v>143</v>
      </c>
      <c r="C681" s="17" t="s">
        <v>48</v>
      </c>
      <c r="D681" s="17" t="s">
        <v>52</v>
      </c>
      <c r="E681" s="96" t="s">
        <v>38</v>
      </c>
      <c r="F681" s="96" t="s">
        <v>38</v>
      </c>
      <c r="G681" s="19">
        <v>0</v>
      </c>
      <c r="H681" s="96" t="s">
        <v>38</v>
      </c>
      <c r="I681" s="96" t="s">
        <v>38</v>
      </c>
      <c r="J681" s="19">
        <v>0.01</v>
      </c>
      <c r="K681" s="19">
        <v>0</v>
      </c>
      <c r="L681" t="str">
        <f>VLOOKUP(LEFT(A681,FIND("-",A681)-1),MASTER!A:C,2,FALSE())</f>
        <v>Gold</v>
      </c>
      <c r="M681" t="str">
        <f>VLOOKUP(LEFT(A681,FIND("-",A681)-1),MASTER!A:C,3,FALSE())</f>
        <v>Sale</v>
      </c>
      <c r="N681" t="str">
        <f t="shared" si="53"/>
        <v/>
      </c>
      <c r="O681" t="str">
        <f t="shared" si="54"/>
        <v/>
      </c>
      <c r="P681">
        <f t="shared" si="55"/>
        <v>0</v>
      </c>
      <c r="Q681">
        <f t="shared" si="56"/>
        <v>0</v>
      </c>
      <c r="R681">
        <f t="shared" si="57"/>
        <v>0</v>
      </c>
    </row>
    <row r="682" spans="1:18" ht="15" customHeight="1">
      <c r="A682" s="17" t="s">
        <v>176</v>
      </c>
      <c r="B682" s="17" t="s">
        <v>143</v>
      </c>
      <c r="C682" s="17" t="s">
        <v>48</v>
      </c>
      <c r="D682" s="17" t="s">
        <v>53</v>
      </c>
      <c r="E682" s="96" t="s">
        <v>38</v>
      </c>
      <c r="F682" s="96" t="s">
        <v>38</v>
      </c>
      <c r="G682" s="19">
        <v>0</v>
      </c>
      <c r="H682" s="96" t="s">
        <v>38</v>
      </c>
      <c r="I682" s="96" t="s">
        <v>38</v>
      </c>
      <c r="J682" s="19">
        <v>0.01</v>
      </c>
      <c r="K682" s="19">
        <v>0</v>
      </c>
      <c r="L682" t="str">
        <f>VLOOKUP(LEFT(A682,FIND("-",A682)-1),MASTER!A:C,2,FALSE())</f>
        <v>Gold</v>
      </c>
      <c r="M682" t="str">
        <f>VLOOKUP(LEFT(A682,FIND("-",A682)-1),MASTER!A:C,3,FALSE())</f>
        <v>Sale</v>
      </c>
      <c r="N682" t="str">
        <f t="shared" si="53"/>
        <v/>
      </c>
      <c r="O682" t="str">
        <f t="shared" si="54"/>
        <v/>
      </c>
      <c r="P682">
        <f t="shared" si="55"/>
        <v>0</v>
      </c>
      <c r="Q682">
        <f t="shared" si="56"/>
        <v>0</v>
      </c>
      <c r="R682">
        <f t="shared" si="57"/>
        <v>0</v>
      </c>
    </row>
    <row r="683" spans="1:18" ht="15" customHeight="1">
      <c r="A683" s="17" t="s">
        <v>176</v>
      </c>
      <c r="B683" s="17" t="s">
        <v>143</v>
      </c>
      <c r="C683" s="17" t="s">
        <v>48</v>
      </c>
      <c r="D683" s="17" t="s">
        <v>60</v>
      </c>
      <c r="E683" s="96" t="s">
        <v>38</v>
      </c>
      <c r="F683" s="96" t="s">
        <v>38</v>
      </c>
      <c r="G683" s="19">
        <v>0</v>
      </c>
      <c r="H683" s="96" t="s">
        <v>38</v>
      </c>
      <c r="I683" s="96" t="s">
        <v>38</v>
      </c>
      <c r="J683" s="19">
        <v>2217.08</v>
      </c>
      <c r="K683" s="19">
        <v>0</v>
      </c>
      <c r="L683" t="str">
        <f>VLOOKUP(LEFT(A683,FIND("-",A683)-1),MASTER!A:C,2,FALSE())</f>
        <v>Gold</v>
      </c>
      <c r="M683" t="str">
        <f>VLOOKUP(LEFT(A683,FIND("-",A683)-1),MASTER!A:C,3,FALSE())</f>
        <v>Sale</v>
      </c>
      <c r="N683" t="str">
        <f t="shared" si="53"/>
        <v/>
      </c>
      <c r="O683" t="str">
        <f t="shared" si="54"/>
        <v/>
      </c>
      <c r="P683">
        <f t="shared" si="55"/>
        <v>0</v>
      </c>
      <c r="Q683">
        <f t="shared" si="56"/>
        <v>0</v>
      </c>
      <c r="R683">
        <f t="shared" si="57"/>
        <v>0</v>
      </c>
    </row>
    <row r="684" spans="1:18" ht="15" customHeight="1">
      <c r="A684" s="17" t="s">
        <v>176</v>
      </c>
      <c r="B684" s="17" t="s">
        <v>143</v>
      </c>
      <c r="C684" s="17" t="s">
        <v>48</v>
      </c>
      <c r="D684" s="17" t="s">
        <v>61</v>
      </c>
      <c r="E684" s="96" t="s">
        <v>38</v>
      </c>
      <c r="F684" s="96" t="s">
        <v>38</v>
      </c>
      <c r="G684" s="19">
        <v>0</v>
      </c>
      <c r="H684" s="96" t="s">
        <v>38</v>
      </c>
      <c r="I684" s="96" t="s">
        <v>38</v>
      </c>
      <c r="J684" s="19">
        <v>2217.08</v>
      </c>
      <c r="K684" s="19">
        <v>0</v>
      </c>
      <c r="L684" t="str">
        <f>VLOOKUP(LEFT(A684,FIND("-",A684)-1),MASTER!A:C,2,FALSE())</f>
        <v>Gold</v>
      </c>
      <c r="M684" t="str">
        <f>VLOOKUP(LEFT(A684,FIND("-",A684)-1),MASTER!A:C,3,FALSE())</f>
        <v>Sale</v>
      </c>
      <c r="N684" t="str">
        <f t="shared" si="53"/>
        <v/>
      </c>
      <c r="O684" t="str">
        <f t="shared" si="54"/>
        <v/>
      </c>
      <c r="P684">
        <f t="shared" si="55"/>
        <v>0</v>
      </c>
      <c r="Q684">
        <f t="shared" si="56"/>
        <v>0</v>
      </c>
      <c r="R684">
        <f t="shared" si="57"/>
        <v>0</v>
      </c>
    </row>
    <row r="685" spans="1:18" ht="15" customHeight="1">
      <c r="A685" s="17" t="s">
        <v>176</v>
      </c>
      <c r="B685" s="17" t="s">
        <v>143</v>
      </c>
      <c r="C685" s="17" t="s">
        <v>48</v>
      </c>
      <c r="D685" s="17" t="s">
        <v>60</v>
      </c>
      <c r="E685" s="96" t="s">
        <v>38</v>
      </c>
      <c r="F685" s="96" t="s">
        <v>38</v>
      </c>
      <c r="G685" s="19">
        <v>0</v>
      </c>
      <c r="H685" s="96" t="s">
        <v>38</v>
      </c>
      <c r="I685" s="96" t="s">
        <v>38</v>
      </c>
      <c r="J685" s="19">
        <v>4.45</v>
      </c>
      <c r="K685" s="19">
        <v>0</v>
      </c>
      <c r="L685" t="str">
        <f>VLOOKUP(LEFT(A685,FIND("-",A685)-1),MASTER!A:C,2,FALSE())</f>
        <v>Gold</v>
      </c>
      <c r="M685" t="str">
        <f>VLOOKUP(LEFT(A685,FIND("-",A685)-1),MASTER!A:C,3,FALSE())</f>
        <v>Sale</v>
      </c>
      <c r="N685" t="str">
        <f t="shared" si="53"/>
        <v/>
      </c>
      <c r="O685" t="str">
        <f t="shared" si="54"/>
        <v/>
      </c>
      <c r="P685">
        <f t="shared" si="55"/>
        <v>0</v>
      </c>
      <c r="Q685">
        <f t="shared" si="56"/>
        <v>0</v>
      </c>
      <c r="R685">
        <f t="shared" si="57"/>
        <v>0</v>
      </c>
    </row>
    <row r="686" spans="1:18" ht="15" customHeight="1">
      <c r="A686" s="17" t="s">
        <v>176</v>
      </c>
      <c r="B686" s="17" t="s">
        <v>143</v>
      </c>
      <c r="C686" s="17" t="s">
        <v>48</v>
      </c>
      <c r="D686" s="17" t="s">
        <v>61</v>
      </c>
      <c r="E686" s="96" t="s">
        <v>38</v>
      </c>
      <c r="F686" s="96" t="s">
        <v>38</v>
      </c>
      <c r="G686" s="19">
        <v>0</v>
      </c>
      <c r="H686" s="96" t="s">
        <v>38</v>
      </c>
      <c r="I686" s="96" t="s">
        <v>38</v>
      </c>
      <c r="J686" s="19">
        <v>4.45</v>
      </c>
      <c r="K686" s="19">
        <v>0</v>
      </c>
      <c r="L686" t="str">
        <f>VLOOKUP(LEFT(A686,FIND("-",A686)-1),MASTER!A:C,2,FALSE())</f>
        <v>Gold</v>
      </c>
      <c r="M686" t="str">
        <f>VLOOKUP(LEFT(A686,FIND("-",A686)-1),MASTER!A:C,3,FALSE())</f>
        <v>Sale</v>
      </c>
      <c r="N686" t="str">
        <f t="shared" si="53"/>
        <v/>
      </c>
      <c r="O686" t="str">
        <f t="shared" si="54"/>
        <v/>
      </c>
      <c r="P686">
        <f t="shared" si="55"/>
        <v>0</v>
      </c>
      <c r="Q686">
        <f t="shared" si="56"/>
        <v>0</v>
      </c>
      <c r="R686">
        <f t="shared" si="57"/>
        <v>0</v>
      </c>
    </row>
    <row r="687" spans="1:18" ht="15" customHeight="1">
      <c r="A687" s="17" t="s">
        <v>176</v>
      </c>
      <c r="B687" s="17" t="s">
        <v>143</v>
      </c>
      <c r="C687" s="17" t="s">
        <v>48</v>
      </c>
      <c r="D687" s="17" t="s">
        <v>60</v>
      </c>
      <c r="E687" s="96" t="s">
        <v>38</v>
      </c>
      <c r="F687" s="96" t="s">
        <v>38</v>
      </c>
      <c r="G687" s="19">
        <v>0</v>
      </c>
      <c r="H687" s="96" t="s">
        <v>38</v>
      </c>
      <c r="I687" s="96" t="s">
        <v>38</v>
      </c>
      <c r="J687" s="19">
        <v>0.38</v>
      </c>
      <c r="K687" s="19">
        <v>0</v>
      </c>
      <c r="L687" t="str">
        <f>VLOOKUP(LEFT(A687,FIND("-",A687)-1),MASTER!A:C,2,FALSE())</f>
        <v>Gold</v>
      </c>
      <c r="M687" t="str">
        <f>VLOOKUP(LEFT(A687,FIND("-",A687)-1),MASTER!A:C,3,FALSE())</f>
        <v>Sale</v>
      </c>
      <c r="N687" t="str">
        <f t="shared" si="53"/>
        <v/>
      </c>
      <c r="O687" t="str">
        <f t="shared" si="54"/>
        <v/>
      </c>
      <c r="P687">
        <f t="shared" si="55"/>
        <v>0</v>
      </c>
      <c r="Q687">
        <f t="shared" si="56"/>
        <v>0</v>
      </c>
      <c r="R687">
        <f t="shared" si="57"/>
        <v>0</v>
      </c>
    </row>
    <row r="688" spans="1:18" ht="15" customHeight="1">
      <c r="A688" s="17" t="s">
        <v>176</v>
      </c>
      <c r="B688" s="17" t="s">
        <v>143</v>
      </c>
      <c r="C688" s="17" t="s">
        <v>48</v>
      </c>
      <c r="D688" s="17" t="s">
        <v>61</v>
      </c>
      <c r="E688" s="96" t="s">
        <v>38</v>
      </c>
      <c r="F688" s="96" t="s">
        <v>38</v>
      </c>
      <c r="G688" s="19">
        <v>0</v>
      </c>
      <c r="H688" s="96" t="s">
        <v>38</v>
      </c>
      <c r="I688" s="96" t="s">
        <v>38</v>
      </c>
      <c r="J688" s="19">
        <v>0.38</v>
      </c>
      <c r="K688" s="19">
        <v>0</v>
      </c>
      <c r="L688" t="str">
        <f>VLOOKUP(LEFT(A688,FIND("-",A688)-1),MASTER!A:C,2,FALSE())</f>
        <v>Gold</v>
      </c>
      <c r="M688" t="str">
        <f>VLOOKUP(LEFT(A688,FIND("-",A688)-1),MASTER!A:C,3,FALSE())</f>
        <v>Sale</v>
      </c>
      <c r="N688" t="str">
        <f t="shared" si="53"/>
        <v/>
      </c>
      <c r="O688" t="str">
        <f t="shared" si="54"/>
        <v/>
      </c>
      <c r="P688">
        <f t="shared" si="55"/>
        <v>0</v>
      </c>
      <c r="Q688">
        <f t="shared" si="56"/>
        <v>0</v>
      </c>
      <c r="R688">
        <f t="shared" si="57"/>
        <v>0</v>
      </c>
    </row>
    <row r="689" spans="1:18" ht="15" customHeight="1">
      <c r="A689" s="17" t="s">
        <v>176</v>
      </c>
      <c r="B689" s="17" t="s">
        <v>143</v>
      </c>
      <c r="C689" s="17" t="s">
        <v>48</v>
      </c>
      <c r="D689" s="17" t="s">
        <v>42</v>
      </c>
      <c r="E689" s="96" t="s">
        <v>38</v>
      </c>
      <c r="F689" s="96" t="s">
        <v>38</v>
      </c>
      <c r="G689" s="19">
        <v>0</v>
      </c>
      <c r="H689" s="96" t="s">
        <v>38</v>
      </c>
      <c r="I689" s="96" t="s">
        <v>38</v>
      </c>
      <c r="J689" s="19">
        <v>0.39</v>
      </c>
      <c r="K689" s="19">
        <v>0</v>
      </c>
      <c r="L689" t="str">
        <f>VLOOKUP(LEFT(A689,FIND("-",A689)-1),MASTER!A:C,2,FALSE())</f>
        <v>Gold</v>
      </c>
      <c r="M689" t="str">
        <f>VLOOKUP(LEFT(A689,FIND("-",A689)-1),MASTER!A:C,3,FALSE())</f>
        <v>Sale</v>
      </c>
      <c r="N689" t="str">
        <f t="shared" si="53"/>
        <v/>
      </c>
      <c r="O689" t="str">
        <f t="shared" si="54"/>
        <v/>
      </c>
      <c r="P689">
        <f t="shared" si="55"/>
        <v>0</v>
      </c>
      <c r="Q689">
        <f t="shared" si="56"/>
        <v>0</v>
      </c>
      <c r="R689">
        <f t="shared" si="57"/>
        <v>0</v>
      </c>
    </row>
    <row r="690" spans="1:18" ht="15" customHeight="1">
      <c r="A690" s="17" t="s">
        <v>176</v>
      </c>
      <c r="B690" s="17" t="s">
        <v>143</v>
      </c>
      <c r="C690" s="17" t="s">
        <v>48</v>
      </c>
      <c r="D690" s="17" t="s">
        <v>43</v>
      </c>
      <c r="E690" s="96" t="s">
        <v>38</v>
      </c>
      <c r="F690" s="96" t="s">
        <v>38</v>
      </c>
      <c r="G690" s="19">
        <v>5489426</v>
      </c>
      <c r="H690" s="96" t="s">
        <v>38</v>
      </c>
      <c r="I690" s="96" t="s">
        <v>38</v>
      </c>
      <c r="J690" s="19">
        <v>0</v>
      </c>
      <c r="K690" s="19">
        <v>0</v>
      </c>
      <c r="L690" t="str">
        <f>VLOOKUP(LEFT(A690,FIND("-",A690)-1),MASTER!A:C,2,FALSE())</f>
        <v>Gold</v>
      </c>
      <c r="M690" t="str">
        <f>VLOOKUP(LEFT(A690,FIND("-",A690)-1),MASTER!A:C,3,FALSE())</f>
        <v>Sale</v>
      </c>
      <c r="N690" t="str">
        <f t="shared" si="53"/>
        <v/>
      </c>
      <c r="O690" t="str">
        <f t="shared" si="54"/>
        <v/>
      </c>
      <c r="P690">
        <f t="shared" si="55"/>
        <v>0</v>
      </c>
      <c r="Q690">
        <f t="shared" si="56"/>
        <v>0</v>
      </c>
      <c r="R690">
        <f t="shared" si="57"/>
        <v>0</v>
      </c>
    </row>
    <row r="691" spans="1:18" ht="15" customHeight="1">
      <c r="A691" s="17" t="s">
        <v>178</v>
      </c>
      <c r="B691" s="17" t="s">
        <v>143</v>
      </c>
      <c r="C691" s="17" t="s">
        <v>48</v>
      </c>
      <c r="D691" s="17" t="s">
        <v>49</v>
      </c>
      <c r="E691" s="96" t="s">
        <v>38</v>
      </c>
      <c r="F691" s="19">
        <v>0</v>
      </c>
      <c r="G691" s="19">
        <v>0</v>
      </c>
      <c r="H691" s="97">
        <v>102.69499999999999</v>
      </c>
      <c r="I691" s="19">
        <v>7056.91</v>
      </c>
      <c r="J691" s="19">
        <v>478746.62</v>
      </c>
      <c r="K691" s="19">
        <v>478746.62</v>
      </c>
      <c r="L691" t="str">
        <f>VLOOKUP(LEFT(A691,FIND("-",A691)-1),MASTER!A:C,2,FALSE())</f>
        <v>Gold</v>
      </c>
      <c r="M691" t="str">
        <f>VLOOKUP(LEFT(A691,FIND("-",A691)-1),MASTER!A:C,3,FALSE())</f>
        <v>Sale</v>
      </c>
      <c r="N691">
        <f t="shared" si="53"/>
        <v>102.69499999999999</v>
      </c>
      <c r="O691">
        <f t="shared" si="54"/>
        <v>7056.91</v>
      </c>
      <c r="P691">
        <f t="shared" si="55"/>
        <v>724709.37199999997</v>
      </c>
      <c r="Q691">
        <f t="shared" si="56"/>
        <v>724709.37199999997</v>
      </c>
      <c r="R691">
        <f t="shared" si="57"/>
        <v>0</v>
      </c>
    </row>
    <row r="692" spans="1:18" ht="15" customHeight="1">
      <c r="A692" s="17" t="s">
        <v>178</v>
      </c>
      <c r="B692" s="17" t="s">
        <v>143</v>
      </c>
      <c r="C692" s="17" t="s">
        <v>48</v>
      </c>
      <c r="D692" s="17" t="s">
        <v>50</v>
      </c>
      <c r="E692" s="96" t="s">
        <v>38</v>
      </c>
      <c r="F692" s="96" t="s">
        <v>38</v>
      </c>
      <c r="G692" s="19">
        <v>0</v>
      </c>
      <c r="H692" s="96" t="s">
        <v>38</v>
      </c>
      <c r="I692" s="96" t="s">
        <v>38</v>
      </c>
      <c r="J692" s="19">
        <v>21996.400000000001</v>
      </c>
      <c r="K692" s="19">
        <v>21996.400000000001</v>
      </c>
      <c r="L692" t="str">
        <f>VLOOKUP(LEFT(A692,FIND("-",A692)-1),MASTER!A:C,2,FALSE())</f>
        <v>Gold</v>
      </c>
      <c r="M692" t="str">
        <f>VLOOKUP(LEFT(A692,FIND("-",A692)-1),MASTER!A:C,3,FALSE())</f>
        <v>Sale</v>
      </c>
      <c r="N692" t="str">
        <f t="shared" si="53"/>
        <v/>
      </c>
      <c r="O692" t="str">
        <f t="shared" si="54"/>
        <v/>
      </c>
      <c r="P692">
        <f t="shared" si="55"/>
        <v>0</v>
      </c>
      <c r="Q692">
        <f t="shared" si="56"/>
        <v>0</v>
      </c>
      <c r="R692">
        <f t="shared" si="57"/>
        <v>0</v>
      </c>
    </row>
    <row r="693" spans="1:18" ht="15" customHeight="1">
      <c r="A693" s="17" t="s">
        <v>178</v>
      </c>
      <c r="B693" s="17" t="s">
        <v>143</v>
      </c>
      <c r="C693" s="17" t="s">
        <v>48</v>
      </c>
      <c r="D693" s="17" t="s">
        <v>57</v>
      </c>
      <c r="E693" s="96" t="s">
        <v>38</v>
      </c>
      <c r="F693" s="96" t="s">
        <v>38</v>
      </c>
      <c r="G693" s="19">
        <v>0</v>
      </c>
      <c r="H693" s="96" t="s">
        <v>38</v>
      </c>
      <c r="I693" s="96" t="s">
        <v>38</v>
      </c>
      <c r="J693" s="19">
        <v>245967.7</v>
      </c>
      <c r="K693" s="19">
        <v>245967.7</v>
      </c>
      <c r="L693" t="str">
        <f>VLOOKUP(LEFT(A693,FIND("-",A693)-1),MASTER!A:C,2,FALSE())</f>
        <v>Gold</v>
      </c>
      <c r="M693" t="str">
        <f>VLOOKUP(LEFT(A693,FIND("-",A693)-1),MASTER!A:C,3,FALSE())</f>
        <v>Sale</v>
      </c>
      <c r="N693" t="str">
        <f t="shared" si="53"/>
        <v/>
      </c>
      <c r="O693" t="str">
        <f t="shared" si="54"/>
        <v/>
      </c>
      <c r="P693">
        <f t="shared" si="55"/>
        <v>0</v>
      </c>
      <c r="Q693">
        <f t="shared" si="56"/>
        <v>0</v>
      </c>
      <c r="R693">
        <f t="shared" si="57"/>
        <v>0</v>
      </c>
    </row>
    <row r="694" spans="1:18" ht="15" customHeight="1">
      <c r="A694" s="17" t="s">
        <v>178</v>
      </c>
      <c r="B694" s="17" t="s">
        <v>143</v>
      </c>
      <c r="C694" s="17" t="s">
        <v>48</v>
      </c>
      <c r="D694" s="17" t="s">
        <v>58</v>
      </c>
      <c r="E694" s="96" t="s">
        <v>38</v>
      </c>
      <c r="F694" s="96" t="s">
        <v>38</v>
      </c>
      <c r="G694" s="19">
        <v>0</v>
      </c>
      <c r="H694" s="96" t="s">
        <v>38</v>
      </c>
      <c r="I694" s="96" t="s">
        <v>38</v>
      </c>
      <c r="J694" s="19">
        <v>493.99</v>
      </c>
      <c r="K694" s="19">
        <v>493.99</v>
      </c>
      <c r="L694" t="str">
        <f>VLOOKUP(LEFT(A694,FIND("-",A694)-1),MASTER!A:C,2,FALSE())</f>
        <v>Gold</v>
      </c>
      <c r="M694" t="str">
        <f>VLOOKUP(LEFT(A694,FIND("-",A694)-1),MASTER!A:C,3,FALSE())</f>
        <v>Sale</v>
      </c>
      <c r="N694" t="str">
        <f t="shared" si="53"/>
        <v/>
      </c>
      <c r="O694" t="str">
        <f t="shared" si="54"/>
        <v/>
      </c>
      <c r="P694">
        <f t="shared" si="55"/>
        <v>0</v>
      </c>
      <c r="Q694">
        <f t="shared" si="56"/>
        <v>0</v>
      </c>
      <c r="R694">
        <f t="shared" si="57"/>
        <v>0</v>
      </c>
    </row>
    <row r="695" spans="1:18" ht="15" customHeight="1">
      <c r="A695" s="17" t="s">
        <v>178</v>
      </c>
      <c r="B695" s="17" t="s">
        <v>143</v>
      </c>
      <c r="C695" s="17" t="s">
        <v>48</v>
      </c>
      <c r="D695" s="17" t="s">
        <v>59</v>
      </c>
      <c r="E695" s="96" t="s">
        <v>38</v>
      </c>
      <c r="F695" s="96" t="s">
        <v>38</v>
      </c>
      <c r="G695" s="19">
        <v>0</v>
      </c>
      <c r="H695" s="96" t="s">
        <v>38</v>
      </c>
      <c r="I695" s="96" t="s">
        <v>38</v>
      </c>
      <c r="J695" s="19">
        <v>10</v>
      </c>
      <c r="K695" s="19">
        <v>10</v>
      </c>
      <c r="L695" t="str">
        <f>VLOOKUP(LEFT(A695,FIND("-",A695)-1),MASTER!A:C,2,FALSE())</f>
        <v>Gold</v>
      </c>
      <c r="M695" t="str">
        <f>VLOOKUP(LEFT(A695,FIND("-",A695)-1),MASTER!A:C,3,FALSE())</f>
        <v>Sale</v>
      </c>
      <c r="N695" t="str">
        <f t="shared" si="53"/>
        <v/>
      </c>
      <c r="O695" t="str">
        <f t="shared" si="54"/>
        <v/>
      </c>
      <c r="P695">
        <f t="shared" si="55"/>
        <v>0</v>
      </c>
      <c r="Q695">
        <f t="shared" si="56"/>
        <v>0</v>
      </c>
      <c r="R695">
        <f t="shared" si="57"/>
        <v>0</v>
      </c>
    </row>
    <row r="696" spans="1:18" ht="15" customHeight="1">
      <c r="A696" s="17" t="s">
        <v>178</v>
      </c>
      <c r="B696" s="17" t="s">
        <v>143</v>
      </c>
      <c r="C696" s="17" t="s">
        <v>48</v>
      </c>
      <c r="D696" s="17" t="s">
        <v>52</v>
      </c>
      <c r="E696" s="96" t="s">
        <v>38</v>
      </c>
      <c r="F696" s="96" t="s">
        <v>38</v>
      </c>
      <c r="G696" s="19">
        <v>0</v>
      </c>
      <c r="H696" s="96" t="s">
        <v>38</v>
      </c>
      <c r="I696" s="96" t="s">
        <v>38</v>
      </c>
      <c r="J696" s="19">
        <v>7181.2</v>
      </c>
      <c r="K696" s="19">
        <v>0</v>
      </c>
      <c r="L696" t="str">
        <f>VLOOKUP(LEFT(A696,FIND("-",A696)-1),MASTER!A:C,2,FALSE())</f>
        <v>Gold</v>
      </c>
      <c r="M696" t="str">
        <f>VLOOKUP(LEFT(A696,FIND("-",A696)-1),MASTER!A:C,3,FALSE())</f>
        <v>Sale</v>
      </c>
      <c r="N696" t="str">
        <f t="shared" si="53"/>
        <v/>
      </c>
      <c r="O696" t="str">
        <f t="shared" si="54"/>
        <v/>
      </c>
      <c r="P696">
        <f t="shared" si="55"/>
        <v>0</v>
      </c>
      <c r="Q696">
        <f t="shared" si="56"/>
        <v>0</v>
      </c>
      <c r="R696">
        <f t="shared" si="57"/>
        <v>0</v>
      </c>
    </row>
    <row r="697" spans="1:18" ht="15" customHeight="1">
      <c r="A697" s="17" t="s">
        <v>178</v>
      </c>
      <c r="B697" s="17" t="s">
        <v>143</v>
      </c>
      <c r="C697" s="17" t="s">
        <v>48</v>
      </c>
      <c r="D697" s="17" t="s">
        <v>53</v>
      </c>
      <c r="E697" s="96" t="s">
        <v>38</v>
      </c>
      <c r="F697" s="96" t="s">
        <v>38</v>
      </c>
      <c r="G697" s="19">
        <v>0</v>
      </c>
      <c r="H697" s="96" t="s">
        <v>38</v>
      </c>
      <c r="I697" s="96" t="s">
        <v>38</v>
      </c>
      <c r="J697" s="19">
        <v>7181.2</v>
      </c>
      <c r="K697" s="19">
        <v>0</v>
      </c>
      <c r="L697" t="str">
        <f>VLOOKUP(LEFT(A697,FIND("-",A697)-1),MASTER!A:C,2,FALSE())</f>
        <v>Gold</v>
      </c>
      <c r="M697" t="str">
        <f>VLOOKUP(LEFT(A697,FIND("-",A697)-1),MASTER!A:C,3,FALSE())</f>
        <v>Sale</v>
      </c>
      <c r="N697" t="str">
        <f t="shared" si="53"/>
        <v/>
      </c>
      <c r="O697" t="str">
        <f t="shared" si="54"/>
        <v/>
      </c>
      <c r="P697">
        <f t="shared" si="55"/>
        <v>0</v>
      </c>
      <c r="Q697">
        <f t="shared" si="56"/>
        <v>0</v>
      </c>
      <c r="R697">
        <f t="shared" si="57"/>
        <v>0</v>
      </c>
    </row>
    <row r="698" spans="1:18" ht="15" customHeight="1">
      <c r="A698" s="17" t="s">
        <v>178</v>
      </c>
      <c r="B698" s="17" t="s">
        <v>143</v>
      </c>
      <c r="C698" s="17" t="s">
        <v>48</v>
      </c>
      <c r="D698" s="17" t="s">
        <v>52</v>
      </c>
      <c r="E698" s="96" t="s">
        <v>38</v>
      </c>
      <c r="F698" s="96" t="s">
        <v>38</v>
      </c>
      <c r="G698" s="19">
        <v>0</v>
      </c>
      <c r="H698" s="96" t="s">
        <v>38</v>
      </c>
      <c r="I698" s="96" t="s">
        <v>38</v>
      </c>
      <c r="J698" s="19">
        <v>329.95</v>
      </c>
      <c r="K698" s="19">
        <v>0</v>
      </c>
      <c r="L698" t="str">
        <f>VLOOKUP(LEFT(A698,FIND("-",A698)-1),MASTER!A:C,2,FALSE())</f>
        <v>Gold</v>
      </c>
      <c r="M698" t="str">
        <f>VLOOKUP(LEFT(A698,FIND("-",A698)-1),MASTER!A:C,3,FALSE())</f>
        <v>Sale</v>
      </c>
      <c r="N698" t="str">
        <f t="shared" si="53"/>
        <v/>
      </c>
      <c r="O698" t="str">
        <f t="shared" si="54"/>
        <v/>
      </c>
      <c r="P698">
        <f t="shared" si="55"/>
        <v>0</v>
      </c>
      <c r="Q698">
        <f t="shared" si="56"/>
        <v>0</v>
      </c>
      <c r="R698">
        <f t="shared" si="57"/>
        <v>0</v>
      </c>
    </row>
    <row r="699" spans="1:18" ht="15" customHeight="1">
      <c r="A699" s="17" t="s">
        <v>178</v>
      </c>
      <c r="B699" s="17" t="s">
        <v>143</v>
      </c>
      <c r="C699" s="17" t="s">
        <v>48</v>
      </c>
      <c r="D699" s="17" t="s">
        <v>53</v>
      </c>
      <c r="E699" s="96" t="s">
        <v>38</v>
      </c>
      <c r="F699" s="96" t="s">
        <v>38</v>
      </c>
      <c r="G699" s="19">
        <v>0</v>
      </c>
      <c r="H699" s="96" t="s">
        <v>38</v>
      </c>
      <c r="I699" s="96" t="s">
        <v>38</v>
      </c>
      <c r="J699" s="19">
        <v>329.95</v>
      </c>
      <c r="K699" s="19">
        <v>0</v>
      </c>
      <c r="L699" t="str">
        <f>VLOOKUP(LEFT(A699,FIND("-",A699)-1),MASTER!A:C,2,FALSE())</f>
        <v>Gold</v>
      </c>
      <c r="M699" t="str">
        <f>VLOOKUP(LEFT(A699,FIND("-",A699)-1),MASTER!A:C,3,FALSE())</f>
        <v>Sale</v>
      </c>
      <c r="N699" t="str">
        <f t="shared" si="53"/>
        <v/>
      </c>
      <c r="O699" t="str">
        <f t="shared" si="54"/>
        <v/>
      </c>
      <c r="P699">
        <f t="shared" si="55"/>
        <v>0</v>
      </c>
      <c r="Q699">
        <f t="shared" si="56"/>
        <v>0</v>
      </c>
      <c r="R699">
        <f t="shared" si="57"/>
        <v>0</v>
      </c>
    </row>
    <row r="700" spans="1:18" ht="15" customHeight="1">
      <c r="A700" s="17" t="s">
        <v>178</v>
      </c>
      <c r="B700" s="17" t="s">
        <v>143</v>
      </c>
      <c r="C700" s="17" t="s">
        <v>48</v>
      </c>
      <c r="D700" s="17" t="s">
        <v>60</v>
      </c>
      <c r="E700" s="96" t="s">
        <v>38</v>
      </c>
      <c r="F700" s="96" t="s">
        <v>38</v>
      </c>
      <c r="G700" s="19">
        <v>0</v>
      </c>
      <c r="H700" s="96" t="s">
        <v>38</v>
      </c>
      <c r="I700" s="96" t="s">
        <v>38</v>
      </c>
      <c r="J700" s="19">
        <v>3689.52</v>
      </c>
      <c r="K700" s="19">
        <v>0</v>
      </c>
      <c r="L700" t="str">
        <f>VLOOKUP(LEFT(A700,FIND("-",A700)-1),MASTER!A:C,2,FALSE())</f>
        <v>Gold</v>
      </c>
      <c r="M700" t="str">
        <f>VLOOKUP(LEFT(A700,FIND("-",A700)-1),MASTER!A:C,3,FALSE())</f>
        <v>Sale</v>
      </c>
      <c r="N700" t="str">
        <f t="shared" si="53"/>
        <v/>
      </c>
      <c r="O700" t="str">
        <f t="shared" si="54"/>
        <v/>
      </c>
      <c r="P700">
        <f t="shared" si="55"/>
        <v>0</v>
      </c>
      <c r="Q700">
        <f t="shared" si="56"/>
        <v>0</v>
      </c>
      <c r="R700">
        <f t="shared" si="57"/>
        <v>0</v>
      </c>
    </row>
    <row r="701" spans="1:18" ht="15" customHeight="1">
      <c r="A701" s="17" t="s">
        <v>178</v>
      </c>
      <c r="B701" s="17" t="s">
        <v>143</v>
      </c>
      <c r="C701" s="17" t="s">
        <v>48</v>
      </c>
      <c r="D701" s="17" t="s">
        <v>61</v>
      </c>
      <c r="E701" s="96" t="s">
        <v>38</v>
      </c>
      <c r="F701" s="96" t="s">
        <v>38</v>
      </c>
      <c r="G701" s="19">
        <v>0</v>
      </c>
      <c r="H701" s="96" t="s">
        <v>38</v>
      </c>
      <c r="I701" s="96" t="s">
        <v>38</v>
      </c>
      <c r="J701" s="19">
        <v>3689.52</v>
      </c>
      <c r="K701" s="19">
        <v>0</v>
      </c>
      <c r="L701" t="str">
        <f>VLOOKUP(LEFT(A701,FIND("-",A701)-1),MASTER!A:C,2,FALSE())</f>
        <v>Gold</v>
      </c>
      <c r="M701" t="str">
        <f>VLOOKUP(LEFT(A701,FIND("-",A701)-1),MASTER!A:C,3,FALSE())</f>
        <v>Sale</v>
      </c>
      <c r="N701" t="str">
        <f t="shared" si="53"/>
        <v/>
      </c>
      <c r="O701" t="str">
        <f t="shared" si="54"/>
        <v/>
      </c>
      <c r="P701">
        <f t="shared" si="55"/>
        <v>0</v>
      </c>
      <c r="Q701">
        <f t="shared" si="56"/>
        <v>0</v>
      </c>
      <c r="R701">
        <f t="shared" si="57"/>
        <v>0</v>
      </c>
    </row>
    <row r="702" spans="1:18" ht="15" customHeight="1">
      <c r="A702" s="17" t="s">
        <v>178</v>
      </c>
      <c r="B702" s="17" t="s">
        <v>143</v>
      </c>
      <c r="C702" s="17" t="s">
        <v>48</v>
      </c>
      <c r="D702" s="17" t="s">
        <v>60</v>
      </c>
      <c r="E702" s="96" t="s">
        <v>38</v>
      </c>
      <c r="F702" s="96" t="s">
        <v>38</v>
      </c>
      <c r="G702" s="19">
        <v>0</v>
      </c>
      <c r="H702" s="96" t="s">
        <v>38</v>
      </c>
      <c r="I702" s="96" t="s">
        <v>38</v>
      </c>
      <c r="J702" s="19">
        <v>7.41</v>
      </c>
      <c r="K702" s="19">
        <v>0</v>
      </c>
      <c r="L702" t="str">
        <f>VLOOKUP(LEFT(A702,FIND("-",A702)-1),MASTER!A:C,2,FALSE())</f>
        <v>Gold</v>
      </c>
      <c r="M702" t="str">
        <f>VLOOKUP(LEFT(A702,FIND("-",A702)-1),MASTER!A:C,3,FALSE())</f>
        <v>Sale</v>
      </c>
      <c r="N702" t="str">
        <f t="shared" si="53"/>
        <v/>
      </c>
      <c r="O702" t="str">
        <f t="shared" si="54"/>
        <v/>
      </c>
      <c r="P702">
        <f t="shared" si="55"/>
        <v>0</v>
      </c>
      <c r="Q702">
        <f t="shared" si="56"/>
        <v>0</v>
      </c>
      <c r="R702">
        <f t="shared" si="57"/>
        <v>0</v>
      </c>
    </row>
    <row r="703" spans="1:18" ht="15" customHeight="1">
      <c r="A703" s="17" t="s">
        <v>178</v>
      </c>
      <c r="B703" s="17" t="s">
        <v>143</v>
      </c>
      <c r="C703" s="17" t="s">
        <v>48</v>
      </c>
      <c r="D703" s="17" t="s">
        <v>61</v>
      </c>
      <c r="E703" s="96" t="s">
        <v>38</v>
      </c>
      <c r="F703" s="96" t="s">
        <v>38</v>
      </c>
      <c r="G703" s="19">
        <v>0</v>
      </c>
      <c r="H703" s="96" t="s">
        <v>38</v>
      </c>
      <c r="I703" s="96" t="s">
        <v>38</v>
      </c>
      <c r="J703" s="19">
        <v>7.41</v>
      </c>
      <c r="K703" s="19">
        <v>0</v>
      </c>
      <c r="L703" t="str">
        <f>VLOOKUP(LEFT(A703,FIND("-",A703)-1),MASTER!A:C,2,FALSE())</f>
        <v>Gold</v>
      </c>
      <c r="M703" t="str">
        <f>VLOOKUP(LEFT(A703,FIND("-",A703)-1),MASTER!A:C,3,FALSE())</f>
        <v>Sale</v>
      </c>
      <c r="N703" t="str">
        <f t="shared" si="53"/>
        <v/>
      </c>
      <c r="O703" t="str">
        <f t="shared" si="54"/>
        <v/>
      </c>
      <c r="P703">
        <f t="shared" si="55"/>
        <v>0</v>
      </c>
      <c r="Q703">
        <f t="shared" si="56"/>
        <v>0</v>
      </c>
      <c r="R703">
        <f t="shared" si="57"/>
        <v>0</v>
      </c>
    </row>
    <row r="704" spans="1:18" ht="15" customHeight="1">
      <c r="A704" s="17" t="s">
        <v>178</v>
      </c>
      <c r="B704" s="17" t="s">
        <v>143</v>
      </c>
      <c r="C704" s="17" t="s">
        <v>48</v>
      </c>
      <c r="D704" s="17" t="s">
        <v>60</v>
      </c>
      <c r="E704" s="96" t="s">
        <v>38</v>
      </c>
      <c r="F704" s="96" t="s">
        <v>38</v>
      </c>
      <c r="G704" s="19">
        <v>0</v>
      </c>
      <c r="H704" s="96" t="s">
        <v>38</v>
      </c>
      <c r="I704" s="96" t="s">
        <v>38</v>
      </c>
      <c r="J704" s="19">
        <v>0.15</v>
      </c>
      <c r="K704" s="19">
        <v>0</v>
      </c>
      <c r="L704" t="str">
        <f>VLOOKUP(LEFT(A704,FIND("-",A704)-1),MASTER!A:C,2,FALSE())</f>
        <v>Gold</v>
      </c>
      <c r="M704" t="str">
        <f>VLOOKUP(LEFT(A704,FIND("-",A704)-1),MASTER!A:C,3,FALSE())</f>
        <v>Sale</v>
      </c>
      <c r="N704" t="str">
        <f t="shared" si="53"/>
        <v/>
      </c>
      <c r="O704" t="str">
        <f t="shared" si="54"/>
        <v/>
      </c>
      <c r="P704">
        <f t="shared" si="55"/>
        <v>0</v>
      </c>
      <c r="Q704">
        <f t="shared" si="56"/>
        <v>0</v>
      </c>
      <c r="R704">
        <f t="shared" si="57"/>
        <v>0</v>
      </c>
    </row>
    <row r="705" spans="1:18" ht="15" customHeight="1">
      <c r="A705" s="17" t="s">
        <v>178</v>
      </c>
      <c r="B705" s="17" t="s">
        <v>143</v>
      </c>
      <c r="C705" s="17" t="s">
        <v>48</v>
      </c>
      <c r="D705" s="17" t="s">
        <v>61</v>
      </c>
      <c r="E705" s="96" t="s">
        <v>38</v>
      </c>
      <c r="F705" s="96" t="s">
        <v>38</v>
      </c>
      <c r="G705" s="19">
        <v>0</v>
      </c>
      <c r="H705" s="96" t="s">
        <v>38</v>
      </c>
      <c r="I705" s="96" t="s">
        <v>38</v>
      </c>
      <c r="J705" s="19">
        <v>0.15</v>
      </c>
      <c r="K705" s="19">
        <v>0</v>
      </c>
      <c r="L705" t="str">
        <f>VLOOKUP(LEFT(A705,FIND("-",A705)-1),MASTER!A:C,2,FALSE())</f>
        <v>Gold</v>
      </c>
      <c r="M705" t="str">
        <f>VLOOKUP(LEFT(A705,FIND("-",A705)-1),MASTER!A:C,3,FALSE())</f>
        <v>Sale</v>
      </c>
      <c r="N705" t="str">
        <f t="shared" si="53"/>
        <v/>
      </c>
      <c r="O705" t="str">
        <f t="shared" si="54"/>
        <v/>
      </c>
      <c r="P705">
        <f t="shared" si="55"/>
        <v>0</v>
      </c>
      <c r="Q705">
        <f t="shared" si="56"/>
        <v>0</v>
      </c>
      <c r="R705">
        <f t="shared" si="57"/>
        <v>0</v>
      </c>
    </row>
    <row r="706" spans="1:18" ht="15" customHeight="1">
      <c r="A706" s="17" t="s">
        <v>178</v>
      </c>
      <c r="B706" s="17" t="s">
        <v>143</v>
      </c>
      <c r="C706" s="17" t="s">
        <v>48</v>
      </c>
      <c r="D706" s="17" t="s">
        <v>42</v>
      </c>
      <c r="E706" s="96" t="s">
        <v>38</v>
      </c>
      <c r="F706" s="96" t="s">
        <v>38</v>
      </c>
      <c r="G706" s="19">
        <v>0.17</v>
      </c>
      <c r="H706" s="96" t="s">
        <v>38</v>
      </c>
      <c r="I706" s="96" t="s">
        <v>38</v>
      </c>
      <c r="J706" s="19">
        <v>0</v>
      </c>
      <c r="K706" s="19">
        <v>0</v>
      </c>
      <c r="L706" t="str">
        <f>VLOOKUP(LEFT(A706,FIND("-",A706)-1),MASTER!A:C,2,FALSE())</f>
        <v>Gold</v>
      </c>
      <c r="M706" t="str">
        <f>VLOOKUP(LEFT(A706,FIND("-",A706)-1),MASTER!A:C,3,FALSE())</f>
        <v>Sale</v>
      </c>
      <c r="N706" t="str">
        <f t="shared" si="53"/>
        <v/>
      </c>
      <c r="O706" t="str">
        <f t="shared" si="54"/>
        <v/>
      </c>
      <c r="P706">
        <f t="shared" si="55"/>
        <v>0</v>
      </c>
      <c r="Q706">
        <f t="shared" si="56"/>
        <v>0</v>
      </c>
      <c r="R706">
        <f t="shared" si="57"/>
        <v>0</v>
      </c>
    </row>
    <row r="707" spans="1:18" ht="15" customHeight="1">
      <c r="A707" s="17" t="s">
        <v>178</v>
      </c>
      <c r="B707" s="17" t="s">
        <v>143</v>
      </c>
      <c r="C707" s="17" t="s">
        <v>48</v>
      </c>
      <c r="D707" s="17" t="s">
        <v>43</v>
      </c>
      <c r="E707" s="96" t="s">
        <v>38</v>
      </c>
      <c r="F707" s="96" t="s">
        <v>38</v>
      </c>
      <c r="G707" s="19">
        <v>769631</v>
      </c>
      <c r="H707" s="96" t="s">
        <v>38</v>
      </c>
      <c r="I707" s="96" t="s">
        <v>38</v>
      </c>
      <c r="J707" s="19">
        <v>0</v>
      </c>
      <c r="K707" s="19">
        <v>0</v>
      </c>
      <c r="L707" t="str">
        <f>VLOOKUP(LEFT(A707,FIND("-",A707)-1),MASTER!A:C,2,FALSE())</f>
        <v>Gold</v>
      </c>
      <c r="M707" t="str">
        <f>VLOOKUP(LEFT(A707,FIND("-",A707)-1),MASTER!A:C,3,FALSE())</f>
        <v>Sale</v>
      </c>
      <c r="N707" t="str">
        <f t="shared" si="53"/>
        <v/>
      </c>
      <c r="O707" t="str">
        <f t="shared" si="54"/>
        <v/>
      </c>
      <c r="P707">
        <f t="shared" si="55"/>
        <v>0</v>
      </c>
      <c r="Q707">
        <f t="shared" si="56"/>
        <v>0</v>
      </c>
      <c r="R707">
        <f t="shared" si="57"/>
        <v>0</v>
      </c>
    </row>
    <row r="708" spans="1:18" ht="15" customHeight="1">
      <c r="A708" s="17" t="s">
        <v>179</v>
      </c>
      <c r="B708" s="17" t="s">
        <v>143</v>
      </c>
      <c r="C708" s="17" t="s">
        <v>48</v>
      </c>
      <c r="D708" s="17" t="s">
        <v>49</v>
      </c>
      <c r="E708" s="96" t="s">
        <v>38</v>
      </c>
      <c r="F708" s="19">
        <v>0</v>
      </c>
      <c r="G708" s="19">
        <v>0</v>
      </c>
      <c r="H708" s="97">
        <v>139.47999999999999</v>
      </c>
      <c r="I708" s="19">
        <v>7056.91</v>
      </c>
      <c r="J708" s="19">
        <v>927770.57</v>
      </c>
      <c r="K708" s="19">
        <v>927770.57</v>
      </c>
      <c r="L708" t="str">
        <f>VLOOKUP(LEFT(A708,FIND("-",A708)-1),MASTER!A:C,2,FALSE())</f>
        <v>Gold</v>
      </c>
      <c r="M708" t="str">
        <f>VLOOKUP(LEFT(A708,FIND("-",A708)-1),MASTER!A:C,3,FALSE())</f>
        <v>Sale</v>
      </c>
      <c r="N708">
        <f t="shared" si="53"/>
        <v>139.47999999999999</v>
      </c>
      <c r="O708">
        <f t="shared" si="54"/>
        <v>7056.91</v>
      </c>
      <c r="P708">
        <f t="shared" si="55"/>
        <v>984297.80700000003</v>
      </c>
      <c r="Q708">
        <f t="shared" si="56"/>
        <v>984297.80700000003</v>
      </c>
      <c r="R708">
        <f t="shared" si="57"/>
        <v>0</v>
      </c>
    </row>
    <row r="709" spans="1:18" ht="15" customHeight="1">
      <c r="A709" s="17" t="s">
        <v>179</v>
      </c>
      <c r="B709" s="17" t="s">
        <v>143</v>
      </c>
      <c r="C709" s="17" t="s">
        <v>48</v>
      </c>
      <c r="D709" s="17" t="s">
        <v>50</v>
      </c>
      <c r="E709" s="96" t="s">
        <v>38</v>
      </c>
      <c r="F709" s="96" t="s">
        <v>38</v>
      </c>
      <c r="G709" s="19">
        <v>0</v>
      </c>
      <c r="H709" s="96" t="s">
        <v>38</v>
      </c>
      <c r="I709" s="96" t="s">
        <v>38</v>
      </c>
      <c r="J709" s="19">
        <v>48572.71</v>
      </c>
      <c r="K709" s="19">
        <v>48572.71</v>
      </c>
      <c r="L709" t="str">
        <f>VLOOKUP(LEFT(A709,FIND("-",A709)-1),MASTER!A:C,2,FALSE())</f>
        <v>Gold</v>
      </c>
      <c r="M709" t="str">
        <f>VLOOKUP(LEFT(A709,FIND("-",A709)-1),MASTER!A:C,3,FALSE())</f>
        <v>Sale</v>
      </c>
      <c r="N709" t="str">
        <f t="shared" ref="N709:N772" si="58">IF(M709="SALE",H709,IF(M709="Purchase",E709,"False"))</f>
        <v/>
      </c>
      <c r="O709" t="str">
        <f t="shared" ref="O709:O772" si="59">IF(M709="SALE",I709,IF(M709="Purchase",F709,"False"))</f>
        <v/>
      </c>
      <c r="P709">
        <f t="shared" ref="P709:P772" si="60">IF(AND(N709="",O709=""),0,ROUND(N709*O709,3))</f>
        <v>0</v>
      </c>
      <c r="Q709">
        <f t="shared" ref="Q709:Q772" si="61">IF(M709="SALE",P709,IF(M709="Purchase",0,"FALSE"))</f>
        <v>0</v>
      </c>
      <c r="R709">
        <f t="shared" ref="R709:R772" si="62">IF(M709="Purchase",P709,IF(M709="Sale",0,"FALSE"))</f>
        <v>0</v>
      </c>
    </row>
    <row r="710" spans="1:18" ht="15" customHeight="1">
      <c r="A710" s="17" t="s">
        <v>179</v>
      </c>
      <c r="B710" s="17" t="s">
        <v>143</v>
      </c>
      <c r="C710" s="17" t="s">
        <v>48</v>
      </c>
      <c r="D710" s="17" t="s">
        <v>51</v>
      </c>
      <c r="E710" s="96" t="s">
        <v>38</v>
      </c>
      <c r="F710" s="96" t="s">
        <v>38</v>
      </c>
      <c r="G710" s="19">
        <v>0</v>
      </c>
      <c r="H710" s="96" t="s">
        <v>38</v>
      </c>
      <c r="I710" s="96" t="s">
        <v>38</v>
      </c>
      <c r="J710" s="19">
        <v>3702.82</v>
      </c>
      <c r="K710" s="19">
        <v>3702.82</v>
      </c>
      <c r="L710" t="str">
        <f>VLOOKUP(LEFT(A710,FIND("-",A710)-1),MASTER!A:C,2,FALSE())</f>
        <v>Gold</v>
      </c>
      <c r="M710" t="str">
        <f>VLOOKUP(LEFT(A710,FIND("-",A710)-1),MASTER!A:C,3,FALSE())</f>
        <v>Sale</v>
      </c>
      <c r="N710" t="str">
        <f t="shared" si="58"/>
        <v/>
      </c>
      <c r="O710" t="str">
        <f t="shared" si="59"/>
        <v/>
      </c>
      <c r="P710">
        <f t="shared" si="60"/>
        <v>0</v>
      </c>
      <c r="Q710">
        <f t="shared" si="61"/>
        <v>0</v>
      </c>
      <c r="R710">
        <f t="shared" si="62"/>
        <v>0</v>
      </c>
    </row>
    <row r="711" spans="1:18" ht="15" customHeight="1">
      <c r="A711" s="17" t="s">
        <v>179</v>
      </c>
      <c r="B711" s="17" t="s">
        <v>143</v>
      </c>
      <c r="C711" s="17" t="s">
        <v>48</v>
      </c>
      <c r="D711" s="17" t="s">
        <v>57</v>
      </c>
      <c r="E711" s="96" t="s">
        <v>38</v>
      </c>
      <c r="F711" s="96" t="s">
        <v>38</v>
      </c>
      <c r="G711" s="19">
        <v>0</v>
      </c>
      <c r="H711" s="96" t="s">
        <v>38</v>
      </c>
      <c r="I711" s="96" t="s">
        <v>38</v>
      </c>
      <c r="J711" s="19">
        <v>56524.12</v>
      </c>
      <c r="K711" s="19">
        <v>56524.12</v>
      </c>
      <c r="L711" t="str">
        <f>VLOOKUP(LEFT(A711,FIND("-",A711)-1),MASTER!A:C,2,FALSE())</f>
        <v>Gold</v>
      </c>
      <c r="M711" t="str">
        <f>VLOOKUP(LEFT(A711,FIND("-",A711)-1),MASTER!A:C,3,FALSE())</f>
        <v>Sale</v>
      </c>
      <c r="N711" t="str">
        <f t="shared" si="58"/>
        <v/>
      </c>
      <c r="O711" t="str">
        <f t="shared" si="59"/>
        <v/>
      </c>
      <c r="P711">
        <f t="shared" si="60"/>
        <v>0</v>
      </c>
      <c r="Q711">
        <f t="shared" si="61"/>
        <v>0</v>
      </c>
      <c r="R711">
        <f t="shared" si="62"/>
        <v>0</v>
      </c>
    </row>
    <row r="712" spans="1:18" ht="15" customHeight="1">
      <c r="A712" s="17" t="s">
        <v>179</v>
      </c>
      <c r="B712" s="17" t="s">
        <v>143</v>
      </c>
      <c r="C712" s="17" t="s">
        <v>48</v>
      </c>
      <c r="D712" s="17" t="s">
        <v>58</v>
      </c>
      <c r="E712" s="96" t="s">
        <v>38</v>
      </c>
      <c r="F712" s="96" t="s">
        <v>38</v>
      </c>
      <c r="G712" s="19">
        <v>0</v>
      </c>
      <c r="H712" s="96" t="s">
        <v>38</v>
      </c>
      <c r="I712" s="96" t="s">
        <v>38</v>
      </c>
      <c r="J712" s="19">
        <v>112.92</v>
      </c>
      <c r="K712" s="19">
        <v>112.92</v>
      </c>
      <c r="L712" t="str">
        <f>VLOOKUP(LEFT(A712,FIND("-",A712)-1),MASTER!A:C,2,FALSE())</f>
        <v>Gold</v>
      </c>
      <c r="M712" t="str">
        <f>VLOOKUP(LEFT(A712,FIND("-",A712)-1),MASTER!A:C,3,FALSE())</f>
        <v>Sale</v>
      </c>
      <c r="N712" t="str">
        <f t="shared" si="58"/>
        <v/>
      </c>
      <c r="O712" t="str">
        <f t="shared" si="59"/>
        <v/>
      </c>
      <c r="P712">
        <f t="shared" si="60"/>
        <v>0</v>
      </c>
      <c r="Q712">
        <f t="shared" si="61"/>
        <v>0</v>
      </c>
      <c r="R712">
        <f t="shared" si="62"/>
        <v>0</v>
      </c>
    </row>
    <row r="713" spans="1:18" ht="15" customHeight="1">
      <c r="A713" s="17" t="s">
        <v>179</v>
      </c>
      <c r="B713" s="17" t="s">
        <v>143</v>
      </c>
      <c r="C713" s="17" t="s">
        <v>48</v>
      </c>
      <c r="D713" s="17" t="s">
        <v>59</v>
      </c>
      <c r="E713" s="96" t="s">
        <v>38</v>
      </c>
      <c r="F713" s="96" t="s">
        <v>38</v>
      </c>
      <c r="G713" s="19">
        <v>0</v>
      </c>
      <c r="H713" s="96" t="s">
        <v>38</v>
      </c>
      <c r="I713" s="96" t="s">
        <v>38</v>
      </c>
      <c r="J713" s="19">
        <v>20</v>
      </c>
      <c r="K713" s="19">
        <v>20</v>
      </c>
      <c r="L713" t="str">
        <f>VLOOKUP(LEFT(A713,FIND("-",A713)-1),MASTER!A:C,2,FALSE())</f>
        <v>Gold</v>
      </c>
      <c r="M713" t="str">
        <f>VLOOKUP(LEFT(A713,FIND("-",A713)-1),MASTER!A:C,3,FALSE())</f>
        <v>Sale</v>
      </c>
      <c r="N713" t="str">
        <f t="shared" si="58"/>
        <v/>
      </c>
      <c r="O713" t="str">
        <f t="shared" si="59"/>
        <v/>
      </c>
      <c r="P713">
        <f t="shared" si="60"/>
        <v>0</v>
      </c>
      <c r="Q713">
        <f t="shared" si="61"/>
        <v>0</v>
      </c>
      <c r="R713">
        <f t="shared" si="62"/>
        <v>0</v>
      </c>
    </row>
    <row r="714" spans="1:18" ht="15" customHeight="1">
      <c r="A714" s="17" t="s">
        <v>179</v>
      </c>
      <c r="B714" s="17" t="s">
        <v>143</v>
      </c>
      <c r="C714" s="17" t="s">
        <v>48</v>
      </c>
      <c r="D714" s="17" t="s">
        <v>52</v>
      </c>
      <c r="E714" s="96" t="s">
        <v>38</v>
      </c>
      <c r="F714" s="96" t="s">
        <v>38</v>
      </c>
      <c r="G714" s="19">
        <v>0</v>
      </c>
      <c r="H714" s="96" t="s">
        <v>38</v>
      </c>
      <c r="I714" s="96" t="s">
        <v>38</v>
      </c>
      <c r="J714" s="19">
        <v>13916.56</v>
      </c>
      <c r="K714" s="19">
        <v>0</v>
      </c>
      <c r="L714" t="str">
        <f>VLOOKUP(LEFT(A714,FIND("-",A714)-1),MASTER!A:C,2,FALSE())</f>
        <v>Gold</v>
      </c>
      <c r="M714" t="str">
        <f>VLOOKUP(LEFT(A714,FIND("-",A714)-1),MASTER!A:C,3,FALSE())</f>
        <v>Sale</v>
      </c>
      <c r="N714" t="str">
        <f t="shared" si="58"/>
        <v/>
      </c>
      <c r="O714" t="str">
        <f t="shared" si="59"/>
        <v/>
      </c>
      <c r="P714">
        <f t="shared" si="60"/>
        <v>0</v>
      </c>
      <c r="Q714">
        <f t="shared" si="61"/>
        <v>0</v>
      </c>
      <c r="R714">
        <f t="shared" si="62"/>
        <v>0</v>
      </c>
    </row>
    <row r="715" spans="1:18" ht="15" customHeight="1">
      <c r="A715" s="17" t="s">
        <v>179</v>
      </c>
      <c r="B715" s="17" t="s">
        <v>143</v>
      </c>
      <c r="C715" s="17" t="s">
        <v>48</v>
      </c>
      <c r="D715" s="17" t="s">
        <v>53</v>
      </c>
      <c r="E715" s="96" t="s">
        <v>38</v>
      </c>
      <c r="F715" s="96" t="s">
        <v>38</v>
      </c>
      <c r="G715" s="19">
        <v>0</v>
      </c>
      <c r="H715" s="96" t="s">
        <v>38</v>
      </c>
      <c r="I715" s="96" t="s">
        <v>38</v>
      </c>
      <c r="J715" s="19">
        <v>13916.56</v>
      </c>
      <c r="K715" s="19">
        <v>0</v>
      </c>
      <c r="L715" t="str">
        <f>VLOOKUP(LEFT(A715,FIND("-",A715)-1),MASTER!A:C,2,FALSE())</f>
        <v>Gold</v>
      </c>
      <c r="M715" t="str">
        <f>VLOOKUP(LEFT(A715,FIND("-",A715)-1),MASTER!A:C,3,FALSE())</f>
        <v>Sale</v>
      </c>
      <c r="N715" t="str">
        <f t="shared" si="58"/>
        <v/>
      </c>
      <c r="O715" t="str">
        <f t="shared" si="59"/>
        <v/>
      </c>
      <c r="P715">
        <f t="shared" si="60"/>
        <v>0</v>
      </c>
      <c r="Q715">
        <f t="shared" si="61"/>
        <v>0</v>
      </c>
      <c r="R715">
        <f t="shared" si="62"/>
        <v>0</v>
      </c>
    </row>
    <row r="716" spans="1:18" ht="15" customHeight="1">
      <c r="A716" s="17" t="s">
        <v>179</v>
      </c>
      <c r="B716" s="17" t="s">
        <v>143</v>
      </c>
      <c r="C716" s="17" t="s">
        <v>48</v>
      </c>
      <c r="D716" s="17" t="s">
        <v>52</v>
      </c>
      <c r="E716" s="96" t="s">
        <v>38</v>
      </c>
      <c r="F716" s="96" t="s">
        <v>38</v>
      </c>
      <c r="G716" s="19">
        <v>0</v>
      </c>
      <c r="H716" s="96" t="s">
        <v>38</v>
      </c>
      <c r="I716" s="96" t="s">
        <v>38</v>
      </c>
      <c r="J716" s="19">
        <v>728.59</v>
      </c>
      <c r="K716" s="19">
        <v>0</v>
      </c>
      <c r="L716" t="str">
        <f>VLOOKUP(LEFT(A716,FIND("-",A716)-1),MASTER!A:C,2,FALSE())</f>
        <v>Gold</v>
      </c>
      <c r="M716" t="str">
        <f>VLOOKUP(LEFT(A716,FIND("-",A716)-1),MASTER!A:C,3,FALSE())</f>
        <v>Sale</v>
      </c>
      <c r="N716" t="str">
        <f t="shared" si="58"/>
        <v/>
      </c>
      <c r="O716" t="str">
        <f t="shared" si="59"/>
        <v/>
      </c>
      <c r="P716">
        <f t="shared" si="60"/>
        <v>0</v>
      </c>
      <c r="Q716">
        <f t="shared" si="61"/>
        <v>0</v>
      </c>
      <c r="R716">
        <f t="shared" si="62"/>
        <v>0</v>
      </c>
    </row>
    <row r="717" spans="1:18" ht="15" customHeight="1">
      <c r="A717" s="17" t="s">
        <v>179</v>
      </c>
      <c r="B717" s="17" t="s">
        <v>143</v>
      </c>
      <c r="C717" s="17" t="s">
        <v>48</v>
      </c>
      <c r="D717" s="17" t="s">
        <v>53</v>
      </c>
      <c r="E717" s="96" t="s">
        <v>38</v>
      </c>
      <c r="F717" s="96" t="s">
        <v>38</v>
      </c>
      <c r="G717" s="19">
        <v>0</v>
      </c>
      <c r="H717" s="96" t="s">
        <v>38</v>
      </c>
      <c r="I717" s="96" t="s">
        <v>38</v>
      </c>
      <c r="J717" s="19">
        <v>728.59</v>
      </c>
      <c r="K717" s="19">
        <v>0</v>
      </c>
      <c r="L717" t="str">
        <f>VLOOKUP(LEFT(A717,FIND("-",A717)-1),MASTER!A:C,2,FALSE())</f>
        <v>Gold</v>
      </c>
      <c r="M717" t="str">
        <f>VLOOKUP(LEFT(A717,FIND("-",A717)-1),MASTER!A:C,3,FALSE())</f>
        <v>Sale</v>
      </c>
      <c r="N717" t="str">
        <f t="shared" si="58"/>
        <v/>
      </c>
      <c r="O717" t="str">
        <f t="shared" si="59"/>
        <v/>
      </c>
      <c r="P717">
        <f t="shared" si="60"/>
        <v>0</v>
      </c>
      <c r="Q717">
        <f t="shared" si="61"/>
        <v>0</v>
      </c>
      <c r="R717">
        <f t="shared" si="62"/>
        <v>0</v>
      </c>
    </row>
    <row r="718" spans="1:18" ht="15" customHeight="1">
      <c r="A718" s="17" t="s">
        <v>179</v>
      </c>
      <c r="B718" s="17" t="s">
        <v>143</v>
      </c>
      <c r="C718" s="17" t="s">
        <v>48</v>
      </c>
      <c r="D718" s="17" t="s">
        <v>54</v>
      </c>
      <c r="E718" s="96" t="s">
        <v>38</v>
      </c>
      <c r="F718" s="96" t="s">
        <v>38</v>
      </c>
      <c r="G718" s="19">
        <v>0</v>
      </c>
      <c r="H718" s="96" t="s">
        <v>38</v>
      </c>
      <c r="I718" s="96" t="s">
        <v>38</v>
      </c>
      <c r="J718" s="19">
        <v>55.54</v>
      </c>
      <c r="K718" s="19">
        <v>0</v>
      </c>
      <c r="L718" t="str">
        <f>VLOOKUP(LEFT(A718,FIND("-",A718)-1),MASTER!A:C,2,FALSE())</f>
        <v>Gold</v>
      </c>
      <c r="M718" t="str">
        <f>VLOOKUP(LEFT(A718,FIND("-",A718)-1),MASTER!A:C,3,FALSE())</f>
        <v>Sale</v>
      </c>
      <c r="N718" t="str">
        <f t="shared" si="58"/>
        <v/>
      </c>
      <c r="O718" t="str">
        <f t="shared" si="59"/>
        <v/>
      </c>
      <c r="P718">
        <f t="shared" si="60"/>
        <v>0</v>
      </c>
      <c r="Q718">
        <f t="shared" si="61"/>
        <v>0</v>
      </c>
      <c r="R718">
        <f t="shared" si="62"/>
        <v>0</v>
      </c>
    </row>
    <row r="719" spans="1:18" ht="15" customHeight="1">
      <c r="A719" s="17" t="s">
        <v>179</v>
      </c>
      <c r="B719" s="17" t="s">
        <v>143</v>
      </c>
      <c r="C719" s="17" t="s">
        <v>48</v>
      </c>
      <c r="D719" s="17" t="s">
        <v>55</v>
      </c>
      <c r="E719" s="96" t="s">
        <v>38</v>
      </c>
      <c r="F719" s="96" t="s">
        <v>38</v>
      </c>
      <c r="G719" s="19">
        <v>0</v>
      </c>
      <c r="H719" s="96" t="s">
        <v>38</v>
      </c>
      <c r="I719" s="96" t="s">
        <v>38</v>
      </c>
      <c r="J719" s="19">
        <v>55.54</v>
      </c>
      <c r="K719" s="19">
        <v>0</v>
      </c>
      <c r="L719" t="str">
        <f>VLOOKUP(LEFT(A719,FIND("-",A719)-1),MASTER!A:C,2,FALSE())</f>
        <v>Gold</v>
      </c>
      <c r="M719" t="str">
        <f>VLOOKUP(LEFT(A719,FIND("-",A719)-1),MASTER!A:C,3,FALSE())</f>
        <v>Sale</v>
      </c>
      <c r="N719" t="str">
        <f t="shared" si="58"/>
        <v/>
      </c>
      <c r="O719" t="str">
        <f t="shared" si="59"/>
        <v/>
      </c>
      <c r="P719">
        <f t="shared" si="60"/>
        <v>0</v>
      </c>
      <c r="Q719">
        <f t="shared" si="61"/>
        <v>0</v>
      </c>
      <c r="R719">
        <f t="shared" si="62"/>
        <v>0</v>
      </c>
    </row>
    <row r="720" spans="1:18" ht="15" customHeight="1">
      <c r="A720" s="17" t="s">
        <v>179</v>
      </c>
      <c r="B720" s="17" t="s">
        <v>143</v>
      </c>
      <c r="C720" s="17" t="s">
        <v>48</v>
      </c>
      <c r="D720" s="17" t="s">
        <v>60</v>
      </c>
      <c r="E720" s="96" t="s">
        <v>38</v>
      </c>
      <c r="F720" s="96" t="s">
        <v>38</v>
      </c>
      <c r="G720" s="19">
        <v>0</v>
      </c>
      <c r="H720" s="96" t="s">
        <v>38</v>
      </c>
      <c r="I720" s="96" t="s">
        <v>38</v>
      </c>
      <c r="J720" s="19">
        <v>847.86</v>
      </c>
      <c r="K720" s="19">
        <v>0</v>
      </c>
      <c r="L720" t="str">
        <f>VLOOKUP(LEFT(A720,FIND("-",A720)-1),MASTER!A:C,2,FALSE())</f>
        <v>Gold</v>
      </c>
      <c r="M720" t="str">
        <f>VLOOKUP(LEFT(A720,FIND("-",A720)-1),MASTER!A:C,3,FALSE())</f>
        <v>Sale</v>
      </c>
      <c r="N720" t="str">
        <f t="shared" si="58"/>
        <v/>
      </c>
      <c r="O720" t="str">
        <f t="shared" si="59"/>
        <v/>
      </c>
      <c r="P720">
        <f t="shared" si="60"/>
        <v>0</v>
      </c>
      <c r="Q720">
        <f t="shared" si="61"/>
        <v>0</v>
      </c>
      <c r="R720">
        <f t="shared" si="62"/>
        <v>0</v>
      </c>
    </row>
    <row r="721" spans="1:18" ht="15" customHeight="1">
      <c r="A721" s="17" t="s">
        <v>179</v>
      </c>
      <c r="B721" s="17" t="s">
        <v>143</v>
      </c>
      <c r="C721" s="17" t="s">
        <v>48</v>
      </c>
      <c r="D721" s="17" t="s">
        <v>61</v>
      </c>
      <c r="E721" s="96" t="s">
        <v>38</v>
      </c>
      <c r="F721" s="96" t="s">
        <v>38</v>
      </c>
      <c r="G721" s="19">
        <v>0</v>
      </c>
      <c r="H721" s="96" t="s">
        <v>38</v>
      </c>
      <c r="I721" s="96" t="s">
        <v>38</v>
      </c>
      <c r="J721" s="19">
        <v>847.86</v>
      </c>
      <c r="K721" s="19">
        <v>0</v>
      </c>
      <c r="L721" t="str">
        <f>VLOOKUP(LEFT(A721,FIND("-",A721)-1),MASTER!A:C,2,FALSE())</f>
        <v>Gold</v>
      </c>
      <c r="M721" t="str">
        <f>VLOOKUP(LEFT(A721,FIND("-",A721)-1),MASTER!A:C,3,FALSE())</f>
        <v>Sale</v>
      </c>
      <c r="N721" t="str">
        <f t="shared" si="58"/>
        <v/>
      </c>
      <c r="O721" t="str">
        <f t="shared" si="59"/>
        <v/>
      </c>
      <c r="P721">
        <f t="shared" si="60"/>
        <v>0</v>
      </c>
      <c r="Q721">
        <f t="shared" si="61"/>
        <v>0</v>
      </c>
      <c r="R721">
        <f t="shared" si="62"/>
        <v>0</v>
      </c>
    </row>
    <row r="722" spans="1:18" ht="15" customHeight="1">
      <c r="A722" s="17" t="s">
        <v>179</v>
      </c>
      <c r="B722" s="17" t="s">
        <v>143</v>
      </c>
      <c r="C722" s="17" t="s">
        <v>48</v>
      </c>
      <c r="D722" s="17" t="s">
        <v>60</v>
      </c>
      <c r="E722" s="96" t="s">
        <v>38</v>
      </c>
      <c r="F722" s="96" t="s">
        <v>38</v>
      </c>
      <c r="G722" s="19">
        <v>0</v>
      </c>
      <c r="H722" s="96" t="s">
        <v>38</v>
      </c>
      <c r="I722" s="96" t="s">
        <v>38</v>
      </c>
      <c r="J722" s="19">
        <v>1.69</v>
      </c>
      <c r="K722" s="19">
        <v>0</v>
      </c>
      <c r="L722" t="str">
        <f>VLOOKUP(LEFT(A722,FIND("-",A722)-1),MASTER!A:C,2,FALSE())</f>
        <v>Gold</v>
      </c>
      <c r="M722" t="str">
        <f>VLOOKUP(LEFT(A722,FIND("-",A722)-1),MASTER!A:C,3,FALSE())</f>
        <v>Sale</v>
      </c>
      <c r="N722" t="str">
        <f t="shared" si="58"/>
        <v/>
      </c>
      <c r="O722" t="str">
        <f t="shared" si="59"/>
        <v/>
      </c>
      <c r="P722">
        <f t="shared" si="60"/>
        <v>0</v>
      </c>
      <c r="Q722">
        <f t="shared" si="61"/>
        <v>0</v>
      </c>
      <c r="R722">
        <f t="shared" si="62"/>
        <v>0</v>
      </c>
    </row>
    <row r="723" spans="1:18" ht="15" customHeight="1">
      <c r="A723" s="17" t="s">
        <v>179</v>
      </c>
      <c r="B723" s="17" t="s">
        <v>143</v>
      </c>
      <c r="C723" s="17" t="s">
        <v>48</v>
      </c>
      <c r="D723" s="17" t="s">
        <v>61</v>
      </c>
      <c r="E723" s="96" t="s">
        <v>38</v>
      </c>
      <c r="F723" s="96" t="s">
        <v>38</v>
      </c>
      <c r="G723" s="19">
        <v>0</v>
      </c>
      <c r="H723" s="96" t="s">
        <v>38</v>
      </c>
      <c r="I723" s="96" t="s">
        <v>38</v>
      </c>
      <c r="J723" s="19">
        <v>1.69</v>
      </c>
      <c r="K723" s="19">
        <v>0</v>
      </c>
      <c r="L723" t="str">
        <f>VLOOKUP(LEFT(A723,FIND("-",A723)-1),MASTER!A:C,2,FALSE())</f>
        <v>Gold</v>
      </c>
      <c r="M723" t="str">
        <f>VLOOKUP(LEFT(A723,FIND("-",A723)-1),MASTER!A:C,3,FALSE())</f>
        <v>Sale</v>
      </c>
      <c r="N723" t="str">
        <f t="shared" si="58"/>
        <v/>
      </c>
      <c r="O723" t="str">
        <f t="shared" si="59"/>
        <v/>
      </c>
      <c r="P723">
        <f t="shared" si="60"/>
        <v>0</v>
      </c>
      <c r="Q723">
        <f t="shared" si="61"/>
        <v>0</v>
      </c>
      <c r="R723">
        <f t="shared" si="62"/>
        <v>0</v>
      </c>
    </row>
    <row r="724" spans="1:18" ht="15" customHeight="1">
      <c r="A724" s="17" t="s">
        <v>179</v>
      </c>
      <c r="B724" s="17" t="s">
        <v>143</v>
      </c>
      <c r="C724" s="17" t="s">
        <v>48</v>
      </c>
      <c r="D724" s="17" t="s">
        <v>60</v>
      </c>
      <c r="E724" s="96" t="s">
        <v>38</v>
      </c>
      <c r="F724" s="96" t="s">
        <v>38</v>
      </c>
      <c r="G724" s="19">
        <v>0</v>
      </c>
      <c r="H724" s="96" t="s">
        <v>38</v>
      </c>
      <c r="I724" s="96" t="s">
        <v>38</v>
      </c>
      <c r="J724" s="19">
        <v>0.3</v>
      </c>
      <c r="K724" s="19">
        <v>0</v>
      </c>
      <c r="L724" t="str">
        <f>VLOOKUP(LEFT(A724,FIND("-",A724)-1),MASTER!A:C,2,FALSE())</f>
        <v>Gold</v>
      </c>
      <c r="M724" t="str">
        <f>VLOOKUP(LEFT(A724,FIND("-",A724)-1),MASTER!A:C,3,FALSE())</f>
        <v>Sale</v>
      </c>
      <c r="N724" t="str">
        <f t="shared" si="58"/>
        <v/>
      </c>
      <c r="O724" t="str">
        <f t="shared" si="59"/>
        <v/>
      </c>
      <c r="P724">
        <f t="shared" si="60"/>
        <v>0</v>
      </c>
      <c r="Q724">
        <f t="shared" si="61"/>
        <v>0</v>
      </c>
      <c r="R724">
        <f t="shared" si="62"/>
        <v>0</v>
      </c>
    </row>
    <row r="725" spans="1:18" ht="15" customHeight="1">
      <c r="A725" s="17" t="s">
        <v>179</v>
      </c>
      <c r="B725" s="17" t="s">
        <v>143</v>
      </c>
      <c r="C725" s="17" t="s">
        <v>48</v>
      </c>
      <c r="D725" s="17" t="s">
        <v>61</v>
      </c>
      <c r="E725" s="96" t="s">
        <v>38</v>
      </c>
      <c r="F725" s="96" t="s">
        <v>38</v>
      </c>
      <c r="G725" s="19">
        <v>0</v>
      </c>
      <c r="H725" s="96" t="s">
        <v>38</v>
      </c>
      <c r="I725" s="96" t="s">
        <v>38</v>
      </c>
      <c r="J725" s="19">
        <v>0.3</v>
      </c>
      <c r="K725" s="19">
        <v>0</v>
      </c>
      <c r="L725" t="str">
        <f>VLOOKUP(LEFT(A725,FIND("-",A725)-1),MASTER!A:C,2,FALSE())</f>
        <v>Gold</v>
      </c>
      <c r="M725" t="str">
        <f>VLOOKUP(LEFT(A725,FIND("-",A725)-1),MASTER!A:C,3,FALSE())</f>
        <v>Sale</v>
      </c>
      <c r="N725" t="str">
        <f t="shared" si="58"/>
        <v/>
      </c>
      <c r="O725" t="str">
        <f t="shared" si="59"/>
        <v/>
      </c>
      <c r="P725">
        <f t="shared" si="60"/>
        <v>0</v>
      </c>
      <c r="Q725">
        <f t="shared" si="61"/>
        <v>0</v>
      </c>
      <c r="R725">
        <f t="shared" si="62"/>
        <v>0</v>
      </c>
    </row>
    <row r="726" spans="1:18" ht="15" customHeight="1">
      <c r="A726" s="17" t="s">
        <v>179</v>
      </c>
      <c r="B726" s="17" t="s">
        <v>143</v>
      </c>
      <c r="C726" s="17" t="s">
        <v>48</v>
      </c>
      <c r="D726" s="17" t="s">
        <v>42</v>
      </c>
      <c r="E726" s="96" t="s">
        <v>38</v>
      </c>
      <c r="F726" s="96" t="s">
        <v>38</v>
      </c>
      <c r="G726" s="19">
        <v>0.22</v>
      </c>
      <c r="H726" s="96" t="s">
        <v>38</v>
      </c>
      <c r="I726" s="96" t="s">
        <v>38</v>
      </c>
      <c r="J726" s="19">
        <v>0</v>
      </c>
      <c r="K726" s="19">
        <v>0</v>
      </c>
      <c r="L726" t="str">
        <f>VLOOKUP(LEFT(A726,FIND("-",A726)-1),MASTER!A:C,2,FALSE())</f>
        <v>Gold</v>
      </c>
      <c r="M726" t="str">
        <f>VLOOKUP(LEFT(A726,FIND("-",A726)-1),MASTER!A:C,3,FALSE())</f>
        <v>Sale</v>
      </c>
      <c r="N726" t="str">
        <f t="shared" si="58"/>
        <v/>
      </c>
      <c r="O726" t="str">
        <f t="shared" si="59"/>
        <v/>
      </c>
      <c r="P726">
        <f t="shared" si="60"/>
        <v>0</v>
      </c>
      <c r="Q726">
        <f t="shared" si="61"/>
        <v>0</v>
      </c>
      <c r="R726">
        <f t="shared" si="62"/>
        <v>0</v>
      </c>
    </row>
    <row r="727" spans="1:18" ht="15" customHeight="1">
      <c r="A727" s="17" t="s">
        <v>179</v>
      </c>
      <c r="B727" s="17" t="s">
        <v>143</v>
      </c>
      <c r="C727" s="17" t="s">
        <v>48</v>
      </c>
      <c r="D727" s="17" t="s">
        <v>43</v>
      </c>
      <c r="E727" s="96" t="s">
        <v>38</v>
      </c>
      <c r="F727" s="96" t="s">
        <v>38</v>
      </c>
      <c r="G727" s="19">
        <v>1067804</v>
      </c>
      <c r="H727" s="96" t="s">
        <v>38</v>
      </c>
      <c r="I727" s="96" t="s">
        <v>38</v>
      </c>
      <c r="J727" s="19">
        <v>0</v>
      </c>
      <c r="K727" s="19">
        <v>0</v>
      </c>
      <c r="L727" t="str">
        <f>VLOOKUP(LEFT(A727,FIND("-",A727)-1),MASTER!A:C,2,FALSE())</f>
        <v>Gold</v>
      </c>
      <c r="M727" t="str">
        <f>VLOOKUP(LEFT(A727,FIND("-",A727)-1),MASTER!A:C,3,FALSE())</f>
        <v>Sale</v>
      </c>
      <c r="N727" t="str">
        <f t="shared" si="58"/>
        <v/>
      </c>
      <c r="O727" t="str">
        <f t="shared" si="59"/>
        <v/>
      </c>
      <c r="P727">
        <f t="shared" si="60"/>
        <v>0</v>
      </c>
      <c r="Q727">
        <f t="shared" si="61"/>
        <v>0</v>
      </c>
      <c r="R727">
        <f t="shared" si="62"/>
        <v>0</v>
      </c>
    </row>
    <row r="728" spans="1:18" ht="15" customHeight="1">
      <c r="A728" s="17" t="s">
        <v>180</v>
      </c>
      <c r="B728" s="17" t="s">
        <v>143</v>
      </c>
      <c r="C728" s="17" t="s">
        <v>48</v>
      </c>
      <c r="D728" s="17" t="s">
        <v>49</v>
      </c>
      <c r="E728" s="96" t="s">
        <v>38</v>
      </c>
      <c r="F728" s="19">
        <v>0</v>
      </c>
      <c r="G728" s="19">
        <v>0</v>
      </c>
      <c r="H728" s="97">
        <v>323.22899999999998</v>
      </c>
      <c r="I728" s="19">
        <v>7056.91</v>
      </c>
      <c r="J728" s="19">
        <v>2115521.7000000002</v>
      </c>
      <c r="K728" s="19">
        <v>2115521.7000000002</v>
      </c>
      <c r="L728" t="str">
        <f>VLOOKUP(LEFT(A728,FIND("-",A728)-1),MASTER!A:C,2,FALSE())</f>
        <v>Gold</v>
      </c>
      <c r="M728" t="str">
        <f>VLOOKUP(LEFT(A728,FIND("-",A728)-1),MASTER!A:C,3,FALSE())</f>
        <v>Sale</v>
      </c>
      <c r="N728">
        <f t="shared" si="58"/>
        <v>323.22899999999998</v>
      </c>
      <c r="O728">
        <f t="shared" si="59"/>
        <v>7056.91</v>
      </c>
      <c r="P728">
        <f t="shared" si="60"/>
        <v>2280997.9619999998</v>
      </c>
      <c r="Q728">
        <f t="shared" si="61"/>
        <v>2280997.9619999998</v>
      </c>
      <c r="R728">
        <f t="shared" si="62"/>
        <v>0</v>
      </c>
    </row>
    <row r="729" spans="1:18" ht="15" customHeight="1">
      <c r="A729" s="17" t="s">
        <v>180</v>
      </c>
      <c r="B729" s="17" t="s">
        <v>143</v>
      </c>
      <c r="C729" s="17" t="s">
        <v>48</v>
      </c>
      <c r="D729" s="17" t="s">
        <v>51</v>
      </c>
      <c r="E729" s="96" t="s">
        <v>38</v>
      </c>
      <c r="F729" s="96" t="s">
        <v>38</v>
      </c>
      <c r="G729" s="19">
        <v>0</v>
      </c>
      <c r="H729" s="96" t="s">
        <v>38</v>
      </c>
      <c r="I729" s="96" t="s">
        <v>38</v>
      </c>
      <c r="J729" s="19">
        <v>2042.1</v>
      </c>
      <c r="K729" s="19">
        <v>2042.1</v>
      </c>
      <c r="L729" t="str">
        <f>VLOOKUP(LEFT(A729,FIND("-",A729)-1),MASTER!A:C,2,FALSE())</f>
        <v>Gold</v>
      </c>
      <c r="M729" t="str">
        <f>VLOOKUP(LEFT(A729,FIND("-",A729)-1),MASTER!A:C,3,FALSE())</f>
        <v>Sale</v>
      </c>
      <c r="N729" t="str">
        <f t="shared" si="58"/>
        <v/>
      </c>
      <c r="O729" t="str">
        <f t="shared" si="59"/>
        <v/>
      </c>
      <c r="P729">
        <f t="shared" si="60"/>
        <v>0</v>
      </c>
      <c r="Q729">
        <f t="shared" si="61"/>
        <v>0</v>
      </c>
      <c r="R729">
        <f t="shared" si="62"/>
        <v>0</v>
      </c>
    </row>
    <row r="730" spans="1:18" ht="15" customHeight="1">
      <c r="A730" s="17" t="s">
        <v>180</v>
      </c>
      <c r="B730" s="17" t="s">
        <v>143</v>
      </c>
      <c r="C730" s="17" t="s">
        <v>48</v>
      </c>
      <c r="D730" s="17" t="s">
        <v>50</v>
      </c>
      <c r="E730" s="96" t="s">
        <v>38</v>
      </c>
      <c r="F730" s="96" t="s">
        <v>38</v>
      </c>
      <c r="G730" s="19">
        <v>0</v>
      </c>
      <c r="H730" s="96" t="s">
        <v>38</v>
      </c>
      <c r="I730" s="96" t="s">
        <v>38</v>
      </c>
      <c r="J730" s="19">
        <v>91048.24</v>
      </c>
      <c r="K730" s="19">
        <v>91048.24</v>
      </c>
      <c r="L730" t="str">
        <f>VLOOKUP(LEFT(A730,FIND("-",A730)-1),MASTER!A:C,2,FALSE())</f>
        <v>Gold</v>
      </c>
      <c r="M730" t="str">
        <f>VLOOKUP(LEFT(A730,FIND("-",A730)-1),MASTER!A:C,3,FALSE())</f>
        <v>Sale</v>
      </c>
      <c r="N730" t="str">
        <f t="shared" si="58"/>
        <v/>
      </c>
      <c r="O730" t="str">
        <f t="shared" si="59"/>
        <v/>
      </c>
      <c r="P730">
        <f t="shared" si="60"/>
        <v>0</v>
      </c>
      <c r="Q730">
        <f t="shared" si="61"/>
        <v>0</v>
      </c>
      <c r="R730">
        <f t="shared" si="62"/>
        <v>0</v>
      </c>
    </row>
    <row r="731" spans="1:18" ht="15" customHeight="1">
      <c r="A731" s="17" t="s">
        <v>180</v>
      </c>
      <c r="B731" s="17" t="s">
        <v>143</v>
      </c>
      <c r="C731" s="17" t="s">
        <v>48</v>
      </c>
      <c r="D731" s="17" t="s">
        <v>56</v>
      </c>
      <c r="E731" s="96" t="s">
        <v>38</v>
      </c>
      <c r="F731" s="96" t="s">
        <v>38</v>
      </c>
      <c r="G731" s="19">
        <v>0</v>
      </c>
      <c r="H731" s="96" t="s">
        <v>38</v>
      </c>
      <c r="I731" s="96" t="s">
        <v>38</v>
      </c>
      <c r="J731" s="19">
        <v>20.25</v>
      </c>
      <c r="K731" s="19">
        <v>20.25</v>
      </c>
      <c r="L731" t="str">
        <f>VLOOKUP(LEFT(A731,FIND("-",A731)-1),MASTER!A:C,2,FALSE())</f>
        <v>Gold</v>
      </c>
      <c r="M731" t="str">
        <f>VLOOKUP(LEFT(A731,FIND("-",A731)-1),MASTER!A:C,3,FALSE())</f>
        <v>Sale</v>
      </c>
      <c r="N731" t="str">
        <f t="shared" si="58"/>
        <v/>
      </c>
      <c r="O731" t="str">
        <f t="shared" si="59"/>
        <v/>
      </c>
      <c r="P731">
        <f t="shared" si="60"/>
        <v>0</v>
      </c>
      <c r="Q731">
        <f t="shared" si="61"/>
        <v>0</v>
      </c>
      <c r="R731">
        <f t="shared" si="62"/>
        <v>0</v>
      </c>
    </row>
    <row r="732" spans="1:18" ht="15" customHeight="1">
      <c r="A732" s="17" t="s">
        <v>180</v>
      </c>
      <c r="B732" s="17" t="s">
        <v>143</v>
      </c>
      <c r="C732" s="17" t="s">
        <v>48</v>
      </c>
      <c r="D732" s="17" t="s">
        <v>57</v>
      </c>
      <c r="E732" s="96" t="s">
        <v>38</v>
      </c>
      <c r="F732" s="96" t="s">
        <v>38</v>
      </c>
      <c r="G732" s="19">
        <v>0</v>
      </c>
      <c r="H732" s="96" t="s">
        <v>38</v>
      </c>
      <c r="I732" s="96" t="s">
        <v>38</v>
      </c>
      <c r="J732" s="19">
        <v>165499.82</v>
      </c>
      <c r="K732" s="19">
        <v>165499.82</v>
      </c>
      <c r="L732" t="str">
        <f>VLOOKUP(LEFT(A732,FIND("-",A732)-1),MASTER!A:C,2,FALSE())</f>
        <v>Gold</v>
      </c>
      <c r="M732" t="str">
        <f>VLOOKUP(LEFT(A732,FIND("-",A732)-1),MASTER!A:C,3,FALSE())</f>
        <v>Sale</v>
      </c>
      <c r="N732" t="str">
        <f t="shared" si="58"/>
        <v/>
      </c>
      <c r="O732" t="str">
        <f t="shared" si="59"/>
        <v/>
      </c>
      <c r="P732">
        <f t="shared" si="60"/>
        <v>0</v>
      </c>
      <c r="Q732">
        <f t="shared" si="61"/>
        <v>0</v>
      </c>
      <c r="R732">
        <f t="shared" si="62"/>
        <v>0</v>
      </c>
    </row>
    <row r="733" spans="1:18" ht="15" customHeight="1">
      <c r="A733" s="17" t="s">
        <v>180</v>
      </c>
      <c r="B733" s="17" t="s">
        <v>143</v>
      </c>
      <c r="C733" s="17" t="s">
        <v>48</v>
      </c>
      <c r="D733" s="17" t="s">
        <v>58</v>
      </c>
      <c r="E733" s="96" t="s">
        <v>38</v>
      </c>
      <c r="F733" s="96" t="s">
        <v>38</v>
      </c>
      <c r="G733" s="19">
        <v>0</v>
      </c>
      <c r="H733" s="96" t="s">
        <v>38</v>
      </c>
      <c r="I733" s="96" t="s">
        <v>38</v>
      </c>
      <c r="J733" s="19">
        <v>331.69</v>
      </c>
      <c r="K733" s="19">
        <v>331.69</v>
      </c>
      <c r="L733" t="str">
        <f>VLOOKUP(LEFT(A733,FIND("-",A733)-1),MASTER!A:C,2,FALSE())</f>
        <v>Gold</v>
      </c>
      <c r="M733" t="str">
        <f>VLOOKUP(LEFT(A733,FIND("-",A733)-1),MASTER!A:C,3,FALSE())</f>
        <v>Sale</v>
      </c>
      <c r="N733" t="str">
        <f t="shared" si="58"/>
        <v/>
      </c>
      <c r="O733" t="str">
        <f t="shared" si="59"/>
        <v/>
      </c>
      <c r="P733">
        <f t="shared" si="60"/>
        <v>0</v>
      </c>
      <c r="Q733">
        <f t="shared" si="61"/>
        <v>0</v>
      </c>
      <c r="R733">
        <f t="shared" si="62"/>
        <v>0</v>
      </c>
    </row>
    <row r="734" spans="1:18" ht="15" customHeight="1">
      <c r="A734" s="17" t="s">
        <v>180</v>
      </c>
      <c r="B734" s="17" t="s">
        <v>143</v>
      </c>
      <c r="C734" s="17" t="s">
        <v>48</v>
      </c>
      <c r="D734" s="17" t="s">
        <v>59</v>
      </c>
      <c r="E734" s="96" t="s">
        <v>38</v>
      </c>
      <c r="F734" s="96" t="s">
        <v>38</v>
      </c>
      <c r="G734" s="19">
        <v>0</v>
      </c>
      <c r="H734" s="96" t="s">
        <v>38</v>
      </c>
      <c r="I734" s="96" t="s">
        <v>38</v>
      </c>
      <c r="J734" s="19">
        <v>15</v>
      </c>
      <c r="K734" s="19">
        <v>15</v>
      </c>
      <c r="L734" t="str">
        <f>VLOOKUP(LEFT(A734,FIND("-",A734)-1),MASTER!A:C,2,FALSE())</f>
        <v>Gold</v>
      </c>
      <c r="M734" t="str">
        <f>VLOOKUP(LEFT(A734,FIND("-",A734)-1),MASTER!A:C,3,FALSE())</f>
        <v>Sale</v>
      </c>
      <c r="N734" t="str">
        <f t="shared" si="58"/>
        <v/>
      </c>
      <c r="O734" t="str">
        <f t="shared" si="59"/>
        <v/>
      </c>
      <c r="P734">
        <f t="shared" si="60"/>
        <v>0</v>
      </c>
      <c r="Q734">
        <f t="shared" si="61"/>
        <v>0</v>
      </c>
      <c r="R734">
        <f t="shared" si="62"/>
        <v>0</v>
      </c>
    </row>
    <row r="735" spans="1:18" ht="15" customHeight="1">
      <c r="A735" s="17" t="s">
        <v>180</v>
      </c>
      <c r="B735" s="17" t="s">
        <v>143</v>
      </c>
      <c r="C735" s="17" t="s">
        <v>48</v>
      </c>
      <c r="D735" s="17" t="s">
        <v>52</v>
      </c>
      <c r="E735" s="96" t="s">
        <v>38</v>
      </c>
      <c r="F735" s="96" t="s">
        <v>38</v>
      </c>
      <c r="G735" s="19">
        <v>0</v>
      </c>
      <c r="H735" s="96" t="s">
        <v>38</v>
      </c>
      <c r="I735" s="96" t="s">
        <v>38</v>
      </c>
      <c r="J735" s="19">
        <v>31732.83</v>
      </c>
      <c r="K735" s="19">
        <v>0</v>
      </c>
      <c r="L735" t="str">
        <f>VLOOKUP(LEFT(A735,FIND("-",A735)-1),MASTER!A:C,2,FALSE())</f>
        <v>Gold</v>
      </c>
      <c r="M735" t="str">
        <f>VLOOKUP(LEFT(A735,FIND("-",A735)-1),MASTER!A:C,3,FALSE())</f>
        <v>Sale</v>
      </c>
      <c r="N735" t="str">
        <f t="shared" si="58"/>
        <v/>
      </c>
      <c r="O735" t="str">
        <f t="shared" si="59"/>
        <v/>
      </c>
      <c r="P735">
        <f t="shared" si="60"/>
        <v>0</v>
      </c>
      <c r="Q735">
        <f t="shared" si="61"/>
        <v>0</v>
      </c>
      <c r="R735">
        <f t="shared" si="62"/>
        <v>0</v>
      </c>
    </row>
    <row r="736" spans="1:18" ht="15" customHeight="1">
      <c r="A736" s="17" t="s">
        <v>180</v>
      </c>
      <c r="B736" s="17" t="s">
        <v>143</v>
      </c>
      <c r="C736" s="17" t="s">
        <v>48</v>
      </c>
      <c r="D736" s="17" t="s">
        <v>53</v>
      </c>
      <c r="E736" s="96" t="s">
        <v>38</v>
      </c>
      <c r="F736" s="96" t="s">
        <v>38</v>
      </c>
      <c r="G736" s="19">
        <v>0</v>
      </c>
      <c r="H736" s="96" t="s">
        <v>38</v>
      </c>
      <c r="I736" s="96" t="s">
        <v>38</v>
      </c>
      <c r="J736" s="19">
        <v>31732.83</v>
      </c>
      <c r="K736" s="19">
        <v>0</v>
      </c>
      <c r="L736" t="str">
        <f>VLOOKUP(LEFT(A736,FIND("-",A736)-1),MASTER!A:C,2,FALSE())</f>
        <v>Gold</v>
      </c>
      <c r="M736" t="str">
        <f>VLOOKUP(LEFT(A736,FIND("-",A736)-1),MASTER!A:C,3,FALSE())</f>
        <v>Sale</v>
      </c>
      <c r="N736" t="str">
        <f t="shared" si="58"/>
        <v/>
      </c>
      <c r="O736" t="str">
        <f t="shared" si="59"/>
        <v/>
      </c>
      <c r="P736">
        <f t="shared" si="60"/>
        <v>0</v>
      </c>
      <c r="Q736">
        <f t="shared" si="61"/>
        <v>0</v>
      </c>
      <c r="R736">
        <f t="shared" si="62"/>
        <v>0</v>
      </c>
    </row>
    <row r="737" spans="1:18" ht="15" customHeight="1">
      <c r="A737" s="17" t="s">
        <v>180</v>
      </c>
      <c r="B737" s="17" t="s">
        <v>143</v>
      </c>
      <c r="C737" s="17" t="s">
        <v>48</v>
      </c>
      <c r="D737" s="17" t="s">
        <v>54</v>
      </c>
      <c r="E737" s="96" t="s">
        <v>38</v>
      </c>
      <c r="F737" s="96" t="s">
        <v>38</v>
      </c>
      <c r="G737" s="19">
        <v>0</v>
      </c>
      <c r="H737" s="96" t="s">
        <v>38</v>
      </c>
      <c r="I737" s="96" t="s">
        <v>38</v>
      </c>
      <c r="J737" s="19">
        <v>30.63</v>
      </c>
      <c r="K737" s="19">
        <v>0</v>
      </c>
      <c r="L737" t="str">
        <f>VLOOKUP(LEFT(A737,FIND("-",A737)-1),MASTER!A:C,2,FALSE())</f>
        <v>Gold</v>
      </c>
      <c r="M737" t="str">
        <f>VLOOKUP(LEFT(A737,FIND("-",A737)-1),MASTER!A:C,3,FALSE())</f>
        <v>Sale</v>
      </c>
      <c r="N737" t="str">
        <f t="shared" si="58"/>
        <v/>
      </c>
      <c r="O737" t="str">
        <f t="shared" si="59"/>
        <v/>
      </c>
      <c r="P737">
        <f t="shared" si="60"/>
        <v>0</v>
      </c>
      <c r="Q737">
        <f t="shared" si="61"/>
        <v>0</v>
      </c>
      <c r="R737">
        <f t="shared" si="62"/>
        <v>0</v>
      </c>
    </row>
    <row r="738" spans="1:18" ht="15" customHeight="1">
      <c r="A738" s="17" t="s">
        <v>180</v>
      </c>
      <c r="B738" s="17" t="s">
        <v>143</v>
      </c>
      <c r="C738" s="17" t="s">
        <v>48</v>
      </c>
      <c r="D738" s="17" t="s">
        <v>55</v>
      </c>
      <c r="E738" s="96" t="s">
        <v>38</v>
      </c>
      <c r="F738" s="96" t="s">
        <v>38</v>
      </c>
      <c r="G738" s="19">
        <v>0</v>
      </c>
      <c r="H738" s="96" t="s">
        <v>38</v>
      </c>
      <c r="I738" s="96" t="s">
        <v>38</v>
      </c>
      <c r="J738" s="19">
        <v>30.63</v>
      </c>
      <c r="K738" s="19">
        <v>0</v>
      </c>
      <c r="L738" t="str">
        <f>VLOOKUP(LEFT(A738,FIND("-",A738)-1),MASTER!A:C,2,FALSE())</f>
        <v>Gold</v>
      </c>
      <c r="M738" t="str">
        <f>VLOOKUP(LEFT(A738,FIND("-",A738)-1),MASTER!A:C,3,FALSE())</f>
        <v>Sale</v>
      </c>
      <c r="N738" t="str">
        <f t="shared" si="58"/>
        <v/>
      </c>
      <c r="O738" t="str">
        <f t="shared" si="59"/>
        <v/>
      </c>
      <c r="P738">
        <f t="shared" si="60"/>
        <v>0</v>
      </c>
      <c r="Q738">
        <f t="shared" si="61"/>
        <v>0</v>
      </c>
      <c r="R738">
        <f t="shared" si="62"/>
        <v>0</v>
      </c>
    </row>
    <row r="739" spans="1:18" ht="15" customHeight="1">
      <c r="A739" s="17" t="s">
        <v>180</v>
      </c>
      <c r="B739" s="17" t="s">
        <v>143</v>
      </c>
      <c r="C739" s="17" t="s">
        <v>48</v>
      </c>
      <c r="D739" s="17" t="s">
        <v>52</v>
      </c>
      <c r="E739" s="96" t="s">
        <v>38</v>
      </c>
      <c r="F739" s="96" t="s">
        <v>38</v>
      </c>
      <c r="G739" s="19">
        <v>0</v>
      </c>
      <c r="H739" s="96" t="s">
        <v>38</v>
      </c>
      <c r="I739" s="96" t="s">
        <v>38</v>
      </c>
      <c r="J739" s="19">
        <v>1365.72</v>
      </c>
      <c r="K739" s="19">
        <v>0</v>
      </c>
      <c r="L739" t="str">
        <f>VLOOKUP(LEFT(A739,FIND("-",A739)-1),MASTER!A:C,2,FALSE())</f>
        <v>Gold</v>
      </c>
      <c r="M739" t="str">
        <f>VLOOKUP(LEFT(A739,FIND("-",A739)-1),MASTER!A:C,3,FALSE())</f>
        <v>Sale</v>
      </c>
      <c r="N739" t="str">
        <f t="shared" si="58"/>
        <v/>
      </c>
      <c r="O739" t="str">
        <f t="shared" si="59"/>
        <v/>
      </c>
      <c r="P739">
        <f t="shared" si="60"/>
        <v>0</v>
      </c>
      <c r="Q739">
        <f t="shared" si="61"/>
        <v>0</v>
      </c>
      <c r="R739">
        <f t="shared" si="62"/>
        <v>0</v>
      </c>
    </row>
    <row r="740" spans="1:18" ht="15" customHeight="1">
      <c r="A740" s="17" t="s">
        <v>180</v>
      </c>
      <c r="B740" s="17" t="s">
        <v>143</v>
      </c>
      <c r="C740" s="17" t="s">
        <v>48</v>
      </c>
      <c r="D740" s="17" t="s">
        <v>53</v>
      </c>
      <c r="E740" s="96" t="s">
        <v>38</v>
      </c>
      <c r="F740" s="96" t="s">
        <v>38</v>
      </c>
      <c r="G740" s="19">
        <v>0</v>
      </c>
      <c r="H740" s="96" t="s">
        <v>38</v>
      </c>
      <c r="I740" s="96" t="s">
        <v>38</v>
      </c>
      <c r="J740" s="19">
        <v>1365.72</v>
      </c>
      <c r="K740" s="19">
        <v>0</v>
      </c>
      <c r="L740" t="str">
        <f>VLOOKUP(LEFT(A740,FIND("-",A740)-1),MASTER!A:C,2,FALSE())</f>
        <v>Gold</v>
      </c>
      <c r="M740" t="str">
        <f>VLOOKUP(LEFT(A740,FIND("-",A740)-1),MASTER!A:C,3,FALSE())</f>
        <v>Sale</v>
      </c>
      <c r="N740" t="str">
        <f t="shared" si="58"/>
        <v/>
      </c>
      <c r="O740" t="str">
        <f t="shared" si="59"/>
        <v/>
      </c>
      <c r="P740">
        <f t="shared" si="60"/>
        <v>0</v>
      </c>
      <c r="Q740">
        <f t="shared" si="61"/>
        <v>0</v>
      </c>
      <c r="R740">
        <f t="shared" si="62"/>
        <v>0</v>
      </c>
    </row>
    <row r="741" spans="1:18" ht="15" customHeight="1">
      <c r="A741" s="17" t="s">
        <v>180</v>
      </c>
      <c r="B741" s="17" t="s">
        <v>143</v>
      </c>
      <c r="C741" s="17" t="s">
        <v>48</v>
      </c>
      <c r="D741" s="17" t="s">
        <v>52</v>
      </c>
      <c r="E741" s="96" t="s">
        <v>38</v>
      </c>
      <c r="F741" s="96" t="s">
        <v>38</v>
      </c>
      <c r="G741" s="19">
        <v>0</v>
      </c>
      <c r="H741" s="96" t="s">
        <v>38</v>
      </c>
      <c r="I741" s="96" t="s">
        <v>38</v>
      </c>
      <c r="J741" s="19">
        <v>0.3</v>
      </c>
      <c r="K741" s="19">
        <v>0</v>
      </c>
      <c r="L741" t="str">
        <f>VLOOKUP(LEFT(A741,FIND("-",A741)-1),MASTER!A:C,2,FALSE())</f>
        <v>Gold</v>
      </c>
      <c r="M741" t="str">
        <f>VLOOKUP(LEFT(A741,FIND("-",A741)-1),MASTER!A:C,3,FALSE())</f>
        <v>Sale</v>
      </c>
      <c r="N741" t="str">
        <f t="shared" si="58"/>
        <v/>
      </c>
      <c r="O741" t="str">
        <f t="shared" si="59"/>
        <v/>
      </c>
      <c r="P741">
        <f t="shared" si="60"/>
        <v>0</v>
      </c>
      <c r="Q741">
        <f t="shared" si="61"/>
        <v>0</v>
      </c>
      <c r="R741">
        <f t="shared" si="62"/>
        <v>0</v>
      </c>
    </row>
    <row r="742" spans="1:18" ht="15" customHeight="1">
      <c r="A742" s="17" t="s">
        <v>180</v>
      </c>
      <c r="B742" s="17" t="s">
        <v>143</v>
      </c>
      <c r="C742" s="17" t="s">
        <v>48</v>
      </c>
      <c r="D742" s="17" t="s">
        <v>53</v>
      </c>
      <c r="E742" s="96" t="s">
        <v>38</v>
      </c>
      <c r="F742" s="96" t="s">
        <v>38</v>
      </c>
      <c r="G742" s="19">
        <v>0</v>
      </c>
      <c r="H742" s="96" t="s">
        <v>38</v>
      </c>
      <c r="I742" s="96" t="s">
        <v>38</v>
      </c>
      <c r="J742" s="19">
        <v>0.3</v>
      </c>
      <c r="K742" s="19">
        <v>0</v>
      </c>
      <c r="L742" t="str">
        <f>VLOOKUP(LEFT(A742,FIND("-",A742)-1),MASTER!A:C,2,FALSE())</f>
        <v>Gold</v>
      </c>
      <c r="M742" t="str">
        <f>VLOOKUP(LEFT(A742,FIND("-",A742)-1),MASTER!A:C,3,FALSE())</f>
        <v>Sale</v>
      </c>
      <c r="N742" t="str">
        <f t="shared" si="58"/>
        <v/>
      </c>
      <c r="O742" t="str">
        <f t="shared" si="59"/>
        <v/>
      </c>
      <c r="P742">
        <f t="shared" si="60"/>
        <v>0</v>
      </c>
      <c r="Q742">
        <f t="shared" si="61"/>
        <v>0</v>
      </c>
      <c r="R742">
        <f t="shared" si="62"/>
        <v>0</v>
      </c>
    </row>
    <row r="743" spans="1:18" ht="15" customHeight="1">
      <c r="A743" s="17" t="s">
        <v>180</v>
      </c>
      <c r="B743" s="17" t="s">
        <v>143</v>
      </c>
      <c r="C743" s="17" t="s">
        <v>48</v>
      </c>
      <c r="D743" s="17" t="s">
        <v>60</v>
      </c>
      <c r="E743" s="96" t="s">
        <v>38</v>
      </c>
      <c r="F743" s="96" t="s">
        <v>38</v>
      </c>
      <c r="G743" s="19">
        <v>0</v>
      </c>
      <c r="H743" s="96" t="s">
        <v>38</v>
      </c>
      <c r="I743" s="96" t="s">
        <v>38</v>
      </c>
      <c r="J743" s="19">
        <v>2482.5</v>
      </c>
      <c r="K743" s="19">
        <v>0</v>
      </c>
      <c r="L743" t="str">
        <f>VLOOKUP(LEFT(A743,FIND("-",A743)-1),MASTER!A:C,2,FALSE())</f>
        <v>Gold</v>
      </c>
      <c r="M743" t="str">
        <f>VLOOKUP(LEFT(A743,FIND("-",A743)-1),MASTER!A:C,3,FALSE())</f>
        <v>Sale</v>
      </c>
      <c r="N743" t="str">
        <f t="shared" si="58"/>
        <v/>
      </c>
      <c r="O743" t="str">
        <f t="shared" si="59"/>
        <v/>
      </c>
      <c r="P743">
        <f t="shared" si="60"/>
        <v>0</v>
      </c>
      <c r="Q743">
        <f t="shared" si="61"/>
        <v>0</v>
      </c>
      <c r="R743">
        <f t="shared" si="62"/>
        <v>0</v>
      </c>
    </row>
    <row r="744" spans="1:18" ht="15" customHeight="1">
      <c r="A744" s="17" t="s">
        <v>180</v>
      </c>
      <c r="B744" s="17" t="s">
        <v>143</v>
      </c>
      <c r="C744" s="17" t="s">
        <v>48</v>
      </c>
      <c r="D744" s="17" t="s">
        <v>61</v>
      </c>
      <c r="E744" s="96" t="s">
        <v>38</v>
      </c>
      <c r="F744" s="96" t="s">
        <v>38</v>
      </c>
      <c r="G744" s="19">
        <v>0</v>
      </c>
      <c r="H744" s="96" t="s">
        <v>38</v>
      </c>
      <c r="I744" s="96" t="s">
        <v>38</v>
      </c>
      <c r="J744" s="19">
        <v>2482.5</v>
      </c>
      <c r="K744" s="19">
        <v>0</v>
      </c>
      <c r="L744" t="str">
        <f>VLOOKUP(LEFT(A744,FIND("-",A744)-1),MASTER!A:C,2,FALSE())</f>
        <v>Gold</v>
      </c>
      <c r="M744" t="str">
        <f>VLOOKUP(LEFT(A744,FIND("-",A744)-1),MASTER!A:C,3,FALSE())</f>
        <v>Sale</v>
      </c>
      <c r="N744" t="str">
        <f t="shared" si="58"/>
        <v/>
      </c>
      <c r="O744" t="str">
        <f t="shared" si="59"/>
        <v/>
      </c>
      <c r="P744">
        <f t="shared" si="60"/>
        <v>0</v>
      </c>
      <c r="Q744">
        <f t="shared" si="61"/>
        <v>0</v>
      </c>
      <c r="R744">
        <f t="shared" si="62"/>
        <v>0</v>
      </c>
    </row>
    <row r="745" spans="1:18" ht="15" customHeight="1">
      <c r="A745" s="17" t="s">
        <v>180</v>
      </c>
      <c r="B745" s="17" t="s">
        <v>143</v>
      </c>
      <c r="C745" s="17" t="s">
        <v>48</v>
      </c>
      <c r="D745" s="17" t="s">
        <v>60</v>
      </c>
      <c r="E745" s="96" t="s">
        <v>38</v>
      </c>
      <c r="F745" s="96" t="s">
        <v>38</v>
      </c>
      <c r="G745" s="19">
        <v>0</v>
      </c>
      <c r="H745" s="96" t="s">
        <v>38</v>
      </c>
      <c r="I745" s="96" t="s">
        <v>38</v>
      </c>
      <c r="J745" s="19">
        <v>4.9800000000000004</v>
      </c>
      <c r="K745" s="19">
        <v>0</v>
      </c>
      <c r="L745" t="str">
        <f>VLOOKUP(LEFT(A745,FIND("-",A745)-1),MASTER!A:C,2,FALSE())</f>
        <v>Gold</v>
      </c>
      <c r="M745" t="str">
        <f>VLOOKUP(LEFT(A745,FIND("-",A745)-1),MASTER!A:C,3,FALSE())</f>
        <v>Sale</v>
      </c>
      <c r="N745" t="str">
        <f t="shared" si="58"/>
        <v/>
      </c>
      <c r="O745" t="str">
        <f t="shared" si="59"/>
        <v/>
      </c>
      <c r="P745">
        <f t="shared" si="60"/>
        <v>0</v>
      </c>
      <c r="Q745">
        <f t="shared" si="61"/>
        <v>0</v>
      </c>
      <c r="R745">
        <f t="shared" si="62"/>
        <v>0</v>
      </c>
    </row>
    <row r="746" spans="1:18" ht="15" customHeight="1">
      <c r="A746" s="17" t="s">
        <v>180</v>
      </c>
      <c r="B746" s="17" t="s">
        <v>143</v>
      </c>
      <c r="C746" s="17" t="s">
        <v>48</v>
      </c>
      <c r="D746" s="17" t="s">
        <v>61</v>
      </c>
      <c r="E746" s="96" t="s">
        <v>38</v>
      </c>
      <c r="F746" s="96" t="s">
        <v>38</v>
      </c>
      <c r="G746" s="19">
        <v>0</v>
      </c>
      <c r="H746" s="96" t="s">
        <v>38</v>
      </c>
      <c r="I746" s="96" t="s">
        <v>38</v>
      </c>
      <c r="J746" s="19">
        <v>4.9800000000000004</v>
      </c>
      <c r="K746" s="19">
        <v>0</v>
      </c>
      <c r="L746" t="str">
        <f>VLOOKUP(LEFT(A746,FIND("-",A746)-1),MASTER!A:C,2,FALSE())</f>
        <v>Gold</v>
      </c>
      <c r="M746" t="str">
        <f>VLOOKUP(LEFT(A746,FIND("-",A746)-1),MASTER!A:C,3,FALSE())</f>
        <v>Sale</v>
      </c>
      <c r="N746" t="str">
        <f t="shared" si="58"/>
        <v/>
      </c>
      <c r="O746" t="str">
        <f t="shared" si="59"/>
        <v/>
      </c>
      <c r="P746">
        <f t="shared" si="60"/>
        <v>0</v>
      </c>
      <c r="Q746">
        <f t="shared" si="61"/>
        <v>0</v>
      </c>
      <c r="R746">
        <f t="shared" si="62"/>
        <v>0</v>
      </c>
    </row>
    <row r="747" spans="1:18" ht="15" customHeight="1">
      <c r="A747" s="17" t="s">
        <v>180</v>
      </c>
      <c r="B747" s="17" t="s">
        <v>143</v>
      </c>
      <c r="C747" s="17" t="s">
        <v>48</v>
      </c>
      <c r="D747" s="17" t="s">
        <v>60</v>
      </c>
      <c r="E747" s="96" t="s">
        <v>38</v>
      </c>
      <c r="F747" s="96" t="s">
        <v>38</v>
      </c>
      <c r="G747" s="19">
        <v>0</v>
      </c>
      <c r="H747" s="96" t="s">
        <v>38</v>
      </c>
      <c r="I747" s="96" t="s">
        <v>38</v>
      </c>
      <c r="J747" s="19">
        <v>0.23</v>
      </c>
      <c r="K747" s="19">
        <v>0</v>
      </c>
      <c r="L747" t="str">
        <f>VLOOKUP(LEFT(A747,FIND("-",A747)-1),MASTER!A:C,2,FALSE())</f>
        <v>Gold</v>
      </c>
      <c r="M747" t="str">
        <f>VLOOKUP(LEFT(A747,FIND("-",A747)-1),MASTER!A:C,3,FALSE())</f>
        <v>Sale</v>
      </c>
      <c r="N747" t="str">
        <f t="shared" si="58"/>
        <v/>
      </c>
      <c r="O747" t="str">
        <f t="shared" si="59"/>
        <v/>
      </c>
      <c r="P747">
        <f t="shared" si="60"/>
        <v>0</v>
      </c>
      <c r="Q747">
        <f t="shared" si="61"/>
        <v>0</v>
      </c>
      <c r="R747">
        <f t="shared" si="62"/>
        <v>0</v>
      </c>
    </row>
    <row r="748" spans="1:18" ht="15" customHeight="1">
      <c r="A748" s="17" t="s">
        <v>180</v>
      </c>
      <c r="B748" s="17" t="s">
        <v>143</v>
      </c>
      <c r="C748" s="17" t="s">
        <v>48</v>
      </c>
      <c r="D748" s="17" t="s">
        <v>61</v>
      </c>
      <c r="E748" s="96" t="s">
        <v>38</v>
      </c>
      <c r="F748" s="96" t="s">
        <v>38</v>
      </c>
      <c r="G748" s="19">
        <v>0</v>
      </c>
      <c r="H748" s="96" t="s">
        <v>38</v>
      </c>
      <c r="I748" s="96" t="s">
        <v>38</v>
      </c>
      <c r="J748" s="19">
        <v>0.23</v>
      </c>
      <c r="K748" s="19">
        <v>0</v>
      </c>
      <c r="L748" t="str">
        <f>VLOOKUP(LEFT(A748,FIND("-",A748)-1),MASTER!A:C,2,FALSE())</f>
        <v>Gold</v>
      </c>
      <c r="M748" t="str">
        <f>VLOOKUP(LEFT(A748,FIND("-",A748)-1),MASTER!A:C,3,FALSE())</f>
        <v>Sale</v>
      </c>
      <c r="N748" t="str">
        <f t="shared" si="58"/>
        <v/>
      </c>
      <c r="O748" t="str">
        <f t="shared" si="59"/>
        <v/>
      </c>
      <c r="P748">
        <f t="shared" si="60"/>
        <v>0</v>
      </c>
      <c r="Q748">
        <f t="shared" si="61"/>
        <v>0</v>
      </c>
      <c r="R748">
        <f t="shared" si="62"/>
        <v>0</v>
      </c>
    </row>
    <row r="749" spans="1:18" ht="15" customHeight="1">
      <c r="A749" s="17" t="s">
        <v>180</v>
      </c>
      <c r="B749" s="17" t="s">
        <v>143</v>
      </c>
      <c r="C749" s="17" t="s">
        <v>48</v>
      </c>
      <c r="D749" s="17" t="s">
        <v>42</v>
      </c>
      <c r="E749" s="96" t="s">
        <v>38</v>
      </c>
      <c r="F749" s="96" t="s">
        <v>38</v>
      </c>
      <c r="G749" s="19">
        <v>0.18</v>
      </c>
      <c r="H749" s="96" t="s">
        <v>38</v>
      </c>
      <c r="I749" s="96" t="s">
        <v>38</v>
      </c>
      <c r="J749" s="19">
        <v>0</v>
      </c>
      <c r="K749" s="19">
        <v>0</v>
      </c>
      <c r="L749" t="str">
        <f>VLOOKUP(LEFT(A749,FIND("-",A749)-1),MASTER!A:C,2,FALSE())</f>
        <v>Gold</v>
      </c>
      <c r="M749" t="str">
        <f>VLOOKUP(LEFT(A749,FIND("-",A749)-1),MASTER!A:C,3,FALSE())</f>
        <v>Sale</v>
      </c>
      <c r="N749" t="str">
        <f t="shared" si="58"/>
        <v/>
      </c>
      <c r="O749" t="str">
        <f t="shared" si="59"/>
        <v/>
      </c>
      <c r="P749">
        <f t="shared" si="60"/>
        <v>0</v>
      </c>
      <c r="Q749">
        <f t="shared" si="61"/>
        <v>0</v>
      </c>
      <c r="R749">
        <f t="shared" si="62"/>
        <v>0</v>
      </c>
    </row>
    <row r="750" spans="1:18" ht="15" customHeight="1">
      <c r="A750" s="17" t="s">
        <v>180</v>
      </c>
      <c r="B750" s="17" t="s">
        <v>143</v>
      </c>
      <c r="C750" s="17" t="s">
        <v>48</v>
      </c>
      <c r="D750" s="17" t="s">
        <v>43</v>
      </c>
      <c r="E750" s="96" t="s">
        <v>38</v>
      </c>
      <c r="F750" s="96" t="s">
        <v>38</v>
      </c>
      <c r="G750" s="19">
        <v>2445713</v>
      </c>
      <c r="H750" s="96" t="s">
        <v>38</v>
      </c>
      <c r="I750" s="96" t="s">
        <v>38</v>
      </c>
      <c r="J750" s="19">
        <v>0</v>
      </c>
      <c r="K750" s="19">
        <v>0</v>
      </c>
      <c r="L750" t="str">
        <f>VLOOKUP(LEFT(A750,FIND("-",A750)-1),MASTER!A:C,2,FALSE())</f>
        <v>Gold</v>
      </c>
      <c r="M750" t="str">
        <f>VLOOKUP(LEFT(A750,FIND("-",A750)-1),MASTER!A:C,3,FALSE())</f>
        <v>Sale</v>
      </c>
      <c r="N750" t="str">
        <f t="shared" si="58"/>
        <v/>
      </c>
      <c r="O750" t="str">
        <f t="shared" si="59"/>
        <v/>
      </c>
      <c r="P750">
        <f t="shared" si="60"/>
        <v>0</v>
      </c>
      <c r="Q750">
        <f t="shared" si="61"/>
        <v>0</v>
      </c>
      <c r="R750">
        <f t="shared" si="62"/>
        <v>0</v>
      </c>
    </row>
    <row r="751" spans="1:18" ht="15" customHeight="1">
      <c r="A751" s="17" t="s">
        <v>181</v>
      </c>
      <c r="B751" s="17" t="s">
        <v>143</v>
      </c>
      <c r="C751" s="17" t="s">
        <v>48</v>
      </c>
      <c r="D751" s="17" t="s">
        <v>49</v>
      </c>
      <c r="E751" s="96" t="s">
        <v>38</v>
      </c>
      <c r="F751" s="19">
        <v>0</v>
      </c>
      <c r="G751" s="19">
        <v>0</v>
      </c>
      <c r="H751" s="97">
        <v>159.72200000000001</v>
      </c>
      <c r="I751" s="19">
        <v>7056.9</v>
      </c>
      <c r="J751" s="19">
        <v>1127136.8999999999</v>
      </c>
      <c r="K751" s="19">
        <v>1127136.8999999999</v>
      </c>
      <c r="L751" t="str">
        <f>VLOOKUP(LEFT(A751,FIND("-",A751)-1),MASTER!A:C,2,FALSE())</f>
        <v>Gold</v>
      </c>
      <c r="M751" t="str">
        <f>VLOOKUP(LEFT(A751,FIND("-",A751)-1),MASTER!A:C,3,FALSE())</f>
        <v>Sale</v>
      </c>
      <c r="N751">
        <f t="shared" si="58"/>
        <v>159.72200000000001</v>
      </c>
      <c r="O751">
        <f t="shared" si="59"/>
        <v>7056.9</v>
      </c>
      <c r="P751">
        <f t="shared" si="60"/>
        <v>1127142.182</v>
      </c>
      <c r="Q751">
        <f t="shared" si="61"/>
        <v>1127142.182</v>
      </c>
      <c r="R751">
        <f t="shared" si="62"/>
        <v>0</v>
      </c>
    </row>
    <row r="752" spans="1:18" ht="15" customHeight="1">
      <c r="A752" s="17" t="s">
        <v>181</v>
      </c>
      <c r="B752" s="17" t="s">
        <v>143</v>
      </c>
      <c r="C752" s="17" t="s">
        <v>48</v>
      </c>
      <c r="D752" s="17" t="s">
        <v>50</v>
      </c>
      <c r="E752" s="96" t="s">
        <v>38</v>
      </c>
      <c r="F752" s="96" t="s">
        <v>38</v>
      </c>
      <c r="G752" s="19">
        <v>0</v>
      </c>
      <c r="H752" s="96" t="s">
        <v>38</v>
      </c>
      <c r="I752" s="96" t="s">
        <v>38</v>
      </c>
      <c r="J752" s="19">
        <v>53420.72</v>
      </c>
      <c r="K752" s="19">
        <v>53420.72</v>
      </c>
      <c r="L752" t="str">
        <f>VLOOKUP(LEFT(A752,FIND("-",A752)-1),MASTER!A:C,2,FALSE())</f>
        <v>Gold</v>
      </c>
      <c r="M752" t="str">
        <f>VLOOKUP(LEFT(A752,FIND("-",A752)-1),MASTER!A:C,3,FALSE())</f>
        <v>Sale</v>
      </c>
      <c r="N752" t="str">
        <f t="shared" si="58"/>
        <v/>
      </c>
      <c r="O752" t="str">
        <f t="shared" si="59"/>
        <v/>
      </c>
      <c r="P752">
        <f t="shared" si="60"/>
        <v>0</v>
      </c>
      <c r="Q752">
        <f t="shared" si="61"/>
        <v>0</v>
      </c>
      <c r="R752">
        <f t="shared" si="62"/>
        <v>0</v>
      </c>
    </row>
    <row r="753" spans="1:18" ht="15" customHeight="1">
      <c r="A753" s="17" t="s">
        <v>181</v>
      </c>
      <c r="B753" s="17" t="s">
        <v>143</v>
      </c>
      <c r="C753" s="17" t="s">
        <v>48</v>
      </c>
      <c r="D753" s="17" t="s">
        <v>52</v>
      </c>
      <c r="E753" s="96" t="s">
        <v>38</v>
      </c>
      <c r="F753" s="96" t="s">
        <v>38</v>
      </c>
      <c r="G753" s="19">
        <v>0</v>
      </c>
      <c r="H753" s="96" t="s">
        <v>38</v>
      </c>
      <c r="I753" s="96" t="s">
        <v>38</v>
      </c>
      <c r="J753" s="19">
        <v>16907.05</v>
      </c>
      <c r="K753" s="19">
        <v>0</v>
      </c>
      <c r="L753" t="str">
        <f>VLOOKUP(LEFT(A753,FIND("-",A753)-1),MASTER!A:C,2,FALSE())</f>
        <v>Gold</v>
      </c>
      <c r="M753" t="str">
        <f>VLOOKUP(LEFT(A753,FIND("-",A753)-1),MASTER!A:C,3,FALSE())</f>
        <v>Sale</v>
      </c>
      <c r="N753" t="str">
        <f t="shared" si="58"/>
        <v/>
      </c>
      <c r="O753" t="str">
        <f t="shared" si="59"/>
        <v/>
      </c>
      <c r="P753">
        <f t="shared" si="60"/>
        <v>0</v>
      </c>
      <c r="Q753">
        <f t="shared" si="61"/>
        <v>0</v>
      </c>
      <c r="R753">
        <f t="shared" si="62"/>
        <v>0</v>
      </c>
    </row>
    <row r="754" spans="1:18" ht="15" customHeight="1">
      <c r="A754" s="17" t="s">
        <v>181</v>
      </c>
      <c r="B754" s="17" t="s">
        <v>143</v>
      </c>
      <c r="C754" s="17" t="s">
        <v>48</v>
      </c>
      <c r="D754" s="17" t="s">
        <v>53</v>
      </c>
      <c r="E754" s="96" t="s">
        <v>38</v>
      </c>
      <c r="F754" s="96" t="s">
        <v>38</v>
      </c>
      <c r="G754" s="19">
        <v>0</v>
      </c>
      <c r="H754" s="96" t="s">
        <v>38</v>
      </c>
      <c r="I754" s="96" t="s">
        <v>38</v>
      </c>
      <c r="J754" s="19">
        <v>16907.05</v>
      </c>
      <c r="K754" s="19">
        <v>0</v>
      </c>
      <c r="L754" t="str">
        <f>VLOOKUP(LEFT(A754,FIND("-",A754)-1),MASTER!A:C,2,FALSE())</f>
        <v>Gold</v>
      </c>
      <c r="M754" t="str">
        <f>VLOOKUP(LEFT(A754,FIND("-",A754)-1),MASTER!A:C,3,FALSE())</f>
        <v>Sale</v>
      </c>
      <c r="N754" t="str">
        <f t="shared" si="58"/>
        <v/>
      </c>
      <c r="O754" t="str">
        <f t="shared" si="59"/>
        <v/>
      </c>
      <c r="P754">
        <f t="shared" si="60"/>
        <v>0</v>
      </c>
      <c r="Q754">
        <f t="shared" si="61"/>
        <v>0</v>
      </c>
      <c r="R754">
        <f t="shared" si="62"/>
        <v>0</v>
      </c>
    </row>
    <row r="755" spans="1:18" ht="15" customHeight="1">
      <c r="A755" s="17" t="s">
        <v>181</v>
      </c>
      <c r="B755" s="17" t="s">
        <v>143</v>
      </c>
      <c r="C755" s="17" t="s">
        <v>48</v>
      </c>
      <c r="D755" s="17" t="s">
        <v>52</v>
      </c>
      <c r="E755" s="96" t="s">
        <v>38</v>
      </c>
      <c r="F755" s="96" t="s">
        <v>38</v>
      </c>
      <c r="G755" s="19">
        <v>0</v>
      </c>
      <c r="H755" s="96" t="s">
        <v>38</v>
      </c>
      <c r="I755" s="96" t="s">
        <v>38</v>
      </c>
      <c r="J755" s="19">
        <v>801.31</v>
      </c>
      <c r="K755" s="19">
        <v>0</v>
      </c>
      <c r="L755" t="str">
        <f>VLOOKUP(LEFT(A755,FIND("-",A755)-1),MASTER!A:C,2,FALSE())</f>
        <v>Gold</v>
      </c>
      <c r="M755" t="str">
        <f>VLOOKUP(LEFT(A755,FIND("-",A755)-1),MASTER!A:C,3,FALSE())</f>
        <v>Sale</v>
      </c>
      <c r="N755" t="str">
        <f t="shared" si="58"/>
        <v/>
      </c>
      <c r="O755" t="str">
        <f t="shared" si="59"/>
        <v/>
      </c>
      <c r="P755">
        <f t="shared" si="60"/>
        <v>0</v>
      </c>
      <c r="Q755">
        <f t="shared" si="61"/>
        <v>0</v>
      </c>
      <c r="R755">
        <f t="shared" si="62"/>
        <v>0</v>
      </c>
    </row>
    <row r="756" spans="1:18" ht="15" customHeight="1">
      <c r="A756" s="17" t="s">
        <v>181</v>
      </c>
      <c r="B756" s="17" t="s">
        <v>143</v>
      </c>
      <c r="C756" s="17" t="s">
        <v>48</v>
      </c>
      <c r="D756" s="17" t="s">
        <v>53</v>
      </c>
      <c r="E756" s="96" t="s">
        <v>38</v>
      </c>
      <c r="F756" s="96" t="s">
        <v>38</v>
      </c>
      <c r="G756" s="19">
        <v>0</v>
      </c>
      <c r="H756" s="96" t="s">
        <v>38</v>
      </c>
      <c r="I756" s="96" t="s">
        <v>38</v>
      </c>
      <c r="J756" s="19">
        <v>801.31</v>
      </c>
      <c r="K756" s="19">
        <v>0</v>
      </c>
      <c r="L756" t="str">
        <f>VLOOKUP(LEFT(A756,FIND("-",A756)-1),MASTER!A:C,2,FALSE())</f>
        <v>Gold</v>
      </c>
      <c r="M756" t="str">
        <f>VLOOKUP(LEFT(A756,FIND("-",A756)-1),MASTER!A:C,3,FALSE())</f>
        <v>Sale</v>
      </c>
      <c r="N756" t="str">
        <f t="shared" si="58"/>
        <v/>
      </c>
      <c r="O756" t="str">
        <f t="shared" si="59"/>
        <v/>
      </c>
      <c r="P756">
        <f t="shared" si="60"/>
        <v>0</v>
      </c>
      <c r="Q756">
        <f t="shared" si="61"/>
        <v>0</v>
      </c>
      <c r="R756">
        <f t="shared" si="62"/>
        <v>0</v>
      </c>
    </row>
    <row r="757" spans="1:18" ht="15" customHeight="1">
      <c r="A757" s="17" t="s">
        <v>181</v>
      </c>
      <c r="B757" s="17" t="s">
        <v>143</v>
      </c>
      <c r="C757" s="17" t="s">
        <v>48</v>
      </c>
      <c r="D757" s="17" t="s">
        <v>42</v>
      </c>
      <c r="E757" s="96" t="s">
        <v>38</v>
      </c>
      <c r="F757" s="96" t="s">
        <v>38</v>
      </c>
      <c r="G757" s="19">
        <v>0.34</v>
      </c>
      <c r="H757" s="96" t="s">
        <v>38</v>
      </c>
      <c r="I757" s="96" t="s">
        <v>38</v>
      </c>
      <c r="J757" s="19">
        <v>0</v>
      </c>
      <c r="K757" s="19">
        <v>0</v>
      </c>
      <c r="L757" t="str">
        <f>VLOOKUP(LEFT(A757,FIND("-",A757)-1),MASTER!A:C,2,FALSE())</f>
        <v>Gold</v>
      </c>
      <c r="M757" t="str">
        <f>VLOOKUP(LEFT(A757,FIND("-",A757)-1),MASTER!A:C,3,FALSE())</f>
        <v>Sale</v>
      </c>
      <c r="N757" t="str">
        <f t="shared" si="58"/>
        <v/>
      </c>
      <c r="O757" t="str">
        <f t="shared" si="59"/>
        <v/>
      </c>
      <c r="P757">
        <f t="shared" si="60"/>
        <v>0</v>
      </c>
      <c r="Q757">
        <f t="shared" si="61"/>
        <v>0</v>
      </c>
      <c r="R757">
        <f t="shared" si="62"/>
        <v>0</v>
      </c>
    </row>
    <row r="758" spans="1:18" ht="15" customHeight="1">
      <c r="A758" s="17" t="s">
        <v>181</v>
      </c>
      <c r="B758" s="17" t="s">
        <v>143</v>
      </c>
      <c r="C758" s="17" t="s">
        <v>48</v>
      </c>
      <c r="D758" s="17" t="s">
        <v>43</v>
      </c>
      <c r="E758" s="96" t="s">
        <v>38</v>
      </c>
      <c r="F758" s="96" t="s">
        <v>38</v>
      </c>
      <c r="G758" s="19">
        <v>1215974</v>
      </c>
      <c r="H758" s="96" t="s">
        <v>38</v>
      </c>
      <c r="I758" s="96" t="s">
        <v>38</v>
      </c>
      <c r="J758" s="19">
        <v>0</v>
      </c>
      <c r="K758" s="19">
        <v>0</v>
      </c>
      <c r="L758" t="str">
        <f>VLOOKUP(LEFT(A758,FIND("-",A758)-1),MASTER!A:C,2,FALSE())</f>
        <v>Gold</v>
      </c>
      <c r="M758" t="str">
        <f>VLOOKUP(LEFT(A758,FIND("-",A758)-1),MASTER!A:C,3,FALSE())</f>
        <v>Sale</v>
      </c>
      <c r="N758" t="str">
        <f t="shared" si="58"/>
        <v/>
      </c>
      <c r="O758" t="str">
        <f t="shared" si="59"/>
        <v/>
      </c>
      <c r="P758">
        <f t="shared" si="60"/>
        <v>0</v>
      </c>
      <c r="Q758">
        <f t="shared" si="61"/>
        <v>0</v>
      </c>
      <c r="R758">
        <f t="shared" si="62"/>
        <v>0</v>
      </c>
    </row>
    <row r="759" spans="1:18" ht="15" customHeight="1">
      <c r="A759" s="17" t="s">
        <v>182</v>
      </c>
      <c r="B759" s="17" t="s">
        <v>143</v>
      </c>
      <c r="C759" s="17" t="s">
        <v>48</v>
      </c>
      <c r="D759" s="17" t="s">
        <v>57</v>
      </c>
      <c r="E759" s="96" t="s">
        <v>38</v>
      </c>
      <c r="F759" s="19">
        <v>0</v>
      </c>
      <c r="G759" s="19">
        <v>0</v>
      </c>
      <c r="H759" s="97">
        <v>109.321</v>
      </c>
      <c r="I759" s="19">
        <v>7056.9</v>
      </c>
      <c r="J759" s="19">
        <v>771465.39</v>
      </c>
      <c r="K759" s="19">
        <v>771465.39</v>
      </c>
      <c r="L759" t="str">
        <f>VLOOKUP(LEFT(A759,FIND("-",A759)-1),MASTER!A:C,2,FALSE())</f>
        <v>Gold</v>
      </c>
      <c r="M759" t="str">
        <f>VLOOKUP(LEFT(A759,FIND("-",A759)-1),MASTER!A:C,3,FALSE())</f>
        <v>Sale</v>
      </c>
      <c r="N759">
        <f t="shared" si="58"/>
        <v>109.321</v>
      </c>
      <c r="O759">
        <f t="shared" si="59"/>
        <v>7056.9</v>
      </c>
      <c r="P759">
        <f t="shared" si="60"/>
        <v>771467.36499999999</v>
      </c>
      <c r="Q759">
        <f t="shared" si="61"/>
        <v>771467.36499999999</v>
      </c>
      <c r="R759">
        <f t="shared" si="62"/>
        <v>0</v>
      </c>
    </row>
    <row r="760" spans="1:18" ht="15" customHeight="1">
      <c r="A760" s="17" t="s">
        <v>182</v>
      </c>
      <c r="B760" s="17" t="s">
        <v>143</v>
      </c>
      <c r="C760" s="17" t="s">
        <v>48</v>
      </c>
      <c r="D760" s="17" t="s">
        <v>58</v>
      </c>
      <c r="E760" s="96" t="s">
        <v>38</v>
      </c>
      <c r="F760" s="96" t="s">
        <v>38</v>
      </c>
      <c r="G760" s="19">
        <v>0</v>
      </c>
      <c r="H760" s="96" t="s">
        <v>38</v>
      </c>
      <c r="I760" s="96" t="s">
        <v>38</v>
      </c>
      <c r="J760" s="19">
        <v>1545.48</v>
      </c>
      <c r="K760" s="19">
        <v>1545.48</v>
      </c>
      <c r="L760" t="str">
        <f>VLOOKUP(LEFT(A760,FIND("-",A760)-1),MASTER!A:C,2,FALSE())</f>
        <v>Gold</v>
      </c>
      <c r="M760" t="str">
        <f>VLOOKUP(LEFT(A760,FIND("-",A760)-1),MASTER!A:C,3,FALSE())</f>
        <v>Sale</v>
      </c>
      <c r="N760" t="str">
        <f t="shared" si="58"/>
        <v/>
      </c>
      <c r="O760" t="str">
        <f t="shared" si="59"/>
        <v/>
      </c>
      <c r="P760">
        <f t="shared" si="60"/>
        <v>0</v>
      </c>
      <c r="Q760">
        <f t="shared" si="61"/>
        <v>0</v>
      </c>
      <c r="R760">
        <f t="shared" si="62"/>
        <v>0</v>
      </c>
    </row>
    <row r="761" spans="1:18" ht="15" customHeight="1">
      <c r="A761" s="17" t="s">
        <v>182</v>
      </c>
      <c r="B761" s="17" t="s">
        <v>143</v>
      </c>
      <c r="C761" s="17" t="s">
        <v>48</v>
      </c>
      <c r="D761" s="17" t="s">
        <v>59</v>
      </c>
      <c r="E761" s="96" t="s">
        <v>38</v>
      </c>
      <c r="F761" s="96" t="s">
        <v>38</v>
      </c>
      <c r="G761" s="19">
        <v>0</v>
      </c>
      <c r="H761" s="96" t="s">
        <v>38</v>
      </c>
      <c r="I761" s="96" t="s">
        <v>38</v>
      </c>
      <c r="J761" s="19">
        <v>85.25</v>
      </c>
      <c r="K761" s="19">
        <v>85.25</v>
      </c>
      <c r="L761" t="str">
        <f>VLOOKUP(LEFT(A761,FIND("-",A761)-1),MASTER!A:C,2,FALSE())</f>
        <v>Gold</v>
      </c>
      <c r="M761" t="str">
        <f>VLOOKUP(LEFT(A761,FIND("-",A761)-1),MASTER!A:C,3,FALSE())</f>
        <v>Sale</v>
      </c>
      <c r="N761" t="str">
        <f t="shared" si="58"/>
        <v/>
      </c>
      <c r="O761" t="str">
        <f t="shared" si="59"/>
        <v/>
      </c>
      <c r="P761">
        <f t="shared" si="60"/>
        <v>0</v>
      </c>
      <c r="Q761">
        <f t="shared" si="61"/>
        <v>0</v>
      </c>
      <c r="R761">
        <f t="shared" si="62"/>
        <v>0</v>
      </c>
    </row>
    <row r="762" spans="1:18" ht="15" customHeight="1">
      <c r="A762" s="17" t="s">
        <v>182</v>
      </c>
      <c r="B762" s="17" t="s">
        <v>143</v>
      </c>
      <c r="C762" s="17" t="s">
        <v>48</v>
      </c>
      <c r="D762" s="17" t="s">
        <v>60</v>
      </c>
      <c r="E762" s="96" t="s">
        <v>38</v>
      </c>
      <c r="F762" s="96" t="s">
        <v>38</v>
      </c>
      <c r="G762" s="19">
        <v>0</v>
      </c>
      <c r="H762" s="96" t="s">
        <v>38</v>
      </c>
      <c r="I762" s="96" t="s">
        <v>38</v>
      </c>
      <c r="J762" s="19">
        <v>11571.98</v>
      </c>
      <c r="K762" s="19">
        <v>0</v>
      </c>
      <c r="L762" t="str">
        <f>VLOOKUP(LEFT(A762,FIND("-",A762)-1),MASTER!A:C,2,FALSE())</f>
        <v>Gold</v>
      </c>
      <c r="M762" t="str">
        <f>VLOOKUP(LEFT(A762,FIND("-",A762)-1),MASTER!A:C,3,FALSE())</f>
        <v>Sale</v>
      </c>
      <c r="N762" t="str">
        <f t="shared" si="58"/>
        <v/>
      </c>
      <c r="O762" t="str">
        <f t="shared" si="59"/>
        <v/>
      </c>
      <c r="P762">
        <f t="shared" si="60"/>
        <v>0</v>
      </c>
      <c r="Q762">
        <f t="shared" si="61"/>
        <v>0</v>
      </c>
      <c r="R762">
        <f t="shared" si="62"/>
        <v>0</v>
      </c>
    </row>
    <row r="763" spans="1:18" ht="15" customHeight="1">
      <c r="A763" s="17" t="s">
        <v>182</v>
      </c>
      <c r="B763" s="17" t="s">
        <v>143</v>
      </c>
      <c r="C763" s="17" t="s">
        <v>48</v>
      </c>
      <c r="D763" s="17" t="s">
        <v>61</v>
      </c>
      <c r="E763" s="96" t="s">
        <v>38</v>
      </c>
      <c r="F763" s="96" t="s">
        <v>38</v>
      </c>
      <c r="G763" s="19">
        <v>0</v>
      </c>
      <c r="H763" s="96" t="s">
        <v>38</v>
      </c>
      <c r="I763" s="96" t="s">
        <v>38</v>
      </c>
      <c r="J763" s="19">
        <v>11571.98</v>
      </c>
      <c r="K763" s="19">
        <v>0</v>
      </c>
      <c r="L763" t="str">
        <f>VLOOKUP(LEFT(A763,FIND("-",A763)-1),MASTER!A:C,2,FALSE())</f>
        <v>Gold</v>
      </c>
      <c r="M763" t="str">
        <f>VLOOKUP(LEFT(A763,FIND("-",A763)-1),MASTER!A:C,3,FALSE())</f>
        <v>Sale</v>
      </c>
      <c r="N763" t="str">
        <f t="shared" si="58"/>
        <v/>
      </c>
      <c r="O763" t="str">
        <f t="shared" si="59"/>
        <v/>
      </c>
      <c r="P763">
        <f t="shared" si="60"/>
        <v>0</v>
      </c>
      <c r="Q763">
        <f t="shared" si="61"/>
        <v>0</v>
      </c>
      <c r="R763">
        <f t="shared" si="62"/>
        <v>0</v>
      </c>
    </row>
    <row r="764" spans="1:18" ht="15" customHeight="1">
      <c r="A764" s="17" t="s">
        <v>182</v>
      </c>
      <c r="B764" s="17" t="s">
        <v>143</v>
      </c>
      <c r="C764" s="17" t="s">
        <v>48</v>
      </c>
      <c r="D764" s="17" t="s">
        <v>60</v>
      </c>
      <c r="E764" s="96" t="s">
        <v>38</v>
      </c>
      <c r="F764" s="96" t="s">
        <v>38</v>
      </c>
      <c r="G764" s="19">
        <v>0</v>
      </c>
      <c r="H764" s="96" t="s">
        <v>38</v>
      </c>
      <c r="I764" s="96" t="s">
        <v>38</v>
      </c>
      <c r="J764" s="19">
        <v>23.18</v>
      </c>
      <c r="K764" s="19">
        <v>0</v>
      </c>
      <c r="L764" t="str">
        <f>VLOOKUP(LEFT(A764,FIND("-",A764)-1),MASTER!A:C,2,FALSE())</f>
        <v>Gold</v>
      </c>
      <c r="M764" t="str">
        <f>VLOOKUP(LEFT(A764,FIND("-",A764)-1),MASTER!A:C,3,FALSE())</f>
        <v>Sale</v>
      </c>
      <c r="N764" t="str">
        <f t="shared" si="58"/>
        <v/>
      </c>
      <c r="O764" t="str">
        <f t="shared" si="59"/>
        <v/>
      </c>
      <c r="P764">
        <f t="shared" si="60"/>
        <v>0</v>
      </c>
      <c r="Q764">
        <f t="shared" si="61"/>
        <v>0</v>
      </c>
      <c r="R764">
        <f t="shared" si="62"/>
        <v>0</v>
      </c>
    </row>
    <row r="765" spans="1:18" ht="15" customHeight="1">
      <c r="A765" s="17" t="s">
        <v>182</v>
      </c>
      <c r="B765" s="17" t="s">
        <v>143</v>
      </c>
      <c r="C765" s="17" t="s">
        <v>48</v>
      </c>
      <c r="D765" s="17" t="s">
        <v>61</v>
      </c>
      <c r="E765" s="96" t="s">
        <v>38</v>
      </c>
      <c r="F765" s="96" t="s">
        <v>38</v>
      </c>
      <c r="G765" s="19">
        <v>0</v>
      </c>
      <c r="H765" s="96" t="s">
        <v>38</v>
      </c>
      <c r="I765" s="96" t="s">
        <v>38</v>
      </c>
      <c r="J765" s="19">
        <v>23.18</v>
      </c>
      <c r="K765" s="19">
        <v>0</v>
      </c>
      <c r="L765" t="str">
        <f>VLOOKUP(LEFT(A765,FIND("-",A765)-1),MASTER!A:C,2,FALSE())</f>
        <v>Gold</v>
      </c>
      <c r="M765" t="str">
        <f>VLOOKUP(LEFT(A765,FIND("-",A765)-1),MASTER!A:C,3,FALSE())</f>
        <v>Sale</v>
      </c>
      <c r="N765" t="str">
        <f t="shared" si="58"/>
        <v/>
      </c>
      <c r="O765" t="str">
        <f t="shared" si="59"/>
        <v/>
      </c>
      <c r="P765">
        <f t="shared" si="60"/>
        <v>0</v>
      </c>
      <c r="Q765">
        <f t="shared" si="61"/>
        <v>0</v>
      </c>
      <c r="R765">
        <f t="shared" si="62"/>
        <v>0</v>
      </c>
    </row>
    <row r="766" spans="1:18" ht="15" customHeight="1">
      <c r="A766" s="17" t="s">
        <v>182</v>
      </c>
      <c r="B766" s="17" t="s">
        <v>143</v>
      </c>
      <c r="C766" s="17" t="s">
        <v>48</v>
      </c>
      <c r="D766" s="17" t="s">
        <v>60</v>
      </c>
      <c r="E766" s="96" t="s">
        <v>38</v>
      </c>
      <c r="F766" s="96" t="s">
        <v>38</v>
      </c>
      <c r="G766" s="19">
        <v>0</v>
      </c>
      <c r="H766" s="96" t="s">
        <v>38</v>
      </c>
      <c r="I766" s="96" t="s">
        <v>38</v>
      </c>
      <c r="J766" s="19">
        <v>1.28</v>
      </c>
      <c r="K766" s="19">
        <v>0</v>
      </c>
      <c r="L766" t="str">
        <f>VLOOKUP(LEFT(A766,FIND("-",A766)-1),MASTER!A:C,2,FALSE())</f>
        <v>Gold</v>
      </c>
      <c r="M766" t="str">
        <f>VLOOKUP(LEFT(A766,FIND("-",A766)-1),MASTER!A:C,3,FALSE())</f>
        <v>Sale</v>
      </c>
      <c r="N766" t="str">
        <f t="shared" si="58"/>
        <v/>
      </c>
      <c r="O766" t="str">
        <f t="shared" si="59"/>
        <v/>
      </c>
      <c r="P766">
        <f t="shared" si="60"/>
        <v>0</v>
      </c>
      <c r="Q766">
        <f t="shared" si="61"/>
        <v>0</v>
      </c>
      <c r="R766">
        <f t="shared" si="62"/>
        <v>0</v>
      </c>
    </row>
    <row r="767" spans="1:18" ht="15" customHeight="1">
      <c r="A767" s="17" t="s">
        <v>182</v>
      </c>
      <c r="B767" s="17" t="s">
        <v>143</v>
      </c>
      <c r="C767" s="17" t="s">
        <v>48</v>
      </c>
      <c r="D767" s="17" t="s">
        <v>61</v>
      </c>
      <c r="E767" s="96" t="s">
        <v>38</v>
      </c>
      <c r="F767" s="96" t="s">
        <v>38</v>
      </c>
      <c r="G767" s="19">
        <v>0</v>
      </c>
      <c r="H767" s="96" t="s">
        <v>38</v>
      </c>
      <c r="I767" s="96" t="s">
        <v>38</v>
      </c>
      <c r="J767" s="19">
        <v>1.28</v>
      </c>
      <c r="K767" s="19">
        <v>0</v>
      </c>
      <c r="L767" t="str">
        <f>VLOOKUP(LEFT(A767,FIND("-",A767)-1),MASTER!A:C,2,FALSE())</f>
        <v>Gold</v>
      </c>
      <c r="M767" t="str">
        <f>VLOOKUP(LEFT(A767,FIND("-",A767)-1),MASTER!A:C,3,FALSE())</f>
        <v>Sale</v>
      </c>
      <c r="N767" t="str">
        <f t="shared" si="58"/>
        <v/>
      </c>
      <c r="O767" t="str">
        <f t="shared" si="59"/>
        <v/>
      </c>
      <c r="P767">
        <f t="shared" si="60"/>
        <v>0</v>
      </c>
      <c r="Q767">
        <f t="shared" si="61"/>
        <v>0</v>
      </c>
      <c r="R767">
        <f t="shared" si="62"/>
        <v>0</v>
      </c>
    </row>
    <row r="768" spans="1:18" ht="15" customHeight="1">
      <c r="A768" s="17" t="s">
        <v>182</v>
      </c>
      <c r="B768" s="17" t="s">
        <v>143</v>
      </c>
      <c r="C768" s="17" t="s">
        <v>48</v>
      </c>
      <c r="D768" s="17" t="s">
        <v>42</v>
      </c>
      <c r="E768" s="96" t="s">
        <v>38</v>
      </c>
      <c r="F768" s="96" t="s">
        <v>38</v>
      </c>
      <c r="G768" s="19">
        <v>0</v>
      </c>
      <c r="H768" s="96" t="s">
        <v>38</v>
      </c>
      <c r="I768" s="96" t="s">
        <v>38</v>
      </c>
      <c r="J768" s="19">
        <v>0</v>
      </c>
      <c r="K768" s="19">
        <v>0</v>
      </c>
      <c r="L768" t="str">
        <f>VLOOKUP(LEFT(A768,FIND("-",A768)-1),MASTER!A:C,2,FALSE())</f>
        <v>Gold</v>
      </c>
      <c r="M768" t="str">
        <f>VLOOKUP(LEFT(A768,FIND("-",A768)-1),MASTER!A:C,3,FALSE())</f>
        <v>Sale</v>
      </c>
      <c r="N768" t="str">
        <f t="shared" si="58"/>
        <v/>
      </c>
      <c r="O768" t="str">
        <f t="shared" si="59"/>
        <v/>
      </c>
      <c r="P768">
        <f t="shared" si="60"/>
        <v>0</v>
      </c>
      <c r="Q768">
        <f t="shared" si="61"/>
        <v>0</v>
      </c>
      <c r="R768">
        <f t="shared" si="62"/>
        <v>0</v>
      </c>
    </row>
    <row r="769" spans="1:18" ht="15" customHeight="1">
      <c r="A769" s="17" t="s">
        <v>182</v>
      </c>
      <c r="B769" s="17" t="s">
        <v>143</v>
      </c>
      <c r="C769" s="17" t="s">
        <v>48</v>
      </c>
      <c r="D769" s="17" t="s">
        <v>43</v>
      </c>
      <c r="E769" s="96" t="s">
        <v>38</v>
      </c>
      <c r="F769" s="96" t="s">
        <v>38</v>
      </c>
      <c r="G769" s="19">
        <v>796289</v>
      </c>
      <c r="H769" s="96" t="s">
        <v>38</v>
      </c>
      <c r="I769" s="96" t="s">
        <v>38</v>
      </c>
      <c r="J769" s="19">
        <v>0</v>
      </c>
      <c r="K769" s="19">
        <v>0</v>
      </c>
      <c r="L769" t="str">
        <f>VLOOKUP(LEFT(A769,FIND("-",A769)-1),MASTER!A:C,2,FALSE())</f>
        <v>Gold</v>
      </c>
      <c r="M769" t="str">
        <f>VLOOKUP(LEFT(A769,FIND("-",A769)-1),MASTER!A:C,3,FALSE())</f>
        <v>Sale</v>
      </c>
      <c r="N769" t="str">
        <f t="shared" si="58"/>
        <v/>
      </c>
      <c r="O769" t="str">
        <f t="shared" si="59"/>
        <v/>
      </c>
      <c r="P769">
        <f t="shared" si="60"/>
        <v>0</v>
      </c>
      <c r="Q769">
        <f t="shared" si="61"/>
        <v>0</v>
      </c>
      <c r="R769">
        <f t="shared" si="62"/>
        <v>0</v>
      </c>
    </row>
    <row r="770" spans="1:18" ht="15" customHeight="1">
      <c r="A770" s="17" t="s">
        <v>183</v>
      </c>
      <c r="B770" s="17" t="s">
        <v>143</v>
      </c>
      <c r="C770" s="17" t="s">
        <v>48</v>
      </c>
      <c r="D770" s="17" t="s">
        <v>57</v>
      </c>
      <c r="E770" s="96" t="s">
        <v>38</v>
      </c>
      <c r="F770" s="19">
        <v>0</v>
      </c>
      <c r="G770" s="19">
        <v>0</v>
      </c>
      <c r="H770" s="97">
        <v>102.774</v>
      </c>
      <c r="I770" s="19">
        <v>7056.9</v>
      </c>
      <c r="J770" s="19">
        <v>725263.14</v>
      </c>
      <c r="K770" s="19">
        <v>725263.14</v>
      </c>
      <c r="L770" t="str">
        <f>VLOOKUP(LEFT(A770,FIND("-",A770)-1),MASTER!A:C,2,FALSE())</f>
        <v>Gold</v>
      </c>
      <c r="M770" t="str">
        <f>VLOOKUP(LEFT(A770,FIND("-",A770)-1),MASTER!A:C,3,FALSE())</f>
        <v>Sale</v>
      </c>
      <c r="N770">
        <f t="shared" si="58"/>
        <v>102.774</v>
      </c>
      <c r="O770">
        <f t="shared" si="59"/>
        <v>7056.9</v>
      </c>
      <c r="P770">
        <f t="shared" si="60"/>
        <v>725265.84100000001</v>
      </c>
      <c r="Q770">
        <f t="shared" si="61"/>
        <v>725265.84100000001</v>
      </c>
      <c r="R770">
        <f t="shared" si="62"/>
        <v>0</v>
      </c>
    </row>
    <row r="771" spans="1:18" ht="15" customHeight="1">
      <c r="A771" s="17" t="s">
        <v>183</v>
      </c>
      <c r="B771" s="17" t="s">
        <v>143</v>
      </c>
      <c r="C771" s="17" t="s">
        <v>48</v>
      </c>
      <c r="D771" s="17" t="s">
        <v>59</v>
      </c>
      <c r="E771" s="96" t="s">
        <v>38</v>
      </c>
      <c r="F771" s="96" t="s">
        <v>38</v>
      </c>
      <c r="G771" s="19">
        <v>0</v>
      </c>
      <c r="H771" s="96" t="s">
        <v>38</v>
      </c>
      <c r="I771" s="96" t="s">
        <v>38</v>
      </c>
      <c r="J771" s="19">
        <v>90.25</v>
      </c>
      <c r="K771" s="19">
        <v>90.25</v>
      </c>
      <c r="L771" t="str">
        <f>VLOOKUP(LEFT(A771,FIND("-",A771)-1),MASTER!A:C,2,FALSE())</f>
        <v>Gold</v>
      </c>
      <c r="M771" t="str">
        <f>VLOOKUP(LEFT(A771,FIND("-",A771)-1),MASTER!A:C,3,FALSE())</f>
        <v>Sale</v>
      </c>
      <c r="N771" t="str">
        <f t="shared" si="58"/>
        <v/>
      </c>
      <c r="O771" t="str">
        <f t="shared" si="59"/>
        <v/>
      </c>
      <c r="P771">
        <f t="shared" si="60"/>
        <v>0</v>
      </c>
      <c r="Q771">
        <f t="shared" si="61"/>
        <v>0</v>
      </c>
      <c r="R771">
        <f t="shared" si="62"/>
        <v>0</v>
      </c>
    </row>
    <row r="772" spans="1:18" ht="15" customHeight="1">
      <c r="A772" s="17" t="s">
        <v>183</v>
      </c>
      <c r="B772" s="17" t="s">
        <v>143</v>
      </c>
      <c r="C772" s="17" t="s">
        <v>48</v>
      </c>
      <c r="D772" s="17" t="s">
        <v>58</v>
      </c>
      <c r="E772" s="96" t="s">
        <v>38</v>
      </c>
      <c r="F772" s="96" t="s">
        <v>38</v>
      </c>
      <c r="G772" s="19">
        <v>0</v>
      </c>
      <c r="H772" s="96" t="s">
        <v>38</v>
      </c>
      <c r="I772" s="96" t="s">
        <v>38</v>
      </c>
      <c r="J772" s="19">
        <v>1453.75</v>
      </c>
      <c r="K772" s="19">
        <v>1453.75</v>
      </c>
      <c r="L772" t="str">
        <f>VLOOKUP(LEFT(A772,FIND("-",A772)-1),MASTER!A:C,2,FALSE())</f>
        <v>Gold</v>
      </c>
      <c r="M772" t="str">
        <f>VLOOKUP(LEFT(A772,FIND("-",A772)-1),MASTER!A:C,3,FALSE())</f>
        <v>Sale</v>
      </c>
      <c r="N772" t="str">
        <f t="shared" si="58"/>
        <v/>
      </c>
      <c r="O772" t="str">
        <f t="shared" si="59"/>
        <v/>
      </c>
      <c r="P772">
        <f t="shared" si="60"/>
        <v>0</v>
      </c>
      <c r="Q772">
        <f t="shared" si="61"/>
        <v>0</v>
      </c>
      <c r="R772">
        <f t="shared" si="62"/>
        <v>0</v>
      </c>
    </row>
    <row r="773" spans="1:18" ht="15" customHeight="1">
      <c r="A773" s="17" t="s">
        <v>183</v>
      </c>
      <c r="B773" s="17" t="s">
        <v>143</v>
      </c>
      <c r="C773" s="17" t="s">
        <v>48</v>
      </c>
      <c r="D773" s="17" t="s">
        <v>60</v>
      </c>
      <c r="E773" s="96" t="s">
        <v>38</v>
      </c>
      <c r="F773" s="96" t="s">
        <v>38</v>
      </c>
      <c r="G773" s="19">
        <v>0</v>
      </c>
      <c r="H773" s="96" t="s">
        <v>38</v>
      </c>
      <c r="I773" s="96" t="s">
        <v>38</v>
      </c>
      <c r="J773" s="19">
        <v>10878.95</v>
      </c>
      <c r="K773" s="19">
        <v>0</v>
      </c>
      <c r="L773" t="str">
        <f>VLOOKUP(LEFT(A773,FIND("-",A773)-1),MASTER!A:C,2,FALSE())</f>
        <v>Gold</v>
      </c>
      <c r="M773" t="str">
        <f>VLOOKUP(LEFT(A773,FIND("-",A773)-1),MASTER!A:C,3,FALSE())</f>
        <v>Sale</v>
      </c>
      <c r="N773" t="str">
        <f t="shared" ref="N773:N836" si="63">IF(M773="SALE",H773,IF(M773="Purchase",E773,"False"))</f>
        <v/>
      </c>
      <c r="O773" t="str">
        <f t="shared" ref="O773:O836" si="64">IF(M773="SALE",I773,IF(M773="Purchase",F773,"False"))</f>
        <v/>
      </c>
      <c r="P773">
        <f t="shared" ref="P773:P836" si="65">IF(AND(N773="",O773=""),0,ROUND(N773*O773,3))</f>
        <v>0</v>
      </c>
      <c r="Q773">
        <f t="shared" ref="Q773:Q836" si="66">IF(M773="SALE",P773,IF(M773="Purchase",0,"FALSE"))</f>
        <v>0</v>
      </c>
      <c r="R773">
        <f t="shared" ref="R773:R836" si="67">IF(M773="Purchase",P773,IF(M773="Sale",0,"FALSE"))</f>
        <v>0</v>
      </c>
    </row>
    <row r="774" spans="1:18" ht="15" customHeight="1">
      <c r="A774" s="17" t="s">
        <v>183</v>
      </c>
      <c r="B774" s="17" t="s">
        <v>143</v>
      </c>
      <c r="C774" s="17" t="s">
        <v>48</v>
      </c>
      <c r="D774" s="17" t="s">
        <v>61</v>
      </c>
      <c r="E774" s="96" t="s">
        <v>38</v>
      </c>
      <c r="F774" s="96" t="s">
        <v>38</v>
      </c>
      <c r="G774" s="19">
        <v>0</v>
      </c>
      <c r="H774" s="96" t="s">
        <v>38</v>
      </c>
      <c r="I774" s="96" t="s">
        <v>38</v>
      </c>
      <c r="J774" s="19">
        <v>10878.95</v>
      </c>
      <c r="K774" s="19">
        <v>0</v>
      </c>
      <c r="L774" t="str">
        <f>VLOOKUP(LEFT(A774,FIND("-",A774)-1),MASTER!A:C,2,FALSE())</f>
        <v>Gold</v>
      </c>
      <c r="M774" t="str">
        <f>VLOOKUP(LEFT(A774,FIND("-",A774)-1),MASTER!A:C,3,FALSE())</f>
        <v>Sale</v>
      </c>
      <c r="N774" t="str">
        <f t="shared" si="63"/>
        <v/>
      </c>
      <c r="O774" t="str">
        <f t="shared" si="64"/>
        <v/>
      </c>
      <c r="P774">
        <f t="shared" si="65"/>
        <v>0</v>
      </c>
      <c r="Q774">
        <f t="shared" si="66"/>
        <v>0</v>
      </c>
      <c r="R774">
        <f t="shared" si="67"/>
        <v>0</v>
      </c>
    </row>
    <row r="775" spans="1:18" ht="15" customHeight="1">
      <c r="A775" s="17" t="s">
        <v>183</v>
      </c>
      <c r="B775" s="17" t="s">
        <v>143</v>
      </c>
      <c r="C775" s="17" t="s">
        <v>48</v>
      </c>
      <c r="D775" s="17" t="s">
        <v>60</v>
      </c>
      <c r="E775" s="96" t="s">
        <v>38</v>
      </c>
      <c r="F775" s="96" t="s">
        <v>38</v>
      </c>
      <c r="G775" s="19">
        <v>0</v>
      </c>
      <c r="H775" s="96" t="s">
        <v>38</v>
      </c>
      <c r="I775" s="96" t="s">
        <v>38</v>
      </c>
      <c r="J775" s="19">
        <v>1.35</v>
      </c>
      <c r="K775" s="19">
        <v>0</v>
      </c>
      <c r="L775" t="str">
        <f>VLOOKUP(LEFT(A775,FIND("-",A775)-1),MASTER!A:C,2,FALSE())</f>
        <v>Gold</v>
      </c>
      <c r="M775" t="str">
        <f>VLOOKUP(LEFT(A775,FIND("-",A775)-1),MASTER!A:C,3,FALSE())</f>
        <v>Sale</v>
      </c>
      <c r="N775" t="str">
        <f t="shared" si="63"/>
        <v/>
      </c>
      <c r="O775" t="str">
        <f t="shared" si="64"/>
        <v/>
      </c>
      <c r="P775">
        <f t="shared" si="65"/>
        <v>0</v>
      </c>
      <c r="Q775">
        <f t="shared" si="66"/>
        <v>0</v>
      </c>
      <c r="R775">
        <f t="shared" si="67"/>
        <v>0</v>
      </c>
    </row>
    <row r="776" spans="1:18" ht="15" customHeight="1">
      <c r="A776" s="17" t="s">
        <v>183</v>
      </c>
      <c r="B776" s="17" t="s">
        <v>143</v>
      </c>
      <c r="C776" s="17" t="s">
        <v>48</v>
      </c>
      <c r="D776" s="17" t="s">
        <v>61</v>
      </c>
      <c r="E776" s="96" t="s">
        <v>38</v>
      </c>
      <c r="F776" s="96" t="s">
        <v>38</v>
      </c>
      <c r="G776" s="19">
        <v>0</v>
      </c>
      <c r="H776" s="96" t="s">
        <v>38</v>
      </c>
      <c r="I776" s="96" t="s">
        <v>38</v>
      </c>
      <c r="J776" s="19">
        <v>1.35</v>
      </c>
      <c r="K776" s="19">
        <v>0</v>
      </c>
      <c r="L776" t="str">
        <f>VLOOKUP(LEFT(A776,FIND("-",A776)-1),MASTER!A:C,2,FALSE())</f>
        <v>Gold</v>
      </c>
      <c r="M776" t="str">
        <f>VLOOKUP(LEFT(A776,FIND("-",A776)-1),MASTER!A:C,3,FALSE())</f>
        <v>Sale</v>
      </c>
      <c r="N776" t="str">
        <f t="shared" si="63"/>
        <v/>
      </c>
      <c r="O776" t="str">
        <f t="shared" si="64"/>
        <v/>
      </c>
      <c r="P776">
        <f t="shared" si="65"/>
        <v>0</v>
      </c>
      <c r="Q776">
        <f t="shared" si="66"/>
        <v>0</v>
      </c>
      <c r="R776">
        <f t="shared" si="67"/>
        <v>0</v>
      </c>
    </row>
    <row r="777" spans="1:18" ht="15" customHeight="1">
      <c r="A777" s="17" t="s">
        <v>183</v>
      </c>
      <c r="B777" s="17" t="s">
        <v>143</v>
      </c>
      <c r="C777" s="17" t="s">
        <v>48</v>
      </c>
      <c r="D777" s="17" t="s">
        <v>60</v>
      </c>
      <c r="E777" s="96" t="s">
        <v>38</v>
      </c>
      <c r="F777" s="96" t="s">
        <v>38</v>
      </c>
      <c r="G777" s="19">
        <v>0</v>
      </c>
      <c r="H777" s="96" t="s">
        <v>38</v>
      </c>
      <c r="I777" s="96" t="s">
        <v>38</v>
      </c>
      <c r="J777" s="19">
        <v>21.81</v>
      </c>
      <c r="K777" s="19">
        <v>0</v>
      </c>
      <c r="L777" t="str">
        <f>VLOOKUP(LEFT(A777,FIND("-",A777)-1),MASTER!A:C,2,FALSE())</f>
        <v>Gold</v>
      </c>
      <c r="M777" t="str">
        <f>VLOOKUP(LEFT(A777,FIND("-",A777)-1),MASTER!A:C,3,FALSE())</f>
        <v>Sale</v>
      </c>
      <c r="N777" t="str">
        <f t="shared" si="63"/>
        <v/>
      </c>
      <c r="O777" t="str">
        <f t="shared" si="64"/>
        <v/>
      </c>
      <c r="P777">
        <f t="shared" si="65"/>
        <v>0</v>
      </c>
      <c r="Q777">
        <f t="shared" si="66"/>
        <v>0</v>
      </c>
      <c r="R777">
        <f t="shared" si="67"/>
        <v>0</v>
      </c>
    </row>
    <row r="778" spans="1:18" ht="15" customHeight="1">
      <c r="A778" s="17" t="s">
        <v>183</v>
      </c>
      <c r="B778" s="17" t="s">
        <v>143</v>
      </c>
      <c r="C778" s="17" t="s">
        <v>48</v>
      </c>
      <c r="D778" s="17" t="s">
        <v>61</v>
      </c>
      <c r="E778" s="96" t="s">
        <v>38</v>
      </c>
      <c r="F778" s="96" t="s">
        <v>38</v>
      </c>
      <c r="G778" s="19">
        <v>0</v>
      </c>
      <c r="H778" s="96" t="s">
        <v>38</v>
      </c>
      <c r="I778" s="96" t="s">
        <v>38</v>
      </c>
      <c r="J778" s="19">
        <v>21.81</v>
      </c>
      <c r="K778" s="19">
        <v>0</v>
      </c>
      <c r="L778" t="str">
        <f>VLOOKUP(LEFT(A778,FIND("-",A778)-1),MASTER!A:C,2,FALSE())</f>
        <v>Gold</v>
      </c>
      <c r="M778" t="str">
        <f>VLOOKUP(LEFT(A778,FIND("-",A778)-1),MASTER!A:C,3,FALSE())</f>
        <v>Sale</v>
      </c>
      <c r="N778" t="str">
        <f t="shared" si="63"/>
        <v/>
      </c>
      <c r="O778" t="str">
        <f t="shared" si="64"/>
        <v/>
      </c>
      <c r="P778">
        <f t="shared" si="65"/>
        <v>0</v>
      </c>
      <c r="Q778">
        <f t="shared" si="66"/>
        <v>0</v>
      </c>
      <c r="R778">
        <f t="shared" si="67"/>
        <v>0</v>
      </c>
    </row>
    <row r="779" spans="1:18" ht="15" customHeight="1">
      <c r="A779" s="17" t="s">
        <v>183</v>
      </c>
      <c r="B779" s="17" t="s">
        <v>143</v>
      </c>
      <c r="C779" s="17" t="s">
        <v>48</v>
      </c>
      <c r="D779" s="17" t="s">
        <v>42</v>
      </c>
      <c r="E779" s="96" t="s">
        <v>38</v>
      </c>
      <c r="F779" s="96" t="s">
        <v>38</v>
      </c>
      <c r="G779" s="19">
        <v>0.36</v>
      </c>
      <c r="H779" s="96" t="s">
        <v>38</v>
      </c>
      <c r="I779" s="96" t="s">
        <v>38</v>
      </c>
      <c r="J779" s="19">
        <v>0</v>
      </c>
      <c r="K779" s="19">
        <v>0</v>
      </c>
      <c r="L779" t="str">
        <f>VLOOKUP(LEFT(A779,FIND("-",A779)-1),MASTER!A:C,2,FALSE())</f>
        <v>Gold</v>
      </c>
      <c r="M779" t="str">
        <f>VLOOKUP(LEFT(A779,FIND("-",A779)-1),MASTER!A:C,3,FALSE())</f>
        <v>Sale</v>
      </c>
      <c r="N779" t="str">
        <f t="shared" si="63"/>
        <v/>
      </c>
      <c r="O779" t="str">
        <f t="shared" si="64"/>
        <v/>
      </c>
      <c r="P779">
        <f t="shared" si="65"/>
        <v>0</v>
      </c>
      <c r="Q779">
        <f t="shared" si="66"/>
        <v>0</v>
      </c>
      <c r="R779">
        <f t="shared" si="67"/>
        <v>0</v>
      </c>
    </row>
    <row r="780" spans="1:18" ht="15" customHeight="1">
      <c r="A780" s="17" t="s">
        <v>183</v>
      </c>
      <c r="B780" s="17" t="s">
        <v>143</v>
      </c>
      <c r="C780" s="17" t="s">
        <v>48</v>
      </c>
      <c r="D780" s="17" t="s">
        <v>43</v>
      </c>
      <c r="E780" s="96" t="s">
        <v>38</v>
      </c>
      <c r="F780" s="96" t="s">
        <v>38</v>
      </c>
      <c r="G780" s="19">
        <v>748611</v>
      </c>
      <c r="H780" s="96" t="s">
        <v>38</v>
      </c>
      <c r="I780" s="96" t="s">
        <v>38</v>
      </c>
      <c r="J780" s="19">
        <v>0</v>
      </c>
      <c r="K780" s="19">
        <v>0</v>
      </c>
      <c r="L780" t="str">
        <f>VLOOKUP(LEFT(A780,FIND("-",A780)-1),MASTER!A:C,2,FALSE())</f>
        <v>Gold</v>
      </c>
      <c r="M780" t="str">
        <f>VLOOKUP(LEFT(A780,FIND("-",A780)-1),MASTER!A:C,3,FALSE())</f>
        <v>Sale</v>
      </c>
      <c r="N780" t="str">
        <f t="shared" si="63"/>
        <v/>
      </c>
      <c r="O780" t="str">
        <f t="shared" si="64"/>
        <v/>
      </c>
      <c r="P780">
        <f t="shared" si="65"/>
        <v>0</v>
      </c>
      <c r="Q780">
        <f t="shared" si="66"/>
        <v>0</v>
      </c>
      <c r="R780">
        <f t="shared" si="67"/>
        <v>0</v>
      </c>
    </row>
    <row r="781" spans="1:18" ht="15" customHeight="1">
      <c r="A781" s="17" t="s">
        <v>184</v>
      </c>
      <c r="B781" s="17" t="s">
        <v>143</v>
      </c>
      <c r="C781" s="17" t="s">
        <v>48</v>
      </c>
      <c r="D781" s="17" t="s">
        <v>57</v>
      </c>
      <c r="E781" s="96" t="s">
        <v>38</v>
      </c>
      <c r="F781" s="19">
        <v>0</v>
      </c>
      <c r="G781" s="19">
        <v>0</v>
      </c>
      <c r="H781" s="97">
        <v>49.292000000000002</v>
      </c>
      <c r="I781" s="19">
        <v>7056.9</v>
      </c>
      <c r="J781" s="19">
        <v>347851.07</v>
      </c>
      <c r="K781" s="19">
        <v>347851.07</v>
      </c>
      <c r="L781" t="str">
        <f>VLOOKUP(LEFT(A781,FIND("-",A781)-1),MASTER!A:C,2,FALSE())</f>
        <v>Gold</v>
      </c>
      <c r="M781" t="str">
        <f>VLOOKUP(LEFT(A781,FIND("-",A781)-1),MASTER!A:C,3,FALSE())</f>
        <v>Sale</v>
      </c>
      <c r="N781">
        <f t="shared" si="63"/>
        <v>49.292000000000002</v>
      </c>
      <c r="O781">
        <f t="shared" si="64"/>
        <v>7056.9</v>
      </c>
      <c r="P781">
        <f t="shared" si="65"/>
        <v>347848.71500000003</v>
      </c>
      <c r="Q781">
        <f t="shared" si="66"/>
        <v>347848.71500000003</v>
      </c>
      <c r="R781">
        <f t="shared" si="67"/>
        <v>0</v>
      </c>
    </row>
    <row r="782" spans="1:18" ht="15" customHeight="1">
      <c r="A782" s="17" t="s">
        <v>184</v>
      </c>
      <c r="B782" s="17" t="s">
        <v>143</v>
      </c>
      <c r="C782" s="17" t="s">
        <v>48</v>
      </c>
      <c r="D782" s="17" t="s">
        <v>58</v>
      </c>
      <c r="E782" s="96" t="s">
        <v>38</v>
      </c>
      <c r="F782" s="96" t="s">
        <v>38</v>
      </c>
      <c r="G782" s="19">
        <v>0</v>
      </c>
      <c r="H782" s="96" t="s">
        <v>38</v>
      </c>
      <c r="I782" s="96" t="s">
        <v>38</v>
      </c>
      <c r="J782" s="19">
        <v>698.64</v>
      </c>
      <c r="K782" s="19">
        <v>698.64</v>
      </c>
      <c r="L782" t="str">
        <f>VLOOKUP(LEFT(A782,FIND("-",A782)-1),MASTER!A:C,2,FALSE())</f>
        <v>Gold</v>
      </c>
      <c r="M782" t="str">
        <f>VLOOKUP(LEFT(A782,FIND("-",A782)-1),MASTER!A:C,3,FALSE())</f>
        <v>Sale</v>
      </c>
      <c r="N782" t="str">
        <f t="shared" si="63"/>
        <v/>
      </c>
      <c r="O782" t="str">
        <f t="shared" si="64"/>
        <v/>
      </c>
      <c r="P782">
        <f t="shared" si="65"/>
        <v>0</v>
      </c>
      <c r="Q782">
        <f t="shared" si="66"/>
        <v>0</v>
      </c>
      <c r="R782">
        <f t="shared" si="67"/>
        <v>0</v>
      </c>
    </row>
    <row r="783" spans="1:18" ht="15" customHeight="1">
      <c r="A783" s="17" t="s">
        <v>184</v>
      </c>
      <c r="B783" s="17" t="s">
        <v>143</v>
      </c>
      <c r="C783" s="17" t="s">
        <v>48</v>
      </c>
      <c r="D783" s="17" t="s">
        <v>59</v>
      </c>
      <c r="E783" s="96" t="s">
        <v>38</v>
      </c>
      <c r="F783" s="96" t="s">
        <v>38</v>
      </c>
      <c r="G783" s="19">
        <v>0</v>
      </c>
      <c r="H783" s="96" t="s">
        <v>38</v>
      </c>
      <c r="I783" s="96" t="s">
        <v>38</v>
      </c>
      <c r="J783" s="19">
        <v>125</v>
      </c>
      <c r="K783" s="19">
        <v>125</v>
      </c>
      <c r="L783" t="str">
        <f>VLOOKUP(LEFT(A783,FIND("-",A783)-1),MASTER!A:C,2,FALSE())</f>
        <v>Gold</v>
      </c>
      <c r="M783" t="str">
        <f>VLOOKUP(LEFT(A783,FIND("-",A783)-1),MASTER!A:C,3,FALSE())</f>
        <v>Sale</v>
      </c>
      <c r="N783" t="str">
        <f t="shared" si="63"/>
        <v/>
      </c>
      <c r="O783" t="str">
        <f t="shared" si="64"/>
        <v/>
      </c>
      <c r="P783">
        <f t="shared" si="65"/>
        <v>0</v>
      </c>
      <c r="Q783">
        <f t="shared" si="66"/>
        <v>0</v>
      </c>
      <c r="R783">
        <f t="shared" si="67"/>
        <v>0</v>
      </c>
    </row>
    <row r="784" spans="1:18" ht="15" customHeight="1">
      <c r="A784" s="17" t="s">
        <v>184</v>
      </c>
      <c r="B784" s="17" t="s">
        <v>143</v>
      </c>
      <c r="C784" s="17" t="s">
        <v>48</v>
      </c>
      <c r="D784" s="17" t="s">
        <v>60</v>
      </c>
      <c r="E784" s="96" t="s">
        <v>38</v>
      </c>
      <c r="F784" s="96" t="s">
        <v>38</v>
      </c>
      <c r="G784" s="19">
        <v>0</v>
      </c>
      <c r="H784" s="96" t="s">
        <v>38</v>
      </c>
      <c r="I784" s="96" t="s">
        <v>38</v>
      </c>
      <c r="J784" s="19">
        <v>5217.7700000000004</v>
      </c>
      <c r="K784" s="19">
        <v>0</v>
      </c>
      <c r="L784" t="str">
        <f>VLOOKUP(LEFT(A784,FIND("-",A784)-1),MASTER!A:C,2,FALSE())</f>
        <v>Gold</v>
      </c>
      <c r="M784" t="str">
        <f>VLOOKUP(LEFT(A784,FIND("-",A784)-1),MASTER!A:C,3,FALSE())</f>
        <v>Sale</v>
      </c>
      <c r="N784" t="str">
        <f t="shared" si="63"/>
        <v/>
      </c>
      <c r="O784" t="str">
        <f t="shared" si="64"/>
        <v/>
      </c>
      <c r="P784">
        <f t="shared" si="65"/>
        <v>0</v>
      </c>
      <c r="Q784">
        <f t="shared" si="66"/>
        <v>0</v>
      </c>
      <c r="R784">
        <f t="shared" si="67"/>
        <v>0</v>
      </c>
    </row>
    <row r="785" spans="1:18" ht="15" customHeight="1">
      <c r="A785" s="17" t="s">
        <v>184</v>
      </c>
      <c r="B785" s="17" t="s">
        <v>143</v>
      </c>
      <c r="C785" s="17" t="s">
        <v>48</v>
      </c>
      <c r="D785" s="17" t="s">
        <v>61</v>
      </c>
      <c r="E785" s="96" t="s">
        <v>38</v>
      </c>
      <c r="F785" s="96" t="s">
        <v>38</v>
      </c>
      <c r="G785" s="19">
        <v>0</v>
      </c>
      <c r="H785" s="96" t="s">
        <v>38</v>
      </c>
      <c r="I785" s="96" t="s">
        <v>38</v>
      </c>
      <c r="J785" s="19">
        <v>5217.7700000000004</v>
      </c>
      <c r="K785" s="19">
        <v>0</v>
      </c>
      <c r="L785" t="str">
        <f>VLOOKUP(LEFT(A785,FIND("-",A785)-1),MASTER!A:C,2,FALSE())</f>
        <v>Gold</v>
      </c>
      <c r="M785" t="str">
        <f>VLOOKUP(LEFT(A785,FIND("-",A785)-1),MASTER!A:C,3,FALSE())</f>
        <v>Sale</v>
      </c>
      <c r="N785" t="str">
        <f t="shared" si="63"/>
        <v/>
      </c>
      <c r="O785" t="str">
        <f t="shared" si="64"/>
        <v/>
      </c>
      <c r="P785">
        <f t="shared" si="65"/>
        <v>0</v>
      </c>
      <c r="Q785">
        <f t="shared" si="66"/>
        <v>0</v>
      </c>
      <c r="R785">
        <f t="shared" si="67"/>
        <v>0</v>
      </c>
    </row>
    <row r="786" spans="1:18" ht="15" customHeight="1">
      <c r="A786" s="17" t="s">
        <v>184</v>
      </c>
      <c r="B786" s="17" t="s">
        <v>143</v>
      </c>
      <c r="C786" s="17" t="s">
        <v>48</v>
      </c>
      <c r="D786" s="17" t="s">
        <v>60</v>
      </c>
      <c r="E786" s="96" t="s">
        <v>38</v>
      </c>
      <c r="F786" s="96" t="s">
        <v>38</v>
      </c>
      <c r="G786" s="19">
        <v>0</v>
      </c>
      <c r="H786" s="96" t="s">
        <v>38</v>
      </c>
      <c r="I786" s="96" t="s">
        <v>38</v>
      </c>
      <c r="J786" s="19">
        <v>10.48</v>
      </c>
      <c r="K786" s="19">
        <v>0</v>
      </c>
      <c r="L786" t="str">
        <f>VLOOKUP(LEFT(A786,FIND("-",A786)-1),MASTER!A:C,2,FALSE())</f>
        <v>Gold</v>
      </c>
      <c r="M786" t="str">
        <f>VLOOKUP(LEFT(A786,FIND("-",A786)-1),MASTER!A:C,3,FALSE())</f>
        <v>Sale</v>
      </c>
      <c r="N786" t="str">
        <f t="shared" si="63"/>
        <v/>
      </c>
      <c r="O786" t="str">
        <f t="shared" si="64"/>
        <v/>
      </c>
      <c r="P786">
        <f t="shared" si="65"/>
        <v>0</v>
      </c>
      <c r="Q786">
        <f t="shared" si="66"/>
        <v>0</v>
      </c>
      <c r="R786">
        <f t="shared" si="67"/>
        <v>0</v>
      </c>
    </row>
    <row r="787" spans="1:18" ht="15" customHeight="1">
      <c r="A787" s="17" t="s">
        <v>184</v>
      </c>
      <c r="B787" s="17" t="s">
        <v>143</v>
      </c>
      <c r="C787" s="17" t="s">
        <v>48</v>
      </c>
      <c r="D787" s="17" t="s">
        <v>61</v>
      </c>
      <c r="E787" s="96" t="s">
        <v>38</v>
      </c>
      <c r="F787" s="96" t="s">
        <v>38</v>
      </c>
      <c r="G787" s="19">
        <v>0</v>
      </c>
      <c r="H787" s="96" t="s">
        <v>38</v>
      </c>
      <c r="I787" s="96" t="s">
        <v>38</v>
      </c>
      <c r="J787" s="19">
        <v>10.48</v>
      </c>
      <c r="K787" s="19">
        <v>0</v>
      </c>
      <c r="L787" t="str">
        <f>VLOOKUP(LEFT(A787,FIND("-",A787)-1),MASTER!A:C,2,FALSE())</f>
        <v>Gold</v>
      </c>
      <c r="M787" t="str">
        <f>VLOOKUP(LEFT(A787,FIND("-",A787)-1),MASTER!A:C,3,FALSE())</f>
        <v>Sale</v>
      </c>
      <c r="N787" t="str">
        <f t="shared" si="63"/>
        <v/>
      </c>
      <c r="O787" t="str">
        <f t="shared" si="64"/>
        <v/>
      </c>
      <c r="P787">
        <f t="shared" si="65"/>
        <v>0</v>
      </c>
      <c r="Q787">
        <f t="shared" si="66"/>
        <v>0</v>
      </c>
      <c r="R787">
        <f t="shared" si="67"/>
        <v>0</v>
      </c>
    </row>
    <row r="788" spans="1:18" ht="15" customHeight="1">
      <c r="A788" s="17" t="s">
        <v>184</v>
      </c>
      <c r="B788" s="17" t="s">
        <v>143</v>
      </c>
      <c r="C788" s="17" t="s">
        <v>48</v>
      </c>
      <c r="D788" s="17" t="s">
        <v>60</v>
      </c>
      <c r="E788" s="96" t="s">
        <v>38</v>
      </c>
      <c r="F788" s="96" t="s">
        <v>38</v>
      </c>
      <c r="G788" s="19">
        <v>0</v>
      </c>
      <c r="H788" s="96" t="s">
        <v>38</v>
      </c>
      <c r="I788" s="96" t="s">
        <v>38</v>
      </c>
      <c r="J788" s="19">
        <v>1.88</v>
      </c>
      <c r="K788" s="19">
        <v>0</v>
      </c>
      <c r="L788" t="str">
        <f>VLOOKUP(LEFT(A788,FIND("-",A788)-1),MASTER!A:C,2,FALSE())</f>
        <v>Gold</v>
      </c>
      <c r="M788" t="str">
        <f>VLOOKUP(LEFT(A788,FIND("-",A788)-1),MASTER!A:C,3,FALSE())</f>
        <v>Sale</v>
      </c>
      <c r="N788" t="str">
        <f t="shared" si="63"/>
        <v/>
      </c>
      <c r="O788" t="str">
        <f t="shared" si="64"/>
        <v/>
      </c>
      <c r="P788">
        <f t="shared" si="65"/>
        <v>0</v>
      </c>
      <c r="Q788">
        <f t="shared" si="66"/>
        <v>0</v>
      </c>
      <c r="R788">
        <f t="shared" si="67"/>
        <v>0</v>
      </c>
    </row>
    <row r="789" spans="1:18" ht="15" customHeight="1">
      <c r="A789" s="17" t="s">
        <v>184</v>
      </c>
      <c r="B789" s="17" t="s">
        <v>143</v>
      </c>
      <c r="C789" s="17" t="s">
        <v>48</v>
      </c>
      <c r="D789" s="17" t="s">
        <v>61</v>
      </c>
      <c r="E789" s="96" t="s">
        <v>38</v>
      </c>
      <c r="F789" s="96" t="s">
        <v>38</v>
      </c>
      <c r="G789" s="19">
        <v>0</v>
      </c>
      <c r="H789" s="96" t="s">
        <v>38</v>
      </c>
      <c r="I789" s="96" t="s">
        <v>38</v>
      </c>
      <c r="J789" s="19">
        <v>1.88</v>
      </c>
      <c r="K789" s="19">
        <v>0</v>
      </c>
      <c r="L789" t="str">
        <f>VLOOKUP(LEFT(A789,FIND("-",A789)-1),MASTER!A:C,2,FALSE())</f>
        <v>Gold</v>
      </c>
      <c r="M789" t="str">
        <f>VLOOKUP(LEFT(A789,FIND("-",A789)-1),MASTER!A:C,3,FALSE())</f>
        <v>Sale</v>
      </c>
      <c r="N789" t="str">
        <f t="shared" si="63"/>
        <v/>
      </c>
      <c r="O789" t="str">
        <f t="shared" si="64"/>
        <v/>
      </c>
      <c r="P789">
        <f t="shared" si="65"/>
        <v>0</v>
      </c>
      <c r="Q789">
        <f t="shared" si="66"/>
        <v>0</v>
      </c>
      <c r="R789">
        <f t="shared" si="67"/>
        <v>0</v>
      </c>
    </row>
    <row r="790" spans="1:18" ht="15" customHeight="1">
      <c r="A790" s="17" t="s">
        <v>184</v>
      </c>
      <c r="B790" s="17" t="s">
        <v>143</v>
      </c>
      <c r="C790" s="17" t="s">
        <v>48</v>
      </c>
      <c r="D790" s="17" t="s">
        <v>42</v>
      </c>
      <c r="E790" s="96" t="s">
        <v>38</v>
      </c>
      <c r="F790" s="96" t="s">
        <v>38</v>
      </c>
      <c r="G790" s="19">
        <v>0</v>
      </c>
      <c r="H790" s="96" t="s">
        <v>38</v>
      </c>
      <c r="I790" s="96" t="s">
        <v>38</v>
      </c>
      <c r="J790" s="19">
        <v>0.03</v>
      </c>
      <c r="K790" s="19">
        <v>0</v>
      </c>
      <c r="L790" t="str">
        <f>VLOOKUP(LEFT(A790,FIND("-",A790)-1),MASTER!A:C,2,FALSE())</f>
        <v>Gold</v>
      </c>
      <c r="M790" t="str">
        <f>VLOOKUP(LEFT(A790,FIND("-",A790)-1),MASTER!A:C,3,FALSE())</f>
        <v>Sale</v>
      </c>
      <c r="N790" t="str">
        <f t="shared" si="63"/>
        <v/>
      </c>
      <c r="O790" t="str">
        <f t="shared" si="64"/>
        <v/>
      </c>
      <c r="P790">
        <f t="shared" si="65"/>
        <v>0</v>
      </c>
      <c r="Q790">
        <f t="shared" si="66"/>
        <v>0</v>
      </c>
      <c r="R790">
        <f t="shared" si="67"/>
        <v>0</v>
      </c>
    </row>
    <row r="791" spans="1:18" ht="15" customHeight="1">
      <c r="A791" s="17" t="s">
        <v>184</v>
      </c>
      <c r="B791" s="17" t="s">
        <v>143</v>
      </c>
      <c r="C791" s="17" t="s">
        <v>48</v>
      </c>
      <c r="D791" s="17" t="s">
        <v>43</v>
      </c>
      <c r="E791" s="96" t="s">
        <v>38</v>
      </c>
      <c r="F791" s="96" t="s">
        <v>38</v>
      </c>
      <c r="G791" s="19">
        <v>359135</v>
      </c>
      <c r="H791" s="96" t="s">
        <v>38</v>
      </c>
      <c r="I791" s="96" t="s">
        <v>38</v>
      </c>
      <c r="J791" s="19">
        <v>0</v>
      </c>
      <c r="K791" s="19">
        <v>0</v>
      </c>
      <c r="L791" t="str">
        <f>VLOOKUP(LEFT(A791,FIND("-",A791)-1),MASTER!A:C,2,FALSE())</f>
        <v>Gold</v>
      </c>
      <c r="M791" t="str">
        <f>VLOOKUP(LEFT(A791,FIND("-",A791)-1),MASTER!A:C,3,FALSE())</f>
        <v>Sale</v>
      </c>
      <c r="N791" t="str">
        <f t="shared" si="63"/>
        <v/>
      </c>
      <c r="O791" t="str">
        <f t="shared" si="64"/>
        <v/>
      </c>
      <c r="P791">
        <f t="shared" si="65"/>
        <v>0</v>
      </c>
      <c r="Q791">
        <f t="shared" si="66"/>
        <v>0</v>
      </c>
      <c r="R791">
        <f t="shared" si="67"/>
        <v>0</v>
      </c>
    </row>
    <row r="792" spans="1:18" ht="15" customHeight="1">
      <c r="A792" s="17" t="s">
        <v>185</v>
      </c>
      <c r="B792" s="17" t="s">
        <v>143</v>
      </c>
      <c r="C792" s="17" t="s">
        <v>48</v>
      </c>
      <c r="D792" s="17" t="s">
        <v>57</v>
      </c>
      <c r="E792" s="96" t="s">
        <v>38</v>
      </c>
      <c r="F792" s="19">
        <v>0</v>
      </c>
      <c r="G792" s="19">
        <v>0</v>
      </c>
      <c r="H792" s="97">
        <v>69.680000000000007</v>
      </c>
      <c r="I792" s="19">
        <v>7056.9</v>
      </c>
      <c r="J792" s="19">
        <v>491724.05</v>
      </c>
      <c r="K792" s="19">
        <v>491724.05</v>
      </c>
      <c r="L792" t="str">
        <f>VLOOKUP(LEFT(A792,FIND("-",A792)-1),MASTER!A:C,2,FALSE())</f>
        <v>Gold</v>
      </c>
      <c r="M792" t="str">
        <f>VLOOKUP(LEFT(A792,FIND("-",A792)-1),MASTER!A:C,3,FALSE())</f>
        <v>Sale</v>
      </c>
      <c r="N792">
        <f t="shared" si="63"/>
        <v>69.680000000000007</v>
      </c>
      <c r="O792">
        <f t="shared" si="64"/>
        <v>7056.9</v>
      </c>
      <c r="P792">
        <f t="shared" si="65"/>
        <v>491724.79200000002</v>
      </c>
      <c r="Q792">
        <f t="shared" si="66"/>
        <v>491724.79200000002</v>
      </c>
      <c r="R792">
        <f t="shared" si="67"/>
        <v>0</v>
      </c>
    </row>
    <row r="793" spans="1:18" ht="15" customHeight="1">
      <c r="A793" s="17" t="s">
        <v>185</v>
      </c>
      <c r="B793" s="17" t="s">
        <v>143</v>
      </c>
      <c r="C793" s="17" t="s">
        <v>48</v>
      </c>
      <c r="D793" s="17" t="s">
        <v>58</v>
      </c>
      <c r="E793" s="96" t="s">
        <v>38</v>
      </c>
      <c r="F793" s="96" t="s">
        <v>38</v>
      </c>
      <c r="G793" s="19">
        <v>0</v>
      </c>
      <c r="H793" s="96" t="s">
        <v>38</v>
      </c>
      <c r="I793" s="96" t="s">
        <v>38</v>
      </c>
      <c r="J793" s="19">
        <v>987.96</v>
      </c>
      <c r="K793" s="19">
        <v>987.96</v>
      </c>
      <c r="L793" t="str">
        <f>VLOOKUP(LEFT(A793,FIND("-",A793)-1),MASTER!A:C,2,FALSE())</f>
        <v>Gold</v>
      </c>
      <c r="M793" t="str">
        <f>VLOOKUP(LEFT(A793,FIND("-",A793)-1),MASTER!A:C,3,FALSE())</f>
        <v>Sale</v>
      </c>
      <c r="N793" t="str">
        <f t="shared" si="63"/>
        <v/>
      </c>
      <c r="O793" t="str">
        <f t="shared" si="64"/>
        <v/>
      </c>
      <c r="P793">
        <f t="shared" si="65"/>
        <v>0</v>
      </c>
      <c r="Q793">
        <f t="shared" si="66"/>
        <v>0</v>
      </c>
      <c r="R793">
        <f t="shared" si="67"/>
        <v>0</v>
      </c>
    </row>
    <row r="794" spans="1:18" ht="15" customHeight="1">
      <c r="A794" s="17" t="s">
        <v>185</v>
      </c>
      <c r="B794" s="17" t="s">
        <v>143</v>
      </c>
      <c r="C794" s="17" t="s">
        <v>48</v>
      </c>
      <c r="D794" s="17" t="s">
        <v>60</v>
      </c>
      <c r="E794" s="96" t="s">
        <v>38</v>
      </c>
      <c r="F794" s="96" t="s">
        <v>38</v>
      </c>
      <c r="G794" s="19">
        <v>0</v>
      </c>
      <c r="H794" s="96" t="s">
        <v>38</v>
      </c>
      <c r="I794" s="96" t="s">
        <v>38</v>
      </c>
      <c r="J794" s="19">
        <v>7375.86</v>
      </c>
      <c r="K794" s="19">
        <v>0</v>
      </c>
      <c r="L794" t="str">
        <f>VLOOKUP(LEFT(A794,FIND("-",A794)-1),MASTER!A:C,2,FALSE())</f>
        <v>Gold</v>
      </c>
      <c r="M794" t="str">
        <f>VLOOKUP(LEFT(A794,FIND("-",A794)-1),MASTER!A:C,3,FALSE())</f>
        <v>Sale</v>
      </c>
      <c r="N794" t="str">
        <f t="shared" si="63"/>
        <v/>
      </c>
      <c r="O794" t="str">
        <f t="shared" si="64"/>
        <v/>
      </c>
      <c r="P794">
        <f t="shared" si="65"/>
        <v>0</v>
      </c>
      <c r="Q794">
        <f t="shared" si="66"/>
        <v>0</v>
      </c>
      <c r="R794">
        <f t="shared" si="67"/>
        <v>0</v>
      </c>
    </row>
    <row r="795" spans="1:18" ht="15" customHeight="1">
      <c r="A795" s="17" t="s">
        <v>185</v>
      </c>
      <c r="B795" s="17" t="s">
        <v>143</v>
      </c>
      <c r="C795" s="17" t="s">
        <v>48</v>
      </c>
      <c r="D795" s="17" t="s">
        <v>61</v>
      </c>
      <c r="E795" s="96" t="s">
        <v>38</v>
      </c>
      <c r="F795" s="96" t="s">
        <v>38</v>
      </c>
      <c r="G795" s="19">
        <v>0</v>
      </c>
      <c r="H795" s="96" t="s">
        <v>38</v>
      </c>
      <c r="I795" s="96" t="s">
        <v>38</v>
      </c>
      <c r="J795" s="19">
        <v>7375.86</v>
      </c>
      <c r="K795" s="19">
        <v>0</v>
      </c>
      <c r="L795" t="str">
        <f>VLOOKUP(LEFT(A795,FIND("-",A795)-1),MASTER!A:C,2,FALSE())</f>
        <v>Gold</v>
      </c>
      <c r="M795" t="str">
        <f>VLOOKUP(LEFT(A795,FIND("-",A795)-1),MASTER!A:C,3,FALSE())</f>
        <v>Sale</v>
      </c>
      <c r="N795" t="str">
        <f t="shared" si="63"/>
        <v/>
      </c>
      <c r="O795" t="str">
        <f t="shared" si="64"/>
        <v/>
      </c>
      <c r="P795">
        <f t="shared" si="65"/>
        <v>0</v>
      </c>
      <c r="Q795">
        <f t="shared" si="66"/>
        <v>0</v>
      </c>
      <c r="R795">
        <f t="shared" si="67"/>
        <v>0</v>
      </c>
    </row>
    <row r="796" spans="1:18" ht="15" customHeight="1">
      <c r="A796" s="17" t="s">
        <v>185</v>
      </c>
      <c r="B796" s="17" t="s">
        <v>143</v>
      </c>
      <c r="C796" s="17" t="s">
        <v>48</v>
      </c>
      <c r="D796" s="17" t="s">
        <v>60</v>
      </c>
      <c r="E796" s="96" t="s">
        <v>38</v>
      </c>
      <c r="F796" s="96" t="s">
        <v>38</v>
      </c>
      <c r="G796" s="19">
        <v>0</v>
      </c>
      <c r="H796" s="96" t="s">
        <v>38</v>
      </c>
      <c r="I796" s="96" t="s">
        <v>38</v>
      </c>
      <c r="J796" s="19">
        <v>14.82</v>
      </c>
      <c r="K796" s="19">
        <v>0</v>
      </c>
      <c r="L796" t="str">
        <f>VLOOKUP(LEFT(A796,FIND("-",A796)-1),MASTER!A:C,2,FALSE())</f>
        <v>Gold</v>
      </c>
      <c r="M796" t="str">
        <f>VLOOKUP(LEFT(A796,FIND("-",A796)-1),MASTER!A:C,3,FALSE())</f>
        <v>Sale</v>
      </c>
      <c r="N796" t="str">
        <f t="shared" si="63"/>
        <v/>
      </c>
      <c r="O796" t="str">
        <f t="shared" si="64"/>
        <v/>
      </c>
      <c r="P796">
        <f t="shared" si="65"/>
        <v>0</v>
      </c>
      <c r="Q796">
        <f t="shared" si="66"/>
        <v>0</v>
      </c>
      <c r="R796">
        <f t="shared" si="67"/>
        <v>0</v>
      </c>
    </row>
    <row r="797" spans="1:18" ht="15" customHeight="1">
      <c r="A797" s="17" t="s">
        <v>185</v>
      </c>
      <c r="B797" s="17" t="s">
        <v>143</v>
      </c>
      <c r="C797" s="17" t="s">
        <v>48</v>
      </c>
      <c r="D797" s="17" t="s">
        <v>61</v>
      </c>
      <c r="E797" s="96" t="s">
        <v>38</v>
      </c>
      <c r="F797" s="96" t="s">
        <v>38</v>
      </c>
      <c r="G797" s="19">
        <v>0</v>
      </c>
      <c r="H797" s="96" t="s">
        <v>38</v>
      </c>
      <c r="I797" s="96" t="s">
        <v>38</v>
      </c>
      <c r="J797" s="19">
        <v>14.82</v>
      </c>
      <c r="K797" s="19">
        <v>0</v>
      </c>
      <c r="L797" t="str">
        <f>VLOOKUP(LEFT(A797,FIND("-",A797)-1),MASTER!A:C,2,FALSE())</f>
        <v>Gold</v>
      </c>
      <c r="M797" t="str">
        <f>VLOOKUP(LEFT(A797,FIND("-",A797)-1),MASTER!A:C,3,FALSE())</f>
        <v>Sale</v>
      </c>
      <c r="N797" t="str">
        <f t="shared" si="63"/>
        <v/>
      </c>
      <c r="O797" t="str">
        <f t="shared" si="64"/>
        <v/>
      </c>
      <c r="P797">
        <f t="shared" si="65"/>
        <v>0</v>
      </c>
      <c r="Q797">
        <f t="shared" si="66"/>
        <v>0</v>
      </c>
      <c r="R797">
        <f t="shared" si="67"/>
        <v>0</v>
      </c>
    </row>
    <row r="798" spans="1:18" ht="15" customHeight="1">
      <c r="A798" s="17" t="s">
        <v>185</v>
      </c>
      <c r="B798" s="17" t="s">
        <v>143</v>
      </c>
      <c r="C798" s="17" t="s">
        <v>48</v>
      </c>
      <c r="D798" s="17" t="s">
        <v>42</v>
      </c>
      <c r="E798" s="96" t="s">
        <v>38</v>
      </c>
      <c r="F798" s="96" t="s">
        <v>38</v>
      </c>
      <c r="G798" s="19">
        <v>0.37</v>
      </c>
      <c r="H798" s="96" t="s">
        <v>38</v>
      </c>
      <c r="I798" s="96" t="s">
        <v>38</v>
      </c>
      <c r="J798" s="19">
        <v>0</v>
      </c>
      <c r="K798" s="19">
        <v>0</v>
      </c>
      <c r="L798" t="str">
        <f>VLOOKUP(LEFT(A798,FIND("-",A798)-1),MASTER!A:C,2,FALSE())</f>
        <v>Gold</v>
      </c>
      <c r="M798" t="str">
        <f>VLOOKUP(LEFT(A798,FIND("-",A798)-1),MASTER!A:C,3,FALSE())</f>
        <v>Sale</v>
      </c>
      <c r="N798" t="str">
        <f t="shared" si="63"/>
        <v/>
      </c>
      <c r="O798" t="str">
        <f t="shared" si="64"/>
        <v/>
      </c>
      <c r="P798">
        <f t="shared" si="65"/>
        <v>0</v>
      </c>
      <c r="Q798">
        <f t="shared" si="66"/>
        <v>0</v>
      </c>
      <c r="R798">
        <f t="shared" si="67"/>
        <v>0</v>
      </c>
    </row>
    <row r="799" spans="1:18" ht="15" customHeight="1">
      <c r="A799" s="17" t="s">
        <v>185</v>
      </c>
      <c r="B799" s="17" t="s">
        <v>143</v>
      </c>
      <c r="C799" s="17" t="s">
        <v>48</v>
      </c>
      <c r="D799" s="17" t="s">
        <v>43</v>
      </c>
      <c r="E799" s="96" t="s">
        <v>38</v>
      </c>
      <c r="F799" s="96" t="s">
        <v>38</v>
      </c>
      <c r="G799" s="19">
        <v>507493</v>
      </c>
      <c r="H799" s="96" t="s">
        <v>38</v>
      </c>
      <c r="I799" s="96" t="s">
        <v>38</v>
      </c>
      <c r="J799" s="19">
        <v>0</v>
      </c>
      <c r="K799" s="19">
        <v>0</v>
      </c>
      <c r="L799" t="str">
        <f>VLOOKUP(LEFT(A799,FIND("-",A799)-1),MASTER!A:C,2,FALSE())</f>
        <v>Gold</v>
      </c>
      <c r="M799" t="str">
        <f>VLOOKUP(LEFT(A799,FIND("-",A799)-1),MASTER!A:C,3,FALSE())</f>
        <v>Sale</v>
      </c>
      <c r="N799" t="str">
        <f t="shared" si="63"/>
        <v/>
      </c>
      <c r="O799" t="str">
        <f t="shared" si="64"/>
        <v/>
      </c>
      <c r="P799">
        <f t="shared" si="65"/>
        <v>0</v>
      </c>
      <c r="Q799">
        <f t="shared" si="66"/>
        <v>0</v>
      </c>
      <c r="R799">
        <f t="shared" si="67"/>
        <v>0</v>
      </c>
    </row>
    <row r="800" spans="1:18" ht="15" customHeight="1">
      <c r="A800" s="17" t="s">
        <v>186</v>
      </c>
      <c r="B800" s="17" t="s">
        <v>143</v>
      </c>
      <c r="C800" s="17" t="s">
        <v>48</v>
      </c>
      <c r="D800" s="17" t="s">
        <v>57</v>
      </c>
      <c r="E800" s="96" t="s">
        <v>38</v>
      </c>
      <c r="F800" s="19">
        <v>0</v>
      </c>
      <c r="G800" s="19">
        <v>0</v>
      </c>
      <c r="H800" s="97">
        <v>167.37</v>
      </c>
      <c r="I800" s="19">
        <v>7056.9</v>
      </c>
      <c r="J800" s="19">
        <v>1181106.7</v>
      </c>
      <c r="K800" s="19">
        <v>1181106.7</v>
      </c>
      <c r="L800" t="str">
        <f>VLOOKUP(LEFT(A800,FIND("-",A800)-1),MASTER!A:C,2,FALSE())</f>
        <v>Gold</v>
      </c>
      <c r="M800" t="str">
        <f>VLOOKUP(LEFT(A800,FIND("-",A800)-1),MASTER!A:C,3,FALSE())</f>
        <v>Sale</v>
      </c>
      <c r="N800">
        <f t="shared" si="63"/>
        <v>167.37</v>
      </c>
      <c r="O800">
        <f t="shared" si="64"/>
        <v>7056.9</v>
      </c>
      <c r="P800">
        <f t="shared" si="65"/>
        <v>1181113.3529999999</v>
      </c>
      <c r="Q800">
        <f t="shared" si="66"/>
        <v>1181113.3529999999</v>
      </c>
      <c r="R800">
        <f t="shared" si="67"/>
        <v>0</v>
      </c>
    </row>
    <row r="801" spans="1:18" ht="15" customHeight="1">
      <c r="A801" s="17" t="s">
        <v>186</v>
      </c>
      <c r="B801" s="17" t="s">
        <v>143</v>
      </c>
      <c r="C801" s="17" t="s">
        <v>48</v>
      </c>
      <c r="D801" s="17" t="s">
        <v>58</v>
      </c>
      <c r="E801" s="96" t="s">
        <v>38</v>
      </c>
      <c r="F801" s="96" t="s">
        <v>38</v>
      </c>
      <c r="G801" s="19">
        <v>0</v>
      </c>
      <c r="H801" s="96" t="s">
        <v>38</v>
      </c>
      <c r="I801" s="96" t="s">
        <v>38</v>
      </c>
      <c r="J801" s="19">
        <v>2371.11</v>
      </c>
      <c r="K801" s="19">
        <v>2371.11</v>
      </c>
      <c r="L801" t="str">
        <f>VLOOKUP(LEFT(A801,FIND("-",A801)-1),MASTER!A:C,2,FALSE())</f>
        <v>Gold</v>
      </c>
      <c r="M801" t="str">
        <f>VLOOKUP(LEFT(A801,FIND("-",A801)-1),MASTER!A:C,3,FALSE())</f>
        <v>Sale</v>
      </c>
      <c r="N801" t="str">
        <f t="shared" si="63"/>
        <v/>
      </c>
      <c r="O801" t="str">
        <f t="shared" si="64"/>
        <v/>
      </c>
      <c r="P801">
        <f t="shared" si="65"/>
        <v>0</v>
      </c>
      <c r="Q801">
        <f t="shared" si="66"/>
        <v>0</v>
      </c>
      <c r="R801">
        <f t="shared" si="67"/>
        <v>0</v>
      </c>
    </row>
    <row r="802" spans="1:18" ht="15" customHeight="1">
      <c r="A802" s="17" t="s">
        <v>186</v>
      </c>
      <c r="B802" s="17" t="s">
        <v>143</v>
      </c>
      <c r="C802" s="17" t="s">
        <v>48</v>
      </c>
      <c r="D802" s="17" t="s">
        <v>59</v>
      </c>
      <c r="E802" s="96" t="s">
        <v>38</v>
      </c>
      <c r="F802" s="96" t="s">
        <v>38</v>
      </c>
      <c r="G802" s="19">
        <v>0</v>
      </c>
      <c r="H802" s="96" t="s">
        <v>38</v>
      </c>
      <c r="I802" s="96" t="s">
        <v>38</v>
      </c>
      <c r="J802" s="19">
        <v>115</v>
      </c>
      <c r="K802" s="19">
        <v>115</v>
      </c>
      <c r="L802" t="str">
        <f>VLOOKUP(LEFT(A802,FIND("-",A802)-1),MASTER!A:C,2,FALSE())</f>
        <v>Gold</v>
      </c>
      <c r="M802" t="str">
        <f>VLOOKUP(LEFT(A802,FIND("-",A802)-1),MASTER!A:C,3,FALSE())</f>
        <v>Sale</v>
      </c>
      <c r="N802" t="str">
        <f t="shared" si="63"/>
        <v/>
      </c>
      <c r="O802" t="str">
        <f t="shared" si="64"/>
        <v/>
      </c>
      <c r="P802">
        <f t="shared" si="65"/>
        <v>0</v>
      </c>
      <c r="Q802">
        <f t="shared" si="66"/>
        <v>0</v>
      </c>
      <c r="R802">
        <f t="shared" si="67"/>
        <v>0</v>
      </c>
    </row>
    <row r="803" spans="1:18" ht="15" customHeight="1">
      <c r="A803" s="17" t="s">
        <v>186</v>
      </c>
      <c r="B803" s="17" t="s">
        <v>143</v>
      </c>
      <c r="C803" s="17" t="s">
        <v>48</v>
      </c>
      <c r="D803" s="17" t="s">
        <v>60</v>
      </c>
      <c r="E803" s="96" t="s">
        <v>38</v>
      </c>
      <c r="F803" s="96" t="s">
        <v>38</v>
      </c>
      <c r="G803" s="19">
        <v>0</v>
      </c>
      <c r="H803" s="96" t="s">
        <v>38</v>
      </c>
      <c r="I803" s="96" t="s">
        <v>38</v>
      </c>
      <c r="J803" s="19">
        <v>17716.599999999999</v>
      </c>
      <c r="K803" s="19">
        <v>0</v>
      </c>
      <c r="L803" t="str">
        <f>VLOOKUP(LEFT(A803,FIND("-",A803)-1),MASTER!A:C,2,FALSE())</f>
        <v>Gold</v>
      </c>
      <c r="M803" t="str">
        <f>VLOOKUP(LEFT(A803,FIND("-",A803)-1),MASTER!A:C,3,FALSE())</f>
        <v>Sale</v>
      </c>
      <c r="N803" t="str">
        <f t="shared" si="63"/>
        <v/>
      </c>
      <c r="O803" t="str">
        <f t="shared" si="64"/>
        <v/>
      </c>
      <c r="P803">
        <f t="shared" si="65"/>
        <v>0</v>
      </c>
      <c r="Q803">
        <f t="shared" si="66"/>
        <v>0</v>
      </c>
      <c r="R803">
        <f t="shared" si="67"/>
        <v>0</v>
      </c>
    </row>
    <row r="804" spans="1:18" ht="15" customHeight="1">
      <c r="A804" s="17" t="s">
        <v>186</v>
      </c>
      <c r="B804" s="17" t="s">
        <v>143</v>
      </c>
      <c r="C804" s="17" t="s">
        <v>48</v>
      </c>
      <c r="D804" s="17" t="s">
        <v>61</v>
      </c>
      <c r="E804" s="96" t="s">
        <v>38</v>
      </c>
      <c r="F804" s="96" t="s">
        <v>38</v>
      </c>
      <c r="G804" s="19">
        <v>0</v>
      </c>
      <c r="H804" s="96" t="s">
        <v>38</v>
      </c>
      <c r="I804" s="96" t="s">
        <v>38</v>
      </c>
      <c r="J804" s="19">
        <v>17716.599999999999</v>
      </c>
      <c r="K804" s="19">
        <v>0</v>
      </c>
      <c r="L804" t="str">
        <f>VLOOKUP(LEFT(A804,FIND("-",A804)-1),MASTER!A:C,2,FALSE())</f>
        <v>Gold</v>
      </c>
      <c r="M804" t="str">
        <f>VLOOKUP(LEFT(A804,FIND("-",A804)-1),MASTER!A:C,3,FALSE())</f>
        <v>Sale</v>
      </c>
      <c r="N804" t="str">
        <f t="shared" si="63"/>
        <v/>
      </c>
      <c r="O804" t="str">
        <f t="shared" si="64"/>
        <v/>
      </c>
      <c r="P804">
        <f t="shared" si="65"/>
        <v>0</v>
      </c>
      <c r="Q804">
        <f t="shared" si="66"/>
        <v>0</v>
      </c>
      <c r="R804">
        <f t="shared" si="67"/>
        <v>0</v>
      </c>
    </row>
    <row r="805" spans="1:18" ht="15" customHeight="1">
      <c r="A805" s="17" t="s">
        <v>186</v>
      </c>
      <c r="B805" s="17" t="s">
        <v>143</v>
      </c>
      <c r="C805" s="17" t="s">
        <v>48</v>
      </c>
      <c r="D805" s="17" t="s">
        <v>60</v>
      </c>
      <c r="E805" s="96" t="s">
        <v>38</v>
      </c>
      <c r="F805" s="96" t="s">
        <v>38</v>
      </c>
      <c r="G805" s="19">
        <v>0</v>
      </c>
      <c r="H805" s="96" t="s">
        <v>38</v>
      </c>
      <c r="I805" s="96" t="s">
        <v>38</v>
      </c>
      <c r="J805" s="19">
        <v>35.57</v>
      </c>
      <c r="K805" s="19">
        <v>0</v>
      </c>
      <c r="L805" t="str">
        <f>VLOOKUP(LEFT(A805,FIND("-",A805)-1),MASTER!A:C,2,FALSE())</f>
        <v>Gold</v>
      </c>
      <c r="M805" t="str">
        <f>VLOOKUP(LEFT(A805,FIND("-",A805)-1),MASTER!A:C,3,FALSE())</f>
        <v>Sale</v>
      </c>
      <c r="N805" t="str">
        <f t="shared" si="63"/>
        <v/>
      </c>
      <c r="O805" t="str">
        <f t="shared" si="64"/>
        <v/>
      </c>
      <c r="P805">
        <f t="shared" si="65"/>
        <v>0</v>
      </c>
      <c r="Q805">
        <f t="shared" si="66"/>
        <v>0</v>
      </c>
      <c r="R805">
        <f t="shared" si="67"/>
        <v>0</v>
      </c>
    </row>
    <row r="806" spans="1:18" ht="15" customHeight="1">
      <c r="A806" s="17" t="s">
        <v>186</v>
      </c>
      <c r="B806" s="17" t="s">
        <v>143</v>
      </c>
      <c r="C806" s="17" t="s">
        <v>48</v>
      </c>
      <c r="D806" s="17" t="s">
        <v>61</v>
      </c>
      <c r="E806" s="96" t="s">
        <v>38</v>
      </c>
      <c r="F806" s="96" t="s">
        <v>38</v>
      </c>
      <c r="G806" s="19">
        <v>0</v>
      </c>
      <c r="H806" s="96" t="s">
        <v>38</v>
      </c>
      <c r="I806" s="96" t="s">
        <v>38</v>
      </c>
      <c r="J806" s="19">
        <v>35.57</v>
      </c>
      <c r="K806" s="19">
        <v>0</v>
      </c>
      <c r="L806" t="str">
        <f>VLOOKUP(LEFT(A806,FIND("-",A806)-1),MASTER!A:C,2,FALSE())</f>
        <v>Gold</v>
      </c>
      <c r="M806" t="str">
        <f>VLOOKUP(LEFT(A806,FIND("-",A806)-1),MASTER!A:C,3,FALSE())</f>
        <v>Sale</v>
      </c>
      <c r="N806" t="str">
        <f t="shared" si="63"/>
        <v/>
      </c>
      <c r="O806" t="str">
        <f t="shared" si="64"/>
        <v/>
      </c>
      <c r="P806">
        <f t="shared" si="65"/>
        <v>0</v>
      </c>
      <c r="Q806">
        <f t="shared" si="66"/>
        <v>0</v>
      </c>
      <c r="R806">
        <f t="shared" si="67"/>
        <v>0</v>
      </c>
    </row>
    <row r="807" spans="1:18" ht="15" customHeight="1">
      <c r="A807" s="17" t="s">
        <v>186</v>
      </c>
      <c r="B807" s="17" t="s">
        <v>143</v>
      </c>
      <c r="C807" s="17" t="s">
        <v>48</v>
      </c>
      <c r="D807" s="17" t="s">
        <v>60</v>
      </c>
      <c r="E807" s="96" t="s">
        <v>38</v>
      </c>
      <c r="F807" s="96" t="s">
        <v>38</v>
      </c>
      <c r="G807" s="19">
        <v>0</v>
      </c>
      <c r="H807" s="96" t="s">
        <v>38</v>
      </c>
      <c r="I807" s="96" t="s">
        <v>38</v>
      </c>
      <c r="J807" s="19">
        <v>1.73</v>
      </c>
      <c r="K807" s="19">
        <v>0</v>
      </c>
      <c r="L807" t="str">
        <f>VLOOKUP(LEFT(A807,FIND("-",A807)-1),MASTER!A:C,2,FALSE())</f>
        <v>Gold</v>
      </c>
      <c r="M807" t="str">
        <f>VLOOKUP(LEFT(A807,FIND("-",A807)-1),MASTER!A:C,3,FALSE())</f>
        <v>Sale</v>
      </c>
      <c r="N807" t="str">
        <f t="shared" si="63"/>
        <v/>
      </c>
      <c r="O807" t="str">
        <f t="shared" si="64"/>
        <v/>
      </c>
      <c r="P807">
        <f t="shared" si="65"/>
        <v>0</v>
      </c>
      <c r="Q807">
        <f t="shared" si="66"/>
        <v>0</v>
      </c>
      <c r="R807">
        <f t="shared" si="67"/>
        <v>0</v>
      </c>
    </row>
    <row r="808" spans="1:18" ht="15" customHeight="1">
      <c r="A808" s="17" t="s">
        <v>186</v>
      </c>
      <c r="B808" s="17" t="s">
        <v>143</v>
      </c>
      <c r="C808" s="17" t="s">
        <v>48</v>
      </c>
      <c r="D808" s="17" t="s">
        <v>61</v>
      </c>
      <c r="E808" s="96" t="s">
        <v>38</v>
      </c>
      <c r="F808" s="96" t="s">
        <v>38</v>
      </c>
      <c r="G808" s="19">
        <v>0</v>
      </c>
      <c r="H808" s="96" t="s">
        <v>38</v>
      </c>
      <c r="I808" s="96" t="s">
        <v>38</v>
      </c>
      <c r="J808" s="19">
        <v>1.73</v>
      </c>
      <c r="K808" s="19">
        <v>0</v>
      </c>
      <c r="L808" t="str">
        <f>VLOOKUP(LEFT(A808,FIND("-",A808)-1),MASTER!A:C,2,FALSE())</f>
        <v>Gold</v>
      </c>
      <c r="M808" t="str">
        <f>VLOOKUP(LEFT(A808,FIND("-",A808)-1),MASTER!A:C,3,FALSE())</f>
        <v>Sale</v>
      </c>
      <c r="N808" t="str">
        <f t="shared" si="63"/>
        <v/>
      </c>
      <c r="O808" t="str">
        <f t="shared" si="64"/>
        <v/>
      </c>
      <c r="P808">
        <f t="shared" si="65"/>
        <v>0</v>
      </c>
      <c r="Q808">
        <f t="shared" si="66"/>
        <v>0</v>
      </c>
      <c r="R808">
        <f t="shared" si="67"/>
        <v>0</v>
      </c>
    </row>
    <row r="809" spans="1:18" ht="15" customHeight="1">
      <c r="A809" s="17" t="s">
        <v>186</v>
      </c>
      <c r="B809" s="17" t="s">
        <v>143</v>
      </c>
      <c r="C809" s="17" t="s">
        <v>48</v>
      </c>
      <c r="D809" s="17" t="s">
        <v>42</v>
      </c>
      <c r="E809" s="96" t="s">
        <v>38</v>
      </c>
      <c r="F809" s="96" t="s">
        <v>38</v>
      </c>
      <c r="G809" s="19">
        <v>0</v>
      </c>
      <c r="H809" s="96" t="s">
        <v>38</v>
      </c>
      <c r="I809" s="96" t="s">
        <v>38</v>
      </c>
      <c r="J809" s="19">
        <v>0.39</v>
      </c>
      <c r="K809" s="19">
        <v>0</v>
      </c>
      <c r="L809" t="str">
        <f>VLOOKUP(LEFT(A809,FIND("-",A809)-1),MASTER!A:C,2,FALSE())</f>
        <v>Gold</v>
      </c>
      <c r="M809" t="str">
        <f>VLOOKUP(LEFT(A809,FIND("-",A809)-1),MASTER!A:C,3,FALSE())</f>
        <v>Sale</v>
      </c>
      <c r="N809" t="str">
        <f t="shared" si="63"/>
        <v/>
      </c>
      <c r="O809" t="str">
        <f t="shared" si="64"/>
        <v/>
      </c>
      <c r="P809">
        <f t="shared" si="65"/>
        <v>0</v>
      </c>
      <c r="Q809">
        <f t="shared" si="66"/>
        <v>0</v>
      </c>
      <c r="R809">
        <f t="shared" si="67"/>
        <v>0</v>
      </c>
    </row>
    <row r="810" spans="1:18" ht="15" customHeight="1">
      <c r="A810" s="17" t="s">
        <v>186</v>
      </c>
      <c r="B810" s="17" t="s">
        <v>143</v>
      </c>
      <c r="C810" s="17" t="s">
        <v>48</v>
      </c>
      <c r="D810" s="17" t="s">
        <v>43</v>
      </c>
      <c r="E810" s="96" t="s">
        <v>38</v>
      </c>
      <c r="F810" s="96" t="s">
        <v>38</v>
      </c>
      <c r="G810" s="19">
        <v>1219101</v>
      </c>
      <c r="H810" s="96" t="s">
        <v>38</v>
      </c>
      <c r="I810" s="96" t="s">
        <v>38</v>
      </c>
      <c r="J810" s="19">
        <v>0</v>
      </c>
      <c r="K810" s="19">
        <v>0</v>
      </c>
      <c r="L810" t="str">
        <f>VLOOKUP(LEFT(A810,FIND("-",A810)-1),MASTER!A:C,2,FALSE())</f>
        <v>Gold</v>
      </c>
      <c r="M810" t="str">
        <f>VLOOKUP(LEFT(A810,FIND("-",A810)-1),MASTER!A:C,3,FALSE())</f>
        <v>Sale</v>
      </c>
      <c r="N810" t="str">
        <f t="shared" si="63"/>
        <v/>
      </c>
      <c r="O810" t="str">
        <f t="shared" si="64"/>
        <v/>
      </c>
      <c r="P810">
        <f t="shared" si="65"/>
        <v>0</v>
      </c>
      <c r="Q810">
        <f t="shared" si="66"/>
        <v>0</v>
      </c>
      <c r="R810">
        <f t="shared" si="67"/>
        <v>0</v>
      </c>
    </row>
    <row r="811" spans="1:18" ht="15" customHeight="1">
      <c r="A811" s="17" t="s">
        <v>187</v>
      </c>
      <c r="B811" s="17" t="s">
        <v>143</v>
      </c>
      <c r="C811" s="17" t="s">
        <v>48</v>
      </c>
      <c r="D811" s="17" t="s">
        <v>57</v>
      </c>
      <c r="E811" s="96" t="s">
        <v>38</v>
      </c>
      <c r="F811" s="19">
        <v>0</v>
      </c>
      <c r="G811" s="19">
        <v>0</v>
      </c>
      <c r="H811" s="97">
        <v>225.298</v>
      </c>
      <c r="I811" s="19">
        <v>7056.9</v>
      </c>
      <c r="J811" s="19">
        <v>1589905.44</v>
      </c>
      <c r="K811" s="19">
        <v>1589905.44</v>
      </c>
      <c r="L811" t="str">
        <f>VLOOKUP(LEFT(A811,FIND("-",A811)-1),MASTER!A:C,2,FALSE())</f>
        <v>Gold</v>
      </c>
      <c r="M811" t="str">
        <f>VLOOKUP(LEFT(A811,FIND("-",A811)-1),MASTER!A:C,3,FALSE())</f>
        <v>Sale</v>
      </c>
      <c r="N811">
        <f t="shared" si="63"/>
        <v>225.298</v>
      </c>
      <c r="O811">
        <f t="shared" si="64"/>
        <v>7056.9</v>
      </c>
      <c r="P811">
        <f t="shared" si="65"/>
        <v>1589905.456</v>
      </c>
      <c r="Q811">
        <f t="shared" si="66"/>
        <v>1589905.456</v>
      </c>
      <c r="R811">
        <f t="shared" si="67"/>
        <v>0</v>
      </c>
    </row>
    <row r="812" spans="1:18" ht="15" customHeight="1">
      <c r="A812" s="17" t="s">
        <v>187</v>
      </c>
      <c r="B812" s="17" t="s">
        <v>143</v>
      </c>
      <c r="C812" s="17" t="s">
        <v>48</v>
      </c>
      <c r="D812" s="17" t="s">
        <v>58</v>
      </c>
      <c r="E812" s="96" t="s">
        <v>38</v>
      </c>
      <c r="F812" s="96" t="s">
        <v>38</v>
      </c>
      <c r="G812" s="19">
        <v>0</v>
      </c>
      <c r="H812" s="96" t="s">
        <v>38</v>
      </c>
      <c r="I812" s="96" t="s">
        <v>38</v>
      </c>
      <c r="J812" s="19">
        <v>3189.76</v>
      </c>
      <c r="K812" s="19">
        <v>3189.76</v>
      </c>
      <c r="L812" t="str">
        <f>VLOOKUP(LEFT(A812,FIND("-",A812)-1),MASTER!A:C,2,FALSE())</f>
        <v>Gold</v>
      </c>
      <c r="M812" t="str">
        <f>VLOOKUP(LEFT(A812,FIND("-",A812)-1),MASTER!A:C,3,FALSE())</f>
        <v>Sale</v>
      </c>
      <c r="N812" t="str">
        <f t="shared" si="63"/>
        <v/>
      </c>
      <c r="O812" t="str">
        <f t="shared" si="64"/>
        <v/>
      </c>
      <c r="P812">
        <f t="shared" si="65"/>
        <v>0</v>
      </c>
      <c r="Q812">
        <f t="shared" si="66"/>
        <v>0</v>
      </c>
      <c r="R812">
        <f t="shared" si="67"/>
        <v>0</v>
      </c>
    </row>
    <row r="813" spans="1:18" ht="15" customHeight="1">
      <c r="A813" s="17" t="s">
        <v>187</v>
      </c>
      <c r="B813" s="17" t="s">
        <v>143</v>
      </c>
      <c r="C813" s="17" t="s">
        <v>48</v>
      </c>
      <c r="D813" s="17" t="s">
        <v>59</v>
      </c>
      <c r="E813" s="96" t="s">
        <v>38</v>
      </c>
      <c r="F813" s="96" t="s">
        <v>38</v>
      </c>
      <c r="G813" s="19">
        <v>0</v>
      </c>
      <c r="H813" s="96" t="s">
        <v>38</v>
      </c>
      <c r="I813" s="96" t="s">
        <v>38</v>
      </c>
      <c r="J813" s="19">
        <v>145.25</v>
      </c>
      <c r="K813" s="19">
        <v>145.25</v>
      </c>
      <c r="L813" t="str">
        <f>VLOOKUP(LEFT(A813,FIND("-",A813)-1),MASTER!A:C,2,FALSE())</f>
        <v>Gold</v>
      </c>
      <c r="M813" t="str">
        <f>VLOOKUP(LEFT(A813,FIND("-",A813)-1),MASTER!A:C,3,FALSE())</f>
        <v>Sale</v>
      </c>
      <c r="N813" t="str">
        <f t="shared" si="63"/>
        <v/>
      </c>
      <c r="O813" t="str">
        <f t="shared" si="64"/>
        <v/>
      </c>
      <c r="P813">
        <f t="shared" si="65"/>
        <v>0</v>
      </c>
      <c r="Q813">
        <f t="shared" si="66"/>
        <v>0</v>
      </c>
      <c r="R813">
        <f t="shared" si="67"/>
        <v>0</v>
      </c>
    </row>
    <row r="814" spans="1:18" ht="15" customHeight="1">
      <c r="A814" s="17" t="s">
        <v>187</v>
      </c>
      <c r="B814" s="17" t="s">
        <v>143</v>
      </c>
      <c r="C814" s="17" t="s">
        <v>48</v>
      </c>
      <c r="D814" s="17" t="s">
        <v>60</v>
      </c>
      <c r="E814" s="96" t="s">
        <v>38</v>
      </c>
      <c r="F814" s="96" t="s">
        <v>38</v>
      </c>
      <c r="G814" s="19">
        <v>0</v>
      </c>
      <c r="H814" s="96" t="s">
        <v>38</v>
      </c>
      <c r="I814" s="96" t="s">
        <v>38</v>
      </c>
      <c r="J814" s="19">
        <v>23848.58</v>
      </c>
      <c r="K814" s="19">
        <v>0</v>
      </c>
      <c r="L814" t="str">
        <f>VLOOKUP(LEFT(A814,FIND("-",A814)-1),MASTER!A:C,2,FALSE())</f>
        <v>Gold</v>
      </c>
      <c r="M814" t="str">
        <f>VLOOKUP(LEFT(A814,FIND("-",A814)-1),MASTER!A:C,3,FALSE())</f>
        <v>Sale</v>
      </c>
      <c r="N814" t="str">
        <f t="shared" si="63"/>
        <v/>
      </c>
      <c r="O814" t="str">
        <f t="shared" si="64"/>
        <v/>
      </c>
      <c r="P814">
        <f t="shared" si="65"/>
        <v>0</v>
      </c>
      <c r="Q814">
        <f t="shared" si="66"/>
        <v>0</v>
      </c>
      <c r="R814">
        <f t="shared" si="67"/>
        <v>0</v>
      </c>
    </row>
    <row r="815" spans="1:18" ht="15" customHeight="1">
      <c r="A815" s="17" t="s">
        <v>187</v>
      </c>
      <c r="B815" s="17" t="s">
        <v>143</v>
      </c>
      <c r="C815" s="17" t="s">
        <v>48</v>
      </c>
      <c r="D815" s="17" t="s">
        <v>61</v>
      </c>
      <c r="E815" s="96" t="s">
        <v>38</v>
      </c>
      <c r="F815" s="96" t="s">
        <v>38</v>
      </c>
      <c r="G815" s="19">
        <v>0</v>
      </c>
      <c r="H815" s="96" t="s">
        <v>38</v>
      </c>
      <c r="I815" s="96" t="s">
        <v>38</v>
      </c>
      <c r="J815" s="19">
        <v>23848.58</v>
      </c>
      <c r="K815" s="19">
        <v>0</v>
      </c>
      <c r="L815" t="str">
        <f>VLOOKUP(LEFT(A815,FIND("-",A815)-1),MASTER!A:C,2,FALSE())</f>
        <v>Gold</v>
      </c>
      <c r="M815" t="str">
        <f>VLOOKUP(LEFT(A815,FIND("-",A815)-1),MASTER!A:C,3,FALSE())</f>
        <v>Sale</v>
      </c>
      <c r="N815" t="str">
        <f t="shared" si="63"/>
        <v/>
      </c>
      <c r="O815" t="str">
        <f t="shared" si="64"/>
        <v/>
      </c>
      <c r="P815">
        <f t="shared" si="65"/>
        <v>0</v>
      </c>
      <c r="Q815">
        <f t="shared" si="66"/>
        <v>0</v>
      </c>
      <c r="R815">
        <f t="shared" si="67"/>
        <v>0</v>
      </c>
    </row>
    <row r="816" spans="1:18" ht="15" customHeight="1">
      <c r="A816" s="17" t="s">
        <v>187</v>
      </c>
      <c r="B816" s="17" t="s">
        <v>143</v>
      </c>
      <c r="C816" s="17" t="s">
        <v>48</v>
      </c>
      <c r="D816" s="17" t="s">
        <v>60</v>
      </c>
      <c r="E816" s="96" t="s">
        <v>38</v>
      </c>
      <c r="F816" s="96" t="s">
        <v>38</v>
      </c>
      <c r="G816" s="19">
        <v>0</v>
      </c>
      <c r="H816" s="96" t="s">
        <v>38</v>
      </c>
      <c r="I816" s="96" t="s">
        <v>38</v>
      </c>
      <c r="J816" s="19">
        <v>47.85</v>
      </c>
      <c r="K816" s="19">
        <v>0</v>
      </c>
      <c r="L816" t="str">
        <f>VLOOKUP(LEFT(A816,FIND("-",A816)-1),MASTER!A:C,2,FALSE())</f>
        <v>Gold</v>
      </c>
      <c r="M816" t="str">
        <f>VLOOKUP(LEFT(A816,FIND("-",A816)-1),MASTER!A:C,3,FALSE())</f>
        <v>Sale</v>
      </c>
      <c r="N816" t="str">
        <f t="shared" si="63"/>
        <v/>
      </c>
      <c r="O816" t="str">
        <f t="shared" si="64"/>
        <v/>
      </c>
      <c r="P816">
        <f t="shared" si="65"/>
        <v>0</v>
      </c>
      <c r="Q816">
        <f t="shared" si="66"/>
        <v>0</v>
      </c>
      <c r="R816">
        <f t="shared" si="67"/>
        <v>0</v>
      </c>
    </row>
    <row r="817" spans="1:18" ht="15" customHeight="1">
      <c r="A817" s="17" t="s">
        <v>187</v>
      </c>
      <c r="B817" s="17" t="s">
        <v>143</v>
      </c>
      <c r="C817" s="17" t="s">
        <v>48</v>
      </c>
      <c r="D817" s="17" t="s">
        <v>61</v>
      </c>
      <c r="E817" s="96" t="s">
        <v>38</v>
      </c>
      <c r="F817" s="96" t="s">
        <v>38</v>
      </c>
      <c r="G817" s="19">
        <v>0</v>
      </c>
      <c r="H817" s="96" t="s">
        <v>38</v>
      </c>
      <c r="I817" s="96" t="s">
        <v>38</v>
      </c>
      <c r="J817" s="19">
        <v>47.85</v>
      </c>
      <c r="K817" s="19">
        <v>0</v>
      </c>
      <c r="L817" t="str">
        <f>VLOOKUP(LEFT(A817,FIND("-",A817)-1),MASTER!A:C,2,FALSE())</f>
        <v>Gold</v>
      </c>
      <c r="M817" t="str">
        <f>VLOOKUP(LEFT(A817,FIND("-",A817)-1),MASTER!A:C,3,FALSE())</f>
        <v>Sale</v>
      </c>
      <c r="N817" t="str">
        <f t="shared" si="63"/>
        <v/>
      </c>
      <c r="O817" t="str">
        <f t="shared" si="64"/>
        <v/>
      </c>
      <c r="P817">
        <f t="shared" si="65"/>
        <v>0</v>
      </c>
      <c r="Q817">
        <f t="shared" si="66"/>
        <v>0</v>
      </c>
      <c r="R817">
        <f t="shared" si="67"/>
        <v>0</v>
      </c>
    </row>
    <row r="818" spans="1:18" ht="15" customHeight="1">
      <c r="A818" s="17" t="s">
        <v>187</v>
      </c>
      <c r="B818" s="17" t="s">
        <v>143</v>
      </c>
      <c r="C818" s="17" t="s">
        <v>48</v>
      </c>
      <c r="D818" s="17" t="s">
        <v>60</v>
      </c>
      <c r="E818" s="96" t="s">
        <v>38</v>
      </c>
      <c r="F818" s="96" t="s">
        <v>38</v>
      </c>
      <c r="G818" s="19">
        <v>0</v>
      </c>
      <c r="H818" s="96" t="s">
        <v>38</v>
      </c>
      <c r="I818" s="96" t="s">
        <v>38</v>
      </c>
      <c r="J818" s="19">
        <v>2.1800000000000002</v>
      </c>
      <c r="K818" s="19">
        <v>0</v>
      </c>
      <c r="L818" t="str">
        <f>VLOOKUP(LEFT(A818,FIND("-",A818)-1),MASTER!A:C,2,FALSE())</f>
        <v>Gold</v>
      </c>
      <c r="M818" t="str">
        <f>VLOOKUP(LEFT(A818,FIND("-",A818)-1),MASTER!A:C,3,FALSE())</f>
        <v>Sale</v>
      </c>
      <c r="N818" t="str">
        <f t="shared" si="63"/>
        <v/>
      </c>
      <c r="O818" t="str">
        <f t="shared" si="64"/>
        <v/>
      </c>
      <c r="P818">
        <f t="shared" si="65"/>
        <v>0</v>
      </c>
      <c r="Q818">
        <f t="shared" si="66"/>
        <v>0</v>
      </c>
      <c r="R818">
        <f t="shared" si="67"/>
        <v>0</v>
      </c>
    </row>
    <row r="819" spans="1:18" ht="15" customHeight="1">
      <c r="A819" s="17" t="s">
        <v>187</v>
      </c>
      <c r="B819" s="17" t="s">
        <v>143</v>
      </c>
      <c r="C819" s="17" t="s">
        <v>48</v>
      </c>
      <c r="D819" s="17" t="s">
        <v>61</v>
      </c>
      <c r="E819" s="96" t="s">
        <v>38</v>
      </c>
      <c r="F819" s="96" t="s">
        <v>38</v>
      </c>
      <c r="G819" s="19">
        <v>0</v>
      </c>
      <c r="H819" s="96" t="s">
        <v>38</v>
      </c>
      <c r="I819" s="96" t="s">
        <v>38</v>
      </c>
      <c r="J819" s="19">
        <v>2.1800000000000002</v>
      </c>
      <c r="K819" s="19">
        <v>0</v>
      </c>
      <c r="L819" t="str">
        <f>VLOOKUP(LEFT(A819,FIND("-",A819)-1),MASTER!A:C,2,FALSE())</f>
        <v>Gold</v>
      </c>
      <c r="M819" t="str">
        <f>VLOOKUP(LEFT(A819,FIND("-",A819)-1),MASTER!A:C,3,FALSE())</f>
        <v>Sale</v>
      </c>
      <c r="N819" t="str">
        <f t="shared" si="63"/>
        <v/>
      </c>
      <c r="O819" t="str">
        <f t="shared" si="64"/>
        <v/>
      </c>
      <c r="P819">
        <f t="shared" si="65"/>
        <v>0</v>
      </c>
      <c r="Q819">
        <f t="shared" si="66"/>
        <v>0</v>
      </c>
      <c r="R819">
        <f t="shared" si="67"/>
        <v>0</v>
      </c>
    </row>
    <row r="820" spans="1:18" ht="15" customHeight="1">
      <c r="A820" s="17" t="s">
        <v>187</v>
      </c>
      <c r="B820" s="17" t="s">
        <v>143</v>
      </c>
      <c r="C820" s="17" t="s">
        <v>48</v>
      </c>
      <c r="D820" s="17" t="s">
        <v>42</v>
      </c>
      <c r="E820" s="96" t="s">
        <v>38</v>
      </c>
      <c r="F820" s="96" t="s">
        <v>38</v>
      </c>
      <c r="G820" s="19">
        <v>0</v>
      </c>
      <c r="H820" s="96" t="s">
        <v>38</v>
      </c>
      <c r="I820" s="96" t="s">
        <v>38</v>
      </c>
      <c r="J820" s="19">
        <v>0.33</v>
      </c>
      <c r="K820" s="19">
        <v>0</v>
      </c>
      <c r="L820" t="str">
        <f>VLOOKUP(LEFT(A820,FIND("-",A820)-1),MASTER!A:C,2,FALSE())</f>
        <v>Gold</v>
      </c>
      <c r="M820" t="str">
        <f>VLOOKUP(LEFT(A820,FIND("-",A820)-1),MASTER!A:C,3,FALSE())</f>
        <v>Sale</v>
      </c>
      <c r="N820" t="str">
        <f t="shared" si="63"/>
        <v/>
      </c>
      <c r="O820" t="str">
        <f t="shared" si="64"/>
        <v/>
      </c>
      <c r="P820">
        <f t="shared" si="65"/>
        <v>0</v>
      </c>
      <c r="Q820">
        <f t="shared" si="66"/>
        <v>0</v>
      </c>
      <c r="R820">
        <f t="shared" si="67"/>
        <v>0</v>
      </c>
    </row>
    <row r="821" spans="1:18" ht="15" customHeight="1">
      <c r="A821" s="17" t="s">
        <v>187</v>
      </c>
      <c r="B821" s="17" t="s">
        <v>143</v>
      </c>
      <c r="C821" s="17" t="s">
        <v>48</v>
      </c>
      <c r="D821" s="17" t="s">
        <v>43</v>
      </c>
      <c r="E821" s="96" t="s">
        <v>38</v>
      </c>
      <c r="F821" s="96" t="s">
        <v>38</v>
      </c>
      <c r="G821" s="19">
        <v>1641038</v>
      </c>
      <c r="H821" s="96" t="s">
        <v>38</v>
      </c>
      <c r="I821" s="96" t="s">
        <v>38</v>
      </c>
      <c r="J821" s="19">
        <v>0</v>
      </c>
      <c r="K821" s="19">
        <v>0</v>
      </c>
      <c r="L821" t="str">
        <f>VLOOKUP(LEFT(A821,FIND("-",A821)-1),MASTER!A:C,2,FALSE())</f>
        <v>Gold</v>
      </c>
      <c r="M821" t="str">
        <f>VLOOKUP(LEFT(A821,FIND("-",A821)-1),MASTER!A:C,3,FALSE())</f>
        <v>Sale</v>
      </c>
      <c r="N821" t="str">
        <f t="shared" si="63"/>
        <v/>
      </c>
      <c r="O821" t="str">
        <f t="shared" si="64"/>
        <v/>
      </c>
      <c r="P821">
        <f t="shared" si="65"/>
        <v>0</v>
      </c>
      <c r="Q821">
        <f t="shared" si="66"/>
        <v>0</v>
      </c>
      <c r="R821">
        <f t="shared" si="67"/>
        <v>0</v>
      </c>
    </row>
    <row r="822" spans="1:18" ht="15" customHeight="1">
      <c r="A822" s="17" t="s">
        <v>188</v>
      </c>
      <c r="B822" s="17" t="s">
        <v>143</v>
      </c>
      <c r="C822" s="17" t="s">
        <v>48</v>
      </c>
      <c r="D822" s="17" t="s">
        <v>57</v>
      </c>
      <c r="E822" s="96" t="s">
        <v>38</v>
      </c>
      <c r="F822" s="19">
        <v>0</v>
      </c>
      <c r="G822" s="19">
        <v>0</v>
      </c>
      <c r="H822" s="97">
        <v>337.70499999999998</v>
      </c>
      <c r="I822" s="19">
        <v>7056.9</v>
      </c>
      <c r="J822" s="19">
        <v>2383137.83</v>
      </c>
      <c r="K822" s="19">
        <v>2383137.83</v>
      </c>
      <c r="L822" t="str">
        <f>VLOOKUP(LEFT(A822,FIND("-",A822)-1),MASTER!A:C,2,FALSE())</f>
        <v>Gold</v>
      </c>
      <c r="M822" t="str">
        <f>VLOOKUP(LEFT(A822,FIND("-",A822)-1),MASTER!A:C,3,FALSE())</f>
        <v>Sale</v>
      </c>
      <c r="N822">
        <f t="shared" si="63"/>
        <v>337.70499999999998</v>
      </c>
      <c r="O822">
        <f t="shared" si="64"/>
        <v>7056.9</v>
      </c>
      <c r="P822">
        <f t="shared" si="65"/>
        <v>2383150.415</v>
      </c>
      <c r="Q822">
        <f t="shared" si="66"/>
        <v>2383150.415</v>
      </c>
      <c r="R822">
        <f t="shared" si="67"/>
        <v>0</v>
      </c>
    </row>
    <row r="823" spans="1:18" ht="15" customHeight="1">
      <c r="A823" s="17" t="s">
        <v>188</v>
      </c>
      <c r="B823" s="17" t="s">
        <v>143</v>
      </c>
      <c r="C823" s="17" t="s">
        <v>48</v>
      </c>
      <c r="D823" s="17" t="s">
        <v>58</v>
      </c>
      <c r="E823" s="96" t="s">
        <v>38</v>
      </c>
      <c r="F823" s="96" t="s">
        <v>38</v>
      </c>
      <c r="G823" s="19">
        <v>0</v>
      </c>
      <c r="H823" s="96" t="s">
        <v>38</v>
      </c>
      <c r="I823" s="96" t="s">
        <v>38</v>
      </c>
      <c r="J823" s="19">
        <v>4784.63</v>
      </c>
      <c r="K823" s="19">
        <v>4784.63</v>
      </c>
      <c r="L823" t="str">
        <f>VLOOKUP(LEFT(A823,FIND("-",A823)-1),MASTER!A:C,2,FALSE())</f>
        <v>Gold</v>
      </c>
      <c r="M823" t="str">
        <f>VLOOKUP(LEFT(A823,FIND("-",A823)-1),MASTER!A:C,3,FALSE())</f>
        <v>Sale</v>
      </c>
      <c r="N823" t="str">
        <f t="shared" si="63"/>
        <v/>
      </c>
      <c r="O823" t="str">
        <f t="shared" si="64"/>
        <v/>
      </c>
      <c r="P823">
        <f t="shared" si="65"/>
        <v>0</v>
      </c>
      <c r="Q823">
        <f t="shared" si="66"/>
        <v>0</v>
      </c>
      <c r="R823">
        <f t="shared" si="67"/>
        <v>0</v>
      </c>
    </row>
    <row r="824" spans="1:18" ht="15" customHeight="1">
      <c r="A824" s="17" t="s">
        <v>188</v>
      </c>
      <c r="B824" s="17" t="s">
        <v>143</v>
      </c>
      <c r="C824" s="17" t="s">
        <v>48</v>
      </c>
      <c r="D824" s="17" t="s">
        <v>59</v>
      </c>
      <c r="E824" s="96" t="s">
        <v>38</v>
      </c>
      <c r="F824" s="96" t="s">
        <v>38</v>
      </c>
      <c r="G824" s="19">
        <v>0</v>
      </c>
      <c r="H824" s="96" t="s">
        <v>38</v>
      </c>
      <c r="I824" s="96" t="s">
        <v>38</v>
      </c>
      <c r="J824" s="19">
        <v>195</v>
      </c>
      <c r="K824" s="19">
        <v>195</v>
      </c>
      <c r="L824" t="str">
        <f>VLOOKUP(LEFT(A824,FIND("-",A824)-1),MASTER!A:C,2,FALSE())</f>
        <v>Gold</v>
      </c>
      <c r="M824" t="str">
        <f>VLOOKUP(LEFT(A824,FIND("-",A824)-1),MASTER!A:C,3,FALSE())</f>
        <v>Sale</v>
      </c>
      <c r="N824" t="str">
        <f t="shared" si="63"/>
        <v/>
      </c>
      <c r="O824" t="str">
        <f t="shared" si="64"/>
        <v/>
      </c>
      <c r="P824">
        <f t="shared" si="65"/>
        <v>0</v>
      </c>
      <c r="Q824">
        <f t="shared" si="66"/>
        <v>0</v>
      </c>
      <c r="R824">
        <f t="shared" si="67"/>
        <v>0</v>
      </c>
    </row>
    <row r="825" spans="1:18" ht="15" customHeight="1">
      <c r="A825" s="17" t="s">
        <v>188</v>
      </c>
      <c r="B825" s="17" t="s">
        <v>143</v>
      </c>
      <c r="C825" s="17" t="s">
        <v>48</v>
      </c>
      <c r="D825" s="17" t="s">
        <v>60</v>
      </c>
      <c r="E825" s="96" t="s">
        <v>38</v>
      </c>
      <c r="F825" s="96" t="s">
        <v>38</v>
      </c>
      <c r="G825" s="19">
        <v>0</v>
      </c>
      <c r="H825" s="96" t="s">
        <v>38</v>
      </c>
      <c r="I825" s="96" t="s">
        <v>38</v>
      </c>
      <c r="J825" s="19">
        <v>35747.07</v>
      </c>
      <c r="K825" s="19">
        <v>0</v>
      </c>
      <c r="L825" t="str">
        <f>VLOOKUP(LEFT(A825,FIND("-",A825)-1),MASTER!A:C,2,FALSE())</f>
        <v>Gold</v>
      </c>
      <c r="M825" t="str">
        <f>VLOOKUP(LEFT(A825,FIND("-",A825)-1),MASTER!A:C,3,FALSE())</f>
        <v>Sale</v>
      </c>
      <c r="N825" t="str">
        <f t="shared" si="63"/>
        <v/>
      </c>
      <c r="O825" t="str">
        <f t="shared" si="64"/>
        <v/>
      </c>
      <c r="P825">
        <f t="shared" si="65"/>
        <v>0</v>
      </c>
      <c r="Q825">
        <f t="shared" si="66"/>
        <v>0</v>
      </c>
      <c r="R825">
        <f t="shared" si="67"/>
        <v>0</v>
      </c>
    </row>
    <row r="826" spans="1:18" ht="15" customHeight="1">
      <c r="A826" s="17" t="s">
        <v>188</v>
      </c>
      <c r="B826" s="17" t="s">
        <v>143</v>
      </c>
      <c r="C826" s="17" t="s">
        <v>48</v>
      </c>
      <c r="D826" s="17" t="s">
        <v>61</v>
      </c>
      <c r="E826" s="96" t="s">
        <v>38</v>
      </c>
      <c r="F826" s="96" t="s">
        <v>38</v>
      </c>
      <c r="G826" s="19">
        <v>0</v>
      </c>
      <c r="H826" s="96" t="s">
        <v>38</v>
      </c>
      <c r="I826" s="96" t="s">
        <v>38</v>
      </c>
      <c r="J826" s="19">
        <v>35747.07</v>
      </c>
      <c r="K826" s="19">
        <v>0</v>
      </c>
      <c r="L826" t="str">
        <f>VLOOKUP(LEFT(A826,FIND("-",A826)-1),MASTER!A:C,2,FALSE())</f>
        <v>Gold</v>
      </c>
      <c r="M826" t="str">
        <f>VLOOKUP(LEFT(A826,FIND("-",A826)-1),MASTER!A:C,3,FALSE())</f>
        <v>Sale</v>
      </c>
      <c r="N826" t="str">
        <f t="shared" si="63"/>
        <v/>
      </c>
      <c r="O826" t="str">
        <f t="shared" si="64"/>
        <v/>
      </c>
      <c r="P826">
        <f t="shared" si="65"/>
        <v>0</v>
      </c>
      <c r="Q826">
        <f t="shared" si="66"/>
        <v>0</v>
      </c>
      <c r="R826">
        <f t="shared" si="67"/>
        <v>0</v>
      </c>
    </row>
    <row r="827" spans="1:18" ht="15" customHeight="1">
      <c r="A827" s="17" t="s">
        <v>188</v>
      </c>
      <c r="B827" s="17" t="s">
        <v>143</v>
      </c>
      <c r="C827" s="17" t="s">
        <v>48</v>
      </c>
      <c r="D827" s="17" t="s">
        <v>60</v>
      </c>
      <c r="E827" s="96" t="s">
        <v>38</v>
      </c>
      <c r="F827" s="96" t="s">
        <v>38</v>
      </c>
      <c r="G827" s="19">
        <v>0</v>
      </c>
      <c r="H827" s="96" t="s">
        <v>38</v>
      </c>
      <c r="I827" s="96" t="s">
        <v>38</v>
      </c>
      <c r="J827" s="19">
        <v>71.77</v>
      </c>
      <c r="K827" s="19">
        <v>0</v>
      </c>
      <c r="L827" t="str">
        <f>VLOOKUP(LEFT(A827,FIND("-",A827)-1),MASTER!A:C,2,FALSE())</f>
        <v>Gold</v>
      </c>
      <c r="M827" t="str">
        <f>VLOOKUP(LEFT(A827,FIND("-",A827)-1),MASTER!A:C,3,FALSE())</f>
        <v>Sale</v>
      </c>
      <c r="N827" t="str">
        <f t="shared" si="63"/>
        <v/>
      </c>
      <c r="O827" t="str">
        <f t="shared" si="64"/>
        <v/>
      </c>
      <c r="P827">
        <f t="shared" si="65"/>
        <v>0</v>
      </c>
      <c r="Q827">
        <f t="shared" si="66"/>
        <v>0</v>
      </c>
      <c r="R827">
        <f t="shared" si="67"/>
        <v>0</v>
      </c>
    </row>
    <row r="828" spans="1:18" ht="15" customHeight="1">
      <c r="A828" s="17" t="s">
        <v>188</v>
      </c>
      <c r="B828" s="17" t="s">
        <v>143</v>
      </c>
      <c r="C828" s="17" t="s">
        <v>48</v>
      </c>
      <c r="D828" s="17" t="s">
        <v>61</v>
      </c>
      <c r="E828" s="96" t="s">
        <v>38</v>
      </c>
      <c r="F828" s="96" t="s">
        <v>38</v>
      </c>
      <c r="G828" s="19">
        <v>0</v>
      </c>
      <c r="H828" s="96" t="s">
        <v>38</v>
      </c>
      <c r="I828" s="96" t="s">
        <v>38</v>
      </c>
      <c r="J828" s="19">
        <v>71.77</v>
      </c>
      <c r="K828" s="19">
        <v>0</v>
      </c>
      <c r="L828" t="str">
        <f>VLOOKUP(LEFT(A828,FIND("-",A828)-1),MASTER!A:C,2,FALSE())</f>
        <v>Gold</v>
      </c>
      <c r="M828" t="str">
        <f>VLOOKUP(LEFT(A828,FIND("-",A828)-1),MASTER!A:C,3,FALSE())</f>
        <v>Sale</v>
      </c>
      <c r="N828" t="str">
        <f t="shared" si="63"/>
        <v/>
      </c>
      <c r="O828" t="str">
        <f t="shared" si="64"/>
        <v/>
      </c>
      <c r="P828">
        <f t="shared" si="65"/>
        <v>0</v>
      </c>
      <c r="Q828">
        <f t="shared" si="66"/>
        <v>0</v>
      </c>
      <c r="R828">
        <f t="shared" si="67"/>
        <v>0</v>
      </c>
    </row>
    <row r="829" spans="1:18" ht="15" customHeight="1">
      <c r="A829" s="17" t="s">
        <v>188</v>
      </c>
      <c r="B829" s="17" t="s">
        <v>143</v>
      </c>
      <c r="C829" s="17" t="s">
        <v>48</v>
      </c>
      <c r="D829" s="17" t="s">
        <v>60</v>
      </c>
      <c r="E829" s="96" t="s">
        <v>38</v>
      </c>
      <c r="F829" s="96" t="s">
        <v>38</v>
      </c>
      <c r="G829" s="19">
        <v>0</v>
      </c>
      <c r="H829" s="96" t="s">
        <v>38</v>
      </c>
      <c r="I829" s="96" t="s">
        <v>38</v>
      </c>
      <c r="J829" s="19">
        <v>2.93</v>
      </c>
      <c r="K829" s="19">
        <v>0</v>
      </c>
      <c r="L829" t="str">
        <f>VLOOKUP(LEFT(A829,FIND("-",A829)-1),MASTER!A:C,2,FALSE())</f>
        <v>Gold</v>
      </c>
      <c r="M829" t="str">
        <f>VLOOKUP(LEFT(A829,FIND("-",A829)-1),MASTER!A:C,3,FALSE())</f>
        <v>Sale</v>
      </c>
      <c r="N829" t="str">
        <f t="shared" si="63"/>
        <v/>
      </c>
      <c r="O829" t="str">
        <f t="shared" si="64"/>
        <v/>
      </c>
      <c r="P829">
        <f t="shared" si="65"/>
        <v>0</v>
      </c>
      <c r="Q829">
        <f t="shared" si="66"/>
        <v>0</v>
      </c>
      <c r="R829">
        <f t="shared" si="67"/>
        <v>0</v>
      </c>
    </row>
    <row r="830" spans="1:18" ht="15" customHeight="1">
      <c r="A830" s="17" t="s">
        <v>188</v>
      </c>
      <c r="B830" s="17" t="s">
        <v>143</v>
      </c>
      <c r="C830" s="17" t="s">
        <v>48</v>
      </c>
      <c r="D830" s="17" t="s">
        <v>61</v>
      </c>
      <c r="E830" s="96" t="s">
        <v>38</v>
      </c>
      <c r="F830" s="96" t="s">
        <v>38</v>
      </c>
      <c r="G830" s="19">
        <v>0</v>
      </c>
      <c r="H830" s="96" t="s">
        <v>38</v>
      </c>
      <c r="I830" s="96" t="s">
        <v>38</v>
      </c>
      <c r="J830" s="19">
        <v>2.93</v>
      </c>
      <c r="K830" s="19">
        <v>0</v>
      </c>
      <c r="L830" t="str">
        <f>VLOOKUP(LEFT(A830,FIND("-",A830)-1),MASTER!A:C,2,FALSE())</f>
        <v>Gold</v>
      </c>
      <c r="M830" t="str">
        <f>VLOOKUP(LEFT(A830,FIND("-",A830)-1),MASTER!A:C,3,FALSE())</f>
        <v>Sale</v>
      </c>
      <c r="N830" t="str">
        <f t="shared" si="63"/>
        <v/>
      </c>
      <c r="O830" t="str">
        <f t="shared" si="64"/>
        <v/>
      </c>
      <c r="P830">
        <f t="shared" si="65"/>
        <v>0</v>
      </c>
      <c r="Q830">
        <f t="shared" si="66"/>
        <v>0</v>
      </c>
      <c r="R830">
        <f t="shared" si="67"/>
        <v>0</v>
      </c>
    </row>
    <row r="831" spans="1:18" ht="15" customHeight="1">
      <c r="A831" s="17" t="s">
        <v>188</v>
      </c>
      <c r="B831" s="17" t="s">
        <v>143</v>
      </c>
      <c r="C831" s="17" t="s">
        <v>48</v>
      </c>
      <c r="D831" s="17" t="s">
        <v>42</v>
      </c>
      <c r="E831" s="96" t="s">
        <v>38</v>
      </c>
      <c r="F831" s="96" t="s">
        <v>38</v>
      </c>
      <c r="G831" s="19">
        <v>0</v>
      </c>
      <c r="H831" s="96" t="s">
        <v>38</v>
      </c>
      <c r="I831" s="96" t="s">
        <v>38</v>
      </c>
      <c r="J831" s="19">
        <v>0</v>
      </c>
      <c r="K831" s="19">
        <v>0</v>
      </c>
      <c r="L831" t="str">
        <f>VLOOKUP(LEFT(A831,FIND("-",A831)-1),MASTER!A:C,2,FALSE())</f>
        <v>Gold</v>
      </c>
      <c r="M831" t="str">
        <f>VLOOKUP(LEFT(A831,FIND("-",A831)-1),MASTER!A:C,3,FALSE())</f>
        <v>Sale</v>
      </c>
      <c r="N831" t="str">
        <f t="shared" si="63"/>
        <v/>
      </c>
      <c r="O831" t="str">
        <f t="shared" si="64"/>
        <v/>
      </c>
      <c r="P831">
        <f t="shared" si="65"/>
        <v>0</v>
      </c>
      <c r="Q831">
        <f t="shared" si="66"/>
        <v>0</v>
      </c>
      <c r="R831">
        <f t="shared" si="67"/>
        <v>0</v>
      </c>
    </row>
    <row r="832" spans="1:18" ht="15" customHeight="1">
      <c r="A832" s="17" t="s">
        <v>188</v>
      </c>
      <c r="B832" s="17" t="s">
        <v>143</v>
      </c>
      <c r="C832" s="17" t="s">
        <v>48</v>
      </c>
      <c r="D832" s="17" t="s">
        <v>43</v>
      </c>
      <c r="E832" s="96" t="s">
        <v>38</v>
      </c>
      <c r="F832" s="96" t="s">
        <v>38</v>
      </c>
      <c r="G832" s="19">
        <v>2459761</v>
      </c>
      <c r="H832" s="96" t="s">
        <v>38</v>
      </c>
      <c r="I832" s="96" t="s">
        <v>38</v>
      </c>
      <c r="J832" s="19">
        <v>0</v>
      </c>
      <c r="K832" s="19">
        <v>0</v>
      </c>
      <c r="L832" t="str">
        <f>VLOOKUP(LEFT(A832,FIND("-",A832)-1),MASTER!A:C,2,FALSE())</f>
        <v>Gold</v>
      </c>
      <c r="M832" t="str">
        <f>VLOOKUP(LEFT(A832,FIND("-",A832)-1),MASTER!A:C,3,FALSE())</f>
        <v>Sale</v>
      </c>
      <c r="N832" t="str">
        <f t="shared" si="63"/>
        <v/>
      </c>
      <c r="O832" t="str">
        <f t="shared" si="64"/>
        <v/>
      </c>
      <c r="P832">
        <f t="shared" si="65"/>
        <v>0</v>
      </c>
      <c r="Q832">
        <f t="shared" si="66"/>
        <v>0</v>
      </c>
      <c r="R832">
        <f t="shared" si="67"/>
        <v>0</v>
      </c>
    </row>
    <row r="833" spans="1:18" ht="15" customHeight="1">
      <c r="A833" s="17" t="s">
        <v>189</v>
      </c>
      <c r="B833" s="17" t="s">
        <v>143</v>
      </c>
      <c r="C833" s="17" t="s">
        <v>48</v>
      </c>
      <c r="D833" s="17" t="s">
        <v>57</v>
      </c>
      <c r="E833" s="96" t="s">
        <v>38</v>
      </c>
      <c r="F833" s="19">
        <v>0</v>
      </c>
      <c r="G833" s="19">
        <v>0</v>
      </c>
      <c r="H833" s="97">
        <v>408.28100000000001</v>
      </c>
      <c r="I833" s="19">
        <v>7056.9</v>
      </c>
      <c r="J833" s="19">
        <v>2881181.39</v>
      </c>
      <c r="K833" s="19">
        <v>2881181.39</v>
      </c>
      <c r="L833" t="str">
        <f>VLOOKUP(LEFT(A833,FIND("-",A833)-1),MASTER!A:C,2,FALSE())</f>
        <v>Gold</v>
      </c>
      <c r="M833" t="str">
        <f>VLOOKUP(LEFT(A833,FIND("-",A833)-1),MASTER!A:C,3,FALSE())</f>
        <v>Sale</v>
      </c>
      <c r="N833">
        <f t="shared" si="63"/>
        <v>408.28100000000001</v>
      </c>
      <c r="O833">
        <f t="shared" si="64"/>
        <v>7056.9</v>
      </c>
      <c r="P833">
        <f t="shared" si="65"/>
        <v>2881198.1889999998</v>
      </c>
      <c r="Q833">
        <f t="shared" si="66"/>
        <v>2881198.1889999998</v>
      </c>
      <c r="R833">
        <f t="shared" si="67"/>
        <v>0</v>
      </c>
    </row>
    <row r="834" spans="1:18" ht="15" customHeight="1">
      <c r="A834" s="17" t="s">
        <v>189</v>
      </c>
      <c r="B834" s="17" t="s">
        <v>143</v>
      </c>
      <c r="C834" s="17" t="s">
        <v>48</v>
      </c>
      <c r="D834" s="17" t="s">
        <v>58</v>
      </c>
      <c r="E834" s="96" t="s">
        <v>38</v>
      </c>
      <c r="F834" s="96" t="s">
        <v>38</v>
      </c>
      <c r="G834" s="19">
        <v>0</v>
      </c>
      <c r="H834" s="96" t="s">
        <v>38</v>
      </c>
      <c r="I834" s="96" t="s">
        <v>38</v>
      </c>
      <c r="J834" s="19">
        <v>5779.64</v>
      </c>
      <c r="K834" s="19">
        <v>5779.64</v>
      </c>
      <c r="L834" t="str">
        <f>VLOOKUP(LEFT(A834,FIND("-",A834)-1),MASTER!A:C,2,FALSE())</f>
        <v>Gold</v>
      </c>
      <c r="M834" t="str">
        <f>VLOOKUP(LEFT(A834,FIND("-",A834)-1),MASTER!A:C,3,FALSE())</f>
        <v>Sale</v>
      </c>
      <c r="N834" t="str">
        <f t="shared" si="63"/>
        <v/>
      </c>
      <c r="O834" t="str">
        <f t="shared" si="64"/>
        <v/>
      </c>
      <c r="P834">
        <f t="shared" si="65"/>
        <v>0</v>
      </c>
      <c r="Q834">
        <f t="shared" si="66"/>
        <v>0</v>
      </c>
      <c r="R834">
        <f t="shared" si="67"/>
        <v>0</v>
      </c>
    </row>
    <row r="835" spans="1:18" ht="15" customHeight="1">
      <c r="A835" s="17" t="s">
        <v>189</v>
      </c>
      <c r="B835" s="17" t="s">
        <v>143</v>
      </c>
      <c r="C835" s="17" t="s">
        <v>48</v>
      </c>
      <c r="D835" s="17" t="s">
        <v>59</v>
      </c>
      <c r="E835" s="96" t="s">
        <v>38</v>
      </c>
      <c r="F835" s="96" t="s">
        <v>38</v>
      </c>
      <c r="G835" s="19">
        <v>0</v>
      </c>
      <c r="H835" s="96" t="s">
        <v>38</v>
      </c>
      <c r="I835" s="96" t="s">
        <v>38</v>
      </c>
      <c r="J835" s="19">
        <v>335</v>
      </c>
      <c r="K835" s="19">
        <v>335</v>
      </c>
      <c r="L835" t="str">
        <f>VLOOKUP(LEFT(A835,FIND("-",A835)-1),MASTER!A:C,2,FALSE())</f>
        <v>Gold</v>
      </c>
      <c r="M835" t="str">
        <f>VLOOKUP(LEFT(A835,FIND("-",A835)-1),MASTER!A:C,3,FALSE())</f>
        <v>Sale</v>
      </c>
      <c r="N835" t="str">
        <f t="shared" si="63"/>
        <v/>
      </c>
      <c r="O835" t="str">
        <f t="shared" si="64"/>
        <v/>
      </c>
      <c r="P835">
        <f t="shared" si="65"/>
        <v>0</v>
      </c>
      <c r="Q835">
        <f t="shared" si="66"/>
        <v>0</v>
      </c>
      <c r="R835">
        <f t="shared" si="67"/>
        <v>0</v>
      </c>
    </row>
    <row r="836" spans="1:18" ht="15" customHeight="1">
      <c r="A836" s="17" t="s">
        <v>189</v>
      </c>
      <c r="B836" s="17" t="s">
        <v>143</v>
      </c>
      <c r="C836" s="17" t="s">
        <v>48</v>
      </c>
      <c r="D836" s="17" t="s">
        <v>60</v>
      </c>
      <c r="E836" s="96" t="s">
        <v>38</v>
      </c>
      <c r="F836" s="96" t="s">
        <v>38</v>
      </c>
      <c r="G836" s="19">
        <v>0</v>
      </c>
      <c r="H836" s="96" t="s">
        <v>38</v>
      </c>
      <c r="I836" s="96" t="s">
        <v>38</v>
      </c>
      <c r="J836" s="19">
        <v>43217.72</v>
      </c>
      <c r="K836" s="19">
        <v>0</v>
      </c>
      <c r="L836" t="str">
        <f>VLOOKUP(LEFT(A836,FIND("-",A836)-1),MASTER!A:C,2,FALSE())</f>
        <v>Gold</v>
      </c>
      <c r="M836" t="str">
        <f>VLOOKUP(LEFT(A836,FIND("-",A836)-1),MASTER!A:C,3,FALSE())</f>
        <v>Sale</v>
      </c>
      <c r="N836" t="str">
        <f t="shared" si="63"/>
        <v/>
      </c>
      <c r="O836" t="str">
        <f t="shared" si="64"/>
        <v/>
      </c>
      <c r="P836">
        <f t="shared" si="65"/>
        <v>0</v>
      </c>
      <c r="Q836">
        <f t="shared" si="66"/>
        <v>0</v>
      </c>
      <c r="R836">
        <f t="shared" si="67"/>
        <v>0</v>
      </c>
    </row>
    <row r="837" spans="1:18" ht="15" customHeight="1">
      <c r="A837" s="17" t="s">
        <v>189</v>
      </c>
      <c r="B837" s="17" t="s">
        <v>143</v>
      </c>
      <c r="C837" s="17" t="s">
        <v>48</v>
      </c>
      <c r="D837" s="17" t="s">
        <v>61</v>
      </c>
      <c r="E837" s="96" t="s">
        <v>38</v>
      </c>
      <c r="F837" s="96" t="s">
        <v>38</v>
      </c>
      <c r="G837" s="19">
        <v>0</v>
      </c>
      <c r="H837" s="96" t="s">
        <v>38</v>
      </c>
      <c r="I837" s="96" t="s">
        <v>38</v>
      </c>
      <c r="J837" s="19">
        <v>43217.72</v>
      </c>
      <c r="K837" s="19">
        <v>0</v>
      </c>
      <c r="L837" t="str">
        <f>VLOOKUP(LEFT(A837,FIND("-",A837)-1),MASTER!A:C,2,FALSE())</f>
        <v>Gold</v>
      </c>
      <c r="M837" t="str">
        <f>VLOOKUP(LEFT(A837,FIND("-",A837)-1),MASTER!A:C,3,FALSE())</f>
        <v>Sale</v>
      </c>
      <c r="N837" t="str">
        <f t="shared" ref="N837:N900" si="68">IF(M837="SALE",H837,IF(M837="Purchase",E837,"False"))</f>
        <v/>
      </c>
      <c r="O837" t="str">
        <f t="shared" ref="O837:O900" si="69">IF(M837="SALE",I837,IF(M837="Purchase",F837,"False"))</f>
        <v/>
      </c>
      <c r="P837">
        <f t="shared" ref="P837:P900" si="70">IF(AND(N837="",O837=""),0,ROUND(N837*O837,3))</f>
        <v>0</v>
      </c>
      <c r="Q837">
        <f t="shared" ref="Q837:Q900" si="71">IF(M837="SALE",P837,IF(M837="Purchase",0,"FALSE"))</f>
        <v>0</v>
      </c>
      <c r="R837">
        <f t="shared" ref="R837:R900" si="72">IF(M837="Purchase",P837,IF(M837="Sale",0,"FALSE"))</f>
        <v>0</v>
      </c>
    </row>
    <row r="838" spans="1:18" ht="15" customHeight="1">
      <c r="A838" s="17" t="s">
        <v>189</v>
      </c>
      <c r="B838" s="17" t="s">
        <v>143</v>
      </c>
      <c r="C838" s="17" t="s">
        <v>48</v>
      </c>
      <c r="D838" s="17" t="s">
        <v>60</v>
      </c>
      <c r="E838" s="96" t="s">
        <v>38</v>
      </c>
      <c r="F838" s="96" t="s">
        <v>38</v>
      </c>
      <c r="G838" s="19">
        <v>0</v>
      </c>
      <c r="H838" s="96" t="s">
        <v>38</v>
      </c>
      <c r="I838" s="96" t="s">
        <v>38</v>
      </c>
      <c r="J838" s="19">
        <v>86.69</v>
      </c>
      <c r="K838" s="19">
        <v>0</v>
      </c>
      <c r="L838" t="str">
        <f>VLOOKUP(LEFT(A838,FIND("-",A838)-1),MASTER!A:C,2,FALSE())</f>
        <v>Gold</v>
      </c>
      <c r="M838" t="str">
        <f>VLOOKUP(LEFT(A838,FIND("-",A838)-1),MASTER!A:C,3,FALSE())</f>
        <v>Sale</v>
      </c>
      <c r="N838" t="str">
        <f t="shared" si="68"/>
        <v/>
      </c>
      <c r="O838" t="str">
        <f t="shared" si="69"/>
        <v/>
      </c>
      <c r="P838">
        <f t="shared" si="70"/>
        <v>0</v>
      </c>
      <c r="Q838">
        <f t="shared" si="71"/>
        <v>0</v>
      </c>
      <c r="R838">
        <f t="shared" si="72"/>
        <v>0</v>
      </c>
    </row>
    <row r="839" spans="1:18" ht="15" customHeight="1">
      <c r="A839" s="17" t="s">
        <v>189</v>
      </c>
      <c r="B839" s="17" t="s">
        <v>143</v>
      </c>
      <c r="C839" s="17" t="s">
        <v>48</v>
      </c>
      <c r="D839" s="17" t="s">
        <v>61</v>
      </c>
      <c r="E839" s="96" t="s">
        <v>38</v>
      </c>
      <c r="F839" s="96" t="s">
        <v>38</v>
      </c>
      <c r="G839" s="19">
        <v>0</v>
      </c>
      <c r="H839" s="96" t="s">
        <v>38</v>
      </c>
      <c r="I839" s="96" t="s">
        <v>38</v>
      </c>
      <c r="J839" s="19">
        <v>86.69</v>
      </c>
      <c r="K839" s="19">
        <v>0</v>
      </c>
      <c r="L839" t="str">
        <f>VLOOKUP(LEFT(A839,FIND("-",A839)-1),MASTER!A:C,2,FALSE())</f>
        <v>Gold</v>
      </c>
      <c r="M839" t="str">
        <f>VLOOKUP(LEFT(A839,FIND("-",A839)-1),MASTER!A:C,3,FALSE())</f>
        <v>Sale</v>
      </c>
      <c r="N839" t="str">
        <f t="shared" si="68"/>
        <v/>
      </c>
      <c r="O839" t="str">
        <f t="shared" si="69"/>
        <v/>
      </c>
      <c r="P839">
        <f t="shared" si="70"/>
        <v>0</v>
      </c>
      <c r="Q839">
        <f t="shared" si="71"/>
        <v>0</v>
      </c>
      <c r="R839">
        <f t="shared" si="72"/>
        <v>0</v>
      </c>
    </row>
    <row r="840" spans="1:18" ht="15" customHeight="1">
      <c r="A840" s="17" t="s">
        <v>189</v>
      </c>
      <c r="B840" s="17" t="s">
        <v>143</v>
      </c>
      <c r="C840" s="17" t="s">
        <v>48</v>
      </c>
      <c r="D840" s="17" t="s">
        <v>60</v>
      </c>
      <c r="E840" s="96" t="s">
        <v>38</v>
      </c>
      <c r="F840" s="96" t="s">
        <v>38</v>
      </c>
      <c r="G840" s="19">
        <v>0</v>
      </c>
      <c r="H840" s="96" t="s">
        <v>38</v>
      </c>
      <c r="I840" s="96" t="s">
        <v>38</v>
      </c>
      <c r="J840" s="19">
        <v>5.03</v>
      </c>
      <c r="K840" s="19">
        <v>0</v>
      </c>
      <c r="L840" t="str">
        <f>VLOOKUP(LEFT(A840,FIND("-",A840)-1),MASTER!A:C,2,FALSE())</f>
        <v>Gold</v>
      </c>
      <c r="M840" t="str">
        <f>VLOOKUP(LEFT(A840,FIND("-",A840)-1),MASTER!A:C,3,FALSE())</f>
        <v>Sale</v>
      </c>
      <c r="N840" t="str">
        <f t="shared" si="68"/>
        <v/>
      </c>
      <c r="O840" t="str">
        <f t="shared" si="69"/>
        <v/>
      </c>
      <c r="P840">
        <f t="shared" si="70"/>
        <v>0</v>
      </c>
      <c r="Q840">
        <f t="shared" si="71"/>
        <v>0</v>
      </c>
      <c r="R840">
        <f t="shared" si="72"/>
        <v>0</v>
      </c>
    </row>
    <row r="841" spans="1:18" ht="15" customHeight="1">
      <c r="A841" s="17" t="s">
        <v>189</v>
      </c>
      <c r="B841" s="17" t="s">
        <v>143</v>
      </c>
      <c r="C841" s="17" t="s">
        <v>48</v>
      </c>
      <c r="D841" s="17" t="s">
        <v>61</v>
      </c>
      <c r="E841" s="96" t="s">
        <v>38</v>
      </c>
      <c r="F841" s="96" t="s">
        <v>38</v>
      </c>
      <c r="G841" s="19">
        <v>0</v>
      </c>
      <c r="H841" s="96" t="s">
        <v>38</v>
      </c>
      <c r="I841" s="96" t="s">
        <v>38</v>
      </c>
      <c r="J841" s="19">
        <v>5.03</v>
      </c>
      <c r="K841" s="19">
        <v>0</v>
      </c>
      <c r="L841" t="str">
        <f>VLOOKUP(LEFT(A841,FIND("-",A841)-1),MASTER!A:C,2,FALSE())</f>
        <v>Gold</v>
      </c>
      <c r="M841" t="str">
        <f>VLOOKUP(LEFT(A841,FIND("-",A841)-1),MASTER!A:C,3,FALSE())</f>
        <v>Sale</v>
      </c>
      <c r="N841" t="str">
        <f t="shared" si="68"/>
        <v/>
      </c>
      <c r="O841" t="str">
        <f t="shared" si="69"/>
        <v/>
      </c>
      <c r="P841">
        <f t="shared" si="70"/>
        <v>0</v>
      </c>
      <c r="Q841">
        <f t="shared" si="71"/>
        <v>0</v>
      </c>
      <c r="R841">
        <f t="shared" si="72"/>
        <v>0</v>
      </c>
    </row>
    <row r="842" spans="1:18" ht="15" customHeight="1">
      <c r="A842" s="17" t="s">
        <v>189</v>
      </c>
      <c r="B842" s="17" t="s">
        <v>143</v>
      </c>
      <c r="C842" s="17" t="s">
        <v>48</v>
      </c>
      <c r="D842" s="17" t="s">
        <v>42</v>
      </c>
      <c r="E842" s="96" t="s">
        <v>38</v>
      </c>
      <c r="F842" s="96" t="s">
        <v>38</v>
      </c>
      <c r="G842" s="19">
        <v>0</v>
      </c>
      <c r="H842" s="96" t="s">
        <v>38</v>
      </c>
      <c r="I842" s="96" t="s">
        <v>38</v>
      </c>
      <c r="J842" s="19">
        <v>0.09</v>
      </c>
      <c r="K842" s="19">
        <v>0</v>
      </c>
      <c r="L842" t="str">
        <f>VLOOKUP(LEFT(A842,FIND("-",A842)-1),MASTER!A:C,2,FALSE())</f>
        <v>Gold</v>
      </c>
      <c r="M842" t="str">
        <f>VLOOKUP(LEFT(A842,FIND("-",A842)-1),MASTER!A:C,3,FALSE())</f>
        <v>Sale</v>
      </c>
      <c r="N842" t="str">
        <f t="shared" si="68"/>
        <v/>
      </c>
      <c r="O842" t="str">
        <f t="shared" si="69"/>
        <v/>
      </c>
      <c r="P842">
        <f t="shared" si="70"/>
        <v>0</v>
      </c>
      <c r="Q842">
        <f t="shared" si="71"/>
        <v>0</v>
      </c>
      <c r="R842">
        <f t="shared" si="72"/>
        <v>0</v>
      </c>
    </row>
    <row r="843" spans="1:18" ht="15" customHeight="1">
      <c r="A843" s="17" t="s">
        <v>189</v>
      </c>
      <c r="B843" s="17" t="s">
        <v>143</v>
      </c>
      <c r="C843" s="17" t="s">
        <v>48</v>
      </c>
      <c r="D843" s="17" t="s">
        <v>43</v>
      </c>
      <c r="E843" s="96" t="s">
        <v>38</v>
      </c>
      <c r="F843" s="96" t="s">
        <v>38</v>
      </c>
      <c r="G843" s="19">
        <v>2973915</v>
      </c>
      <c r="H843" s="96" t="s">
        <v>38</v>
      </c>
      <c r="I843" s="96" t="s">
        <v>38</v>
      </c>
      <c r="J843" s="19">
        <v>0</v>
      </c>
      <c r="K843" s="19">
        <v>0</v>
      </c>
      <c r="L843" t="str">
        <f>VLOOKUP(LEFT(A843,FIND("-",A843)-1),MASTER!A:C,2,FALSE())</f>
        <v>Gold</v>
      </c>
      <c r="M843" t="str">
        <f>VLOOKUP(LEFT(A843,FIND("-",A843)-1),MASTER!A:C,3,FALSE())</f>
        <v>Sale</v>
      </c>
      <c r="N843" t="str">
        <f t="shared" si="68"/>
        <v/>
      </c>
      <c r="O843" t="str">
        <f t="shared" si="69"/>
        <v/>
      </c>
      <c r="P843">
        <f t="shared" si="70"/>
        <v>0</v>
      </c>
      <c r="Q843">
        <f t="shared" si="71"/>
        <v>0</v>
      </c>
      <c r="R843">
        <f t="shared" si="72"/>
        <v>0</v>
      </c>
    </row>
    <row r="844" spans="1:18" ht="15" customHeight="1">
      <c r="A844" s="17" t="s">
        <v>190</v>
      </c>
      <c r="B844" s="17" t="s">
        <v>143</v>
      </c>
      <c r="C844" s="17" t="s">
        <v>48</v>
      </c>
      <c r="D844" s="17" t="s">
        <v>57</v>
      </c>
      <c r="E844" s="96" t="s">
        <v>38</v>
      </c>
      <c r="F844" s="19">
        <v>0</v>
      </c>
      <c r="G844" s="19">
        <v>0</v>
      </c>
      <c r="H844" s="97">
        <v>132.047</v>
      </c>
      <c r="I844" s="19">
        <v>7056.9</v>
      </c>
      <c r="J844" s="19">
        <v>931839.2</v>
      </c>
      <c r="K844" s="19">
        <v>931839.2</v>
      </c>
      <c r="L844" t="str">
        <f>VLOOKUP(LEFT(A844,FIND("-",A844)-1),MASTER!A:C,2,FALSE())</f>
        <v>Gold</v>
      </c>
      <c r="M844" t="str">
        <f>VLOOKUP(LEFT(A844,FIND("-",A844)-1),MASTER!A:C,3,FALSE())</f>
        <v>Sale</v>
      </c>
      <c r="N844">
        <f t="shared" si="68"/>
        <v>132.047</v>
      </c>
      <c r="O844">
        <f t="shared" si="69"/>
        <v>7056.9</v>
      </c>
      <c r="P844">
        <f t="shared" si="70"/>
        <v>931842.47400000005</v>
      </c>
      <c r="Q844">
        <f t="shared" si="71"/>
        <v>931842.47400000005</v>
      </c>
      <c r="R844">
        <f t="shared" si="72"/>
        <v>0</v>
      </c>
    </row>
    <row r="845" spans="1:18" ht="15" customHeight="1">
      <c r="A845" s="17" t="s">
        <v>190</v>
      </c>
      <c r="B845" s="17" t="s">
        <v>143</v>
      </c>
      <c r="C845" s="17" t="s">
        <v>48</v>
      </c>
      <c r="D845" s="17" t="s">
        <v>58</v>
      </c>
      <c r="E845" s="96" t="s">
        <v>38</v>
      </c>
      <c r="F845" s="96" t="s">
        <v>38</v>
      </c>
      <c r="G845" s="19">
        <v>0</v>
      </c>
      <c r="H845" s="96" t="s">
        <v>38</v>
      </c>
      <c r="I845" s="96" t="s">
        <v>38</v>
      </c>
      <c r="J845" s="19">
        <v>1870.12</v>
      </c>
      <c r="K845" s="19">
        <v>1870.12</v>
      </c>
      <c r="L845" t="str">
        <f>VLOOKUP(LEFT(A845,FIND("-",A845)-1),MASTER!A:C,2,FALSE())</f>
        <v>Gold</v>
      </c>
      <c r="M845" t="str">
        <f>VLOOKUP(LEFT(A845,FIND("-",A845)-1),MASTER!A:C,3,FALSE())</f>
        <v>Sale</v>
      </c>
      <c r="N845" t="str">
        <f t="shared" si="68"/>
        <v/>
      </c>
      <c r="O845" t="str">
        <f t="shared" si="69"/>
        <v/>
      </c>
      <c r="P845">
        <f t="shared" si="70"/>
        <v>0</v>
      </c>
      <c r="Q845">
        <f t="shared" si="71"/>
        <v>0</v>
      </c>
      <c r="R845">
        <f t="shared" si="72"/>
        <v>0</v>
      </c>
    </row>
    <row r="846" spans="1:18" ht="15" customHeight="1">
      <c r="A846" s="17" t="s">
        <v>190</v>
      </c>
      <c r="B846" s="17" t="s">
        <v>143</v>
      </c>
      <c r="C846" s="17" t="s">
        <v>48</v>
      </c>
      <c r="D846" s="17" t="s">
        <v>59</v>
      </c>
      <c r="E846" s="96" t="s">
        <v>38</v>
      </c>
      <c r="F846" s="96" t="s">
        <v>38</v>
      </c>
      <c r="G846" s="19">
        <v>0</v>
      </c>
      <c r="H846" s="96" t="s">
        <v>38</v>
      </c>
      <c r="I846" s="96" t="s">
        <v>38</v>
      </c>
      <c r="J846" s="19">
        <v>95</v>
      </c>
      <c r="K846" s="19">
        <v>95</v>
      </c>
      <c r="L846" t="str">
        <f>VLOOKUP(LEFT(A846,FIND("-",A846)-1),MASTER!A:C,2,FALSE())</f>
        <v>Gold</v>
      </c>
      <c r="M846" t="str">
        <f>VLOOKUP(LEFT(A846,FIND("-",A846)-1),MASTER!A:C,3,FALSE())</f>
        <v>Sale</v>
      </c>
      <c r="N846" t="str">
        <f t="shared" si="68"/>
        <v/>
      </c>
      <c r="O846" t="str">
        <f t="shared" si="69"/>
        <v/>
      </c>
      <c r="P846">
        <f t="shared" si="70"/>
        <v>0</v>
      </c>
      <c r="Q846">
        <f t="shared" si="71"/>
        <v>0</v>
      </c>
      <c r="R846">
        <f t="shared" si="72"/>
        <v>0</v>
      </c>
    </row>
    <row r="847" spans="1:18" ht="15" customHeight="1">
      <c r="A847" s="17" t="s">
        <v>190</v>
      </c>
      <c r="B847" s="17" t="s">
        <v>143</v>
      </c>
      <c r="C847" s="17" t="s">
        <v>48</v>
      </c>
      <c r="D847" s="17" t="s">
        <v>60</v>
      </c>
      <c r="E847" s="96" t="s">
        <v>38</v>
      </c>
      <c r="F847" s="96" t="s">
        <v>38</v>
      </c>
      <c r="G847" s="19">
        <v>0</v>
      </c>
      <c r="H847" s="96" t="s">
        <v>38</v>
      </c>
      <c r="I847" s="96" t="s">
        <v>38</v>
      </c>
      <c r="J847" s="19">
        <v>13977.59</v>
      </c>
      <c r="K847" s="19">
        <v>0</v>
      </c>
      <c r="L847" t="str">
        <f>VLOOKUP(LEFT(A847,FIND("-",A847)-1),MASTER!A:C,2,FALSE())</f>
        <v>Gold</v>
      </c>
      <c r="M847" t="str">
        <f>VLOOKUP(LEFT(A847,FIND("-",A847)-1),MASTER!A:C,3,FALSE())</f>
        <v>Sale</v>
      </c>
      <c r="N847" t="str">
        <f t="shared" si="68"/>
        <v/>
      </c>
      <c r="O847" t="str">
        <f t="shared" si="69"/>
        <v/>
      </c>
      <c r="P847">
        <f t="shared" si="70"/>
        <v>0</v>
      </c>
      <c r="Q847">
        <f t="shared" si="71"/>
        <v>0</v>
      </c>
      <c r="R847">
        <f t="shared" si="72"/>
        <v>0</v>
      </c>
    </row>
    <row r="848" spans="1:18" ht="15" customHeight="1">
      <c r="A848" s="17" t="s">
        <v>190</v>
      </c>
      <c r="B848" s="17" t="s">
        <v>143</v>
      </c>
      <c r="C848" s="17" t="s">
        <v>48</v>
      </c>
      <c r="D848" s="17" t="s">
        <v>61</v>
      </c>
      <c r="E848" s="96" t="s">
        <v>38</v>
      </c>
      <c r="F848" s="96" t="s">
        <v>38</v>
      </c>
      <c r="G848" s="19">
        <v>0</v>
      </c>
      <c r="H848" s="96" t="s">
        <v>38</v>
      </c>
      <c r="I848" s="96" t="s">
        <v>38</v>
      </c>
      <c r="J848" s="19">
        <v>13977.59</v>
      </c>
      <c r="K848" s="19">
        <v>0</v>
      </c>
      <c r="L848" t="str">
        <f>VLOOKUP(LEFT(A848,FIND("-",A848)-1),MASTER!A:C,2,FALSE())</f>
        <v>Gold</v>
      </c>
      <c r="M848" t="str">
        <f>VLOOKUP(LEFT(A848,FIND("-",A848)-1),MASTER!A:C,3,FALSE())</f>
        <v>Sale</v>
      </c>
      <c r="N848" t="str">
        <f t="shared" si="68"/>
        <v/>
      </c>
      <c r="O848" t="str">
        <f t="shared" si="69"/>
        <v/>
      </c>
      <c r="P848">
        <f t="shared" si="70"/>
        <v>0</v>
      </c>
      <c r="Q848">
        <f t="shared" si="71"/>
        <v>0</v>
      </c>
      <c r="R848">
        <f t="shared" si="72"/>
        <v>0</v>
      </c>
    </row>
    <row r="849" spans="1:18" ht="15" customHeight="1">
      <c r="A849" s="17" t="s">
        <v>190</v>
      </c>
      <c r="B849" s="17" t="s">
        <v>143</v>
      </c>
      <c r="C849" s="17" t="s">
        <v>48</v>
      </c>
      <c r="D849" s="17" t="s">
        <v>60</v>
      </c>
      <c r="E849" s="96" t="s">
        <v>38</v>
      </c>
      <c r="F849" s="96" t="s">
        <v>38</v>
      </c>
      <c r="G849" s="19">
        <v>0</v>
      </c>
      <c r="H849" s="96" t="s">
        <v>38</v>
      </c>
      <c r="I849" s="96" t="s">
        <v>38</v>
      </c>
      <c r="J849" s="19">
        <v>28.05</v>
      </c>
      <c r="K849" s="19">
        <v>0</v>
      </c>
      <c r="L849" t="str">
        <f>VLOOKUP(LEFT(A849,FIND("-",A849)-1),MASTER!A:C,2,FALSE())</f>
        <v>Gold</v>
      </c>
      <c r="M849" t="str">
        <f>VLOOKUP(LEFT(A849,FIND("-",A849)-1),MASTER!A:C,3,FALSE())</f>
        <v>Sale</v>
      </c>
      <c r="N849" t="str">
        <f t="shared" si="68"/>
        <v/>
      </c>
      <c r="O849" t="str">
        <f t="shared" si="69"/>
        <v/>
      </c>
      <c r="P849">
        <f t="shared" si="70"/>
        <v>0</v>
      </c>
      <c r="Q849">
        <f t="shared" si="71"/>
        <v>0</v>
      </c>
      <c r="R849">
        <f t="shared" si="72"/>
        <v>0</v>
      </c>
    </row>
    <row r="850" spans="1:18" ht="15" customHeight="1">
      <c r="A850" s="17" t="s">
        <v>190</v>
      </c>
      <c r="B850" s="17" t="s">
        <v>143</v>
      </c>
      <c r="C850" s="17" t="s">
        <v>48</v>
      </c>
      <c r="D850" s="17" t="s">
        <v>61</v>
      </c>
      <c r="E850" s="96" t="s">
        <v>38</v>
      </c>
      <c r="F850" s="96" t="s">
        <v>38</v>
      </c>
      <c r="G850" s="19">
        <v>0</v>
      </c>
      <c r="H850" s="96" t="s">
        <v>38</v>
      </c>
      <c r="I850" s="96" t="s">
        <v>38</v>
      </c>
      <c r="J850" s="19">
        <v>28.05</v>
      </c>
      <c r="K850" s="19">
        <v>0</v>
      </c>
      <c r="L850" t="str">
        <f>VLOOKUP(LEFT(A850,FIND("-",A850)-1),MASTER!A:C,2,FALSE())</f>
        <v>Gold</v>
      </c>
      <c r="M850" t="str">
        <f>VLOOKUP(LEFT(A850,FIND("-",A850)-1),MASTER!A:C,3,FALSE())</f>
        <v>Sale</v>
      </c>
      <c r="N850" t="str">
        <f t="shared" si="68"/>
        <v/>
      </c>
      <c r="O850" t="str">
        <f t="shared" si="69"/>
        <v/>
      </c>
      <c r="P850">
        <f t="shared" si="70"/>
        <v>0</v>
      </c>
      <c r="Q850">
        <f t="shared" si="71"/>
        <v>0</v>
      </c>
      <c r="R850">
        <f t="shared" si="72"/>
        <v>0</v>
      </c>
    </row>
    <row r="851" spans="1:18" ht="15" customHeight="1">
      <c r="A851" s="17" t="s">
        <v>190</v>
      </c>
      <c r="B851" s="17" t="s">
        <v>143</v>
      </c>
      <c r="C851" s="17" t="s">
        <v>48</v>
      </c>
      <c r="D851" s="17" t="s">
        <v>60</v>
      </c>
      <c r="E851" s="96" t="s">
        <v>38</v>
      </c>
      <c r="F851" s="96" t="s">
        <v>38</v>
      </c>
      <c r="G851" s="19">
        <v>0</v>
      </c>
      <c r="H851" s="96" t="s">
        <v>38</v>
      </c>
      <c r="I851" s="96" t="s">
        <v>38</v>
      </c>
      <c r="J851" s="19">
        <v>1.43</v>
      </c>
      <c r="K851" s="19">
        <v>0</v>
      </c>
      <c r="L851" t="str">
        <f>VLOOKUP(LEFT(A851,FIND("-",A851)-1),MASTER!A:C,2,FALSE())</f>
        <v>Gold</v>
      </c>
      <c r="M851" t="str">
        <f>VLOOKUP(LEFT(A851,FIND("-",A851)-1),MASTER!A:C,3,FALSE())</f>
        <v>Sale</v>
      </c>
      <c r="N851" t="str">
        <f t="shared" si="68"/>
        <v/>
      </c>
      <c r="O851" t="str">
        <f t="shared" si="69"/>
        <v/>
      </c>
      <c r="P851">
        <f t="shared" si="70"/>
        <v>0</v>
      </c>
      <c r="Q851">
        <f t="shared" si="71"/>
        <v>0</v>
      </c>
      <c r="R851">
        <f t="shared" si="72"/>
        <v>0</v>
      </c>
    </row>
    <row r="852" spans="1:18" ht="15" customHeight="1">
      <c r="A852" s="17" t="s">
        <v>190</v>
      </c>
      <c r="B852" s="17" t="s">
        <v>143</v>
      </c>
      <c r="C852" s="17" t="s">
        <v>48</v>
      </c>
      <c r="D852" s="17" t="s">
        <v>61</v>
      </c>
      <c r="E852" s="96" t="s">
        <v>38</v>
      </c>
      <c r="F852" s="96" t="s">
        <v>38</v>
      </c>
      <c r="G852" s="19">
        <v>0</v>
      </c>
      <c r="H852" s="96" t="s">
        <v>38</v>
      </c>
      <c r="I852" s="96" t="s">
        <v>38</v>
      </c>
      <c r="J852" s="19">
        <v>1.43</v>
      </c>
      <c r="K852" s="19">
        <v>0</v>
      </c>
      <c r="L852" t="str">
        <f>VLOOKUP(LEFT(A852,FIND("-",A852)-1),MASTER!A:C,2,FALSE())</f>
        <v>Gold</v>
      </c>
      <c r="M852" t="str">
        <f>VLOOKUP(LEFT(A852,FIND("-",A852)-1),MASTER!A:C,3,FALSE())</f>
        <v>Sale</v>
      </c>
      <c r="N852" t="str">
        <f t="shared" si="68"/>
        <v/>
      </c>
      <c r="O852" t="str">
        <f t="shared" si="69"/>
        <v/>
      </c>
      <c r="P852">
        <f t="shared" si="70"/>
        <v>0</v>
      </c>
      <c r="Q852">
        <f t="shared" si="71"/>
        <v>0</v>
      </c>
      <c r="R852">
        <f t="shared" si="72"/>
        <v>0</v>
      </c>
    </row>
    <row r="853" spans="1:18" ht="15" customHeight="1">
      <c r="A853" s="17" t="s">
        <v>190</v>
      </c>
      <c r="B853" s="17" t="s">
        <v>143</v>
      </c>
      <c r="C853" s="17" t="s">
        <v>48</v>
      </c>
      <c r="D853" s="17" t="s">
        <v>42</v>
      </c>
      <c r="E853" s="96" t="s">
        <v>38</v>
      </c>
      <c r="F853" s="96" t="s">
        <v>38</v>
      </c>
      <c r="G853" s="19">
        <v>0.46</v>
      </c>
      <c r="H853" s="96" t="s">
        <v>38</v>
      </c>
      <c r="I853" s="96" t="s">
        <v>38</v>
      </c>
      <c r="J853" s="19">
        <v>0</v>
      </c>
      <c r="K853" s="19">
        <v>0</v>
      </c>
      <c r="L853" t="str">
        <f>VLOOKUP(LEFT(A853,FIND("-",A853)-1),MASTER!A:C,2,FALSE())</f>
        <v>Gold</v>
      </c>
      <c r="M853" t="str">
        <f>VLOOKUP(LEFT(A853,FIND("-",A853)-1),MASTER!A:C,3,FALSE())</f>
        <v>Sale</v>
      </c>
      <c r="N853" t="str">
        <f t="shared" si="68"/>
        <v/>
      </c>
      <c r="O853" t="str">
        <f t="shared" si="69"/>
        <v/>
      </c>
      <c r="P853">
        <f t="shared" si="70"/>
        <v>0</v>
      </c>
      <c r="Q853">
        <f t="shared" si="71"/>
        <v>0</v>
      </c>
      <c r="R853">
        <f t="shared" si="72"/>
        <v>0</v>
      </c>
    </row>
    <row r="854" spans="1:18" ht="15" customHeight="1">
      <c r="A854" s="17" t="s">
        <v>190</v>
      </c>
      <c r="B854" s="17" t="s">
        <v>143</v>
      </c>
      <c r="C854" s="17" t="s">
        <v>48</v>
      </c>
      <c r="D854" s="17" t="s">
        <v>43</v>
      </c>
      <c r="E854" s="96" t="s">
        <v>38</v>
      </c>
      <c r="F854" s="96" t="s">
        <v>38</v>
      </c>
      <c r="G854" s="19">
        <v>961818</v>
      </c>
      <c r="H854" s="96" t="s">
        <v>38</v>
      </c>
      <c r="I854" s="96" t="s">
        <v>38</v>
      </c>
      <c r="J854" s="19">
        <v>0</v>
      </c>
      <c r="K854" s="19">
        <v>0</v>
      </c>
      <c r="L854" t="str">
        <f>VLOOKUP(LEFT(A854,FIND("-",A854)-1),MASTER!A:C,2,FALSE())</f>
        <v>Gold</v>
      </c>
      <c r="M854" t="str">
        <f>VLOOKUP(LEFT(A854,FIND("-",A854)-1),MASTER!A:C,3,FALSE())</f>
        <v>Sale</v>
      </c>
      <c r="N854" t="str">
        <f t="shared" si="68"/>
        <v/>
      </c>
      <c r="O854" t="str">
        <f t="shared" si="69"/>
        <v/>
      </c>
      <c r="P854">
        <f t="shared" si="70"/>
        <v>0</v>
      </c>
      <c r="Q854">
        <f t="shared" si="71"/>
        <v>0</v>
      </c>
      <c r="R854">
        <f t="shared" si="72"/>
        <v>0</v>
      </c>
    </row>
    <row r="855" spans="1:18" ht="15" customHeight="1">
      <c r="A855" s="17" t="s">
        <v>191</v>
      </c>
      <c r="B855" s="17" t="s">
        <v>143</v>
      </c>
      <c r="C855" s="17" t="s">
        <v>48</v>
      </c>
      <c r="D855" s="17" t="s">
        <v>57</v>
      </c>
      <c r="E855" s="96" t="s">
        <v>38</v>
      </c>
      <c r="F855" s="19">
        <v>0</v>
      </c>
      <c r="G855" s="19">
        <v>0</v>
      </c>
      <c r="H855" s="97">
        <v>325.77499999999998</v>
      </c>
      <c r="I855" s="19">
        <v>7056.9</v>
      </c>
      <c r="J855" s="19">
        <v>2298948.62</v>
      </c>
      <c r="K855" s="19">
        <v>2298948.62</v>
      </c>
      <c r="L855" t="str">
        <f>VLOOKUP(LEFT(A855,FIND("-",A855)-1),MASTER!A:C,2,FALSE())</f>
        <v>Gold</v>
      </c>
      <c r="M855" t="str">
        <f>VLOOKUP(LEFT(A855,FIND("-",A855)-1),MASTER!A:C,3,FALSE())</f>
        <v>Sale</v>
      </c>
      <c r="N855">
        <f t="shared" si="68"/>
        <v>325.77499999999998</v>
      </c>
      <c r="O855">
        <f t="shared" si="69"/>
        <v>7056.9</v>
      </c>
      <c r="P855">
        <f t="shared" si="70"/>
        <v>2298961.5980000002</v>
      </c>
      <c r="Q855">
        <f t="shared" si="71"/>
        <v>2298961.5980000002</v>
      </c>
      <c r="R855">
        <f t="shared" si="72"/>
        <v>0</v>
      </c>
    </row>
    <row r="856" spans="1:18" ht="15" customHeight="1">
      <c r="A856" s="17" t="s">
        <v>191</v>
      </c>
      <c r="B856" s="17" t="s">
        <v>143</v>
      </c>
      <c r="C856" s="17" t="s">
        <v>48</v>
      </c>
      <c r="D856" s="17" t="s">
        <v>58</v>
      </c>
      <c r="E856" s="96" t="s">
        <v>38</v>
      </c>
      <c r="F856" s="96" t="s">
        <v>38</v>
      </c>
      <c r="G856" s="19">
        <v>0</v>
      </c>
      <c r="H856" s="96" t="s">
        <v>38</v>
      </c>
      <c r="I856" s="96" t="s">
        <v>38</v>
      </c>
      <c r="J856" s="19">
        <v>4615.28</v>
      </c>
      <c r="K856" s="19">
        <v>4615.28</v>
      </c>
      <c r="L856" t="str">
        <f>VLOOKUP(LEFT(A856,FIND("-",A856)-1),MASTER!A:C,2,FALSE())</f>
        <v>Gold</v>
      </c>
      <c r="M856" t="str">
        <f>VLOOKUP(LEFT(A856,FIND("-",A856)-1),MASTER!A:C,3,FALSE())</f>
        <v>Sale</v>
      </c>
      <c r="N856" t="str">
        <f t="shared" si="68"/>
        <v/>
      </c>
      <c r="O856" t="str">
        <f t="shared" si="69"/>
        <v/>
      </c>
      <c r="P856">
        <f t="shared" si="70"/>
        <v>0</v>
      </c>
      <c r="Q856">
        <f t="shared" si="71"/>
        <v>0</v>
      </c>
      <c r="R856">
        <f t="shared" si="72"/>
        <v>0</v>
      </c>
    </row>
    <row r="857" spans="1:18" ht="15" customHeight="1">
      <c r="A857" s="17" t="s">
        <v>191</v>
      </c>
      <c r="B857" s="17" t="s">
        <v>143</v>
      </c>
      <c r="C857" s="17" t="s">
        <v>48</v>
      </c>
      <c r="D857" s="17" t="s">
        <v>59</v>
      </c>
      <c r="E857" s="96" t="s">
        <v>38</v>
      </c>
      <c r="F857" s="96" t="s">
        <v>38</v>
      </c>
      <c r="G857" s="19">
        <v>0</v>
      </c>
      <c r="H857" s="96" t="s">
        <v>38</v>
      </c>
      <c r="I857" s="96" t="s">
        <v>38</v>
      </c>
      <c r="J857" s="19">
        <v>210</v>
      </c>
      <c r="K857" s="19">
        <v>210</v>
      </c>
      <c r="L857" t="str">
        <f>VLOOKUP(LEFT(A857,FIND("-",A857)-1),MASTER!A:C,2,FALSE())</f>
        <v>Gold</v>
      </c>
      <c r="M857" t="str">
        <f>VLOOKUP(LEFT(A857,FIND("-",A857)-1),MASTER!A:C,3,FALSE())</f>
        <v>Sale</v>
      </c>
      <c r="N857" t="str">
        <f t="shared" si="68"/>
        <v/>
      </c>
      <c r="O857" t="str">
        <f t="shared" si="69"/>
        <v/>
      </c>
      <c r="P857">
        <f t="shared" si="70"/>
        <v>0</v>
      </c>
      <c r="Q857">
        <f t="shared" si="71"/>
        <v>0</v>
      </c>
      <c r="R857">
        <f t="shared" si="72"/>
        <v>0</v>
      </c>
    </row>
    <row r="858" spans="1:18" ht="15" customHeight="1">
      <c r="A858" s="17" t="s">
        <v>191</v>
      </c>
      <c r="B858" s="17" t="s">
        <v>143</v>
      </c>
      <c r="C858" s="17" t="s">
        <v>48</v>
      </c>
      <c r="D858" s="17" t="s">
        <v>60</v>
      </c>
      <c r="E858" s="96" t="s">
        <v>38</v>
      </c>
      <c r="F858" s="96" t="s">
        <v>38</v>
      </c>
      <c r="G858" s="19">
        <v>0</v>
      </c>
      <c r="H858" s="96" t="s">
        <v>38</v>
      </c>
      <c r="I858" s="96" t="s">
        <v>38</v>
      </c>
      <c r="J858" s="19">
        <v>34484.230000000003</v>
      </c>
      <c r="K858" s="19">
        <v>0</v>
      </c>
      <c r="L858" t="str">
        <f>VLOOKUP(LEFT(A858,FIND("-",A858)-1),MASTER!A:C,2,FALSE())</f>
        <v>Gold</v>
      </c>
      <c r="M858" t="str">
        <f>VLOOKUP(LEFT(A858,FIND("-",A858)-1),MASTER!A:C,3,FALSE())</f>
        <v>Sale</v>
      </c>
      <c r="N858" t="str">
        <f t="shared" si="68"/>
        <v/>
      </c>
      <c r="O858" t="str">
        <f t="shared" si="69"/>
        <v/>
      </c>
      <c r="P858">
        <f t="shared" si="70"/>
        <v>0</v>
      </c>
      <c r="Q858">
        <f t="shared" si="71"/>
        <v>0</v>
      </c>
      <c r="R858">
        <f t="shared" si="72"/>
        <v>0</v>
      </c>
    </row>
    <row r="859" spans="1:18" ht="15" customHeight="1">
      <c r="A859" s="17" t="s">
        <v>191</v>
      </c>
      <c r="B859" s="17" t="s">
        <v>143</v>
      </c>
      <c r="C859" s="17" t="s">
        <v>48</v>
      </c>
      <c r="D859" s="17" t="s">
        <v>61</v>
      </c>
      <c r="E859" s="96" t="s">
        <v>38</v>
      </c>
      <c r="F859" s="96" t="s">
        <v>38</v>
      </c>
      <c r="G859" s="19">
        <v>0</v>
      </c>
      <c r="H859" s="96" t="s">
        <v>38</v>
      </c>
      <c r="I859" s="96" t="s">
        <v>38</v>
      </c>
      <c r="J859" s="19">
        <v>34484.230000000003</v>
      </c>
      <c r="K859" s="19">
        <v>0</v>
      </c>
      <c r="L859" t="str">
        <f>VLOOKUP(LEFT(A859,FIND("-",A859)-1),MASTER!A:C,2,FALSE())</f>
        <v>Gold</v>
      </c>
      <c r="M859" t="str">
        <f>VLOOKUP(LEFT(A859,FIND("-",A859)-1),MASTER!A:C,3,FALSE())</f>
        <v>Sale</v>
      </c>
      <c r="N859" t="str">
        <f t="shared" si="68"/>
        <v/>
      </c>
      <c r="O859" t="str">
        <f t="shared" si="69"/>
        <v/>
      </c>
      <c r="P859">
        <f t="shared" si="70"/>
        <v>0</v>
      </c>
      <c r="Q859">
        <f t="shared" si="71"/>
        <v>0</v>
      </c>
      <c r="R859">
        <f t="shared" si="72"/>
        <v>0</v>
      </c>
    </row>
    <row r="860" spans="1:18" ht="15" customHeight="1">
      <c r="A860" s="17" t="s">
        <v>191</v>
      </c>
      <c r="B860" s="17" t="s">
        <v>143</v>
      </c>
      <c r="C860" s="17" t="s">
        <v>48</v>
      </c>
      <c r="D860" s="17" t="s">
        <v>60</v>
      </c>
      <c r="E860" s="96" t="s">
        <v>38</v>
      </c>
      <c r="F860" s="96" t="s">
        <v>38</v>
      </c>
      <c r="G860" s="19">
        <v>0</v>
      </c>
      <c r="H860" s="96" t="s">
        <v>38</v>
      </c>
      <c r="I860" s="96" t="s">
        <v>38</v>
      </c>
      <c r="J860" s="19">
        <v>69.23</v>
      </c>
      <c r="K860" s="19">
        <v>0</v>
      </c>
      <c r="L860" t="str">
        <f>VLOOKUP(LEFT(A860,FIND("-",A860)-1),MASTER!A:C,2,FALSE())</f>
        <v>Gold</v>
      </c>
      <c r="M860" t="str">
        <f>VLOOKUP(LEFT(A860,FIND("-",A860)-1),MASTER!A:C,3,FALSE())</f>
        <v>Sale</v>
      </c>
      <c r="N860" t="str">
        <f t="shared" si="68"/>
        <v/>
      </c>
      <c r="O860" t="str">
        <f t="shared" si="69"/>
        <v/>
      </c>
      <c r="P860">
        <f t="shared" si="70"/>
        <v>0</v>
      </c>
      <c r="Q860">
        <f t="shared" si="71"/>
        <v>0</v>
      </c>
      <c r="R860">
        <f t="shared" si="72"/>
        <v>0</v>
      </c>
    </row>
    <row r="861" spans="1:18" ht="15" customHeight="1">
      <c r="A861" s="17" t="s">
        <v>191</v>
      </c>
      <c r="B861" s="17" t="s">
        <v>143</v>
      </c>
      <c r="C861" s="17" t="s">
        <v>48</v>
      </c>
      <c r="D861" s="17" t="s">
        <v>61</v>
      </c>
      <c r="E861" s="96" t="s">
        <v>38</v>
      </c>
      <c r="F861" s="96" t="s">
        <v>38</v>
      </c>
      <c r="G861" s="19">
        <v>0</v>
      </c>
      <c r="H861" s="96" t="s">
        <v>38</v>
      </c>
      <c r="I861" s="96" t="s">
        <v>38</v>
      </c>
      <c r="J861" s="19">
        <v>69.23</v>
      </c>
      <c r="K861" s="19">
        <v>0</v>
      </c>
      <c r="L861" t="str">
        <f>VLOOKUP(LEFT(A861,FIND("-",A861)-1),MASTER!A:C,2,FALSE())</f>
        <v>Gold</v>
      </c>
      <c r="M861" t="str">
        <f>VLOOKUP(LEFT(A861,FIND("-",A861)-1),MASTER!A:C,3,FALSE())</f>
        <v>Sale</v>
      </c>
      <c r="N861" t="str">
        <f t="shared" si="68"/>
        <v/>
      </c>
      <c r="O861" t="str">
        <f t="shared" si="69"/>
        <v/>
      </c>
      <c r="P861">
        <f t="shared" si="70"/>
        <v>0</v>
      </c>
      <c r="Q861">
        <f t="shared" si="71"/>
        <v>0</v>
      </c>
      <c r="R861">
        <f t="shared" si="72"/>
        <v>0</v>
      </c>
    </row>
    <row r="862" spans="1:18" ht="15" customHeight="1">
      <c r="A862" s="17" t="s">
        <v>191</v>
      </c>
      <c r="B862" s="17" t="s">
        <v>143</v>
      </c>
      <c r="C862" s="17" t="s">
        <v>48</v>
      </c>
      <c r="D862" s="17" t="s">
        <v>60</v>
      </c>
      <c r="E862" s="96" t="s">
        <v>38</v>
      </c>
      <c r="F862" s="96" t="s">
        <v>38</v>
      </c>
      <c r="G862" s="19">
        <v>0</v>
      </c>
      <c r="H862" s="96" t="s">
        <v>38</v>
      </c>
      <c r="I862" s="96" t="s">
        <v>38</v>
      </c>
      <c r="J862" s="19">
        <v>3.15</v>
      </c>
      <c r="K862" s="19">
        <v>0</v>
      </c>
      <c r="L862" t="str">
        <f>VLOOKUP(LEFT(A862,FIND("-",A862)-1),MASTER!A:C,2,FALSE())</f>
        <v>Gold</v>
      </c>
      <c r="M862" t="str">
        <f>VLOOKUP(LEFT(A862,FIND("-",A862)-1),MASTER!A:C,3,FALSE())</f>
        <v>Sale</v>
      </c>
      <c r="N862" t="str">
        <f t="shared" si="68"/>
        <v/>
      </c>
      <c r="O862" t="str">
        <f t="shared" si="69"/>
        <v/>
      </c>
      <c r="P862">
        <f t="shared" si="70"/>
        <v>0</v>
      </c>
      <c r="Q862">
        <f t="shared" si="71"/>
        <v>0</v>
      </c>
      <c r="R862">
        <f t="shared" si="72"/>
        <v>0</v>
      </c>
    </row>
    <row r="863" spans="1:18" ht="15" customHeight="1">
      <c r="A863" s="17" t="s">
        <v>191</v>
      </c>
      <c r="B863" s="17" t="s">
        <v>143</v>
      </c>
      <c r="C863" s="17" t="s">
        <v>48</v>
      </c>
      <c r="D863" s="17" t="s">
        <v>61</v>
      </c>
      <c r="E863" s="96" t="s">
        <v>38</v>
      </c>
      <c r="F863" s="96" t="s">
        <v>38</v>
      </c>
      <c r="G863" s="19">
        <v>0</v>
      </c>
      <c r="H863" s="96" t="s">
        <v>38</v>
      </c>
      <c r="I863" s="96" t="s">
        <v>38</v>
      </c>
      <c r="J863" s="19">
        <v>3.15</v>
      </c>
      <c r="K863" s="19">
        <v>0</v>
      </c>
      <c r="L863" t="str">
        <f>VLOOKUP(LEFT(A863,FIND("-",A863)-1),MASTER!A:C,2,FALSE())</f>
        <v>Gold</v>
      </c>
      <c r="M863" t="str">
        <f>VLOOKUP(LEFT(A863,FIND("-",A863)-1),MASTER!A:C,3,FALSE())</f>
        <v>Sale</v>
      </c>
      <c r="N863" t="str">
        <f t="shared" si="68"/>
        <v/>
      </c>
      <c r="O863" t="str">
        <f t="shared" si="69"/>
        <v/>
      </c>
      <c r="P863">
        <f t="shared" si="70"/>
        <v>0</v>
      </c>
      <c r="Q863">
        <f t="shared" si="71"/>
        <v>0</v>
      </c>
      <c r="R863">
        <f t="shared" si="72"/>
        <v>0</v>
      </c>
    </row>
    <row r="864" spans="1:18" ht="15" customHeight="1">
      <c r="A864" s="17" t="s">
        <v>191</v>
      </c>
      <c r="B864" s="17" t="s">
        <v>143</v>
      </c>
      <c r="C864" s="17" t="s">
        <v>48</v>
      </c>
      <c r="D864" s="17" t="s">
        <v>42</v>
      </c>
      <c r="E864" s="96" t="s">
        <v>38</v>
      </c>
      <c r="F864" s="96" t="s">
        <v>38</v>
      </c>
      <c r="G864" s="19">
        <v>0.12</v>
      </c>
      <c r="H864" s="96" t="s">
        <v>38</v>
      </c>
      <c r="I864" s="96" t="s">
        <v>38</v>
      </c>
      <c r="J864" s="19">
        <v>0</v>
      </c>
      <c r="K864" s="19">
        <v>0</v>
      </c>
      <c r="L864" t="str">
        <f>VLOOKUP(LEFT(A864,FIND("-",A864)-1),MASTER!A:C,2,FALSE())</f>
        <v>Gold</v>
      </c>
      <c r="M864" t="str">
        <f>VLOOKUP(LEFT(A864,FIND("-",A864)-1),MASTER!A:C,3,FALSE())</f>
        <v>Sale</v>
      </c>
      <c r="N864" t="str">
        <f t="shared" si="68"/>
        <v/>
      </c>
      <c r="O864" t="str">
        <f t="shared" si="69"/>
        <v/>
      </c>
      <c r="P864">
        <f t="shared" si="70"/>
        <v>0</v>
      </c>
      <c r="Q864">
        <f t="shared" si="71"/>
        <v>0</v>
      </c>
      <c r="R864">
        <f t="shared" si="72"/>
        <v>0</v>
      </c>
    </row>
    <row r="865" spans="1:18" ht="15" customHeight="1">
      <c r="A865" s="17" t="s">
        <v>191</v>
      </c>
      <c r="B865" s="17" t="s">
        <v>143</v>
      </c>
      <c r="C865" s="17" t="s">
        <v>48</v>
      </c>
      <c r="D865" s="17" t="s">
        <v>43</v>
      </c>
      <c r="E865" s="96" t="s">
        <v>38</v>
      </c>
      <c r="F865" s="96" t="s">
        <v>38</v>
      </c>
      <c r="G865" s="19">
        <v>2372887</v>
      </c>
      <c r="H865" s="96" t="s">
        <v>38</v>
      </c>
      <c r="I865" s="96" t="s">
        <v>38</v>
      </c>
      <c r="J865" s="19">
        <v>0</v>
      </c>
      <c r="K865" s="19">
        <v>0</v>
      </c>
      <c r="L865" t="str">
        <f>VLOOKUP(LEFT(A865,FIND("-",A865)-1),MASTER!A:C,2,FALSE())</f>
        <v>Gold</v>
      </c>
      <c r="M865" t="str">
        <f>VLOOKUP(LEFT(A865,FIND("-",A865)-1),MASTER!A:C,3,FALSE())</f>
        <v>Sale</v>
      </c>
      <c r="N865" t="str">
        <f t="shared" si="68"/>
        <v/>
      </c>
      <c r="O865" t="str">
        <f t="shared" si="69"/>
        <v/>
      </c>
      <c r="P865">
        <f t="shared" si="70"/>
        <v>0</v>
      </c>
      <c r="Q865">
        <f t="shared" si="71"/>
        <v>0</v>
      </c>
      <c r="R865">
        <f t="shared" si="72"/>
        <v>0</v>
      </c>
    </row>
    <row r="866" spans="1:18" ht="15" customHeight="1">
      <c r="A866" s="17" t="s">
        <v>192</v>
      </c>
      <c r="B866" s="17" t="s">
        <v>143</v>
      </c>
      <c r="C866" s="17" t="s">
        <v>48</v>
      </c>
      <c r="D866" s="17" t="s">
        <v>57</v>
      </c>
      <c r="E866" s="96" t="s">
        <v>38</v>
      </c>
      <c r="F866" s="19">
        <v>0</v>
      </c>
      <c r="G866" s="19">
        <v>0</v>
      </c>
      <c r="H866" s="97">
        <v>80.674999999999997</v>
      </c>
      <c r="I866" s="19">
        <v>7056.9</v>
      </c>
      <c r="J866" s="19">
        <v>569312.96</v>
      </c>
      <c r="K866" s="19">
        <v>569312.96</v>
      </c>
      <c r="L866" t="str">
        <f>VLOOKUP(LEFT(A866,FIND("-",A866)-1),MASTER!A:C,2,FALSE())</f>
        <v>Gold</v>
      </c>
      <c r="M866" t="str">
        <f>VLOOKUP(LEFT(A866,FIND("-",A866)-1),MASTER!A:C,3,FALSE())</f>
        <v>Sale</v>
      </c>
      <c r="N866">
        <f t="shared" si="68"/>
        <v>80.674999999999997</v>
      </c>
      <c r="O866">
        <f t="shared" si="69"/>
        <v>7056.9</v>
      </c>
      <c r="P866">
        <f t="shared" si="70"/>
        <v>569315.40800000005</v>
      </c>
      <c r="Q866">
        <f t="shared" si="71"/>
        <v>569315.40800000005</v>
      </c>
      <c r="R866">
        <f t="shared" si="72"/>
        <v>0</v>
      </c>
    </row>
    <row r="867" spans="1:18" ht="15" customHeight="1">
      <c r="A867" s="17" t="s">
        <v>192</v>
      </c>
      <c r="B867" s="17" t="s">
        <v>143</v>
      </c>
      <c r="C867" s="17" t="s">
        <v>48</v>
      </c>
      <c r="D867" s="17" t="s">
        <v>58</v>
      </c>
      <c r="E867" s="96" t="s">
        <v>38</v>
      </c>
      <c r="F867" s="96" t="s">
        <v>38</v>
      </c>
      <c r="G867" s="19">
        <v>0</v>
      </c>
      <c r="H867" s="96" t="s">
        <v>38</v>
      </c>
      <c r="I867" s="96" t="s">
        <v>38</v>
      </c>
      <c r="J867" s="19">
        <v>1143.23</v>
      </c>
      <c r="K867" s="19">
        <v>1143.23</v>
      </c>
      <c r="L867" t="str">
        <f>VLOOKUP(LEFT(A867,FIND("-",A867)-1),MASTER!A:C,2,FALSE())</f>
        <v>Gold</v>
      </c>
      <c r="M867" t="str">
        <f>VLOOKUP(LEFT(A867,FIND("-",A867)-1),MASTER!A:C,3,FALSE())</f>
        <v>Sale</v>
      </c>
      <c r="N867" t="str">
        <f t="shared" si="68"/>
        <v/>
      </c>
      <c r="O867" t="str">
        <f t="shared" si="69"/>
        <v/>
      </c>
      <c r="P867">
        <f t="shared" si="70"/>
        <v>0</v>
      </c>
      <c r="Q867">
        <f t="shared" si="71"/>
        <v>0</v>
      </c>
      <c r="R867">
        <f t="shared" si="72"/>
        <v>0</v>
      </c>
    </row>
    <row r="868" spans="1:18" ht="15" customHeight="1">
      <c r="A868" s="17" t="s">
        <v>192</v>
      </c>
      <c r="B868" s="17" t="s">
        <v>143</v>
      </c>
      <c r="C868" s="17" t="s">
        <v>48</v>
      </c>
      <c r="D868" s="17" t="s">
        <v>59</v>
      </c>
      <c r="E868" s="96" t="s">
        <v>38</v>
      </c>
      <c r="F868" s="96" t="s">
        <v>38</v>
      </c>
      <c r="G868" s="19">
        <v>0</v>
      </c>
      <c r="H868" s="96" t="s">
        <v>38</v>
      </c>
      <c r="I868" s="96" t="s">
        <v>38</v>
      </c>
      <c r="J868" s="19">
        <v>50</v>
      </c>
      <c r="K868" s="19">
        <v>50</v>
      </c>
      <c r="L868" t="str">
        <f>VLOOKUP(LEFT(A868,FIND("-",A868)-1),MASTER!A:C,2,FALSE())</f>
        <v>Gold</v>
      </c>
      <c r="M868" t="str">
        <f>VLOOKUP(LEFT(A868,FIND("-",A868)-1),MASTER!A:C,3,FALSE())</f>
        <v>Sale</v>
      </c>
      <c r="N868" t="str">
        <f t="shared" si="68"/>
        <v/>
      </c>
      <c r="O868" t="str">
        <f t="shared" si="69"/>
        <v/>
      </c>
      <c r="P868">
        <f t="shared" si="70"/>
        <v>0</v>
      </c>
      <c r="Q868">
        <f t="shared" si="71"/>
        <v>0</v>
      </c>
      <c r="R868">
        <f t="shared" si="72"/>
        <v>0</v>
      </c>
    </row>
    <row r="869" spans="1:18" ht="15" customHeight="1">
      <c r="A869" s="17" t="s">
        <v>192</v>
      </c>
      <c r="B869" s="17" t="s">
        <v>143</v>
      </c>
      <c r="C869" s="17" t="s">
        <v>48</v>
      </c>
      <c r="D869" s="17" t="s">
        <v>60</v>
      </c>
      <c r="E869" s="96" t="s">
        <v>38</v>
      </c>
      <c r="F869" s="96" t="s">
        <v>38</v>
      </c>
      <c r="G869" s="19">
        <v>0</v>
      </c>
      <c r="H869" s="96" t="s">
        <v>38</v>
      </c>
      <c r="I869" s="96" t="s">
        <v>38</v>
      </c>
      <c r="J869" s="19">
        <v>8539.69</v>
      </c>
      <c r="K869" s="19">
        <v>0</v>
      </c>
      <c r="L869" t="str">
        <f>VLOOKUP(LEFT(A869,FIND("-",A869)-1),MASTER!A:C,2,FALSE())</f>
        <v>Gold</v>
      </c>
      <c r="M869" t="str">
        <f>VLOOKUP(LEFT(A869,FIND("-",A869)-1),MASTER!A:C,3,FALSE())</f>
        <v>Sale</v>
      </c>
      <c r="N869" t="str">
        <f t="shared" si="68"/>
        <v/>
      </c>
      <c r="O869" t="str">
        <f t="shared" si="69"/>
        <v/>
      </c>
      <c r="P869">
        <f t="shared" si="70"/>
        <v>0</v>
      </c>
      <c r="Q869">
        <f t="shared" si="71"/>
        <v>0</v>
      </c>
      <c r="R869">
        <f t="shared" si="72"/>
        <v>0</v>
      </c>
    </row>
    <row r="870" spans="1:18" ht="15" customHeight="1">
      <c r="A870" s="17" t="s">
        <v>192</v>
      </c>
      <c r="B870" s="17" t="s">
        <v>143</v>
      </c>
      <c r="C870" s="17" t="s">
        <v>48</v>
      </c>
      <c r="D870" s="17" t="s">
        <v>61</v>
      </c>
      <c r="E870" s="96" t="s">
        <v>38</v>
      </c>
      <c r="F870" s="96" t="s">
        <v>38</v>
      </c>
      <c r="G870" s="19">
        <v>0</v>
      </c>
      <c r="H870" s="96" t="s">
        <v>38</v>
      </c>
      <c r="I870" s="96" t="s">
        <v>38</v>
      </c>
      <c r="J870" s="19">
        <v>8539.69</v>
      </c>
      <c r="K870" s="19">
        <v>0</v>
      </c>
      <c r="L870" t="str">
        <f>VLOOKUP(LEFT(A870,FIND("-",A870)-1),MASTER!A:C,2,FALSE())</f>
        <v>Gold</v>
      </c>
      <c r="M870" t="str">
        <f>VLOOKUP(LEFT(A870,FIND("-",A870)-1),MASTER!A:C,3,FALSE())</f>
        <v>Sale</v>
      </c>
      <c r="N870" t="str">
        <f t="shared" si="68"/>
        <v/>
      </c>
      <c r="O870" t="str">
        <f t="shared" si="69"/>
        <v/>
      </c>
      <c r="P870">
        <f t="shared" si="70"/>
        <v>0</v>
      </c>
      <c r="Q870">
        <f t="shared" si="71"/>
        <v>0</v>
      </c>
      <c r="R870">
        <f t="shared" si="72"/>
        <v>0</v>
      </c>
    </row>
    <row r="871" spans="1:18" ht="15" customHeight="1">
      <c r="A871" s="17" t="s">
        <v>192</v>
      </c>
      <c r="B871" s="17" t="s">
        <v>143</v>
      </c>
      <c r="C871" s="17" t="s">
        <v>48</v>
      </c>
      <c r="D871" s="17" t="s">
        <v>60</v>
      </c>
      <c r="E871" s="96" t="s">
        <v>38</v>
      </c>
      <c r="F871" s="96" t="s">
        <v>38</v>
      </c>
      <c r="G871" s="19">
        <v>0</v>
      </c>
      <c r="H871" s="96" t="s">
        <v>38</v>
      </c>
      <c r="I871" s="96" t="s">
        <v>38</v>
      </c>
      <c r="J871" s="19">
        <v>17.149999999999999</v>
      </c>
      <c r="K871" s="19">
        <v>0</v>
      </c>
      <c r="L871" t="str">
        <f>VLOOKUP(LEFT(A871,FIND("-",A871)-1),MASTER!A:C,2,FALSE())</f>
        <v>Gold</v>
      </c>
      <c r="M871" t="str">
        <f>VLOOKUP(LEFT(A871,FIND("-",A871)-1),MASTER!A:C,3,FALSE())</f>
        <v>Sale</v>
      </c>
      <c r="N871" t="str">
        <f t="shared" si="68"/>
        <v/>
      </c>
      <c r="O871" t="str">
        <f t="shared" si="69"/>
        <v/>
      </c>
      <c r="P871">
        <f t="shared" si="70"/>
        <v>0</v>
      </c>
      <c r="Q871">
        <f t="shared" si="71"/>
        <v>0</v>
      </c>
      <c r="R871">
        <f t="shared" si="72"/>
        <v>0</v>
      </c>
    </row>
    <row r="872" spans="1:18" ht="15" customHeight="1">
      <c r="A872" s="17" t="s">
        <v>192</v>
      </c>
      <c r="B872" s="17" t="s">
        <v>143</v>
      </c>
      <c r="C872" s="17" t="s">
        <v>48</v>
      </c>
      <c r="D872" s="17" t="s">
        <v>61</v>
      </c>
      <c r="E872" s="96" t="s">
        <v>38</v>
      </c>
      <c r="F872" s="96" t="s">
        <v>38</v>
      </c>
      <c r="G872" s="19">
        <v>0</v>
      </c>
      <c r="H872" s="96" t="s">
        <v>38</v>
      </c>
      <c r="I872" s="96" t="s">
        <v>38</v>
      </c>
      <c r="J872" s="19">
        <v>17.149999999999999</v>
      </c>
      <c r="K872" s="19">
        <v>0</v>
      </c>
      <c r="L872" t="str">
        <f>VLOOKUP(LEFT(A872,FIND("-",A872)-1),MASTER!A:C,2,FALSE())</f>
        <v>Gold</v>
      </c>
      <c r="M872" t="str">
        <f>VLOOKUP(LEFT(A872,FIND("-",A872)-1),MASTER!A:C,3,FALSE())</f>
        <v>Sale</v>
      </c>
      <c r="N872" t="str">
        <f t="shared" si="68"/>
        <v/>
      </c>
      <c r="O872" t="str">
        <f t="shared" si="69"/>
        <v/>
      </c>
      <c r="P872">
        <f t="shared" si="70"/>
        <v>0</v>
      </c>
      <c r="Q872">
        <f t="shared" si="71"/>
        <v>0</v>
      </c>
      <c r="R872">
        <f t="shared" si="72"/>
        <v>0</v>
      </c>
    </row>
    <row r="873" spans="1:18" ht="15" customHeight="1">
      <c r="A873" s="17" t="s">
        <v>192</v>
      </c>
      <c r="B873" s="17" t="s">
        <v>143</v>
      </c>
      <c r="C873" s="17" t="s">
        <v>48</v>
      </c>
      <c r="D873" s="17" t="s">
        <v>60</v>
      </c>
      <c r="E873" s="96" t="s">
        <v>38</v>
      </c>
      <c r="F873" s="96" t="s">
        <v>38</v>
      </c>
      <c r="G873" s="19">
        <v>0</v>
      </c>
      <c r="H873" s="96" t="s">
        <v>38</v>
      </c>
      <c r="I873" s="96" t="s">
        <v>38</v>
      </c>
      <c r="J873" s="19">
        <v>0.75</v>
      </c>
      <c r="K873" s="19">
        <v>0</v>
      </c>
      <c r="L873" t="str">
        <f>VLOOKUP(LEFT(A873,FIND("-",A873)-1),MASTER!A:C,2,FALSE())</f>
        <v>Gold</v>
      </c>
      <c r="M873" t="str">
        <f>VLOOKUP(LEFT(A873,FIND("-",A873)-1),MASTER!A:C,3,FALSE())</f>
        <v>Sale</v>
      </c>
      <c r="N873" t="str">
        <f t="shared" si="68"/>
        <v/>
      </c>
      <c r="O873" t="str">
        <f t="shared" si="69"/>
        <v/>
      </c>
      <c r="P873">
        <f t="shared" si="70"/>
        <v>0</v>
      </c>
      <c r="Q873">
        <f t="shared" si="71"/>
        <v>0</v>
      </c>
      <c r="R873">
        <f t="shared" si="72"/>
        <v>0</v>
      </c>
    </row>
    <row r="874" spans="1:18" ht="15" customHeight="1">
      <c r="A874" s="17" t="s">
        <v>192</v>
      </c>
      <c r="B874" s="17" t="s">
        <v>143</v>
      </c>
      <c r="C874" s="17" t="s">
        <v>48</v>
      </c>
      <c r="D874" s="17" t="s">
        <v>61</v>
      </c>
      <c r="E874" s="96" t="s">
        <v>38</v>
      </c>
      <c r="F874" s="96" t="s">
        <v>38</v>
      </c>
      <c r="G874" s="19">
        <v>0</v>
      </c>
      <c r="H874" s="96" t="s">
        <v>38</v>
      </c>
      <c r="I874" s="96" t="s">
        <v>38</v>
      </c>
      <c r="J874" s="19">
        <v>0.75</v>
      </c>
      <c r="K874" s="19">
        <v>0</v>
      </c>
      <c r="L874" t="str">
        <f>VLOOKUP(LEFT(A874,FIND("-",A874)-1),MASTER!A:C,2,FALSE())</f>
        <v>Gold</v>
      </c>
      <c r="M874" t="str">
        <f>VLOOKUP(LEFT(A874,FIND("-",A874)-1),MASTER!A:C,3,FALSE())</f>
        <v>Sale</v>
      </c>
      <c r="N874" t="str">
        <f t="shared" si="68"/>
        <v/>
      </c>
      <c r="O874" t="str">
        <f t="shared" si="69"/>
        <v/>
      </c>
      <c r="P874">
        <f t="shared" si="70"/>
        <v>0</v>
      </c>
      <c r="Q874">
        <f t="shared" si="71"/>
        <v>0</v>
      </c>
      <c r="R874">
        <f t="shared" si="72"/>
        <v>0</v>
      </c>
    </row>
    <row r="875" spans="1:18" ht="15" customHeight="1">
      <c r="A875" s="17" t="s">
        <v>192</v>
      </c>
      <c r="B875" s="17" t="s">
        <v>143</v>
      </c>
      <c r="C875" s="17" t="s">
        <v>48</v>
      </c>
      <c r="D875" s="17" t="s">
        <v>42</v>
      </c>
      <c r="E875" s="96" t="s">
        <v>38</v>
      </c>
      <c r="F875" s="96" t="s">
        <v>38</v>
      </c>
      <c r="G875" s="19">
        <v>0.37</v>
      </c>
      <c r="H875" s="96" t="s">
        <v>38</v>
      </c>
      <c r="I875" s="96" t="s">
        <v>38</v>
      </c>
      <c r="J875" s="19">
        <v>0</v>
      </c>
      <c r="K875" s="19">
        <v>0</v>
      </c>
      <c r="L875" t="str">
        <f>VLOOKUP(LEFT(A875,FIND("-",A875)-1),MASTER!A:C,2,FALSE())</f>
        <v>Gold</v>
      </c>
      <c r="M875" t="str">
        <f>VLOOKUP(LEFT(A875,FIND("-",A875)-1),MASTER!A:C,3,FALSE())</f>
        <v>Sale</v>
      </c>
      <c r="N875" t="str">
        <f t="shared" si="68"/>
        <v/>
      </c>
      <c r="O875" t="str">
        <f t="shared" si="69"/>
        <v/>
      </c>
      <c r="P875">
        <f t="shared" si="70"/>
        <v>0</v>
      </c>
      <c r="Q875">
        <f t="shared" si="71"/>
        <v>0</v>
      </c>
      <c r="R875">
        <f t="shared" si="72"/>
        <v>0</v>
      </c>
    </row>
    <row r="876" spans="1:18" ht="15" customHeight="1">
      <c r="A876" s="17" t="s">
        <v>192</v>
      </c>
      <c r="B876" s="17" t="s">
        <v>143</v>
      </c>
      <c r="C876" s="17" t="s">
        <v>48</v>
      </c>
      <c r="D876" s="17" t="s">
        <v>43</v>
      </c>
      <c r="E876" s="96" t="s">
        <v>38</v>
      </c>
      <c r="F876" s="96" t="s">
        <v>38</v>
      </c>
      <c r="G876" s="19">
        <v>587621</v>
      </c>
      <c r="H876" s="96" t="s">
        <v>38</v>
      </c>
      <c r="I876" s="96" t="s">
        <v>38</v>
      </c>
      <c r="J876" s="19">
        <v>0</v>
      </c>
      <c r="K876" s="19">
        <v>0</v>
      </c>
      <c r="L876" t="str">
        <f>VLOOKUP(LEFT(A876,FIND("-",A876)-1),MASTER!A:C,2,FALSE())</f>
        <v>Gold</v>
      </c>
      <c r="M876" t="str">
        <f>VLOOKUP(LEFT(A876,FIND("-",A876)-1),MASTER!A:C,3,FALSE())</f>
        <v>Sale</v>
      </c>
      <c r="N876" t="str">
        <f t="shared" si="68"/>
        <v/>
      </c>
      <c r="O876" t="str">
        <f t="shared" si="69"/>
        <v/>
      </c>
      <c r="P876">
        <f t="shared" si="70"/>
        <v>0</v>
      </c>
      <c r="Q876">
        <f t="shared" si="71"/>
        <v>0</v>
      </c>
      <c r="R876">
        <f t="shared" si="72"/>
        <v>0</v>
      </c>
    </row>
    <row r="877" spans="1:18" ht="15" customHeight="1">
      <c r="A877" s="17" t="s">
        <v>193</v>
      </c>
      <c r="B877" s="17" t="s">
        <v>143</v>
      </c>
      <c r="C877" s="17" t="s">
        <v>48</v>
      </c>
      <c r="D877" s="17" t="s">
        <v>57</v>
      </c>
      <c r="E877" s="96" t="s">
        <v>38</v>
      </c>
      <c r="F877" s="19">
        <v>0</v>
      </c>
      <c r="G877" s="19">
        <v>0</v>
      </c>
      <c r="H877" s="97">
        <v>32.039000000000001</v>
      </c>
      <c r="I877" s="19">
        <v>7056.9</v>
      </c>
      <c r="J877" s="19">
        <v>226096.18</v>
      </c>
      <c r="K877" s="19">
        <v>226096.18</v>
      </c>
      <c r="L877" t="str">
        <f>VLOOKUP(LEFT(A877,FIND("-",A877)-1),MASTER!A:C,2,FALSE())</f>
        <v>Gold</v>
      </c>
      <c r="M877" t="str">
        <f>VLOOKUP(LEFT(A877,FIND("-",A877)-1),MASTER!A:C,3,FALSE())</f>
        <v>Sale</v>
      </c>
      <c r="N877">
        <f t="shared" si="68"/>
        <v>32.039000000000001</v>
      </c>
      <c r="O877">
        <f t="shared" si="69"/>
        <v>7056.9</v>
      </c>
      <c r="P877">
        <f t="shared" si="70"/>
        <v>226096.019</v>
      </c>
      <c r="Q877">
        <f t="shared" si="71"/>
        <v>226096.019</v>
      </c>
      <c r="R877">
        <f t="shared" si="72"/>
        <v>0</v>
      </c>
    </row>
    <row r="878" spans="1:18" ht="15" customHeight="1">
      <c r="A878" s="17" t="s">
        <v>193</v>
      </c>
      <c r="B878" s="17" t="s">
        <v>143</v>
      </c>
      <c r="C878" s="17" t="s">
        <v>48</v>
      </c>
      <c r="D878" s="17" t="s">
        <v>58</v>
      </c>
      <c r="E878" s="96" t="s">
        <v>38</v>
      </c>
      <c r="F878" s="96" t="s">
        <v>38</v>
      </c>
      <c r="G878" s="19">
        <v>0</v>
      </c>
      <c r="H878" s="96" t="s">
        <v>38</v>
      </c>
      <c r="I878" s="96" t="s">
        <v>38</v>
      </c>
      <c r="J878" s="19">
        <v>451.65</v>
      </c>
      <c r="K878" s="19">
        <v>451.65</v>
      </c>
      <c r="L878" t="str">
        <f>VLOOKUP(LEFT(A878,FIND("-",A878)-1),MASTER!A:C,2,FALSE())</f>
        <v>Gold</v>
      </c>
      <c r="M878" t="str">
        <f>VLOOKUP(LEFT(A878,FIND("-",A878)-1),MASTER!A:C,3,FALSE())</f>
        <v>Sale</v>
      </c>
      <c r="N878" t="str">
        <f t="shared" si="68"/>
        <v/>
      </c>
      <c r="O878" t="str">
        <f t="shared" si="69"/>
        <v/>
      </c>
      <c r="P878">
        <f t="shared" si="70"/>
        <v>0</v>
      </c>
      <c r="Q878">
        <f t="shared" si="71"/>
        <v>0</v>
      </c>
      <c r="R878">
        <f t="shared" si="72"/>
        <v>0</v>
      </c>
    </row>
    <row r="879" spans="1:18" ht="15" customHeight="1">
      <c r="A879" s="17" t="s">
        <v>193</v>
      </c>
      <c r="B879" s="17" t="s">
        <v>143</v>
      </c>
      <c r="C879" s="17" t="s">
        <v>48</v>
      </c>
      <c r="D879" s="17" t="s">
        <v>59</v>
      </c>
      <c r="E879" s="96" t="s">
        <v>38</v>
      </c>
      <c r="F879" s="96" t="s">
        <v>38</v>
      </c>
      <c r="G879" s="19">
        <v>0</v>
      </c>
      <c r="H879" s="96" t="s">
        <v>38</v>
      </c>
      <c r="I879" s="96" t="s">
        <v>38</v>
      </c>
      <c r="J879" s="19">
        <v>10.25</v>
      </c>
      <c r="K879" s="19">
        <v>10.25</v>
      </c>
      <c r="L879" t="str">
        <f>VLOOKUP(LEFT(A879,FIND("-",A879)-1),MASTER!A:C,2,FALSE())</f>
        <v>Gold</v>
      </c>
      <c r="M879" t="str">
        <f>VLOOKUP(LEFT(A879,FIND("-",A879)-1),MASTER!A:C,3,FALSE())</f>
        <v>Sale</v>
      </c>
      <c r="N879" t="str">
        <f t="shared" si="68"/>
        <v/>
      </c>
      <c r="O879" t="str">
        <f t="shared" si="69"/>
        <v/>
      </c>
      <c r="P879">
        <f t="shared" si="70"/>
        <v>0</v>
      </c>
      <c r="Q879">
        <f t="shared" si="71"/>
        <v>0</v>
      </c>
      <c r="R879">
        <f t="shared" si="72"/>
        <v>0</v>
      </c>
    </row>
    <row r="880" spans="1:18" ht="15" customHeight="1">
      <c r="A880" s="17" t="s">
        <v>193</v>
      </c>
      <c r="B880" s="17" t="s">
        <v>143</v>
      </c>
      <c r="C880" s="17" t="s">
        <v>48</v>
      </c>
      <c r="D880" s="17" t="s">
        <v>60</v>
      </c>
      <c r="E880" s="96" t="s">
        <v>38</v>
      </c>
      <c r="F880" s="96" t="s">
        <v>38</v>
      </c>
      <c r="G880" s="19">
        <v>0</v>
      </c>
      <c r="H880" s="96" t="s">
        <v>38</v>
      </c>
      <c r="I880" s="96" t="s">
        <v>38</v>
      </c>
      <c r="J880" s="19">
        <v>3391.44</v>
      </c>
      <c r="K880" s="19">
        <v>0</v>
      </c>
      <c r="L880" t="str">
        <f>VLOOKUP(LEFT(A880,FIND("-",A880)-1),MASTER!A:C,2,FALSE())</f>
        <v>Gold</v>
      </c>
      <c r="M880" t="str">
        <f>VLOOKUP(LEFT(A880,FIND("-",A880)-1),MASTER!A:C,3,FALSE())</f>
        <v>Sale</v>
      </c>
      <c r="N880" t="str">
        <f t="shared" si="68"/>
        <v/>
      </c>
      <c r="O880" t="str">
        <f t="shared" si="69"/>
        <v/>
      </c>
      <c r="P880">
        <f t="shared" si="70"/>
        <v>0</v>
      </c>
      <c r="Q880">
        <f t="shared" si="71"/>
        <v>0</v>
      </c>
      <c r="R880">
        <f t="shared" si="72"/>
        <v>0</v>
      </c>
    </row>
    <row r="881" spans="1:18" ht="15" customHeight="1">
      <c r="A881" s="17" t="s">
        <v>193</v>
      </c>
      <c r="B881" s="17" t="s">
        <v>143</v>
      </c>
      <c r="C881" s="17" t="s">
        <v>48</v>
      </c>
      <c r="D881" s="17" t="s">
        <v>61</v>
      </c>
      <c r="E881" s="96" t="s">
        <v>38</v>
      </c>
      <c r="F881" s="96" t="s">
        <v>38</v>
      </c>
      <c r="G881" s="19">
        <v>0</v>
      </c>
      <c r="H881" s="96" t="s">
        <v>38</v>
      </c>
      <c r="I881" s="96" t="s">
        <v>38</v>
      </c>
      <c r="J881" s="19">
        <v>3391.44</v>
      </c>
      <c r="K881" s="19">
        <v>0</v>
      </c>
      <c r="L881" t="str">
        <f>VLOOKUP(LEFT(A881,FIND("-",A881)-1),MASTER!A:C,2,FALSE())</f>
        <v>Gold</v>
      </c>
      <c r="M881" t="str">
        <f>VLOOKUP(LEFT(A881,FIND("-",A881)-1),MASTER!A:C,3,FALSE())</f>
        <v>Sale</v>
      </c>
      <c r="N881" t="str">
        <f t="shared" si="68"/>
        <v/>
      </c>
      <c r="O881" t="str">
        <f t="shared" si="69"/>
        <v/>
      </c>
      <c r="P881">
        <f t="shared" si="70"/>
        <v>0</v>
      </c>
      <c r="Q881">
        <f t="shared" si="71"/>
        <v>0</v>
      </c>
      <c r="R881">
        <f t="shared" si="72"/>
        <v>0</v>
      </c>
    </row>
    <row r="882" spans="1:18" ht="15" customHeight="1">
      <c r="A882" s="17" t="s">
        <v>193</v>
      </c>
      <c r="B882" s="17" t="s">
        <v>143</v>
      </c>
      <c r="C882" s="17" t="s">
        <v>48</v>
      </c>
      <c r="D882" s="17" t="s">
        <v>60</v>
      </c>
      <c r="E882" s="96" t="s">
        <v>38</v>
      </c>
      <c r="F882" s="96" t="s">
        <v>38</v>
      </c>
      <c r="G882" s="19">
        <v>0</v>
      </c>
      <c r="H882" s="96" t="s">
        <v>38</v>
      </c>
      <c r="I882" s="96" t="s">
        <v>38</v>
      </c>
      <c r="J882" s="19">
        <v>6.77</v>
      </c>
      <c r="K882" s="19">
        <v>0</v>
      </c>
      <c r="L882" t="str">
        <f>VLOOKUP(LEFT(A882,FIND("-",A882)-1),MASTER!A:C,2,FALSE())</f>
        <v>Gold</v>
      </c>
      <c r="M882" t="str">
        <f>VLOOKUP(LEFT(A882,FIND("-",A882)-1),MASTER!A:C,3,FALSE())</f>
        <v>Sale</v>
      </c>
      <c r="N882" t="str">
        <f t="shared" si="68"/>
        <v/>
      </c>
      <c r="O882" t="str">
        <f t="shared" si="69"/>
        <v/>
      </c>
      <c r="P882">
        <f t="shared" si="70"/>
        <v>0</v>
      </c>
      <c r="Q882">
        <f t="shared" si="71"/>
        <v>0</v>
      </c>
      <c r="R882">
        <f t="shared" si="72"/>
        <v>0</v>
      </c>
    </row>
    <row r="883" spans="1:18" ht="15" customHeight="1">
      <c r="A883" s="17" t="s">
        <v>193</v>
      </c>
      <c r="B883" s="17" t="s">
        <v>143</v>
      </c>
      <c r="C883" s="17" t="s">
        <v>48</v>
      </c>
      <c r="D883" s="17" t="s">
        <v>61</v>
      </c>
      <c r="E883" s="96" t="s">
        <v>38</v>
      </c>
      <c r="F883" s="96" t="s">
        <v>38</v>
      </c>
      <c r="G883" s="19">
        <v>0</v>
      </c>
      <c r="H883" s="96" t="s">
        <v>38</v>
      </c>
      <c r="I883" s="96" t="s">
        <v>38</v>
      </c>
      <c r="J883" s="19">
        <v>6.77</v>
      </c>
      <c r="K883" s="19">
        <v>0</v>
      </c>
      <c r="L883" t="str">
        <f>VLOOKUP(LEFT(A883,FIND("-",A883)-1),MASTER!A:C,2,FALSE())</f>
        <v>Gold</v>
      </c>
      <c r="M883" t="str">
        <f>VLOOKUP(LEFT(A883,FIND("-",A883)-1),MASTER!A:C,3,FALSE())</f>
        <v>Sale</v>
      </c>
      <c r="N883" t="str">
        <f t="shared" si="68"/>
        <v/>
      </c>
      <c r="O883" t="str">
        <f t="shared" si="69"/>
        <v/>
      </c>
      <c r="P883">
        <f t="shared" si="70"/>
        <v>0</v>
      </c>
      <c r="Q883">
        <f t="shared" si="71"/>
        <v>0</v>
      </c>
      <c r="R883">
        <f t="shared" si="72"/>
        <v>0</v>
      </c>
    </row>
    <row r="884" spans="1:18" ht="15" customHeight="1">
      <c r="A884" s="17" t="s">
        <v>193</v>
      </c>
      <c r="B884" s="17" t="s">
        <v>143</v>
      </c>
      <c r="C884" s="17" t="s">
        <v>48</v>
      </c>
      <c r="D884" s="17" t="s">
        <v>60</v>
      </c>
      <c r="E884" s="96" t="s">
        <v>38</v>
      </c>
      <c r="F884" s="96" t="s">
        <v>38</v>
      </c>
      <c r="G884" s="19">
        <v>0</v>
      </c>
      <c r="H884" s="96" t="s">
        <v>38</v>
      </c>
      <c r="I884" s="96" t="s">
        <v>38</v>
      </c>
      <c r="J884" s="19">
        <v>0.15</v>
      </c>
      <c r="K884" s="19">
        <v>0</v>
      </c>
      <c r="L884" t="str">
        <f>VLOOKUP(LEFT(A884,FIND("-",A884)-1),MASTER!A:C,2,FALSE())</f>
        <v>Gold</v>
      </c>
      <c r="M884" t="str">
        <f>VLOOKUP(LEFT(A884,FIND("-",A884)-1),MASTER!A:C,3,FALSE())</f>
        <v>Sale</v>
      </c>
      <c r="N884" t="str">
        <f t="shared" si="68"/>
        <v/>
      </c>
      <c r="O884" t="str">
        <f t="shared" si="69"/>
        <v/>
      </c>
      <c r="P884">
        <f t="shared" si="70"/>
        <v>0</v>
      </c>
      <c r="Q884">
        <f t="shared" si="71"/>
        <v>0</v>
      </c>
      <c r="R884">
        <f t="shared" si="72"/>
        <v>0</v>
      </c>
    </row>
    <row r="885" spans="1:18" ht="15" customHeight="1">
      <c r="A885" s="17" t="s">
        <v>193</v>
      </c>
      <c r="B885" s="17" t="s">
        <v>143</v>
      </c>
      <c r="C885" s="17" t="s">
        <v>48</v>
      </c>
      <c r="D885" s="17" t="s">
        <v>61</v>
      </c>
      <c r="E885" s="96" t="s">
        <v>38</v>
      </c>
      <c r="F885" s="96" t="s">
        <v>38</v>
      </c>
      <c r="G885" s="19">
        <v>0</v>
      </c>
      <c r="H885" s="96" t="s">
        <v>38</v>
      </c>
      <c r="I885" s="96" t="s">
        <v>38</v>
      </c>
      <c r="J885" s="19">
        <v>0.15</v>
      </c>
      <c r="K885" s="19">
        <v>0</v>
      </c>
      <c r="L885" t="str">
        <f>VLOOKUP(LEFT(A885,FIND("-",A885)-1),MASTER!A:C,2,FALSE())</f>
        <v>Gold</v>
      </c>
      <c r="M885" t="str">
        <f>VLOOKUP(LEFT(A885,FIND("-",A885)-1),MASTER!A:C,3,FALSE())</f>
        <v>Sale</v>
      </c>
      <c r="N885" t="str">
        <f t="shared" si="68"/>
        <v/>
      </c>
      <c r="O885" t="str">
        <f t="shared" si="69"/>
        <v/>
      </c>
      <c r="P885">
        <f t="shared" si="70"/>
        <v>0</v>
      </c>
      <c r="Q885">
        <f t="shared" si="71"/>
        <v>0</v>
      </c>
      <c r="R885">
        <f t="shared" si="72"/>
        <v>0</v>
      </c>
    </row>
    <row r="886" spans="1:18" ht="15" customHeight="1">
      <c r="A886" s="17" t="s">
        <v>193</v>
      </c>
      <c r="B886" s="17" t="s">
        <v>143</v>
      </c>
      <c r="C886" s="17" t="s">
        <v>48</v>
      </c>
      <c r="D886" s="17" t="s">
        <v>42</v>
      </c>
      <c r="E886" s="96" t="s">
        <v>38</v>
      </c>
      <c r="F886" s="96" t="s">
        <v>38</v>
      </c>
      <c r="G886" s="19">
        <v>0</v>
      </c>
      <c r="H886" s="96" t="s">
        <v>38</v>
      </c>
      <c r="I886" s="96" t="s">
        <v>38</v>
      </c>
      <c r="J886" s="19">
        <v>0.2</v>
      </c>
      <c r="K886" s="19">
        <v>0</v>
      </c>
      <c r="L886" t="str">
        <f>VLOOKUP(LEFT(A886,FIND("-",A886)-1),MASTER!A:C,2,FALSE())</f>
        <v>Gold</v>
      </c>
      <c r="M886" t="str">
        <f>VLOOKUP(LEFT(A886,FIND("-",A886)-1),MASTER!A:C,3,FALSE())</f>
        <v>Sale</v>
      </c>
      <c r="N886" t="str">
        <f t="shared" si="68"/>
        <v/>
      </c>
      <c r="O886" t="str">
        <f t="shared" si="69"/>
        <v/>
      </c>
      <c r="P886">
        <f t="shared" si="70"/>
        <v>0</v>
      </c>
      <c r="Q886">
        <f t="shared" si="71"/>
        <v>0</v>
      </c>
      <c r="R886">
        <f t="shared" si="72"/>
        <v>0</v>
      </c>
    </row>
    <row r="887" spans="1:18" ht="15" customHeight="1">
      <c r="A887" s="17" t="s">
        <v>193</v>
      </c>
      <c r="B887" s="17" t="s">
        <v>143</v>
      </c>
      <c r="C887" s="17" t="s">
        <v>48</v>
      </c>
      <c r="D887" s="17" t="s">
        <v>43</v>
      </c>
      <c r="E887" s="96" t="s">
        <v>38</v>
      </c>
      <c r="F887" s="96" t="s">
        <v>38</v>
      </c>
      <c r="G887" s="19">
        <v>233355</v>
      </c>
      <c r="H887" s="96" t="s">
        <v>38</v>
      </c>
      <c r="I887" s="96" t="s">
        <v>38</v>
      </c>
      <c r="J887" s="19">
        <v>0</v>
      </c>
      <c r="K887" s="19">
        <v>0</v>
      </c>
      <c r="L887" t="str">
        <f>VLOOKUP(LEFT(A887,FIND("-",A887)-1),MASTER!A:C,2,FALSE())</f>
        <v>Gold</v>
      </c>
      <c r="M887" t="str">
        <f>VLOOKUP(LEFT(A887,FIND("-",A887)-1),MASTER!A:C,3,FALSE())</f>
        <v>Sale</v>
      </c>
      <c r="N887" t="str">
        <f t="shared" si="68"/>
        <v/>
      </c>
      <c r="O887" t="str">
        <f t="shared" si="69"/>
        <v/>
      </c>
      <c r="P887">
        <f t="shared" si="70"/>
        <v>0</v>
      </c>
      <c r="Q887">
        <f t="shared" si="71"/>
        <v>0</v>
      </c>
      <c r="R887">
        <f t="shared" si="72"/>
        <v>0</v>
      </c>
    </row>
    <row r="888" spans="1:18" ht="15" customHeight="1">
      <c r="A888" s="17" t="s">
        <v>177</v>
      </c>
      <c r="B888" s="17" t="s">
        <v>143</v>
      </c>
      <c r="C888" s="17" t="s">
        <v>91</v>
      </c>
      <c r="D888" s="17" t="s">
        <v>49</v>
      </c>
      <c r="E888" s="96" t="s">
        <v>38</v>
      </c>
      <c r="F888" s="19">
        <v>0</v>
      </c>
      <c r="G888" s="19">
        <v>0</v>
      </c>
      <c r="H888" s="97">
        <v>6.6619999999999999</v>
      </c>
      <c r="I888" s="19">
        <v>7056.91</v>
      </c>
      <c r="J888" s="19">
        <v>47020.17</v>
      </c>
      <c r="K888" s="19">
        <v>47020.17</v>
      </c>
      <c r="L888" t="str">
        <f>VLOOKUP(LEFT(A888,FIND("-",A888)-1),MASTER!A:C,2,FALSE())</f>
        <v>Diamond</v>
      </c>
      <c r="M888" t="str">
        <f>VLOOKUP(LEFT(A888,FIND("-",A888)-1),MASTER!A:C,3,FALSE())</f>
        <v>Sale</v>
      </c>
      <c r="N888">
        <f t="shared" si="68"/>
        <v>6.6619999999999999</v>
      </c>
      <c r="O888">
        <f t="shared" si="69"/>
        <v>7056.91</v>
      </c>
      <c r="P888">
        <f t="shared" si="70"/>
        <v>47013.133999999998</v>
      </c>
      <c r="Q888">
        <f t="shared" si="71"/>
        <v>47013.133999999998</v>
      </c>
      <c r="R888">
        <f t="shared" si="72"/>
        <v>0</v>
      </c>
    </row>
    <row r="889" spans="1:18" ht="15" customHeight="1">
      <c r="A889" s="17" t="s">
        <v>177</v>
      </c>
      <c r="B889" s="17" t="s">
        <v>143</v>
      </c>
      <c r="C889" s="17" t="s">
        <v>91</v>
      </c>
      <c r="D889" s="17" t="s">
        <v>92</v>
      </c>
      <c r="E889" s="96" t="s">
        <v>38</v>
      </c>
      <c r="F889" s="96" t="s">
        <v>38</v>
      </c>
      <c r="G889" s="19">
        <v>0</v>
      </c>
      <c r="H889" s="96" t="s">
        <v>38</v>
      </c>
      <c r="I889" s="96" t="s">
        <v>38</v>
      </c>
      <c r="J889" s="19">
        <v>34251.5</v>
      </c>
      <c r="K889" s="19">
        <v>34251.5</v>
      </c>
      <c r="L889" t="str">
        <f>VLOOKUP(LEFT(A889,FIND("-",A889)-1),MASTER!A:C,2,FALSE())</f>
        <v>Diamond</v>
      </c>
      <c r="M889" t="str">
        <f>VLOOKUP(LEFT(A889,FIND("-",A889)-1),MASTER!A:C,3,FALSE())</f>
        <v>Sale</v>
      </c>
      <c r="N889" t="str">
        <f t="shared" si="68"/>
        <v/>
      </c>
      <c r="O889" t="str">
        <f t="shared" si="69"/>
        <v/>
      </c>
      <c r="P889">
        <f t="shared" si="70"/>
        <v>0</v>
      </c>
      <c r="Q889">
        <f t="shared" si="71"/>
        <v>0</v>
      </c>
      <c r="R889">
        <f t="shared" si="72"/>
        <v>0</v>
      </c>
    </row>
    <row r="890" spans="1:18" ht="15" customHeight="1">
      <c r="A890" s="17" t="s">
        <v>177</v>
      </c>
      <c r="B890" s="17" t="s">
        <v>143</v>
      </c>
      <c r="C890" s="17" t="s">
        <v>91</v>
      </c>
      <c r="D890" s="17" t="s">
        <v>50</v>
      </c>
      <c r="E890" s="96" t="s">
        <v>38</v>
      </c>
      <c r="F890" s="96" t="s">
        <v>38</v>
      </c>
      <c r="G890" s="19">
        <v>0</v>
      </c>
      <c r="H890" s="96" t="s">
        <v>38</v>
      </c>
      <c r="I890" s="96" t="s">
        <v>38</v>
      </c>
      <c r="J890" s="19">
        <v>13605.72</v>
      </c>
      <c r="K890" s="19">
        <v>13605.72</v>
      </c>
      <c r="L890" t="str">
        <f>VLOOKUP(LEFT(A890,FIND("-",A890)-1),MASTER!A:C,2,FALSE())</f>
        <v>Diamond</v>
      </c>
      <c r="M890" t="str">
        <f>VLOOKUP(LEFT(A890,FIND("-",A890)-1),MASTER!A:C,3,FALSE())</f>
        <v>Sale</v>
      </c>
      <c r="N890" t="str">
        <f t="shared" si="68"/>
        <v/>
      </c>
      <c r="O890" t="str">
        <f t="shared" si="69"/>
        <v/>
      </c>
      <c r="P890">
        <f t="shared" si="70"/>
        <v>0</v>
      </c>
      <c r="Q890">
        <f t="shared" si="71"/>
        <v>0</v>
      </c>
      <c r="R890">
        <f t="shared" si="72"/>
        <v>0</v>
      </c>
    </row>
    <row r="891" spans="1:18" ht="15" customHeight="1">
      <c r="A891" s="17" t="s">
        <v>177</v>
      </c>
      <c r="B891" s="17" t="s">
        <v>143</v>
      </c>
      <c r="C891" s="17" t="s">
        <v>91</v>
      </c>
      <c r="D891" s="17" t="s">
        <v>52</v>
      </c>
      <c r="E891" s="96" t="s">
        <v>38</v>
      </c>
      <c r="F891" s="96" t="s">
        <v>38</v>
      </c>
      <c r="G891" s="19">
        <v>0</v>
      </c>
      <c r="H891" s="96" t="s">
        <v>38</v>
      </c>
      <c r="I891" s="96" t="s">
        <v>38</v>
      </c>
      <c r="J891" s="19">
        <v>705.3</v>
      </c>
      <c r="K891" s="19">
        <v>0</v>
      </c>
      <c r="L891" t="str">
        <f>VLOOKUP(LEFT(A891,FIND("-",A891)-1),MASTER!A:C,2,FALSE())</f>
        <v>Diamond</v>
      </c>
      <c r="M891" t="str">
        <f>VLOOKUP(LEFT(A891,FIND("-",A891)-1),MASTER!A:C,3,FALSE())</f>
        <v>Sale</v>
      </c>
      <c r="N891" t="str">
        <f t="shared" si="68"/>
        <v/>
      </c>
      <c r="O891" t="str">
        <f t="shared" si="69"/>
        <v/>
      </c>
      <c r="P891">
        <f t="shared" si="70"/>
        <v>0</v>
      </c>
      <c r="Q891">
        <f t="shared" si="71"/>
        <v>0</v>
      </c>
      <c r="R891">
        <f t="shared" si="72"/>
        <v>0</v>
      </c>
    </row>
    <row r="892" spans="1:18" ht="15" customHeight="1">
      <c r="A892" s="17" t="s">
        <v>177</v>
      </c>
      <c r="B892" s="17" t="s">
        <v>143</v>
      </c>
      <c r="C892" s="17" t="s">
        <v>91</v>
      </c>
      <c r="D892" s="17" t="s">
        <v>53</v>
      </c>
      <c r="E892" s="96" t="s">
        <v>38</v>
      </c>
      <c r="F892" s="96" t="s">
        <v>38</v>
      </c>
      <c r="G892" s="19">
        <v>0</v>
      </c>
      <c r="H892" s="96" t="s">
        <v>38</v>
      </c>
      <c r="I892" s="96" t="s">
        <v>38</v>
      </c>
      <c r="J892" s="19">
        <v>705.3</v>
      </c>
      <c r="K892" s="19">
        <v>0</v>
      </c>
      <c r="L892" t="str">
        <f>VLOOKUP(LEFT(A892,FIND("-",A892)-1),MASTER!A:C,2,FALSE())</f>
        <v>Diamond</v>
      </c>
      <c r="M892" t="str">
        <f>VLOOKUP(LEFT(A892,FIND("-",A892)-1),MASTER!A:C,3,FALSE())</f>
        <v>Sale</v>
      </c>
      <c r="N892" t="str">
        <f t="shared" si="68"/>
        <v/>
      </c>
      <c r="O892" t="str">
        <f t="shared" si="69"/>
        <v/>
      </c>
      <c r="P892">
        <f t="shared" si="70"/>
        <v>0</v>
      </c>
      <c r="Q892">
        <f t="shared" si="71"/>
        <v>0</v>
      </c>
      <c r="R892">
        <f t="shared" si="72"/>
        <v>0</v>
      </c>
    </row>
    <row r="893" spans="1:18" ht="15" customHeight="1">
      <c r="A893" s="17" t="s">
        <v>177</v>
      </c>
      <c r="B893" s="17" t="s">
        <v>143</v>
      </c>
      <c r="C893" s="17" t="s">
        <v>91</v>
      </c>
      <c r="D893" s="17" t="s">
        <v>93</v>
      </c>
      <c r="E893" s="96" t="s">
        <v>38</v>
      </c>
      <c r="F893" s="96" t="s">
        <v>38</v>
      </c>
      <c r="G893" s="19">
        <v>0</v>
      </c>
      <c r="H893" s="96" t="s">
        <v>38</v>
      </c>
      <c r="I893" s="96" t="s">
        <v>38</v>
      </c>
      <c r="J893" s="19">
        <v>513.77</v>
      </c>
      <c r="K893" s="19">
        <v>0</v>
      </c>
      <c r="L893" t="str">
        <f>VLOOKUP(LEFT(A893,FIND("-",A893)-1),MASTER!A:C,2,FALSE())</f>
        <v>Diamond</v>
      </c>
      <c r="M893" t="str">
        <f>VLOOKUP(LEFT(A893,FIND("-",A893)-1),MASTER!A:C,3,FALSE())</f>
        <v>Sale</v>
      </c>
      <c r="N893" t="str">
        <f t="shared" si="68"/>
        <v/>
      </c>
      <c r="O893" t="str">
        <f t="shared" si="69"/>
        <v/>
      </c>
      <c r="P893">
        <f t="shared" si="70"/>
        <v>0</v>
      </c>
      <c r="Q893">
        <f t="shared" si="71"/>
        <v>0</v>
      </c>
      <c r="R893">
        <f t="shared" si="72"/>
        <v>0</v>
      </c>
    </row>
    <row r="894" spans="1:18" ht="15" customHeight="1">
      <c r="A894" s="17" t="s">
        <v>177</v>
      </c>
      <c r="B894" s="17" t="s">
        <v>143</v>
      </c>
      <c r="C894" s="17" t="s">
        <v>91</v>
      </c>
      <c r="D894" s="17" t="s">
        <v>94</v>
      </c>
      <c r="E894" s="96" t="s">
        <v>38</v>
      </c>
      <c r="F894" s="96" t="s">
        <v>38</v>
      </c>
      <c r="G894" s="19">
        <v>0</v>
      </c>
      <c r="H894" s="96" t="s">
        <v>38</v>
      </c>
      <c r="I894" s="96" t="s">
        <v>38</v>
      </c>
      <c r="J894" s="19">
        <v>513.77</v>
      </c>
      <c r="K894" s="19">
        <v>0</v>
      </c>
      <c r="L894" t="str">
        <f>VLOOKUP(LEFT(A894,FIND("-",A894)-1),MASTER!A:C,2,FALSE())</f>
        <v>Diamond</v>
      </c>
      <c r="M894" t="str">
        <f>VLOOKUP(LEFT(A894,FIND("-",A894)-1),MASTER!A:C,3,FALSE())</f>
        <v>Sale</v>
      </c>
      <c r="N894" t="str">
        <f t="shared" si="68"/>
        <v/>
      </c>
      <c r="O894" t="str">
        <f t="shared" si="69"/>
        <v/>
      </c>
      <c r="P894">
        <f t="shared" si="70"/>
        <v>0</v>
      </c>
      <c r="Q894">
        <f t="shared" si="71"/>
        <v>0</v>
      </c>
      <c r="R894">
        <f t="shared" si="72"/>
        <v>0</v>
      </c>
    </row>
    <row r="895" spans="1:18" ht="15" customHeight="1">
      <c r="A895" s="17" t="s">
        <v>177</v>
      </c>
      <c r="B895" s="17" t="s">
        <v>143</v>
      </c>
      <c r="C895" s="17" t="s">
        <v>91</v>
      </c>
      <c r="D895" s="17" t="s">
        <v>52</v>
      </c>
      <c r="E895" s="96" t="s">
        <v>38</v>
      </c>
      <c r="F895" s="96" t="s">
        <v>38</v>
      </c>
      <c r="G895" s="19">
        <v>0</v>
      </c>
      <c r="H895" s="96" t="s">
        <v>38</v>
      </c>
      <c r="I895" s="96" t="s">
        <v>38</v>
      </c>
      <c r="J895" s="19">
        <v>204.09</v>
      </c>
      <c r="K895" s="19">
        <v>0</v>
      </c>
      <c r="L895" t="str">
        <f>VLOOKUP(LEFT(A895,FIND("-",A895)-1),MASTER!A:C,2,FALSE())</f>
        <v>Diamond</v>
      </c>
      <c r="M895" t="str">
        <f>VLOOKUP(LEFT(A895,FIND("-",A895)-1),MASTER!A:C,3,FALSE())</f>
        <v>Sale</v>
      </c>
      <c r="N895" t="str">
        <f t="shared" si="68"/>
        <v/>
      </c>
      <c r="O895" t="str">
        <f t="shared" si="69"/>
        <v/>
      </c>
      <c r="P895">
        <f t="shared" si="70"/>
        <v>0</v>
      </c>
      <c r="Q895">
        <f t="shared" si="71"/>
        <v>0</v>
      </c>
      <c r="R895">
        <f t="shared" si="72"/>
        <v>0</v>
      </c>
    </row>
    <row r="896" spans="1:18" ht="15" customHeight="1">
      <c r="A896" s="17" t="s">
        <v>177</v>
      </c>
      <c r="B896" s="17" t="s">
        <v>143</v>
      </c>
      <c r="C896" s="17" t="s">
        <v>91</v>
      </c>
      <c r="D896" s="17" t="s">
        <v>53</v>
      </c>
      <c r="E896" s="96" t="s">
        <v>38</v>
      </c>
      <c r="F896" s="96" t="s">
        <v>38</v>
      </c>
      <c r="G896" s="19">
        <v>0</v>
      </c>
      <c r="H896" s="96" t="s">
        <v>38</v>
      </c>
      <c r="I896" s="96" t="s">
        <v>38</v>
      </c>
      <c r="J896" s="19">
        <v>204.09</v>
      </c>
      <c r="K896" s="19">
        <v>0</v>
      </c>
      <c r="L896" t="str">
        <f>VLOOKUP(LEFT(A896,FIND("-",A896)-1),MASTER!A:C,2,FALSE())</f>
        <v>Diamond</v>
      </c>
      <c r="M896" t="str">
        <f>VLOOKUP(LEFT(A896,FIND("-",A896)-1),MASTER!A:C,3,FALSE())</f>
        <v>Sale</v>
      </c>
      <c r="N896" t="str">
        <f t="shared" si="68"/>
        <v/>
      </c>
      <c r="O896" t="str">
        <f t="shared" si="69"/>
        <v/>
      </c>
      <c r="P896">
        <f t="shared" si="70"/>
        <v>0</v>
      </c>
      <c r="Q896">
        <f t="shared" si="71"/>
        <v>0</v>
      </c>
      <c r="R896">
        <f t="shared" si="72"/>
        <v>0</v>
      </c>
    </row>
    <row r="897" spans="1:18" ht="15" customHeight="1">
      <c r="A897" s="17" t="s">
        <v>177</v>
      </c>
      <c r="B897" s="17" t="s">
        <v>143</v>
      </c>
      <c r="C897" s="17" t="s">
        <v>91</v>
      </c>
      <c r="D897" s="17" t="s">
        <v>42</v>
      </c>
      <c r="E897" s="96" t="s">
        <v>38</v>
      </c>
      <c r="F897" s="96" t="s">
        <v>38</v>
      </c>
      <c r="G897" s="19">
        <v>0</v>
      </c>
      <c r="H897" s="96" t="s">
        <v>38</v>
      </c>
      <c r="I897" s="96" t="s">
        <v>38</v>
      </c>
      <c r="J897" s="19">
        <v>0.28999999999999998</v>
      </c>
      <c r="K897" s="19">
        <v>0</v>
      </c>
      <c r="L897" t="str">
        <f>VLOOKUP(LEFT(A897,FIND("-",A897)-1),MASTER!A:C,2,FALSE())</f>
        <v>Diamond</v>
      </c>
      <c r="M897" t="str">
        <f>VLOOKUP(LEFT(A897,FIND("-",A897)-1),MASTER!A:C,3,FALSE())</f>
        <v>Sale</v>
      </c>
      <c r="N897" t="str">
        <f t="shared" si="68"/>
        <v/>
      </c>
      <c r="O897" t="str">
        <f t="shared" si="69"/>
        <v/>
      </c>
      <c r="P897">
        <f t="shared" si="70"/>
        <v>0</v>
      </c>
      <c r="Q897">
        <f t="shared" si="71"/>
        <v>0</v>
      </c>
      <c r="R897">
        <f t="shared" si="72"/>
        <v>0</v>
      </c>
    </row>
    <row r="898" spans="1:18" ht="15" customHeight="1">
      <c r="A898" s="17" t="s">
        <v>177</v>
      </c>
      <c r="B898" s="17" t="s">
        <v>143</v>
      </c>
      <c r="C898" s="17" t="s">
        <v>91</v>
      </c>
      <c r="D898" s="17" t="s">
        <v>43</v>
      </c>
      <c r="E898" s="96" t="s">
        <v>38</v>
      </c>
      <c r="F898" s="96" t="s">
        <v>38</v>
      </c>
      <c r="G898" s="19">
        <v>97724</v>
      </c>
      <c r="H898" s="96" t="s">
        <v>38</v>
      </c>
      <c r="I898" s="96" t="s">
        <v>38</v>
      </c>
      <c r="J898" s="19">
        <v>0</v>
      </c>
      <c r="K898" s="19">
        <v>0</v>
      </c>
      <c r="L898" t="str">
        <f>VLOOKUP(LEFT(A898,FIND("-",A898)-1),MASTER!A:C,2,FALSE())</f>
        <v>Diamond</v>
      </c>
      <c r="M898" t="str">
        <f>VLOOKUP(LEFT(A898,FIND("-",A898)-1),MASTER!A:C,3,FALSE())</f>
        <v>Sale</v>
      </c>
      <c r="N898" t="str">
        <f t="shared" si="68"/>
        <v/>
      </c>
      <c r="O898" t="str">
        <f t="shared" si="69"/>
        <v/>
      </c>
      <c r="P898">
        <f t="shared" si="70"/>
        <v>0</v>
      </c>
      <c r="Q898">
        <f t="shared" si="71"/>
        <v>0</v>
      </c>
      <c r="R898">
        <f t="shared" si="72"/>
        <v>0</v>
      </c>
    </row>
    <row r="899" spans="1:18" ht="15" customHeight="1">
      <c r="A899" s="17" t="s">
        <v>328</v>
      </c>
      <c r="B899" s="17" t="s">
        <v>143</v>
      </c>
      <c r="C899" s="17" t="s">
        <v>454</v>
      </c>
      <c r="D899" s="17" t="s">
        <v>455</v>
      </c>
      <c r="E899" s="97">
        <v>76.230999999999995</v>
      </c>
      <c r="F899" s="19">
        <v>81.599999999999994</v>
      </c>
      <c r="G899" s="19">
        <v>3926.47</v>
      </c>
      <c r="H899" s="96" t="s">
        <v>38</v>
      </c>
      <c r="I899" s="19">
        <v>0</v>
      </c>
      <c r="J899" s="19">
        <v>0</v>
      </c>
      <c r="K899" s="19">
        <v>3926.47</v>
      </c>
      <c r="L899" t="str">
        <f>VLOOKUP(LEFT(A899,FIND("-",A899)-1),MASTER!A:C,2,FALSE())</f>
        <v>Silver</v>
      </c>
      <c r="M899" t="str">
        <f>VLOOKUP(LEFT(A899,FIND("-",A899)-1),MASTER!A:C,3,FALSE())</f>
        <v>Purchase</v>
      </c>
      <c r="N899">
        <f>IF(M899="SALE",H899,IF(M899="Purchase",E899,"False"))</f>
        <v>76.230999999999995</v>
      </c>
      <c r="O899">
        <f t="shared" si="69"/>
        <v>81.599999999999994</v>
      </c>
      <c r="P899">
        <f>IF(AND(N899="",O899=""),0,ROUND(N899*O899,3))</f>
        <v>6220.45</v>
      </c>
      <c r="Q899">
        <f t="shared" si="71"/>
        <v>0</v>
      </c>
      <c r="R899">
        <f t="shared" si="72"/>
        <v>6220.45</v>
      </c>
    </row>
    <row r="900" spans="1:18" ht="15" customHeight="1">
      <c r="A900" s="17" t="s">
        <v>328</v>
      </c>
      <c r="B900" s="17" t="s">
        <v>143</v>
      </c>
      <c r="C900" s="17" t="s">
        <v>454</v>
      </c>
      <c r="D900" s="17" t="s">
        <v>456</v>
      </c>
      <c r="E900" s="96" t="s">
        <v>38</v>
      </c>
      <c r="F900" s="96" t="s">
        <v>38</v>
      </c>
      <c r="G900" s="19">
        <v>657.94</v>
      </c>
      <c r="H900" s="96" t="s">
        <v>38</v>
      </c>
      <c r="I900" s="96" t="s">
        <v>38</v>
      </c>
      <c r="J900" s="19">
        <v>0</v>
      </c>
      <c r="K900" s="19">
        <v>657.94</v>
      </c>
      <c r="L900" t="str">
        <f>VLOOKUP(LEFT(A900,FIND("-",A900)-1),MASTER!A:C,2,FALSE())</f>
        <v>Silver</v>
      </c>
      <c r="M900" t="str">
        <f>VLOOKUP(LEFT(A900,FIND("-",A900)-1),MASTER!A:C,3,FALSE())</f>
        <v>Purchase</v>
      </c>
      <c r="N900" t="str">
        <f t="shared" si="68"/>
        <v/>
      </c>
      <c r="O900" t="str">
        <f t="shared" si="69"/>
        <v/>
      </c>
      <c r="P900">
        <f t="shared" si="70"/>
        <v>0</v>
      </c>
      <c r="Q900">
        <f t="shared" si="71"/>
        <v>0</v>
      </c>
      <c r="R900">
        <f t="shared" si="72"/>
        <v>0</v>
      </c>
    </row>
    <row r="901" spans="1:18" ht="15" customHeight="1">
      <c r="A901" s="17" t="s">
        <v>328</v>
      </c>
      <c r="B901" s="17" t="s">
        <v>143</v>
      </c>
      <c r="C901" s="17" t="s">
        <v>454</v>
      </c>
      <c r="D901" s="17" t="s">
        <v>457</v>
      </c>
      <c r="E901" s="96" t="s">
        <v>38</v>
      </c>
      <c r="F901" s="96" t="s">
        <v>38</v>
      </c>
      <c r="G901" s="19">
        <v>2293.94</v>
      </c>
      <c r="H901" s="96" t="s">
        <v>38</v>
      </c>
      <c r="I901" s="96" t="s">
        <v>38</v>
      </c>
      <c r="J901" s="19">
        <v>0</v>
      </c>
      <c r="K901" s="19">
        <v>2293.94</v>
      </c>
      <c r="L901" t="str">
        <f>VLOOKUP(LEFT(A901,FIND("-",A901)-1),MASTER!A:C,2,FALSE())</f>
        <v>Silver</v>
      </c>
      <c r="M901" t="str">
        <f>VLOOKUP(LEFT(A901,FIND("-",A901)-1),MASTER!A:C,3,FALSE())</f>
        <v>Purchase</v>
      </c>
      <c r="N901" t="str">
        <f t="shared" ref="N901:N964" si="73">IF(M901="SALE",H901,IF(M901="Purchase",E901,"False"))</f>
        <v/>
      </c>
      <c r="O901" t="str">
        <f t="shared" ref="O901:O964" si="74">IF(M901="SALE",I901,IF(M901="Purchase",F901,"False"))</f>
        <v/>
      </c>
      <c r="P901">
        <f t="shared" ref="P901:P964" si="75">IF(AND(N901="",O901=""),0,ROUND(N901*O901,3))</f>
        <v>0</v>
      </c>
      <c r="Q901">
        <f t="shared" ref="Q901:Q964" si="76">IF(M901="SALE",P901,IF(M901="Purchase",0,"FALSE"))</f>
        <v>0</v>
      </c>
      <c r="R901">
        <f t="shared" ref="R901:R964" si="77">IF(M901="Purchase",P901,IF(M901="Sale",0,"FALSE"))</f>
        <v>0</v>
      </c>
    </row>
    <row r="902" spans="1:18" ht="15" customHeight="1">
      <c r="A902" s="17" t="s">
        <v>328</v>
      </c>
      <c r="B902" s="17" t="s">
        <v>143</v>
      </c>
      <c r="C902" s="17" t="s">
        <v>454</v>
      </c>
      <c r="D902" s="17" t="s">
        <v>458</v>
      </c>
      <c r="E902" s="96" t="s">
        <v>38</v>
      </c>
      <c r="F902" s="96" t="s">
        <v>38</v>
      </c>
      <c r="G902" s="19">
        <v>622.61</v>
      </c>
      <c r="H902" s="96" t="s">
        <v>38</v>
      </c>
      <c r="I902" s="96" t="s">
        <v>38</v>
      </c>
      <c r="J902" s="19">
        <v>0</v>
      </c>
      <c r="K902" s="19">
        <v>622.61</v>
      </c>
      <c r="L902" t="str">
        <f>VLOOKUP(LEFT(A902,FIND("-",A902)-1),MASTER!A:C,2,FALSE())</f>
        <v>Silver</v>
      </c>
      <c r="M902" t="str">
        <f>VLOOKUP(LEFT(A902,FIND("-",A902)-1),MASTER!A:C,3,FALSE())</f>
        <v>Purchase</v>
      </c>
      <c r="N902" t="str">
        <f t="shared" si="73"/>
        <v/>
      </c>
      <c r="O902" t="str">
        <f t="shared" si="74"/>
        <v/>
      </c>
      <c r="P902">
        <f t="shared" si="75"/>
        <v>0</v>
      </c>
      <c r="Q902">
        <f t="shared" si="76"/>
        <v>0</v>
      </c>
      <c r="R902">
        <f t="shared" si="77"/>
        <v>0</v>
      </c>
    </row>
    <row r="903" spans="1:18" ht="15" customHeight="1">
      <c r="A903" s="17" t="s">
        <v>328</v>
      </c>
      <c r="B903" s="17" t="s">
        <v>143</v>
      </c>
      <c r="C903" s="17" t="s">
        <v>454</v>
      </c>
      <c r="D903" s="17" t="s">
        <v>459</v>
      </c>
      <c r="E903" s="96" t="s">
        <v>38</v>
      </c>
      <c r="F903" s="96" t="s">
        <v>38</v>
      </c>
      <c r="G903" s="19">
        <v>58.9</v>
      </c>
      <c r="H903" s="96" t="s">
        <v>38</v>
      </c>
      <c r="I903" s="96" t="s">
        <v>38</v>
      </c>
      <c r="J903" s="19">
        <v>0</v>
      </c>
      <c r="K903" s="19">
        <v>0</v>
      </c>
      <c r="L903" t="str">
        <f>VLOOKUP(LEFT(A903,FIND("-",A903)-1),MASTER!A:C,2,FALSE())</f>
        <v>Silver</v>
      </c>
      <c r="M903" t="str">
        <f>VLOOKUP(LEFT(A903,FIND("-",A903)-1),MASTER!A:C,3,FALSE())</f>
        <v>Purchase</v>
      </c>
      <c r="N903" t="str">
        <f t="shared" si="73"/>
        <v/>
      </c>
      <c r="O903" t="str">
        <f t="shared" si="74"/>
        <v/>
      </c>
      <c r="P903">
        <f t="shared" si="75"/>
        <v>0</v>
      </c>
      <c r="Q903">
        <f t="shared" si="76"/>
        <v>0</v>
      </c>
      <c r="R903">
        <f t="shared" si="77"/>
        <v>0</v>
      </c>
    </row>
    <row r="904" spans="1:18" ht="15" customHeight="1">
      <c r="A904" s="17" t="s">
        <v>328</v>
      </c>
      <c r="B904" s="17" t="s">
        <v>143</v>
      </c>
      <c r="C904" s="17" t="s">
        <v>454</v>
      </c>
      <c r="D904" s="17" t="s">
        <v>460</v>
      </c>
      <c r="E904" s="96" t="s">
        <v>38</v>
      </c>
      <c r="F904" s="96" t="s">
        <v>38</v>
      </c>
      <c r="G904" s="19">
        <v>58.9</v>
      </c>
      <c r="H904" s="96" t="s">
        <v>38</v>
      </c>
      <c r="I904" s="96" t="s">
        <v>38</v>
      </c>
      <c r="J904" s="19">
        <v>0</v>
      </c>
      <c r="K904" s="19">
        <v>0</v>
      </c>
      <c r="L904" t="str">
        <f>VLOOKUP(LEFT(A904,FIND("-",A904)-1),MASTER!A:C,2,FALSE())</f>
        <v>Silver</v>
      </c>
      <c r="M904" t="str">
        <f>VLOOKUP(LEFT(A904,FIND("-",A904)-1),MASTER!A:C,3,FALSE())</f>
        <v>Purchase</v>
      </c>
      <c r="N904" t="str">
        <f t="shared" si="73"/>
        <v/>
      </c>
      <c r="O904" t="str">
        <f t="shared" si="74"/>
        <v/>
      </c>
      <c r="P904">
        <f t="shared" si="75"/>
        <v>0</v>
      </c>
      <c r="Q904">
        <f t="shared" si="76"/>
        <v>0</v>
      </c>
      <c r="R904">
        <f t="shared" si="77"/>
        <v>0</v>
      </c>
    </row>
    <row r="905" spans="1:18" ht="15" customHeight="1">
      <c r="A905" s="17" t="s">
        <v>328</v>
      </c>
      <c r="B905" s="17" t="s">
        <v>143</v>
      </c>
      <c r="C905" s="17" t="s">
        <v>454</v>
      </c>
      <c r="D905" s="17" t="s">
        <v>459</v>
      </c>
      <c r="E905" s="96" t="s">
        <v>38</v>
      </c>
      <c r="F905" s="96" t="s">
        <v>38</v>
      </c>
      <c r="G905" s="19">
        <v>9.8699999999999992</v>
      </c>
      <c r="H905" s="96" t="s">
        <v>38</v>
      </c>
      <c r="I905" s="96" t="s">
        <v>38</v>
      </c>
      <c r="J905" s="19">
        <v>0</v>
      </c>
      <c r="K905" s="19">
        <v>0</v>
      </c>
      <c r="L905" t="str">
        <f>VLOOKUP(LEFT(A905,FIND("-",A905)-1),MASTER!A:C,2,FALSE())</f>
        <v>Silver</v>
      </c>
      <c r="M905" t="str">
        <f>VLOOKUP(LEFT(A905,FIND("-",A905)-1),MASTER!A:C,3,FALSE())</f>
        <v>Purchase</v>
      </c>
      <c r="N905" t="str">
        <f t="shared" si="73"/>
        <v/>
      </c>
      <c r="O905" t="str">
        <f t="shared" si="74"/>
        <v/>
      </c>
      <c r="P905">
        <f t="shared" si="75"/>
        <v>0</v>
      </c>
      <c r="Q905">
        <f t="shared" si="76"/>
        <v>0</v>
      </c>
      <c r="R905">
        <f t="shared" si="77"/>
        <v>0</v>
      </c>
    </row>
    <row r="906" spans="1:18" ht="15" customHeight="1">
      <c r="A906" s="17" t="s">
        <v>328</v>
      </c>
      <c r="B906" s="17" t="s">
        <v>143</v>
      </c>
      <c r="C906" s="17" t="s">
        <v>454</v>
      </c>
      <c r="D906" s="17" t="s">
        <v>460</v>
      </c>
      <c r="E906" s="96" t="s">
        <v>38</v>
      </c>
      <c r="F906" s="96" t="s">
        <v>38</v>
      </c>
      <c r="G906" s="19">
        <v>9.8699999999999992</v>
      </c>
      <c r="H906" s="96" t="s">
        <v>38</v>
      </c>
      <c r="I906" s="96" t="s">
        <v>38</v>
      </c>
      <c r="J906" s="19">
        <v>0</v>
      </c>
      <c r="K906" s="19">
        <v>0</v>
      </c>
      <c r="L906" t="str">
        <f>VLOOKUP(LEFT(A906,FIND("-",A906)-1),MASTER!A:C,2,FALSE())</f>
        <v>Silver</v>
      </c>
      <c r="M906" t="str">
        <f>VLOOKUP(LEFT(A906,FIND("-",A906)-1),MASTER!A:C,3,FALSE())</f>
        <v>Purchase</v>
      </c>
      <c r="N906" t="str">
        <f t="shared" si="73"/>
        <v/>
      </c>
      <c r="O906" t="str">
        <f t="shared" si="74"/>
        <v/>
      </c>
      <c r="P906">
        <f t="shared" si="75"/>
        <v>0</v>
      </c>
      <c r="Q906">
        <f t="shared" si="76"/>
        <v>0</v>
      </c>
      <c r="R906">
        <f t="shared" si="77"/>
        <v>0</v>
      </c>
    </row>
    <row r="907" spans="1:18" ht="15" customHeight="1">
      <c r="A907" s="17" t="s">
        <v>328</v>
      </c>
      <c r="B907" s="17" t="s">
        <v>143</v>
      </c>
      <c r="C907" s="17" t="s">
        <v>454</v>
      </c>
      <c r="D907" s="17" t="s">
        <v>461</v>
      </c>
      <c r="E907" s="96" t="s">
        <v>38</v>
      </c>
      <c r="F907" s="96" t="s">
        <v>38</v>
      </c>
      <c r="G907" s="19">
        <v>34.409999999999997</v>
      </c>
      <c r="H907" s="96" t="s">
        <v>38</v>
      </c>
      <c r="I907" s="96" t="s">
        <v>38</v>
      </c>
      <c r="J907" s="19">
        <v>0</v>
      </c>
      <c r="K907" s="19">
        <v>0</v>
      </c>
      <c r="L907" t="str">
        <f>VLOOKUP(LEFT(A907,FIND("-",A907)-1),MASTER!A:C,2,FALSE())</f>
        <v>Silver</v>
      </c>
      <c r="M907" t="str">
        <f>VLOOKUP(LEFT(A907,FIND("-",A907)-1),MASTER!A:C,3,FALSE())</f>
        <v>Purchase</v>
      </c>
      <c r="N907" t="str">
        <f t="shared" si="73"/>
        <v/>
      </c>
      <c r="O907" t="str">
        <f t="shared" si="74"/>
        <v/>
      </c>
      <c r="P907">
        <f t="shared" si="75"/>
        <v>0</v>
      </c>
      <c r="Q907">
        <f t="shared" si="76"/>
        <v>0</v>
      </c>
      <c r="R907">
        <f t="shared" si="77"/>
        <v>0</v>
      </c>
    </row>
    <row r="908" spans="1:18" ht="15" customHeight="1">
      <c r="A908" s="17" t="s">
        <v>328</v>
      </c>
      <c r="B908" s="17" t="s">
        <v>143</v>
      </c>
      <c r="C908" s="17" t="s">
        <v>454</v>
      </c>
      <c r="D908" s="17" t="s">
        <v>462</v>
      </c>
      <c r="E908" s="96" t="s">
        <v>38</v>
      </c>
      <c r="F908" s="96" t="s">
        <v>38</v>
      </c>
      <c r="G908" s="19">
        <v>34.409999999999997</v>
      </c>
      <c r="H908" s="96" t="s">
        <v>38</v>
      </c>
      <c r="I908" s="96" t="s">
        <v>38</v>
      </c>
      <c r="J908" s="19">
        <v>0</v>
      </c>
      <c r="K908" s="19">
        <v>0</v>
      </c>
      <c r="L908" t="str">
        <f>VLOOKUP(LEFT(A908,FIND("-",A908)-1),MASTER!A:C,2,FALSE())</f>
        <v>Silver</v>
      </c>
      <c r="M908" t="str">
        <f>VLOOKUP(LEFT(A908,FIND("-",A908)-1),MASTER!A:C,3,FALSE())</f>
        <v>Purchase</v>
      </c>
      <c r="N908" t="str">
        <f t="shared" si="73"/>
        <v/>
      </c>
      <c r="O908" t="str">
        <f t="shared" si="74"/>
        <v/>
      </c>
      <c r="P908">
        <f t="shared" si="75"/>
        <v>0</v>
      </c>
      <c r="Q908">
        <f t="shared" si="76"/>
        <v>0</v>
      </c>
      <c r="R908">
        <f t="shared" si="77"/>
        <v>0</v>
      </c>
    </row>
    <row r="909" spans="1:18" ht="15" customHeight="1">
      <c r="A909" s="17" t="s">
        <v>328</v>
      </c>
      <c r="B909" s="17" t="s">
        <v>143</v>
      </c>
      <c r="C909" s="17" t="s">
        <v>454</v>
      </c>
      <c r="D909" s="17" t="s">
        <v>461</v>
      </c>
      <c r="E909" s="96" t="s">
        <v>38</v>
      </c>
      <c r="F909" s="96" t="s">
        <v>38</v>
      </c>
      <c r="G909" s="19">
        <v>9.34</v>
      </c>
      <c r="H909" s="96" t="s">
        <v>38</v>
      </c>
      <c r="I909" s="96" t="s">
        <v>38</v>
      </c>
      <c r="J909" s="19">
        <v>0</v>
      </c>
      <c r="K909" s="19">
        <v>0</v>
      </c>
      <c r="L909" t="str">
        <f>VLOOKUP(LEFT(A909,FIND("-",A909)-1),MASTER!A:C,2,FALSE())</f>
        <v>Silver</v>
      </c>
      <c r="M909" t="str">
        <f>VLOOKUP(LEFT(A909,FIND("-",A909)-1),MASTER!A:C,3,FALSE())</f>
        <v>Purchase</v>
      </c>
      <c r="N909" t="str">
        <f t="shared" si="73"/>
        <v/>
      </c>
      <c r="O909" t="str">
        <f t="shared" si="74"/>
        <v/>
      </c>
      <c r="P909">
        <f t="shared" si="75"/>
        <v>0</v>
      </c>
      <c r="Q909">
        <f t="shared" si="76"/>
        <v>0</v>
      </c>
      <c r="R909">
        <f t="shared" si="77"/>
        <v>0</v>
      </c>
    </row>
    <row r="910" spans="1:18" ht="15" customHeight="1">
      <c r="A910" s="17" t="s">
        <v>328</v>
      </c>
      <c r="B910" s="17" t="s">
        <v>143</v>
      </c>
      <c r="C910" s="17" t="s">
        <v>454</v>
      </c>
      <c r="D910" s="17" t="s">
        <v>462</v>
      </c>
      <c r="E910" s="96" t="s">
        <v>38</v>
      </c>
      <c r="F910" s="96" t="s">
        <v>38</v>
      </c>
      <c r="G910" s="19">
        <v>9.34</v>
      </c>
      <c r="H910" s="96" t="s">
        <v>38</v>
      </c>
      <c r="I910" s="96" t="s">
        <v>38</v>
      </c>
      <c r="J910" s="19">
        <v>0</v>
      </c>
      <c r="K910" s="19">
        <v>0</v>
      </c>
      <c r="L910" t="str">
        <f>VLOOKUP(LEFT(A910,FIND("-",A910)-1),MASTER!A:C,2,FALSE())</f>
        <v>Silver</v>
      </c>
      <c r="M910" t="str">
        <f>VLOOKUP(LEFT(A910,FIND("-",A910)-1),MASTER!A:C,3,FALSE())</f>
        <v>Purchase</v>
      </c>
      <c r="N910" t="str">
        <f t="shared" si="73"/>
        <v/>
      </c>
      <c r="O910" t="str">
        <f t="shared" si="74"/>
        <v/>
      </c>
      <c r="P910">
        <f t="shared" si="75"/>
        <v>0</v>
      </c>
      <c r="Q910">
        <f t="shared" si="76"/>
        <v>0</v>
      </c>
      <c r="R910">
        <f t="shared" si="77"/>
        <v>0</v>
      </c>
    </row>
    <row r="911" spans="1:18" ht="15" customHeight="1">
      <c r="A911" s="17" t="s">
        <v>328</v>
      </c>
      <c r="B911" s="17" t="s">
        <v>143</v>
      </c>
      <c r="C911" s="17" t="s">
        <v>454</v>
      </c>
      <c r="D911" s="17" t="s">
        <v>43</v>
      </c>
      <c r="E911" s="96" t="s">
        <v>38</v>
      </c>
      <c r="F911" s="96" t="s">
        <v>38</v>
      </c>
      <c r="G911" s="19">
        <v>0</v>
      </c>
      <c r="H911" s="96" t="s">
        <v>38</v>
      </c>
      <c r="I911" s="96" t="s">
        <v>38</v>
      </c>
      <c r="J911" s="19">
        <v>7726</v>
      </c>
      <c r="K911" s="19">
        <v>0</v>
      </c>
      <c r="L911" t="str">
        <f>VLOOKUP(LEFT(A911,FIND("-",A911)-1),MASTER!A:C,2,FALSE())</f>
        <v>Silver</v>
      </c>
      <c r="M911" t="str">
        <f>VLOOKUP(LEFT(A911,FIND("-",A911)-1),MASTER!A:C,3,FALSE())</f>
        <v>Purchase</v>
      </c>
      <c r="N911" t="str">
        <f t="shared" si="73"/>
        <v/>
      </c>
      <c r="O911" t="str">
        <f t="shared" si="74"/>
        <v/>
      </c>
      <c r="P911">
        <f t="shared" si="75"/>
        <v>0</v>
      </c>
      <c r="Q911">
        <f t="shared" si="76"/>
        <v>0</v>
      </c>
      <c r="R911">
        <f t="shared" si="77"/>
        <v>0</v>
      </c>
    </row>
    <row r="912" spans="1:18" ht="15" customHeight="1">
      <c r="A912" s="17" t="s">
        <v>328</v>
      </c>
      <c r="B912" s="17" t="s">
        <v>143</v>
      </c>
      <c r="C912" s="17" t="s">
        <v>454</v>
      </c>
      <c r="D912" s="17" t="s">
        <v>43</v>
      </c>
      <c r="E912" s="96" t="s">
        <v>38</v>
      </c>
      <c r="F912" s="96" t="s">
        <v>38</v>
      </c>
      <c r="G912" s="19">
        <v>8</v>
      </c>
      <c r="H912" s="96" t="s">
        <v>38</v>
      </c>
      <c r="I912" s="96" t="s">
        <v>38</v>
      </c>
      <c r="J912" s="19">
        <v>0</v>
      </c>
      <c r="K912" s="19">
        <v>0</v>
      </c>
      <c r="L912" t="str">
        <f>VLOOKUP(LEFT(A912,FIND("-",A912)-1),MASTER!A:C,2,FALSE())</f>
        <v>Silver</v>
      </c>
      <c r="M912" t="str">
        <f>VLOOKUP(LEFT(A912,FIND("-",A912)-1),MASTER!A:C,3,FALSE())</f>
        <v>Purchase</v>
      </c>
      <c r="N912" t="str">
        <f t="shared" si="73"/>
        <v/>
      </c>
      <c r="O912" t="str">
        <f t="shared" si="74"/>
        <v/>
      </c>
      <c r="P912">
        <f t="shared" si="75"/>
        <v>0</v>
      </c>
      <c r="Q912">
        <f t="shared" si="76"/>
        <v>0</v>
      </c>
      <c r="R912">
        <f t="shared" si="77"/>
        <v>0</v>
      </c>
    </row>
    <row r="913" spans="1:18" ht="15" customHeight="1">
      <c r="A913" s="17" t="s">
        <v>328</v>
      </c>
      <c r="B913" s="17" t="s">
        <v>143</v>
      </c>
      <c r="C913" s="17" t="s">
        <v>454</v>
      </c>
      <c r="D913" s="17" t="s">
        <v>453</v>
      </c>
      <c r="E913" s="96" t="s">
        <v>38</v>
      </c>
      <c r="F913" s="96" t="s">
        <v>38</v>
      </c>
      <c r="G913" s="19">
        <v>0</v>
      </c>
      <c r="H913" s="96" t="s">
        <v>38</v>
      </c>
      <c r="I913" s="96" t="s">
        <v>38</v>
      </c>
      <c r="J913" s="19">
        <v>8</v>
      </c>
      <c r="K913" s="19">
        <v>0</v>
      </c>
      <c r="L913" t="str">
        <f>VLOOKUP(LEFT(A913,FIND("-",A913)-1),MASTER!A:C,2,FALSE())</f>
        <v>Silver</v>
      </c>
      <c r="M913" t="str">
        <f>VLOOKUP(LEFT(A913,FIND("-",A913)-1),MASTER!A:C,3,FALSE())</f>
        <v>Purchase</v>
      </c>
      <c r="N913" t="str">
        <f t="shared" si="73"/>
        <v/>
      </c>
      <c r="O913" t="str">
        <f t="shared" si="74"/>
        <v/>
      </c>
      <c r="P913">
        <f t="shared" si="75"/>
        <v>0</v>
      </c>
      <c r="Q913">
        <f t="shared" si="76"/>
        <v>0</v>
      </c>
      <c r="R913">
        <f t="shared" si="77"/>
        <v>0</v>
      </c>
    </row>
    <row r="914" spans="1:18" ht="15" customHeight="1">
      <c r="A914" s="17" t="s">
        <v>329</v>
      </c>
      <c r="B914" s="17" t="s">
        <v>143</v>
      </c>
      <c r="C914" s="17" t="s">
        <v>454</v>
      </c>
      <c r="D914" s="17" t="s">
        <v>457</v>
      </c>
      <c r="E914" s="97">
        <v>259.661</v>
      </c>
      <c r="F914" s="19">
        <v>81.599999999999994</v>
      </c>
      <c r="G914" s="19">
        <v>21732.02</v>
      </c>
      <c r="H914" s="96" t="s">
        <v>38</v>
      </c>
      <c r="I914" s="19">
        <v>0</v>
      </c>
      <c r="J914" s="19">
        <v>0</v>
      </c>
      <c r="K914" s="19">
        <v>21732.02</v>
      </c>
      <c r="L914" t="str">
        <f>VLOOKUP(LEFT(A914,FIND("-",A914)-1),MASTER!A:C,2,FALSE())</f>
        <v>Silver</v>
      </c>
      <c r="M914" t="str">
        <f>VLOOKUP(LEFT(A914,FIND("-",A914)-1),MASTER!A:C,3,FALSE())</f>
        <v>Purchase</v>
      </c>
      <c r="N914">
        <f t="shared" si="73"/>
        <v>259.661</v>
      </c>
      <c r="O914">
        <f t="shared" si="74"/>
        <v>81.599999999999994</v>
      </c>
      <c r="P914">
        <f t="shared" si="75"/>
        <v>21188.338</v>
      </c>
      <c r="Q914">
        <f t="shared" si="76"/>
        <v>0</v>
      </c>
      <c r="R914">
        <f t="shared" si="77"/>
        <v>21188.338</v>
      </c>
    </row>
    <row r="915" spans="1:18" ht="15" customHeight="1">
      <c r="A915" s="17" t="s">
        <v>329</v>
      </c>
      <c r="B915" s="17" t="s">
        <v>143</v>
      </c>
      <c r="C915" s="17" t="s">
        <v>454</v>
      </c>
      <c r="D915" s="17" t="s">
        <v>458</v>
      </c>
      <c r="E915" s="96" t="s">
        <v>38</v>
      </c>
      <c r="F915" s="96" t="s">
        <v>38</v>
      </c>
      <c r="G915" s="19">
        <v>2776.45</v>
      </c>
      <c r="H915" s="96" t="s">
        <v>38</v>
      </c>
      <c r="I915" s="96" t="s">
        <v>38</v>
      </c>
      <c r="J915" s="19">
        <v>0</v>
      </c>
      <c r="K915" s="19">
        <v>2776.45</v>
      </c>
      <c r="L915" t="str">
        <f>VLOOKUP(LEFT(A915,FIND("-",A915)-1),MASTER!A:C,2,FALSE())</f>
        <v>Silver</v>
      </c>
      <c r="M915" t="str">
        <f>VLOOKUP(LEFT(A915,FIND("-",A915)-1),MASTER!A:C,3,FALSE())</f>
        <v>Purchase</v>
      </c>
      <c r="N915" t="str">
        <f t="shared" si="73"/>
        <v/>
      </c>
      <c r="O915" t="str">
        <f t="shared" si="74"/>
        <v/>
      </c>
      <c r="P915">
        <f t="shared" si="75"/>
        <v>0</v>
      </c>
      <c r="Q915">
        <f t="shared" si="76"/>
        <v>0</v>
      </c>
      <c r="R915">
        <f t="shared" si="77"/>
        <v>0</v>
      </c>
    </row>
    <row r="916" spans="1:18" ht="15" customHeight="1">
      <c r="A916" s="17" t="s">
        <v>329</v>
      </c>
      <c r="B916" s="17" t="s">
        <v>143</v>
      </c>
      <c r="C916" s="17" t="s">
        <v>454</v>
      </c>
      <c r="D916" s="17" t="s">
        <v>463</v>
      </c>
      <c r="E916" s="96" t="s">
        <v>38</v>
      </c>
      <c r="F916" s="96" t="s">
        <v>38</v>
      </c>
      <c r="G916" s="19">
        <v>50</v>
      </c>
      <c r="H916" s="96" t="s">
        <v>38</v>
      </c>
      <c r="I916" s="96" t="s">
        <v>38</v>
      </c>
      <c r="J916" s="19">
        <v>0</v>
      </c>
      <c r="K916" s="19">
        <v>50</v>
      </c>
      <c r="L916" t="str">
        <f>VLOOKUP(LEFT(A916,FIND("-",A916)-1),MASTER!A:C,2,FALSE())</f>
        <v>Silver</v>
      </c>
      <c r="M916" t="str">
        <f>VLOOKUP(LEFT(A916,FIND("-",A916)-1),MASTER!A:C,3,FALSE())</f>
        <v>Purchase</v>
      </c>
      <c r="N916" t="str">
        <f t="shared" si="73"/>
        <v/>
      </c>
      <c r="O916" t="str">
        <f t="shared" si="74"/>
        <v/>
      </c>
      <c r="P916">
        <f t="shared" si="75"/>
        <v>0</v>
      </c>
      <c r="Q916">
        <f t="shared" si="76"/>
        <v>0</v>
      </c>
      <c r="R916">
        <f t="shared" si="77"/>
        <v>0</v>
      </c>
    </row>
    <row r="917" spans="1:18" ht="15" customHeight="1">
      <c r="A917" s="17" t="s">
        <v>329</v>
      </c>
      <c r="B917" s="17" t="s">
        <v>143</v>
      </c>
      <c r="C917" s="17" t="s">
        <v>454</v>
      </c>
      <c r="D917" s="17" t="s">
        <v>461</v>
      </c>
      <c r="E917" s="96" t="s">
        <v>38</v>
      </c>
      <c r="F917" s="96" t="s">
        <v>38</v>
      </c>
      <c r="G917" s="19">
        <v>325.98</v>
      </c>
      <c r="H917" s="96" t="s">
        <v>38</v>
      </c>
      <c r="I917" s="96" t="s">
        <v>38</v>
      </c>
      <c r="J917" s="19">
        <v>0</v>
      </c>
      <c r="K917" s="19">
        <v>0</v>
      </c>
      <c r="L917" t="str">
        <f>VLOOKUP(LEFT(A917,FIND("-",A917)-1),MASTER!A:C,2,FALSE())</f>
        <v>Silver</v>
      </c>
      <c r="M917" t="str">
        <f>VLOOKUP(LEFT(A917,FIND("-",A917)-1),MASTER!A:C,3,FALSE())</f>
        <v>Purchase</v>
      </c>
      <c r="N917" t="str">
        <f t="shared" si="73"/>
        <v/>
      </c>
      <c r="O917" t="str">
        <f t="shared" si="74"/>
        <v/>
      </c>
      <c r="P917">
        <f t="shared" si="75"/>
        <v>0</v>
      </c>
      <c r="Q917">
        <f t="shared" si="76"/>
        <v>0</v>
      </c>
      <c r="R917">
        <f t="shared" si="77"/>
        <v>0</v>
      </c>
    </row>
    <row r="918" spans="1:18" ht="15" customHeight="1">
      <c r="A918" s="17" t="s">
        <v>329</v>
      </c>
      <c r="B918" s="17" t="s">
        <v>143</v>
      </c>
      <c r="C918" s="17" t="s">
        <v>454</v>
      </c>
      <c r="D918" s="17" t="s">
        <v>462</v>
      </c>
      <c r="E918" s="96" t="s">
        <v>38</v>
      </c>
      <c r="F918" s="96" t="s">
        <v>38</v>
      </c>
      <c r="G918" s="19">
        <v>325.98</v>
      </c>
      <c r="H918" s="96" t="s">
        <v>38</v>
      </c>
      <c r="I918" s="96" t="s">
        <v>38</v>
      </c>
      <c r="J918" s="19">
        <v>0</v>
      </c>
      <c r="K918" s="19">
        <v>0</v>
      </c>
      <c r="L918" t="str">
        <f>VLOOKUP(LEFT(A918,FIND("-",A918)-1),MASTER!A:C,2,FALSE())</f>
        <v>Silver</v>
      </c>
      <c r="M918" t="str">
        <f>VLOOKUP(LEFT(A918,FIND("-",A918)-1),MASTER!A:C,3,FALSE())</f>
        <v>Purchase</v>
      </c>
      <c r="N918" t="str">
        <f t="shared" si="73"/>
        <v/>
      </c>
      <c r="O918" t="str">
        <f t="shared" si="74"/>
        <v/>
      </c>
      <c r="P918">
        <f t="shared" si="75"/>
        <v>0</v>
      </c>
      <c r="Q918">
        <f t="shared" si="76"/>
        <v>0</v>
      </c>
      <c r="R918">
        <f t="shared" si="77"/>
        <v>0</v>
      </c>
    </row>
    <row r="919" spans="1:18" ht="15" customHeight="1">
      <c r="A919" s="17" t="s">
        <v>329</v>
      </c>
      <c r="B919" s="17" t="s">
        <v>143</v>
      </c>
      <c r="C919" s="17" t="s">
        <v>454</v>
      </c>
      <c r="D919" s="17" t="s">
        <v>461</v>
      </c>
      <c r="E919" s="96" t="s">
        <v>38</v>
      </c>
      <c r="F919" s="96" t="s">
        <v>38</v>
      </c>
      <c r="G919" s="19">
        <v>41.65</v>
      </c>
      <c r="H919" s="96" t="s">
        <v>38</v>
      </c>
      <c r="I919" s="96" t="s">
        <v>38</v>
      </c>
      <c r="J919" s="19">
        <v>0</v>
      </c>
      <c r="K919" s="19">
        <v>0</v>
      </c>
      <c r="L919" t="str">
        <f>VLOOKUP(LEFT(A919,FIND("-",A919)-1),MASTER!A:C,2,FALSE())</f>
        <v>Silver</v>
      </c>
      <c r="M919" t="str">
        <f>VLOOKUP(LEFT(A919,FIND("-",A919)-1),MASTER!A:C,3,FALSE())</f>
        <v>Purchase</v>
      </c>
      <c r="N919" t="str">
        <f t="shared" si="73"/>
        <v/>
      </c>
      <c r="O919" t="str">
        <f t="shared" si="74"/>
        <v/>
      </c>
      <c r="P919">
        <f t="shared" si="75"/>
        <v>0</v>
      </c>
      <c r="Q919">
        <f t="shared" si="76"/>
        <v>0</v>
      </c>
      <c r="R919">
        <f t="shared" si="77"/>
        <v>0</v>
      </c>
    </row>
    <row r="920" spans="1:18" ht="15" customHeight="1">
      <c r="A920" s="17" t="s">
        <v>329</v>
      </c>
      <c r="B920" s="17" t="s">
        <v>143</v>
      </c>
      <c r="C920" s="17" t="s">
        <v>454</v>
      </c>
      <c r="D920" s="17" t="s">
        <v>462</v>
      </c>
      <c r="E920" s="96" t="s">
        <v>38</v>
      </c>
      <c r="F920" s="96" t="s">
        <v>38</v>
      </c>
      <c r="G920" s="19">
        <v>41.65</v>
      </c>
      <c r="H920" s="96" t="s">
        <v>38</v>
      </c>
      <c r="I920" s="96" t="s">
        <v>38</v>
      </c>
      <c r="J920" s="19">
        <v>0</v>
      </c>
      <c r="K920" s="19">
        <v>0</v>
      </c>
      <c r="L920" t="str">
        <f>VLOOKUP(LEFT(A920,FIND("-",A920)-1),MASTER!A:C,2,FALSE())</f>
        <v>Silver</v>
      </c>
      <c r="M920" t="str">
        <f>VLOOKUP(LEFT(A920,FIND("-",A920)-1),MASTER!A:C,3,FALSE())</f>
        <v>Purchase</v>
      </c>
      <c r="N920" t="str">
        <f t="shared" si="73"/>
        <v/>
      </c>
      <c r="O920" t="str">
        <f t="shared" si="74"/>
        <v/>
      </c>
      <c r="P920">
        <f t="shared" si="75"/>
        <v>0</v>
      </c>
      <c r="Q920">
        <f t="shared" si="76"/>
        <v>0</v>
      </c>
      <c r="R920">
        <f t="shared" si="77"/>
        <v>0</v>
      </c>
    </row>
    <row r="921" spans="1:18" ht="15" customHeight="1">
      <c r="A921" s="17" t="s">
        <v>329</v>
      </c>
      <c r="B921" s="17" t="s">
        <v>143</v>
      </c>
      <c r="C921" s="17" t="s">
        <v>454</v>
      </c>
      <c r="D921" s="17" t="s">
        <v>461</v>
      </c>
      <c r="E921" s="96" t="s">
        <v>38</v>
      </c>
      <c r="F921" s="96" t="s">
        <v>38</v>
      </c>
      <c r="G921" s="19">
        <v>0.75</v>
      </c>
      <c r="H921" s="96" t="s">
        <v>38</v>
      </c>
      <c r="I921" s="96" t="s">
        <v>38</v>
      </c>
      <c r="J921" s="19">
        <v>0</v>
      </c>
      <c r="K921" s="19">
        <v>0</v>
      </c>
      <c r="L921" t="str">
        <f>VLOOKUP(LEFT(A921,FIND("-",A921)-1),MASTER!A:C,2,FALSE())</f>
        <v>Silver</v>
      </c>
      <c r="M921" t="str">
        <f>VLOOKUP(LEFT(A921,FIND("-",A921)-1),MASTER!A:C,3,FALSE())</f>
        <v>Purchase</v>
      </c>
      <c r="N921" t="str">
        <f t="shared" si="73"/>
        <v/>
      </c>
      <c r="O921" t="str">
        <f t="shared" si="74"/>
        <v/>
      </c>
      <c r="P921">
        <f t="shared" si="75"/>
        <v>0</v>
      </c>
      <c r="Q921">
        <f t="shared" si="76"/>
        <v>0</v>
      </c>
      <c r="R921">
        <f t="shared" si="77"/>
        <v>0</v>
      </c>
    </row>
    <row r="922" spans="1:18" ht="15" customHeight="1">
      <c r="A922" s="17" t="s">
        <v>329</v>
      </c>
      <c r="B922" s="17" t="s">
        <v>143</v>
      </c>
      <c r="C922" s="17" t="s">
        <v>454</v>
      </c>
      <c r="D922" s="17" t="s">
        <v>462</v>
      </c>
      <c r="E922" s="96" t="s">
        <v>38</v>
      </c>
      <c r="F922" s="96" t="s">
        <v>38</v>
      </c>
      <c r="G922" s="19">
        <v>0.75</v>
      </c>
      <c r="H922" s="96" t="s">
        <v>38</v>
      </c>
      <c r="I922" s="96" t="s">
        <v>38</v>
      </c>
      <c r="J922" s="19">
        <v>0</v>
      </c>
      <c r="K922" s="19">
        <v>0</v>
      </c>
      <c r="L922" t="str">
        <f>VLOOKUP(LEFT(A922,FIND("-",A922)-1),MASTER!A:C,2,FALSE())</f>
        <v>Silver</v>
      </c>
      <c r="M922" t="str">
        <f>VLOOKUP(LEFT(A922,FIND("-",A922)-1),MASTER!A:C,3,FALSE())</f>
        <v>Purchase</v>
      </c>
      <c r="N922" t="str">
        <f t="shared" si="73"/>
        <v/>
      </c>
      <c r="O922" t="str">
        <f t="shared" si="74"/>
        <v/>
      </c>
      <c r="P922">
        <f t="shared" si="75"/>
        <v>0</v>
      </c>
      <c r="Q922">
        <f t="shared" si="76"/>
        <v>0</v>
      </c>
      <c r="R922">
        <f t="shared" si="77"/>
        <v>0</v>
      </c>
    </row>
    <row r="923" spans="1:18" ht="15" customHeight="1">
      <c r="A923" s="17" t="s">
        <v>329</v>
      </c>
      <c r="B923" s="17" t="s">
        <v>143</v>
      </c>
      <c r="C923" s="17" t="s">
        <v>454</v>
      </c>
      <c r="D923" s="17" t="s">
        <v>42</v>
      </c>
      <c r="E923" s="96" t="s">
        <v>38</v>
      </c>
      <c r="F923" s="96" t="s">
        <v>38</v>
      </c>
      <c r="G923" s="19">
        <v>0</v>
      </c>
      <c r="H923" s="96" t="s">
        <v>38</v>
      </c>
      <c r="I923" s="96" t="s">
        <v>38</v>
      </c>
      <c r="J923" s="19">
        <v>0.23</v>
      </c>
      <c r="K923" s="19">
        <v>0</v>
      </c>
      <c r="L923" t="str">
        <f>VLOOKUP(LEFT(A923,FIND("-",A923)-1),MASTER!A:C,2,FALSE())</f>
        <v>Silver</v>
      </c>
      <c r="M923" t="str">
        <f>VLOOKUP(LEFT(A923,FIND("-",A923)-1),MASTER!A:C,3,FALSE())</f>
        <v>Purchase</v>
      </c>
      <c r="N923" t="str">
        <f t="shared" si="73"/>
        <v/>
      </c>
      <c r="O923" t="str">
        <f t="shared" si="74"/>
        <v/>
      </c>
      <c r="P923">
        <f t="shared" si="75"/>
        <v>0</v>
      </c>
      <c r="Q923">
        <f t="shared" si="76"/>
        <v>0</v>
      </c>
      <c r="R923">
        <f t="shared" si="77"/>
        <v>0</v>
      </c>
    </row>
    <row r="924" spans="1:18" ht="15" customHeight="1">
      <c r="A924" s="17" t="s">
        <v>329</v>
      </c>
      <c r="B924" s="17" t="s">
        <v>143</v>
      </c>
      <c r="C924" s="17" t="s">
        <v>454</v>
      </c>
      <c r="D924" s="17" t="s">
        <v>43</v>
      </c>
      <c r="E924" s="96" t="s">
        <v>38</v>
      </c>
      <c r="F924" s="96" t="s">
        <v>38</v>
      </c>
      <c r="G924" s="19">
        <v>0</v>
      </c>
      <c r="H924" s="96" t="s">
        <v>38</v>
      </c>
      <c r="I924" s="96" t="s">
        <v>38</v>
      </c>
      <c r="J924" s="19">
        <v>25295</v>
      </c>
      <c r="K924" s="19">
        <v>0</v>
      </c>
      <c r="L924" t="str">
        <f>VLOOKUP(LEFT(A924,FIND("-",A924)-1),MASTER!A:C,2,FALSE())</f>
        <v>Silver</v>
      </c>
      <c r="M924" t="str">
        <f>VLOOKUP(LEFT(A924,FIND("-",A924)-1),MASTER!A:C,3,FALSE())</f>
        <v>Purchase</v>
      </c>
      <c r="N924" t="str">
        <f t="shared" si="73"/>
        <v/>
      </c>
      <c r="O924" t="str">
        <f t="shared" si="74"/>
        <v/>
      </c>
      <c r="P924">
        <f t="shared" si="75"/>
        <v>0</v>
      </c>
      <c r="Q924">
        <f t="shared" si="76"/>
        <v>0</v>
      </c>
      <c r="R924">
        <f t="shared" si="77"/>
        <v>0</v>
      </c>
    </row>
    <row r="925" spans="1:18" ht="15" customHeight="1">
      <c r="A925" s="17" t="s">
        <v>329</v>
      </c>
      <c r="B925" s="17" t="s">
        <v>143</v>
      </c>
      <c r="C925" s="17" t="s">
        <v>454</v>
      </c>
      <c r="D925" s="17" t="s">
        <v>43</v>
      </c>
      <c r="E925" s="96" t="s">
        <v>38</v>
      </c>
      <c r="F925" s="96" t="s">
        <v>38</v>
      </c>
      <c r="G925" s="19">
        <v>25</v>
      </c>
      <c r="H925" s="96" t="s">
        <v>38</v>
      </c>
      <c r="I925" s="96" t="s">
        <v>38</v>
      </c>
      <c r="J925" s="19">
        <v>0</v>
      </c>
      <c r="K925" s="19">
        <v>0</v>
      </c>
      <c r="L925" t="str">
        <f>VLOOKUP(LEFT(A925,FIND("-",A925)-1),MASTER!A:C,2,FALSE())</f>
        <v>Silver</v>
      </c>
      <c r="M925" t="str">
        <f>VLOOKUP(LEFT(A925,FIND("-",A925)-1),MASTER!A:C,3,FALSE())</f>
        <v>Purchase</v>
      </c>
      <c r="N925" t="str">
        <f t="shared" si="73"/>
        <v/>
      </c>
      <c r="O925" t="str">
        <f t="shared" si="74"/>
        <v/>
      </c>
      <c r="P925">
        <f t="shared" si="75"/>
        <v>0</v>
      </c>
      <c r="Q925">
        <f t="shared" si="76"/>
        <v>0</v>
      </c>
      <c r="R925">
        <f t="shared" si="77"/>
        <v>0</v>
      </c>
    </row>
    <row r="926" spans="1:18" ht="15" customHeight="1">
      <c r="A926" s="17" t="s">
        <v>329</v>
      </c>
      <c r="B926" s="17" t="s">
        <v>143</v>
      </c>
      <c r="C926" s="17" t="s">
        <v>454</v>
      </c>
      <c r="D926" s="17" t="s">
        <v>453</v>
      </c>
      <c r="E926" s="96" t="s">
        <v>38</v>
      </c>
      <c r="F926" s="96" t="s">
        <v>38</v>
      </c>
      <c r="G926" s="19">
        <v>0</v>
      </c>
      <c r="H926" s="96" t="s">
        <v>38</v>
      </c>
      <c r="I926" s="96" t="s">
        <v>38</v>
      </c>
      <c r="J926" s="19">
        <v>25</v>
      </c>
      <c r="K926" s="19">
        <v>0</v>
      </c>
      <c r="L926" t="str">
        <f>VLOOKUP(LEFT(A926,FIND("-",A926)-1),MASTER!A:C,2,FALSE())</f>
        <v>Silver</v>
      </c>
      <c r="M926" t="str">
        <f>VLOOKUP(LEFT(A926,FIND("-",A926)-1),MASTER!A:C,3,FALSE())</f>
        <v>Purchase</v>
      </c>
      <c r="N926" t="str">
        <f t="shared" si="73"/>
        <v/>
      </c>
      <c r="O926" t="str">
        <f t="shared" si="74"/>
        <v/>
      </c>
      <c r="P926">
        <f t="shared" si="75"/>
        <v>0</v>
      </c>
      <c r="Q926">
        <f t="shared" si="76"/>
        <v>0</v>
      </c>
      <c r="R926">
        <f t="shared" si="77"/>
        <v>0</v>
      </c>
    </row>
    <row r="927" spans="1:18" ht="15" customHeight="1">
      <c r="A927" s="17" t="s">
        <v>351</v>
      </c>
      <c r="B927" s="17" t="s">
        <v>194</v>
      </c>
      <c r="C927" s="17" t="s">
        <v>36</v>
      </c>
      <c r="D927" s="17" t="s">
        <v>44</v>
      </c>
      <c r="E927" s="96" t="s">
        <v>38</v>
      </c>
      <c r="F927" s="19">
        <v>0</v>
      </c>
      <c r="G927" s="19">
        <v>0</v>
      </c>
      <c r="H927" s="97">
        <v>968.49699999999996</v>
      </c>
      <c r="I927" s="19">
        <v>82.42</v>
      </c>
      <c r="J927" s="19">
        <v>17010.96</v>
      </c>
      <c r="K927" s="19">
        <v>17010.96</v>
      </c>
      <c r="L927" t="str">
        <f>VLOOKUP(LEFT(A927,FIND("-",A927)-1),MASTER!A:C,2,FALSE())</f>
        <v>Silver</v>
      </c>
      <c r="M927" t="str">
        <f>VLOOKUP(LEFT(A927,FIND("-",A927)-1),MASTER!A:C,3,FALSE())</f>
        <v>Sale</v>
      </c>
      <c r="N927">
        <f t="shared" si="73"/>
        <v>968.49699999999996</v>
      </c>
      <c r="O927">
        <f t="shared" si="74"/>
        <v>82.42</v>
      </c>
      <c r="P927">
        <f t="shared" si="75"/>
        <v>79823.523000000001</v>
      </c>
      <c r="Q927">
        <f t="shared" si="76"/>
        <v>79823.523000000001</v>
      </c>
      <c r="R927">
        <f t="shared" si="77"/>
        <v>0</v>
      </c>
    </row>
    <row r="928" spans="1:18" ht="15" customHeight="1">
      <c r="A928" s="17" t="s">
        <v>351</v>
      </c>
      <c r="B928" s="17" t="s">
        <v>194</v>
      </c>
      <c r="C928" s="17" t="s">
        <v>36</v>
      </c>
      <c r="D928" s="17" t="s">
        <v>45</v>
      </c>
      <c r="E928" s="96" t="s">
        <v>38</v>
      </c>
      <c r="F928" s="96" t="s">
        <v>38</v>
      </c>
      <c r="G928" s="19">
        <v>0</v>
      </c>
      <c r="H928" s="96" t="s">
        <v>38</v>
      </c>
      <c r="I928" s="96" t="s">
        <v>38</v>
      </c>
      <c r="J928" s="19">
        <v>971.48</v>
      </c>
      <c r="K928" s="19">
        <v>971.48</v>
      </c>
      <c r="L928" t="str">
        <f>VLOOKUP(LEFT(A928,FIND("-",A928)-1),MASTER!A:C,2,FALSE())</f>
        <v>Silver</v>
      </c>
      <c r="M928" t="str">
        <f>VLOOKUP(LEFT(A928,FIND("-",A928)-1),MASTER!A:C,3,FALSE())</f>
        <v>Sale</v>
      </c>
      <c r="N928" t="str">
        <f t="shared" si="73"/>
        <v/>
      </c>
      <c r="O928" t="str">
        <f t="shared" si="74"/>
        <v/>
      </c>
      <c r="P928">
        <f t="shared" si="75"/>
        <v>0</v>
      </c>
      <c r="Q928">
        <f t="shared" si="76"/>
        <v>0</v>
      </c>
      <c r="R928">
        <f t="shared" si="77"/>
        <v>0</v>
      </c>
    </row>
    <row r="929" spans="1:18" ht="15" customHeight="1">
      <c r="A929" s="17" t="s">
        <v>351</v>
      </c>
      <c r="B929" s="17" t="s">
        <v>194</v>
      </c>
      <c r="C929" s="17" t="s">
        <v>36</v>
      </c>
      <c r="D929" s="17" t="s">
        <v>37</v>
      </c>
      <c r="E929" s="96" t="s">
        <v>38</v>
      </c>
      <c r="F929" s="96" t="s">
        <v>38</v>
      </c>
      <c r="G929" s="19">
        <v>0</v>
      </c>
      <c r="H929" s="96" t="s">
        <v>38</v>
      </c>
      <c r="I929" s="96" t="s">
        <v>38</v>
      </c>
      <c r="J929" s="19">
        <v>62815.12</v>
      </c>
      <c r="K929" s="19">
        <v>62815.12</v>
      </c>
      <c r="L929" t="str">
        <f>VLOOKUP(LEFT(A929,FIND("-",A929)-1),MASTER!A:C,2,FALSE())</f>
        <v>Silver</v>
      </c>
      <c r="M929" t="str">
        <f>VLOOKUP(LEFT(A929,FIND("-",A929)-1),MASTER!A:C,3,FALSE())</f>
        <v>Sale</v>
      </c>
      <c r="N929" t="str">
        <f t="shared" si="73"/>
        <v/>
      </c>
      <c r="O929" t="str">
        <f t="shared" si="74"/>
        <v/>
      </c>
      <c r="P929">
        <f t="shared" si="75"/>
        <v>0</v>
      </c>
      <c r="Q929">
        <f t="shared" si="76"/>
        <v>0</v>
      </c>
      <c r="R929">
        <f t="shared" si="77"/>
        <v>0</v>
      </c>
    </row>
    <row r="930" spans="1:18" ht="15" customHeight="1">
      <c r="A930" s="17" t="s">
        <v>351</v>
      </c>
      <c r="B930" s="17" t="s">
        <v>194</v>
      </c>
      <c r="C930" s="17" t="s">
        <v>36</v>
      </c>
      <c r="D930" s="17" t="s">
        <v>39</v>
      </c>
      <c r="E930" s="96" t="s">
        <v>38</v>
      </c>
      <c r="F930" s="96" t="s">
        <v>38</v>
      </c>
      <c r="G930" s="19">
        <v>0</v>
      </c>
      <c r="H930" s="96" t="s">
        <v>38</v>
      </c>
      <c r="I930" s="96" t="s">
        <v>38</v>
      </c>
      <c r="J930" s="19">
        <v>3587.5</v>
      </c>
      <c r="K930" s="19">
        <v>3587.5</v>
      </c>
      <c r="L930" t="str">
        <f>VLOOKUP(LEFT(A930,FIND("-",A930)-1),MASTER!A:C,2,FALSE())</f>
        <v>Silver</v>
      </c>
      <c r="M930" t="str">
        <f>VLOOKUP(LEFT(A930,FIND("-",A930)-1),MASTER!A:C,3,FALSE())</f>
        <v>Sale</v>
      </c>
      <c r="N930" t="str">
        <f t="shared" si="73"/>
        <v/>
      </c>
      <c r="O930" t="str">
        <f t="shared" si="74"/>
        <v/>
      </c>
      <c r="P930">
        <f t="shared" si="75"/>
        <v>0</v>
      </c>
      <c r="Q930">
        <f t="shared" si="76"/>
        <v>0</v>
      </c>
      <c r="R930">
        <f t="shared" si="77"/>
        <v>0</v>
      </c>
    </row>
    <row r="931" spans="1:18" ht="15" customHeight="1">
      <c r="A931" s="17" t="s">
        <v>351</v>
      </c>
      <c r="B931" s="17" t="s">
        <v>194</v>
      </c>
      <c r="C931" s="17" t="s">
        <v>36</v>
      </c>
      <c r="D931" s="17" t="s">
        <v>46</v>
      </c>
      <c r="E931" s="96" t="s">
        <v>38</v>
      </c>
      <c r="F931" s="96" t="s">
        <v>38</v>
      </c>
      <c r="G931" s="19">
        <v>0</v>
      </c>
      <c r="H931" s="96" t="s">
        <v>38</v>
      </c>
      <c r="I931" s="96" t="s">
        <v>38</v>
      </c>
      <c r="J931" s="19">
        <v>255.16</v>
      </c>
      <c r="K931" s="19">
        <v>0</v>
      </c>
      <c r="L931" t="str">
        <f>VLOOKUP(LEFT(A931,FIND("-",A931)-1),MASTER!A:C,2,FALSE())</f>
        <v>Silver</v>
      </c>
      <c r="M931" t="str">
        <f>VLOOKUP(LEFT(A931,FIND("-",A931)-1),MASTER!A:C,3,FALSE())</f>
        <v>Sale</v>
      </c>
      <c r="N931" t="str">
        <f t="shared" si="73"/>
        <v/>
      </c>
      <c r="O931" t="str">
        <f t="shared" si="74"/>
        <v/>
      </c>
      <c r="P931">
        <f t="shared" si="75"/>
        <v>0</v>
      </c>
      <c r="Q931">
        <f t="shared" si="76"/>
        <v>0</v>
      </c>
      <c r="R931">
        <f t="shared" si="77"/>
        <v>0</v>
      </c>
    </row>
    <row r="932" spans="1:18" ht="15" customHeight="1">
      <c r="A932" s="17" t="s">
        <v>351</v>
      </c>
      <c r="B932" s="17" t="s">
        <v>194</v>
      </c>
      <c r="C932" s="17" t="s">
        <v>36</v>
      </c>
      <c r="D932" s="17" t="s">
        <v>47</v>
      </c>
      <c r="E932" s="96" t="s">
        <v>38</v>
      </c>
      <c r="F932" s="96" t="s">
        <v>38</v>
      </c>
      <c r="G932" s="19">
        <v>0</v>
      </c>
      <c r="H932" s="96" t="s">
        <v>38</v>
      </c>
      <c r="I932" s="96" t="s">
        <v>38</v>
      </c>
      <c r="J932" s="19">
        <v>255.16</v>
      </c>
      <c r="K932" s="19">
        <v>0</v>
      </c>
      <c r="L932" t="str">
        <f>VLOOKUP(LEFT(A932,FIND("-",A932)-1),MASTER!A:C,2,FALSE())</f>
        <v>Silver</v>
      </c>
      <c r="M932" t="str">
        <f>VLOOKUP(LEFT(A932,FIND("-",A932)-1),MASTER!A:C,3,FALSE())</f>
        <v>Sale</v>
      </c>
      <c r="N932" t="str">
        <f t="shared" si="73"/>
        <v/>
      </c>
      <c r="O932" t="str">
        <f t="shared" si="74"/>
        <v/>
      </c>
      <c r="P932">
        <f t="shared" si="75"/>
        <v>0</v>
      </c>
      <c r="Q932">
        <f t="shared" si="76"/>
        <v>0</v>
      </c>
      <c r="R932">
        <f t="shared" si="77"/>
        <v>0</v>
      </c>
    </row>
    <row r="933" spans="1:18" ht="15" customHeight="1">
      <c r="A933" s="17" t="s">
        <v>351</v>
      </c>
      <c r="B933" s="17" t="s">
        <v>194</v>
      </c>
      <c r="C933" s="17" t="s">
        <v>36</v>
      </c>
      <c r="D933" s="17" t="s">
        <v>46</v>
      </c>
      <c r="E933" s="96" t="s">
        <v>38</v>
      </c>
      <c r="F933" s="96" t="s">
        <v>38</v>
      </c>
      <c r="G933" s="19">
        <v>0</v>
      </c>
      <c r="H933" s="96" t="s">
        <v>38</v>
      </c>
      <c r="I933" s="96" t="s">
        <v>38</v>
      </c>
      <c r="J933" s="19">
        <v>14.57</v>
      </c>
      <c r="K933" s="19">
        <v>0</v>
      </c>
      <c r="L933" t="str">
        <f>VLOOKUP(LEFT(A933,FIND("-",A933)-1),MASTER!A:C,2,FALSE())</f>
        <v>Silver</v>
      </c>
      <c r="M933" t="str">
        <f>VLOOKUP(LEFT(A933,FIND("-",A933)-1),MASTER!A:C,3,FALSE())</f>
        <v>Sale</v>
      </c>
      <c r="N933" t="str">
        <f t="shared" si="73"/>
        <v/>
      </c>
      <c r="O933" t="str">
        <f t="shared" si="74"/>
        <v/>
      </c>
      <c r="P933">
        <f t="shared" si="75"/>
        <v>0</v>
      </c>
      <c r="Q933">
        <f t="shared" si="76"/>
        <v>0</v>
      </c>
      <c r="R933">
        <f t="shared" si="77"/>
        <v>0</v>
      </c>
    </row>
    <row r="934" spans="1:18" ht="15" customHeight="1">
      <c r="A934" s="17" t="s">
        <v>351</v>
      </c>
      <c r="B934" s="17" t="s">
        <v>194</v>
      </c>
      <c r="C934" s="17" t="s">
        <v>36</v>
      </c>
      <c r="D934" s="17" t="s">
        <v>47</v>
      </c>
      <c r="E934" s="96" t="s">
        <v>38</v>
      </c>
      <c r="F934" s="96" t="s">
        <v>38</v>
      </c>
      <c r="G934" s="19">
        <v>0</v>
      </c>
      <c r="H934" s="96" t="s">
        <v>38</v>
      </c>
      <c r="I934" s="96" t="s">
        <v>38</v>
      </c>
      <c r="J934" s="19">
        <v>14.57</v>
      </c>
      <c r="K934" s="19">
        <v>0</v>
      </c>
      <c r="L934" t="str">
        <f>VLOOKUP(LEFT(A934,FIND("-",A934)-1),MASTER!A:C,2,FALSE())</f>
        <v>Silver</v>
      </c>
      <c r="M934" t="str">
        <f>VLOOKUP(LEFT(A934,FIND("-",A934)-1),MASTER!A:C,3,FALSE())</f>
        <v>Sale</v>
      </c>
      <c r="N934" t="str">
        <f t="shared" si="73"/>
        <v/>
      </c>
      <c r="O934" t="str">
        <f t="shared" si="74"/>
        <v/>
      </c>
      <c r="P934">
        <f t="shared" si="75"/>
        <v>0</v>
      </c>
      <c r="Q934">
        <f t="shared" si="76"/>
        <v>0</v>
      </c>
      <c r="R934">
        <f t="shared" si="77"/>
        <v>0</v>
      </c>
    </row>
    <row r="935" spans="1:18" ht="15" customHeight="1">
      <c r="A935" s="17" t="s">
        <v>351</v>
      </c>
      <c r="B935" s="17" t="s">
        <v>194</v>
      </c>
      <c r="C935" s="17" t="s">
        <v>36</v>
      </c>
      <c r="D935" s="17" t="s">
        <v>40</v>
      </c>
      <c r="E935" s="96" t="s">
        <v>38</v>
      </c>
      <c r="F935" s="96" t="s">
        <v>38</v>
      </c>
      <c r="G935" s="19">
        <v>0</v>
      </c>
      <c r="H935" s="96" t="s">
        <v>38</v>
      </c>
      <c r="I935" s="96" t="s">
        <v>38</v>
      </c>
      <c r="J935" s="19">
        <v>942.23</v>
      </c>
      <c r="K935" s="19">
        <v>0</v>
      </c>
      <c r="L935" t="str">
        <f>VLOOKUP(LEFT(A935,FIND("-",A935)-1),MASTER!A:C,2,FALSE())</f>
        <v>Silver</v>
      </c>
      <c r="M935" t="str">
        <f>VLOOKUP(LEFT(A935,FIND("-",A935)-1),MASTER!A:C,3,FALSE())</f>
        <v>Sale</v>
      </c>
      <c r="N935" t="str">
        <f t="shared" si="73"/>
        <v/>
      </c>
      <c r="O935" t="str">
        <f t="shared" si="74"/>
        <v/>
      </c>
      <c r="P935">
        <f t="shared" si="75"/>
        <v>0</v>
      </c>
      <c r="Q935">
        <f t="shared" si="76"/>
        <v>0</v>
      </c>
      <c r="R935">
        <f t="shared" si="77"/>
        <v>0</v>
      </c>
    </row>
    <row r="936" spans="1:18" ht="15" customHeight="1">
      <c r="A936" s="17" t="s">
        <v>351</v>
      </c>
      <c r="B936" s="17" t="s">
        <v>194</v>
      </c>
      <c r="C936" s="17" t="s">
        <v>36</v>
      </c>
      <c r="D936" s="17" t="s">
        <v>41</v>
      </c>
      <c r="E936" s="96" t="s">
        <v>38</v>
      </c>
      <c r="F936" s="96" t="s">
        <v>38</v>
      </c>
      <c r="G936" s="19">
        <v>0</v>
      </c>
      <c r="H936" s="96" t="s">
        <v>38</v>
      </c>
      <c r="I936" s="96" t="s">
        <v>38</v>
      </c>
      <c r="J936" s="19">
        <v>942.23</v>
      </c>
      <c r="K936" s="19">
        <v>0</v>
      </c>
      <c r="L936" t="str">
        <f>VLOOKUP(LEFT(A936,FIND("-",A936)-1),MASTER!A:C,2,FALSE())</f>
        <v>Silver</v>
      </c>
      <c r="M936" t="str">
        <f>VLOOKUP(LEFT(A936,FIND("-",A936)-1),MASTER!A:C,3,FALSE())</f>
        <v>Sale</v>
      </c>
      <c r="N936" t="str">
        <f t="shared" si="73"/>
        <v/>
      </c>
      <c r="O936" t="str">
        <f t="shared" si="74"/>
        <v/>
      </c>
      <c r="P936">
        <f t="shared" si="75"/>
        <v>0</v>
      </c>
      <c r="Q936">
        <f t="shared" si="76"/>
        <v>0</v>
      </c>
      <c r="R936">
        <f t="shared" si="77"/>
        <v>0</v>
      </c>
    </row>
    <row r="937" spans="1:18" ht="15" customHeight="1">
      <c r="A937" s="17" t="s">
        <v>351</v>
      </c>
      <c r="B937" s="17" t="s">
        <v>194</v>
      </c>
      <c r="C937" s="17" t="s">
        <v>36</v>
      </c>
      <c r="D937" s="17" t="s">
        <v>40</v>
      </c>
      <c r="E937" s="96" t="s">
        <v>38</v>
      </c>
      <c r="F937" s="96" t="s">
        <v>38</v>
      </c>
      <c r="G937" s="19">
        <v>0</v>
      </c>
      <c r="H937" s="96" t="s">
        <v>38</v>
      </c>
      <c r="I937" s="96" t="s">
        <v>38</v>
      </c>
      <c r="J937" s="19">
        <v>53.81</v>
      </c>
      <c r="K937" s="19">
        <v>0</v>
      </c>
      <c r="L937" t="str">
        <f>VLOOKUP(LEFT(A937,FIND("-",A937)-1),MASTER!A:C,2,FALSE())</f>
        <v>Silver</v>
      </c>
      <c r="M937" t="str">
        <f>VLOOKUP(LEFT(A937,FIND("-",A937)-1),MASTER!A:C,3,FALSE())</f>
        <v>Sale</v>
      </c>
      <c r="N937" t="str">
        <f t="shared" si="73"/>
        <v/>
      </c>
      <c r="O937" t="str">
        <f t="shared" si="74"/>
        <v/>
      </c>
      <c r="P937">
        <f t="shared" si="75"/>
        <v>0</v>
      </c>
      <c r="Q937">
        <f t="shared" si="76"/>
        <v>0</v>
      </c>
      <c r="R937">
        <f t="shared" si="77"/>
        <v>0</v>
      </c>
    </row>
    <row r="938" spans="1:18" ht="15" customHeight="1">
      <c r="A938" s="17" t="s">
        <v>351</v>
      </c>
      <c r="B938" s="17" t="s">
        <v>194</v>
      </c>
      <c r="C938" s="17" t="s">
        <v>36</v>
      </c>
      <c r="D938" s="17" t="s">
        <v>41</v>
      </c>
      <c r="E938" s="96" t="s">
        <v>38</v>
      </c>
      <c r="F938" s="96" t="s">
        <v>38</v>
      </c>
      <c r="G938" s="19">
        <v>0</v>
      </c>
      <c r="H938" s="96" t="s">
        <v>38</v>
      </c>
      <c r="I938" s="96" t="s">
        <v>38</v>
      </c>
      <c r="J938" s="19">
        <v>53.81</v>
      </c>
      <c r="K938" s="19">
        <v>0</v>
      </c>
      <c r="L938" t="str">
        <f>VLOOKUP(LEFT(A938,FIND("-",A938)-1),MASTER!A:C,2,FALSE())</f>
        <v>Silver</v>
      </c>
      <c r="M938" t="str">
        <f>VLOOKUP(LEFT(A938,FIND("-",A938)-1),MASTER!A:C,3,FALSE())</f>
        <v>Sale</v>
      </c>
      <c r="N938" t="str">
        <f t="shared" si="73"/>
        <v/>
      </c>
      <c r="O938" t="str">
        <f t="shared" si="74"/>
        <v/>
      </c>
      <c r="P938">
        <f t="shared" si="75"/>
        <v>0</v>
      </c>
      <c r="Q938">
        <f t="shared" si="76"/>
        <v>0</v>
      </c>
      <c r="R938">
        <f t="shared" si="77"/>
        <v>0</v>
      </c>
    </row>
    <row r="939" spans="1:18" ht="15" customHeight="1">
      <c r="A939" s="17" t="s">
        <v>351</v>
      </c>
      <c r="B939" s="17" t="s">
        <v>194</v>
      </c>
      <c r="C939" s="17" t="s">
        <v>36</v>
      </c>
      <c r="D939" s="17" t="s">
        <v>42</v>
      </c>
      <c r="E939" s="96" t="s">
        <v>38</v>
      </c>
      <c r="F939" s="96" t="s">
        <v>38</v>
      </c>
      <c r="G939" s="19">
        <v>0</v>
      </c>
      <c r="H939" s="96" t="s">
        <v>38</v>
      </c>
      <c r="I939" s="96" t="s">
        <v>38</v>
      </c>
      <c r="J939" s="19">
        <v>0.4</v>
      </c>
      <c r="K939" s="19">
        <v>0</v>
      </c>
      <c r="L939" t="str">
        <f>VLOOKUP(LEFT(A939,FIND("-",A939)-1),MASTER!A:C,2,FALSE())</f>
        <v>Silver</v>
      </c>
      <c r="M939" t="str">
        <f>VLOOKUP(LEFT(A939,FIND("-",A939)-1),MASTER!A:C,3,FALSE())</f>
        <v>Sale</v>
      </c>
      <c r="N939" t="str">
        <f t="shared" si="73"/>
        <v/>
      </c>
      <c r="O939" t="str">
        <f t="shared" si="74"/>
        <v/>
      </c>
      <c r="P939">
        <f t="shared" si="75"/>
        <v>0</v>
      </c>
      <c r="Q939">
        <f t="shared" si="76"/>
        <v>0</v>
      </c>
      <c r="R939">
        <f t="shared" si="77"/>
        <v>0</v>
      </c>
    </row>
    <row r="940" spans="1:18" ht="15" customHeight="1">
      <c r="A940" s="17" t="s">
        <v>351</v>
      </c>
      <c r="B940" s="17" t="s">
        <v>194</v>
      </c>
      <c r="C940" s="17" t="s">
        <v>36</v>
      </c>
      <c r="D940" s="17" t="s">
        <v>43</v>
      </c>
      <c r="E940" s="96" t="s">
        <v>38</v>
      </c>
      <c r="F940" s="96" t="s">
        <v>38</v>
      </c>
      <c r="G940" s="19">
        <v>86917</v>
      </c>
      <c r="H940" s="96" t="s">
        <v>38</v>
      </c>
      <c r="I940" s="96" t="s">
        <v>38</v>
      </c>
      <c r="J940" s="19">
        <v>0</v>
      </c>
      <c r="K940" s="19">
        <v>0</v>
      </c>
      <c r="L940" t="str">
        <f>VLOOKUP(LEFT(A940,FIND("-",A940)-1),MASTER!A:C,2,FALSE())</f>
        <v>Silver</v>
      </c>
      <c r="M940" t="str">
        <f>VLOOKUP(LEFT(A940,FIND("-",A940)-1),MASTER!A:C,3,FALSE())</f>
        <v>Sale</v>
      </c>
      <c r="N940" t="str">
        <f t="shared" si="73"/>
        <v/>
      </c>
      <c r="O940" t="str">
        <f t="shared" si="74"/>
        <v/>
      </c>
      <c r="P940">
        <f t="shared" si="75"/>
        <v>0</v>
      </c>
      <c r="Q940">
        <f t="shared" si="76"/>
        <v>0</v>
      </c>
      <c r="R940">
        <f t="shared" si="77"/>
        <v>0</v>
      </c>
    </row>
    <row r="941" spans="1:18" ht="15" customHeight="1">
      <c r="A941" s="17" t="s">
        <v>352</v>
      </c>
      <c r="B941" s="17" t="s">
        <v>194</v>
      </c>
      <c r="C941" s="17" t="s">
        <v>36</v>
      </c>
      <c r="D941" s="17" t="s">
        <v>37</v>
      </c>
      <c r="E941" s="96" t="s">
        <v>38</v>
      </c>
      <c r="F941" s="19">
        <v>0</v>
      </c>
      <c r="G941" s="19">
        <v>0</v>
      </c>
      <c r="H941" s="97">
        <v>7.5839999999999996</v>
      </c>
      <c r="I941" s="19">
        <v>82.42</v>
      </c>
      <c r="J941" s="19">
        <v>1129.22</v>
      </c>
      <c r="K941" s="19">
        <v>1129.22</v>
      </c>
      <c r="L941" t="str">
        <f>VLOOKUP(LEFT(A941,FIND("-",A941)-1),MASTER!A:C,2,FALSE())</f>
        <v>Silver</v>
      </c>
      <c r="M941" t="str">
        <f>VLOOKUP(LEFT(A941,FIND("-",A941)-1),MASTER!A:C,3,FALSE())</f>
        <v>Sale</v>
      </c>
      <c r="N941">
        <f t="shared" si="73"/>
        <v>7.5839999999999996</v>
      </c>
      <c r="O941">
        <f t="shared" si="74"/>
        <v>82.42</v>
      </c>
      <c r="P941">
        <f t="shared" si="75"/>
        <v>625.07299999999998</v>
      </c>
      <c r="Q941">
        <f t="shared" si="76"/>
        <v>625.07299999999998</v>
      </c>
      <c r="R941">
        <f t="shared" si="77"/>
        <v>0</v>
      </c>
    </row>
    <row r="942" spans="1:18" ht="15" customHeight="1">
      <c r="A942" s="17" t="s">
        <v>352</v>
      </c>
      <c r="B942" s="17" t="s">
        <v>194</v>
      </c>
      <c r="C942" s="17" t="s">
        <v>36</v>
      </c>
      <c r="D942" s="17" t="s">
        <v>40</v>
      </c>
      <c r="E942" s="96" t="s">
        <v>38</v>
      </c>
      <c r="F942" s="96" t="s">
        <v>38</v>
      </c>
      <c r="G942" s="19">
        <v>0</v>
      </c>
      <c r="H942" s="96" t="s">
        <v>38</v>
      </c>
      <c r="I942" s="96" t="s">
        <v>38</v>
      </c>
      <c r="J942" s="19">
        <v>16.940000000000001</v>
      </c>
      <c r="K942" s="19">
        <v>0</v>
      </c>
      <c r="L942" t="str">
        <f>VLOOKUP(LEFT(A942,FIND("-",A942)-1),MASTER!A:C,2,FALSE())</f>
        <v>Silver</v>
      </c>
      <c r="M942" t="str">
        <f>VLOOKUP(LEFT(A942,FIND("-",A942)-1),MASTER!A:C,3,FALSE())</f>
        <v>Sale</v>
      </c>
      <c r="N942" t="str">
        <f t="shared" si="73"/>
        <v/>
      </c>
      <c r="O942" t="str">
        <f t="shared" si="74"/>
        <v/>
      </c>
      <c r="P942">
        <f t="shared" si="75"/>
        <v>0</v>
      </c>
      <c r="Q942">
        <f t="shared" si="76"/>
        <v>0</v>
      </c>
      <c r="R942">
        <f t="shared" si="77"/>
        <v>0</v>
      </c>
    </row>
    <row r="943" spans="1:18" ht="15" customHeight="1">
      <c r="A943" s="17" t="s">
        <v>352</v>
      </c>
      <c r="B943" s="17" t="s">
        <v>194</v>
      </c>
      <c r="C943" s="17" t="s">
        <v>36</v>
      </c>
      <c r="D943" s="17" t="s">
        <v>41</v>
      </c>
      <c r="E943" s="96" t="s">
        <v>38</v>
      </c>
      <c r="F943" s="96" t="s">
        <v>38</v>
      </c>
      <c r="G943" s="19">
        <v>0</v>
      </c>
      <c r="H943" s="96" t="s">
        <v>38</v>
      </c>
      <c r="I943" s="96" t="s">
        <v>38</v>
      </c>
      <c r="J943" s="19">
        <v>16.940000000000001</v>
      </c>
      <c r="K943" s="19">
        <v>0</v>
      </c>
      <c r="L943" t="str">
        <f>VLOOKUP(LEFT(A943,FIND("-",A943)-1),MASTER!A:C,2,FALSE())</f>
        <v>Silver</v>
      </c>
      <c r="M943" t="str">
        <f>VLOOKUP(LEFT(A943,FIND("-",A943)-1),MASTER!A:C,3,FALSE())</f>
        <v>Sale</v>
      </c>
      <c r="N943" t="str">
        <f t="shared" si="73"/>
        <v/>
      </c>
      <c r="O943" t="str">
        <f t="shared" si="74"/>
        <v/>
      </c>
      <c r="P943">
        <f t="shared" si="75"/>
        <v>0</v>
      </c>
      <c r="Q943">
        <f t="shared" si="76"/>
        <v>0</v>
      </c>
      <c r="R943">
        <f t="shared" si="77"/>
        <v>0</v>
      </c>
    </row>
    <row r="944" spans="1:18" ht="15" customHeight="1">
      <c r="A944" s="17" t="s">
        <v>352</v>
      </c>
      <c r="B944" s="17" t="s">
        <v>194</v>
      </c>
      <c r="C944" s="17" t="s">
        <v>36</v>
      </c>
      <c r="D944" s="17" t="s">
        <v>42</v>
      </c>
      <c r="E944" s="96" t="s">
        <v>38</v>
      </c>
      <c r="F944" s="96" t="s">
        <v>38</v>
      </c>
      <c r="G944" s="19">
        <v>0.1</v>
      </c>
      <c r="H944" s="96" t="s">
        <v>38</v>
      </c>
      <c r="I944" s="96" t="s">
        <v>38</v>
      </c>
      <c r="J944" s="19">
        <v>0</v>
      </c>
      <c r="K944" s="19">
        <v>0</v>
      </c>
      <c r="L944" t="str">
        <f>VLOOKUP(LEFT(A944,FIND("-",A944)-1),MASTER!A:C,2,FALSE())</f>
        <v>Silver</v>
      </c>
      <c r="M944" t="str">
        <f>VLOOKUP(LEFT(A944,FIND("-",A944)-1),MASTER!A:C,3,FALSE())</f>
        <v>Sale</v>
      </c>
      <c r="N944" t="str">
        <f t="shared" si="73"/>
        <v/>
      </c>
      <c r="O944" t="str">
        <f t="shared" si="74"/>
        <v/>
      </c>
      <c r="P944">
        <f t="shared" si="75"/>
        <v>0</v>
      </c>
      <c r="Q944">
        <f t="shared" si="76"/>
        <v>0</v>
      </c>
      <c r="R944">
        <f t="shared" si="77"/>
        <v>0</v>
      </c>
    </row>
    <row r="945" spans="1:18" ht="15" customHeight="1">
      <c r="A945" s="17" t="s">
        <v>352</v>
      </c>
      <c r="B945" s="17" t="s">
        <v>194</v>
      </c>
      <c r="C945" s="17" t="s">
        <v>36</v>
      </c>
      <c r="D945" s="17" t="s">
        <v>43</v>
      </c>
      <c r="E945" s="96" t="s">
        <v>38</v>
      </c>
      <c r="F945" s="96" t="s">
        <v>38</v>
      </c>
      <c r="G945" s="19">
        <v>1163</v>
      </c>
      <c r="H945" s="96" t="s">
        <v>38</v>
      </c>
      <c r="I945" s="96" t="s">
        <v>38</v>
      </c>
      <c r="J945" s="19">
        <v>0</v>
      </c>
      <c r="K945" s="19">
        <v>0</v>
      </c>
      <c r="L945" t="str">
        <f>VLOOKUP(LEFT(A945,FIND("-",A945)-1),MASTER!A:C,2,FALSE())</f>
        <v>Silver</v>
      </c>
      <c r="M945" t="str">
        <f>VLOOKUP(LEFT(A945,FIND("-",A945)-1),MASTER!A:C,3,FALSE())</f>
        <v>Sale</v>
      </c>
      <c r="N945" t="str">
        <f t="shared" si="73"/>
        <v/>
      </c>
      <c r="O945" t="str">
        <f t="shared" si="74"/>
        <v/>
      </c>
      <c r="P945">
        <f t="shared" si="75"/>
        <v>0</v>
      </c>
      <c r="Q945">
        <f t="shared" si="76"/>
        <v>0</v>
      </c>
      <c r="R945">
        <f t="shared" si="77"/>
        <v>0</v>
      </c>
    </row>
    <row r="946" spans="1:18" ht="15" customHeight="1">
      <c r="A946" s="17" t="s">
        <v>353</v>
      </c>
      <c r="B946" s="17" t="s">
        <v>194</v>
      </c>
      <c r="C946" s="17" t="s">
        <v>36</v>
      </c>
      <c r="D946" s="17" t="s">
        <v>95</v>
      </c>
      <c r="E946" s="96" t="s">
        <v>38</v>
      </c>
      <c r="F946" s="19">
        <v>0</v>
      </c>
      <c r="G946" s="19">
        <v>0</v>
      </c>
      <c r="H946" s="97">
        <v>2777.5</v>
      </c>
      <c r="I946" s="19">
        <v>82.42</v>
      </c>
      <c r="J946" s="19">
        <v>228921.55</v>
      </c>
      <c r="K946" s="19">
        <v>228921.55</v>
      </c>
      <c r="L946" t="str">
        <f>VLOOKUP(LEFT(A946,FIND("-",A946)-1),MASTER!A:C,2,FALSE())</f>
        <v>Silver</v>
      </c>
      <c r="M946" t="str">
        <f>VLOOKUP(LEFT(A946,FIND("-",A946)-1),MASTER!A:C,3,FALSE())</f>
        <v>Sale</v>
      </c>
      <c r="N946">
        <f t="shared" si="73"/>
        <v>2777.5</v>
      </c>
      <c r="O946">
        <f t="shared" si="74"/>
        <v>82.42</v>
      </c>
      <c r="P946">
        <f t="shared" si="75"/>
        <v>228921.55</v>
      </c>
      <c r="Q946">
        <f t="shared" si="76"/>
        <v>228921.55</v>
      </c>
      <c r="R946">
        <f t="shared" si="77"/>
        <v>0</v>
      </c>
    </row>
    <row r="947" spans="1:18" ht="15" customHeight="1">
      <c r="A947" s="17" t="s">
        <v>353</v>
      </c>
      <c r="B947" s="17" t="s">
        <v>194</v>
      </c>
      <c r="C947" s="17" t="s">
        <v>36</v>
      </c>
      <c r="D947" s="17" t="s">
        <v>96</v>
      </c>
      <c r="E947" s="96" t="s">
        <v>38</v>
      </c>
      <c r="F947" s="96" t="s">
        <v>38</v>
      </c>
      <c r="G947" s="19">
        <v>0</v>
      </c>
      <c r="H947" s="96" t="s">
        <v>38</v>
      </c>
      <c r="I947" s="96" t="s">
        <v>38</v>
      </c>
      <c r="J947" s="19">
        <v>915.69</v>
      </c>
      <c r="K947" s="19">
        <v>915.69</v>
      </c>
      <c r="L947" t="str">
        <f>VLOOKUP(LEFT(A947,FIND("-",A947)-1),MASTER!A:C,2,FALSE())</f>
        <v>Silver</v>
      </c>
      <c r="M947" t="str">
        <f>VLOOKUP(LEFT(A947,FIND("-",A947)-1),MASTER!A:C,3,FALSE())</f>
        <v>Sale</v>
      </c>
      <c r="N947" t="str">
        <f t="shared" si="73"/>
        <v/>
      </c>
      <c r="O947" t="str">
        <f t="shared" si="74"/>
        <v/>
      </c>
      <c r="P947">
        <f t="shared" si="75"/>
        <v>0</v>
      </c>
      <c r="Q947">
        <f t="shared" si="76"/>
        <v>0</v>
      </c>
      <c r="R947">
        <f t="shared" si="77"/>
        <v>0</v>
      </c>
    </row>
    <row r="948" spans="1:18" ht="15" customHeight="1">
      <c r="A948" s="17" t="s">
        <v>353</v>
      </c>
      <c r="B948" s="17" t="s">
        <v>194</v>
      </c>
      <c r="C948" s="17" t="s">
        <v>36</v>
      </c>
      <c r="D948" s="17" t="s">
        <v>97</v>
      </c>
      <c r="E948" s="96" t="s">
        <v>38</v>
      </c>
      <c r="F948" s="96" t="s">
        <v>38</v>
      </c>
      <c r="G948" s="19">
        <v>0</v>
      </c>
      <c r="H948" s="96" t="s">
        <v>38</v>
      </c>
      <c r="I948" s="96" t="s">
        <v>38</v>
      </c>
      <c r="J948" s="19">
        <v>3433.82</v>
      </c>
      <c r="K948" s="19">
        <v>0</v>
      </c>
      <c r="L948" t="str">
        <f>VLOOKUP(LEFT(A948,FIND("-",A948)-1),MASTER!A:C,2,FALSE())</f>
        <v>Silver</v>
      </c>
      <c r="M948" t="str">
        <f>VLOOKUP(LEFT(A948,FIND("-",A948)-1),MASTER!A:C,3,FALSE())</f>
        <v>Sale</v>
      </c>
      <c r="N948" t="str">
        <f t="shared" si="73"/>
        <v/>
      </c>
      <c r="O948" t="str">
        <f t="shared" si="74"/>
        <v/>
      </c>
      <c r="P948">
        <f t="shared" si="75"/>
        <v>0</v>
      </c>
      <c r="Q948">
        <f t="shared" si="76"/>
        <v>0</v>
      </c>
      <c r="R948">
        <f t="shared" si="77"/>
        <v>0</v>
      </c>
    </row>
    <row r="949" spans="1:18" ht="15" customHeight="1">
      <c r="A949" s="17" t="s">
        <v>353</v>
      </c>
      <c r="B949" s="17" t="s">
        <v>194</v>
      </c>
      <c r="C949" s="17" t="s">
        <v>36</v>
      </c>
      <c r="D949" s="17" t="s">
        <v>98</v>
      </c>
      <c r="E949" s="96" t="s">
        <v>38</v>
      </c>
      <c r="F949" s="96" t="s">
        <v>38</v>
      </c>
      <c r="G949" s="19">
        <v>0</v>
      </c>
      <c r="H949" s="96" t="s">
        <v>38</v>
      </c>
      <c r="I949" s="96" t="s">
        <v>38</v>
      </c>
      <c r="J949" s="19">
        <v>3433.82</v>
      </c>
      <c r="K949" s="19">
        <v>0</v>
      </c>
      <c r="L949" t="str">
        <f>VLOOKUP(LEFT(A949,FIND("-",A949)-1),MASTER!A:C,2,FALSE())</f>
        <v>Silver</v>
      </c>
      <c r="M949" t="str">
        <f>VLOOKUP(LEFT(A949,FIND("-",A949)-1),MASTER!A:C,3,FALSE())</f>
        <v>Sale</v>
      </c>
      <c r="N949" t="str">
        <f t="shared" si="73"/>
        <v/>
      </c>
      <c r="O949" t="str">
        <f t="shared" si="74"/>
        <v/>
      </c>
      <c r="P949">
        <f t="shared" si="75"/>
        <v>0</v>
      </c>
      <c r="Q949">
        <f t="shared" si="76"/>
        <v>0</v>
      </c>
      <c r="R949">
        <f t="shared" si="77"/>
        <v>0</v>
      </c>
    </row>
    <row r="950" spans="1:18" ht="15" customHeight="1">
      <c r="A950" s="17" t="s">
        <v>353</v>
      </c>
      <c r="B950" s="17" t="s">
        <v>194</v>
      </c>
      <c r="C950" s="17" t="s">
        <v>36</v>
      </c>
      <c r="D950" s="17" t="s">
        <v>97</v>
      </c>
      <c r="E950" s="96" t="s">
        <v>38</v>
      </c>
      <c r="F950" s="96" t="s">
        <v>38</v>
      </c>
      <c r="G950" s="19">
        <v>0</v>
      </c>
      <c r="H950" s="96" t="s">
        <v>38</v>
      </c>
      <c r="I950" s="96" t="s">
        <v>38</v>
      </c>
      <c r="J950" s="19">
        <v>13.74</v>
      </c>
      <c r="K950" s="19">
        <v>0</v>
      </c>
      <c r="L950" t="str">
        <f>VLOOKUP(LEFT(A950,FIND("-",A950)-1),MASTER!A:C,2,FALSE())</f>
        <v>Silver</v>
      </c>
      <c r="M950" t="str">
        <f>VLOOKUP(LEFT(A950,FIND("-",A950)-1),MASTER!A:C,3,FALSE())</f>
        <v>Sale</v>
      </c>
      <c r="N950" t="str">
        <f t="shared" si="73"/>
        <v/>
      </c>
      <c r="O950" t="str">
        <f t="shared" si="74"/>
        <v/>
      </c>
      <c r="P950">
        <f t="shared" si="75"/>
        <v>0</v>
      </c>
      <c r="Q950">
        <f t="shared" si="76"/>
        <v>0</v>
      </c>
      <c r="R950">
        <f t="shared" si="77"/>
        <v>0</v>
      </c>
    </row>
    <row r="951" spans="1:18" ht="15" customHeight="1">
      <c r="A951" s="17" t="s">
        <v>353</v>
      </c>
      <c r="B951" s="17" t="s">
        <v>194</v>
      </c>
      <c r="C951" s="17" t="s">
        <v>36</v>
      </c>
      <c r="D951" s="17" t="s">
        <v>98</v>
      </c>
      <c r="E951" s="96" t="s">
        <v>38</v>
      </c>
      <c r="F951" s="96" t="s">
        <v>38</v>
      </c>
      <c r="G951" s="19">
        <v>0</v>
      </c>
      <c r="H951" s="96" t="s">
        <v>38</v>
      </c>
      <c r="I951" s="96" t="s">
        <v>38</v>
      </c>
      <c r="J951" s="19">
        <v>13.74</v>
      </c>
      <c r="K951" s="19">
        <v>0</v>
      </c>
      <c r="L951" t="str">
        <f>VLOOKUP(LEFT(A951,FIND("-",A951)-1),MASTER!A:C,2,FALSE())</f>
        <v>Silver</v>
      </c>
      <c r="M951" t="str">
        <f>VLOOKUP(LEFT(A951,FIND("-",A951)-1),MASTER!A:C,3,FALSE())</f>
        <v>Sale</v>
      </c>
      <c r="N951" t="str">
        <f t="shared" si="73"/>
        <v/>
      </c>
      <c r="O951" t="str">
        <f t="shared" si="74"/>
        <v/>
      </c>
      <c r="P951">
        <f t="shared" si="75"/>
        <v>0</v>
      </c>
      <c r="Q951">
        <f t="shared" si="76"/>
        <v>0</v>
      </c>
      <c r="R951">
        <f t="shared" si="77"/>
        <v>0</v>
      </c>
    </row>
    <row r="952" spans="1:18" ht="15" customHeight="1">
      <c r="A952" s="17" t="s">
        <v>353</v>
      </c>
      <c r="B952" s="17" t="s">
        <v>194</v>
      </c>
      <c r="C952" s="17" t="s">
        <v>36</v>
      </c>
      <c r="D952" s="17" t="s">
        <v>42</v>
      </c>
      <c r="E952" s="96" t="s">
        <v>38</v>
      </c>
      <c r="F952" s="96" t="s">
        <v>38</v>
      </c>
      <c r="G952" s="19">
        <v>0.36</v>
      </c>
      <c r="H952" s="96" t="s">
        <v>38</v>
      </c>
      <c r="I952" s="96" t="s">
        <v>38</v>
      </c>
      <c r="J952" s="19">
        <v>0</v>
      </c>
      <c r="K952" s="19">
        <v>0</v>
      </c>
      <c r="L952" t="str">
        <f>VLOOKUP(LEFT(A952,FIND("-",A952)-1),MASTER!A:C,2,FALSE())</f>
        <v>Silver</v>
      </c>
      <c r="M952" t="str">
        <f>VLOOKUP(LEFT(A952,FIND("-",A952)-1),MASTER!A:C,3,FALSE())</f>
        <v>Sale</v>
      </c>
      <c r="N952" t="str">
        <f t="shared" si="73"/>
        <v/>
      </c>
      <c r="O952" t="str">
        <f t="shared" si="74"/>
        <v/>
      </c>
      <c r="P952">
        <f t="shared" si="75"/>
        <v>0</v>
      </c>
      <c r="Q952">
        <f t="shared" si="76"/>
        <v>0</v>
      </c>
      <c r="R952">
        <f t="shared" si="77"/>
        <v>0</v>
      </c>
    </row>
    <row r="953" spans="1:18" ht="15" customHeight="1">
      <c r="A953" s="17" t="s">
        <v>353</v>
      </c>
      <c r="B953" s="17" t="s">
        <v>194</v>
      </c>
      <c r="C953" s="17" t="s">
        <v>36</v>
      </c>
      <c r="D953" s="17" t="s">
        <v>43</v>
      </c>
      <c r="E953" s="96" t="s">
        <v>38</v>
      </c>
      <c r="F953" s="96" t="s">
        <v>38</v>
      </c>
      <c r="G953" s="19">
        <v>236732</v>
      </c>
      <c r="H953" s="96" t="s">
        <v>38</v>
      </c>
      <c r="I953" s="96" t="s">
        <v>38</v>
      </c>
      <c r="J953" s="19">
        <v>0</v>
      </c>
      <c r="K953" s="19">
        <v>0</v>
      </c>
      <c r="L953" t="str">
        <f>VLOOKUP(LEFT(A953,FIND("-",A953)-1),MASTER!A:C,2,FALSE())</f>
        <v>Silver</v>
      </c>
      <c r="M953" t="str">
        <f>VLOOKUP(LEFT(A953,FIND("-",A953)-1),MASTER!A:C,3,FALSE())</f>
        <v>Sale</v>
      </c>
      <c r="N953" t="str">
        <f t="shared" si="73"/>
        <v/>
      </c>
      <c r="O953" t="str">
        <f t="shared" si="74"/>
        <v/>
      </c>
      <c r="P953">
        <f t="shared" si="75"/>
        <v>0</v>
      </c>
      <c r="Q953">
        <f t="shared" si="76"/>
        <v>0</v>
      </c>
      <c r="R953">
        <f t="shared" si="77"/>
        <v>0</v>
      </c>
    </row>
    <row r="954" spans="1:18" ht="15" customHeight="1">
      <c r="A954" s="17" t="s">
        <v>354</v>
      </c>
      <c r="B954" s="17" t="s">
        <v>194</v>
      </c>
      <c r="C954" s="17" t="s">
        <v>36</v>
      </c>
      <c r="D954" s="17" t="s">
        <v>37</v>
      </c>
      <c r="E954" s="96" t="s">
        <v>38</v>
      </c>
      <c r="F954" s="19">
        <v>0</v>
      </c>
      <c r="G954" s="19">
        <v>0</v>
      </c>
      <c r="H954" s="97">
        <v>2.8679999999999999</v>
      </c>
      <c r="I954" s="19">
        <v>82.42</v>
      </c>
      <c r="J954" s="19">
        <v>446.26</v>
      </c>
      <c r="K954" s="19">
        <v>446.26</v>
      </c>
      <c r="L954" t="str">
        <f>VLOOKUP(LEFT(A954,FIND("-",A954)-1),MASTER!A:C,2,FALSE())</f>
        <v>Silver</v>
      </c>
      <c r="M954" t="str">
        <f>VLOOKUP(LEFT(A954,FIND("-",A954)-1),MASTER!A:C,3,FALSE())</f>
        <v>Sale</v>
      </c>
      <c r="N954">
        <f t="shared" si="73"/>
        <v>2.8679999999999999</v>
      </c>
      <c r="O954">
        <f t="shared" si="74"/>
        <v>82.42</v>
      </c>
      <c r="P954">
        <f t="shared" si="75"/>
        <v>236.381</v>
      </c>
      <c r="Q954">
        <f t="shared" si="76"/>
        <v>236.381</v>
      </c>
      <c r="R954">
        <f t="shared" si="77"/>
        <v>0</v>
      </c>
    </row>
    <row r="955" spans="1:18" ht="15" customHeight="1">
      <c r="A955" s="17" t="s">
        <v>354</v>
      </c>
      <c r="B955" s="17" t="s">
        <v>194</v>
      </c>
      <c r="C955" s="17" t="s">
        <v>36</v>
      </c>
      <c r="D955" s="17" t="s">
        <v>40</v>
      </c>
      <c r="E955" s="96" t="s">
        <v>38</v>
      </c>
      <c r="F955" s="96" t="s">
        <v>38</v>
      </c>
      <c r="G955" s="19">
        <v>0</v>
      </c>
      <c r="H955" s="96" t="s">
        <v>38</v>
      </c>
      <c r="I955" s="96" t="s">
        <v>38</v>
      </c>
      <c r="J955" s="19">
        <v>6.69</v>
      </c>
      <c r="K955" s="19">
        <v>0</v>
      </c>
      <c r="L955" t="str">
        <f>VLOOKUP(LEFT(A955,FIND("-",A955)-1),MASTER!A:C,2,FALSE())</f>
        <v>Silver</v>
      </c>
      <c r="M955" t="str">
        <f>VLOOKUP(LEFT(A955,FIND("-",A955)-1),MASTER!A:C,3,FALSE())</f>
        <v>Sale</v>
      </c>
      <c r="N955" t="str">
        <f t="shared" si="73"/>
        <v/>
      </c>
      <c r="O955" t="str">
        <f t="shared" si="74"/>
        <v/>
      </c>
      <c r="P955">
        <f t="shared" si="75"/>
        <v>0</v>
      </c>
      <c r="Q955">
        <f t="shared" si="76"/>
        <v>0</v>
      </c>
      <c r="R955">
        <f t="shared" si="77"/>
        <v>0</v>
      </c>
    </row>
    <row r="956" spans="1:18" ht="15" customHeight="1">
      <c r="A956" s="17" t="s">
        <v>354</v>
      </c>
      <c r="B956" s="17" t="s">
        <v>194</v>
      </c>
      <c r="C956" s="17" t="s">
        <v>36</v>
      </c>
      <c r="D956" s="17" t="s">
        <v>41</v>
      </c>
      <c r="E956" s="96" t="s">
        <v>38</v>
      </c>
      <c r="F956" s="96" t="s">
        <v>38</v>
      </c>
      <c r="G956" s="19">
        <v>0</v>
      </c>
      <c r="H956" s="96" t="s">
        <v>38</v>
      </c>
      <c r="I956" s="96" t="s">
        <v>38</v>
      </c>
      <c r="J956" s="19">
        <v>6.69</v>
      </c>
      <c r="K956" s="19">
        <v>0</v>
      </c>
      <c r="L956" t="str">
        <f>VLOOKUP(LEFT(A956,FIND("-",A956)-1),MASTER!A:C,2,FALSE())</f>
        <v>Silver</v>
      </c>
      <c r="M956" t="str">
        <f>VLOOKUP(LEFT(A956,FIND("-",A956)-1),MASTER!A:C,3,FALSE())</f>
        <v>Sale</v>
      </c>
      <c r="N956" t="str">
        <f t="shared" si="73"/>
        <v/>
      </c>
      <c r="O956" t="str">
        <f t="shared" si="74"/>
        <v/>
      </c>
      <c r="P956">
        <f t="shared" si="75"/>
        <v>0</v>
      </c>
      <c r="Q956">
        <f t="shared" si="76"/>
        <v>0</v>
      </c>
      <c r="R956">
        <f t="shared" si="77"/>
        <v>0</v>
      </c>
    </row>
    <row r="957" spans="1:18" ht="15" customHeight="1">
      <c r="A957" s="17" t="s">
        <v>354</v>
      </c>
      <c r="B957" s="17" t="s">
        <v>194</v>
      </c>
      <c r="C957" s="17" t="s">
        <v>36</v>
      </c>
      <c r="D957" s="17" t="s">
        <v>42</v>
      </c>
      <c r="E957" s="96" t="s">
        <v>38</v>
      </c>
      <c r="F957" s="96" t="s">
        <v>38</v>
      </c>
      <c r="G957" s="19">
        <v>0</v>
      </c>
      <c r="H957" s="96" t="s">
        <v>38</v>
      </c>
      <c r="I957" s="96" t="s">
        <v>38</v>
      </c>
      <c r="J957" s="19">
        <v>0.36</v>
      </c>
      <c r="K957" s="19">
        <v>0</v>
      </c>
      <c r="L957" t="str">
        <f>VLOOKUP(LEFT(A957,FIND("-",A957)-1),MASTER!A:C,2,FALSE())</f>
        <v>Silver</v>
      </c>
      <c r="M957" t="str">
        <f>VLOOKUP(LEFT(A957,FIND("-",A957)-1),MASTER!A:C,3,FALSE())</f>
        <v>Sale</v>
      </c>
      <c r="N957" t="str">
        <f t="shared" si="73"/>
        <v/>
      </c>
      <c r="O957" t="str">
        <f t="shared" si="74"/>
        <v/>
      </c>
      <c r="P957">
        <f t="shared" si="75"/>
        <v>0</v>
      </c>
      <c r="Q957">
        <f t="shared" si="76"/>
        <v>0</v>
      </c>
      <c r="R957">
        <f t="shared" si="77"/>
        <v>0</v>
      </c>
    </row>
    <row r="958" spans="1:18" ht="15" customHeight="1">
      <c r="A958" s="17" t="s">
        <v>354</v>
      </c>
      <c r="B958" s="17" t="s">
        <v>194</v>
      </c>
      <c r="C958" s="17" t="s">
        <v>36</v>
      </c>
      <c r="D958" s="17" t="s">
        <v>43</v>
      </c>
      <c r="E958" s="96" t="s">
        <v>38</v>
      </c>
      <c r="F958" s="96" t="s">
        <v>38</v>
      </c>
      <c r="G958" s="19">
        <v>460</v>
      </c>
      <c r="H958" s="96" t="s">
        <v>38</v>
      </c>
      <c r="I958" s="96" t="s">
        <v>38</v>
      </c>
      <c r="J958" s="19">
        <v>0</v>
      </c>
      <c r="K958" s="19">
        <v>0</v>
      </c>
      <c r="L958" t="str">
        <f>VLOOKUP(LEFT(A958,FIND("-",A958)-1),MASTER!A:C,2,FALSE())</f>
        <v>Silver</v>
      </c>
      <c r="M958" t="str">
        <f>VLOOKUP(LEFT(A958,FIND("-",A958)-1),MASTER!A:C,3,FALSE())</f>
        <v>Sale</v>
      </c>
      <c r="N958" t="str">
        <f t="shared" si="73"/>
        <v/>
      </c>
      <c r="O958" t="str">
        <f t="shared" si="74"/>
        <v/>
      </c>
      <c r="P958">
        <f t="shared" si="75"/>
        <v>0</v>
      </c>
      <c r="Q958">
        <f t="shared" si="76"/>
        <v>0</v>
      </c>
      <c r="R958">
        <f t="shared" si="77"/>
        <v>0</v>
      </c>
    </row>
    <row r="959" spans="1:18" ht="15" customHeight="1">
      <c r="A959" s="17" t="s">
        <v>355</v>
      </c>
      <c r="B959" s="17" t="s">
        <v>194</v>
      </c>
      <c r="C959" s="17" t="s">
        <v>36</v>
      </c>
      <c r="D959" s="17" t="s">
        <v>37</v>
      </c>
      <c r="E959" s="96" t="s">
        <v>38</v>
      </c>
      <c r="F959" s="19">
        <v>0</v>
      </c>
      <c r="G959" s="19">
        <v>0</v>
      </c>
      <c r="H959" s="97">
        <v>8.8620000000000001</v>
      </c>
      <c r="I959" s="19">
        <v>82.42</v>
      </c>
      <c r="J959" s="19">
        <v>1346.96</v>
      </c>
      <c r="K959" s="19">
        <v>1346.96</v>
      </c>
      <c r="L959" t="str">
        <f>VLOOKUP(LEFT(A959,FIND("-",A959)-1),MASTER!A:C,2,FALSE())</f>
        <v>Silver</v>
      </c>
      <c r="M959" t="str">
        <f>VLOOKUP(LEFT(A959,FIND("-",A959)-1),MASTER!A:C,3,FALSE())</f>
        <v>Sale</v>
      </c>
      <c r="N959">
        <f t="shared" si="73"/>
        <v>8.8620000000000001</v>
      </c>
      <c r="O959">
        <f t="shared" si="74"/>
        <v>82.42</v>
      </c>
      <c r="P959">
        <f t="shared" si="75"/>
        <v>730.40599999999995</v>
      </c>
      <c r="Q959">
        <f t="shared" si="76"/>
        <v>730.40599999999995</v>
      </c>
      <c r="R959">
        <f t="shared" si="77"/>
        <v>0</v>
      </c>
    </row>
    <row r="960" spans="1:18" ht="15" customHeight="1">
      <c r="A960" s="17" t="s">
        <v>355</v>
      </c>
      <c r="B960" s="17" t="s">
        <v>194</v>
      </c>
      <c r="C960" s="17" t="s">
        <v>36</v>
      </c>
      <c r="D960" s="17" t="s">
        <v>40</v>
      </c>
      <c r="E960" s="96" t="s">
        <v>38</v>
      </c>
      <c r="F960" s="96" t="s">
        <v>38</v>
      </c>
      <c r="G960" s="19">
        <v>0</v>
      </c>
      <c r="H960" s="96" t="s">
        <v>38</v>
      </c>
      <c r="I960" s="96" t="s">
        <v>38</v>
      </c>
      <c r="J960" s="19">
        <v>20.2</v>
      </c>
      <c r="K960" s="19">
        <v>0</v>
      </c>
      <c r="L960" t="str">
        <f>VLOOKUP(LEFT(A960,FIND("-",A960)-1),MASTER!A:C,2,FALSE())</f>
        <v>Silver</v>
      </c>
      <c r="M960" t="str">
        <f>VLOOKUP(LEFT(A960,FIND("-",A960)-1),MASTER!A:C,3,FALSE())</f>
        <v>Sale</v>
      </c>
      <c r="N960" t="str">
        <f t="shared" si="73"/>
        <v/>
      </c>
      <c r="O960" t="str">
        <f t="shared" si="74"/>
        <v/>
      </c>
      <c r="P960">
        <f t="shared" si="75"/>
        <v>0</v>
      </c>
      <c r="Q960">
        <f t="shared" si="76"/>
        <v>0</v>
      </c>
      <c r="R960">
        <f t="shared" si="77"/>
        <v>0</v>
      </c>
    </row>
    <row r="961" spans="1:18" ht="15" customHeight="1">
      <c r="A961" s="17" t="s">
        <v>355</v>
      </c>
      <c r="B961" s="17" t="s">
        <v>194</v>
      </c>
      <c r="C961" s="17" t="s">
        <v>36</v>
      </c>
      <c r="D961" s="17" t="s">
        <v>41</v>
      </c>
      <c r="E961" s="96" t="s">
        <v>38</v>
      </c>
      <c r="F961" s="96" t="s">
        <v>38</v>
      </c>
      <c r="G961" s="19">
        <v>0</v>
      </c>
      <c r="H961" s="96" t="s">
        <v>38</v>
      </c>
      <c r="I961" s="96" t="s">
        <v>38</v>
      </c>
      <c r="J961" s="19">
        <v>20.2</v>
      </c>
      <c r="K961" s="19">
        <v>0</v>
      </c>
      <c r="L961" t="str">
        <f>VLOOKUP(LEFT(A961,FIND("-",A961)-1),MASTER!A:C,2,FALSE())</f>
        <v>Silver</v>
      </c>
      <c r="M961" t="str">
        <f>VLOOKUP(LEFT(A961,FIND("-",A961)-1),MASTER!A:C,3,FALSE())</f>
        <v>Sale</v>
      </c>
      <c r="N961" t="str">
        <f t="shared" si="73"/>
        <v/>
      </c>
      <c r="O961" t="str">
        <f t="shared" si="74"/>
        <v/>
      </c>
      <c r="P961">
        <f t="shared" si="75"/>
        <v>0</v>
      </c>
      <c r="Q961">
        <f t="shared" si="76"/>
        <v>0</v>
      </c>
      <c r="R961">
        <f t="shared" si="77"/>
        <v>0</v>
      </c>
    </row>
    <row r="962" spans="1:18" ht="15" customHeight="1">
      <c r="A962" s="17" t="s">
        <v>355</v>
      </c>
      <c r="B962" s="17" t="s">
        <v>194</v>
      </c>
      <c r="C962" s="17" t="s">
        <v>36</v>
      </c>
      <c r="D962" s="17" t="s">
        <v>42</v>
      </c>
      <c r="E962" s="96" t="s">
        <v>38</v>
      </c>
      <c r="F962" s="96" t="s">
        <v>38</v>
      </c>
      <c r="G962" s="19">
        <v>0.36</v>
      </c>
      <c r="H962" s="96" t="s">
        <v>38</v>
      </c>
      <c r="I962" s="96" t="s">
        <v>38</v>
      </c>
      <c r="J962" s="19">
        <v>0</v>
      </c>
      <c r="K962" s="19">
        <v>0</v>
      </c>
      <c r="L962" t="str">
        <f>VLOOKUP(LEFT(A962,FIND("-",A962)-1),MASTER!A:C,2,FALSE())</f>
        <v>Silver</v>
      </c>
      <c r="M962" t="str">
        <f>VLOOKUP(LEFT(A962,FIND("-",A962)-1),MASTER!A:C,3,FALSE())</f>
        <v>Sale</v>
      </c>
      <c r="N962" t="str">
        <f t="shared" si="73"/>
        <v/>
      </c>
      <c r="O962" t="str">
        <f t="shared" si="74"/>
        <v/>
      </c>
      <c r="P962">
        <f t="shared" si="75"/>
        <v>0</v>
      </c>
      <c r="Q962">
        <f t="shared" si="76"/>
        <v>0</v>
      </c>
      <c r="R962">
        <f t="shared" si="77"/>
        <v>0</v>
      </c>
    </row>
    <row r="963" spans="1:18" ht="15" customHeight="1">
      <c r="A963" s="17" t="s">
        <v>355</v>
      </c>
      <c r="B963" s="17" t="s">
        <v>194</v>
      </c>
      <c r="C963" s="17" t="s">
        <v>36</v>
      </c>
      <c r="D963" s="17" t="s">
        <v>43</v>
      </c>
      <c r="E963" s="96" t="s">
        <v>38</v>
      </c>
      <c r="F963" s="96" t="s">
        <v>38</v>
      </c>
      <c r="G963" s="19">
        <v>1387</v>
      </c>
      <c r="H963" s="96" t="s">
        <v>38</v>
      </c>
      <c r="I963" s="96" t="s">
        <v>38</v>
      </c>
      <c r="J963" s="19">
        <v>0</v>
      </c>
      <c r="K963" s="19">
        <v>0</v>
      </c>
      <c r="L963" t="str">
        <f>VLOOKUP(LEFT(A963,FIND("-",A963)-1),MASTER!A:C,2,FALSE())</f>
        <v>Silver</v>
      </c>
      <c r="M963" t="str">
        <f>VLOOKUP(LEFT(A963,FIND("-",A963)-1),MASTER!A:C,3,FALSE())</f>
        <v>Sale</v>
      </c>
      <c r="N963" t="str">
        <f t="shared" si="73"/>
        <v/>
      </c>
      <c r="O963" t="str">
        <f t="shared" si="74"/>
        <v/>
      </c>
      <c r="P963">
        <f t="shared" si="75"/>
        <v>0</v>
      </c>
      <c r="Q963">
        <f t="shared" si="76"/>
        <v>0</v>
      </c>
      <c r="R963">
        <f t="shared" si="77"/>
        <v>0</v>
      </c>
    </row>
    <row r="964" spans="1:18" ht="15" customHeight="1">
      <c r="A964" s="17" t="s">
        <v>356</v>
      </c>
      <c r="B964" s="17" t="s">
        <v>194</v>
      </c>
      <c r="C964" s="17" t="s">
        <v>36</v>
      </c>
      <c r="D964" s="17" t="s">
        <v>37</v>
      </c>
      <c r="E964" s="96" t="s">
        <v>38</v>
      </c>
      <c r="F964" s="19">
        <v>0</v>
      </c>
      <c r="G964" s="19">
        <v>0</v>
      </c>
      <c r="H964" s="97">
        <v>6.6790000000000003</v>
      </c>
      <c r="I964" s="19">
        <v>82.42</v>
      </c>
      <c r="J964" s="19">
        <v>550.45000000000005</v>
      </c>
      <c r="K964" s="19">
        <v>550.45000000000005</v>
      </c>
      <c r="L964" t="str">
        <f>VLOOKUP(LEFT(A964,FIND("-",A964)-1),MASTER!A:C,2,FALSE())</f>
        <v>Silver</v>
      </c>
      <c r="M964" t="str">
        <f>VLOOKUP(LEFT(A964,FIND("-",A964)-1),MASTER!A:C,3,FALSE())</f>
        <v>Sale</v>
      </c>
      <c r="N964">
        <f t="shared" si="73"/>
        <v>6.6790000000000003</v>
      </c>
      <c r="O964">
        <f t="shared" si="74"/>
        <v>82.42</v>
      </c>
      <c r="P964">
        <f t="shared" si="75"/>
        <v>550.48299999999995</v>
      </c>
      <c r="Q964">
        <f t="shared" si="76"/>
        <v>550.48299999999995</v>
      </c>
      <c r="R964">
        <f t="shared" si="77"/>
        <v>0</v>
      </c>
    </row>
    <row r="965" spans="1:18" ht="15" customHeight="1">
      <c r="A965" s="17" t="s">
        <v>356</v>
      </c>
      <c r="B965" s="17" t="s">
        <v>194</v>
      </c>
      <c r="C965" s="17" t="s">
        <v>36</v>
      </c>
      <c r="D965" s="17" t="s">
        <v>39</v>
      </c>
      <c r="E965" s="96" t="s">
        <v>38</v>
      </c>
      <c r="F965" s="96" t="s">
        <v>38</v>
      </c>
      <c r="G965" s="19">
        <v>0</v>
      </c>
      <c r="H965" s="96" t="s">
        <v>38</v>
      </c>
      <c r="I965" s="96" t="s">
        <v>38</v>
      </c>
      <c r="J965" s="19">
        <v>40.549999999999997</v>
      </c>
      <c r="K965" s="19">
        <v>40.549999999999997</v>
      </c>
      <c r="L965" t="str">
        <f>VLOOKUP(LEFT(A965,FIND("-",A965)-1),MASTER!A:C,2,FALSE())</f>
        <v>Silver</v>
      </c>
      <c r="M965" t="str">
        <f>VLOOKUP(LEFT(A965,FIND("-",A965)-1),MASTER!A:C,3,FALSE())</f>
        <v>Sale</v>
      </c>
      <c r="N965" t="str">
        <f t="shared" ref="N965:N1028" si="78">IF(M965="SALE",H965,IF(M965="Purchase",E965,"False"))</f>
        <v/>
      </c>
      <c r="O965" t="str">
        <f t="shared" ref="O965:O1028" si="79">IF(M965="SALE",I965,IF(M965="Purchase",F965,"False"))</f>
        <v/>
      </c>
      <c r="P965">
        <f t="shared" ref="P965:P1028" si="80">IF(AND(N965="",O965=""),0,ROUND(N965*O965,3))</f>
        <v>0</v>
      </c>
      <c r="Q965">
        <f t="shared" ref="Q965:Q1028" si="81">IF(M965="SALE",P965,IF(M965="Purchase",0,"FALSE"))</f>
        <v>0</v>
      </c>
      <c r="R965">
        <f t="shared" ref="R965:R1028" si="82">IF(M965="Purchase",P965,IF(M965="Sale",0,"FALSE"))</f>
        <v>0</v>
      </c>
    </row>
    <row r="966" spans="1:18" ht="15" customHeight="1">
      <c r="A966" s="17" t="s">
        <v>356</v>
      </c>
      <c r="B966" s="17" t="s">
        <v>194</v>
      </c>
      <c r="C966" s="17" t="s">
        <v>36</v>
      </c>
      <c r="D966" s="17" t="s">
        <v>62</v>
      </c>
      <c r="E966" s="96" t="s">
        <v>38</v>
      </c>
      <c r="F966" s="96" t="s">
        <v>38</v>
      </c>
      <c r="G966" s="19">
        <v>0</v>
      </c>
      <c r="H966" s="96" t="s">
        <v>38</v>
      </c>
      <c r="I966" s="96" t="s">
        <v>38</v>
      </c>
      <c r="J966" s="19">
        <v>350</v>
      </c>
      <c r="K966" s="19">
        <v>350</v>
      </c>
      <c r="L966" t="str">
        <f>VLOOKUP(LEFT(A966,FIND("-",A966)-1),MASTER!A:C,2,FALSE())</f>
        <v>Silver</v>
      </c>
      <c r="M966" t="str">
        <f>VLOOKUP(LEFT(A966,FIND("-",A966)-1),MASTER!A:C,3,FALSE())</f>
        <v>Sale</v>
      </c>
      <c r="N966" t="str">
        <f t="shared" si="78"/>
        <v/>
      </c>
      <c r="O966" t="str">
        <f t="shared" si="79"/>
        <v/>
      </c>
      <c r="P966">
        <f t="shared" si="80"/>
        <v>0</v>
      </c>
      <c r="Q966">
        <f t="shared" si="81"/>
        <v>0</v>
      </c>
      <c r="R966">
        <f t="shared" si="82"/>
        <v>0</v>
      </c>
    </row>
    <row r="967" spans="1:18" ht="15" customHeight="1">
      <c r="A967" s="17" t="s">
        <v>356</v>
      </c>
      <c r="B967" s="17" t="s">
        <v>194</v>
      </c>
      <c r="C967" s="17" t="s">
        <v>36</v>
      </c>
      <c r="D967" s="17" t="s">
        <v>40</v>
      </c>
      <c r="E967" s="96" t="s">
        <v>38</v>
      </c>
      <c r="F967" s="96" t="s">
        <v>38</v>
      </c>
      <c r="G967" s="19">
        <v>0</v>
      </c>
      <c r="H967" s="96" t="s">
        <v>38</v>
      </c>
      <c r="I967" s="96" t="s">
        <v>38</v>
      </c>
      <c r="J967" s="19">
        <v>8.26</v>
      </c>
      <c r="K967" s="19">
        <v>0</v>
      </c>
      <c r="L967" t="str">
        <f>VLOOKUP(LEFT(A967,FIND("-",A967)-1),MASTER!A:C,2,FALSE())</f>
        <v>Silver</v>
      </c>
      <c r="M967" t="str">
        <f>VLOOKUP(LEFT(A967,FIND("-",A967)-1),MASTER!A:C,3,FALSE())</f>
        <v>Sale</v>
      </c>
      <c r="N967" t="str">
        <f t="shared" si="78"/>
        <v/>
      </c>
      <c r="O967" t="str">
        <f t="shared" si="79"/>
        <v/>
      </c>
      <c r="P967">
        <f t="shared" si="80"/>
        <v>0</v>
      </c>
      <c r="Q967">
        <f t="shared" si="81"/>
        <v>0</v>
      </c>
      <c r="R967">
        <f t="shared" si="82"/>
        <v>0</v>
      </c>
    </row>
    <row r="968" spans="1:18" ht="15" customHeight="1">
      <c r="A968" s="17" t="s">
        <v>356</v>
      </c>
      <c r="B968" s="17" t="s">
        <v>194</v>
      </c>
      <c r="C968" s="17" t="s">
        <v>36</v>
      </c>
      <c r="D968" s="17" t="s">
        <v>41</v>
      </c>
      <c r="E968" s="96" t="s">
        <v>38</v>
      </c>
      <c r="F968" s="96" t="s">
        <v>38</v>
      </c>
      <c r="G968" s="19">
        <v>0</v>
      </c>
      <c r="H968" s="96" t="s">
        <v>38</v>
      </c>
      <c r="I968" s="96" t="s">
        <v>38</v>
      </c>
      <c r="J968" s="19">
        <v>8.26</v>
      </c>
      <c r="K968" s="19">
        <v>0</v>
      </c>
      <c r="L968" t="str">
        <f>VLOOKUP(LEFT(A968,FIND("-",A968)-1),MASTER!A:C,2,FALSE())</f>
        <v>Silver</v>
      </c>
      <c r="M968" t="str">
        <f>VLOOKUP(LEFT(A968,FIND("-",A968)-1),MASTER!A:C,3,FALSE())</f>
        <v>Sale</v>
      </c>
      <c r="N968" t="str">
        <f t="shared" si="78"/>
        <v/>
      </c>
      <c r="O968" t="str">
        <f t="shared" si="79"/>
        <v/>
      </c>
      <c r="P968">
        <f t="shared" si="80"/>
        <v>0</v>
      </c>
      <c r="Q968">
        <f t="shared" si="81"/>
        <v>0</v>
      </c>
      <c r="R968">
        <f t="shared" si="82"/>
        <v>0</v>
      </c>
    </row>
    <row r="969" spans="1:18" ht="15" customHeight="1">
      <c r="A969" s="17" t="s">
        <v>356</v>
      </c>
      <c r="B969" s="17" t="s">
        <v>194</v>
      </c>
      <c r="C969" s="17" t="s">
        <v>36</v>
      </c>
      <c r="D969" s="17" t="s">
        <v>40</v>
      </c>
      <c r="E969" s="96" t="s">
        <v>38</v>
      </c>
      <c r="F969" s="96" t="s">
        <v>38</v>
      </c>
      <c r="G969" s="19">
        <v>0</v>
      </c>
      <c r="H969" s="96" t="s">
        <v>38</v>
      </c>
      <c r="I969" s="96" t="s">
        <v>38</v>
      </c>
      <c r="J969" s="19">
        <v>0.61</v>
      </c>
      <c r="K969" s="19">
        <v>0</v>
      </c>
      <c r="L969" t="str">
        <f>VLOOKUP(LEFT(A969,FIND("-",A969)-1),MASTER!A:C,2,FALSE())</f>
        <v>Silver</v>
      </c>
      <c r="M969" t="str">
        <f>VLOOKUP(LEFT(A969,FIND("-",A969)-1),MASTER!A:C,3,FALSE())</f>
        <v>Sale</v>
      </c>
      <c r="N969" t="str">
        <f t="shared" si="78"/>
        <v/>
      </c>
      <c r="O969" t="str">
        <f t="shared" si="79"/>
        <v/>
      </c>
      <c r="P969">
        <f t="shared" si="80"/>
        <v>0</v>
      </c>
      <c r="Q969">
        <f t="shared" si="81"/>
        <v>0</v>
      </c>
      <c r="R969">
        <f t="shared" si="82"/>
        <v>0</v>
      </c>
    </row>
    <row r="970" spans="1:18" ht="15" customHeight="1">
      <c r="A970" s="17" t="s">
        <v>356</v>
      </c>
      <c r="B970" s="17" t="s">
        <v>194</v>
      </c>
      <c r="C970" s="17" t="s">
        <v>36</v>
      </c>
      <c r="D970" s="17" t="s">
        <v>41</v>
      </c>
      <c r="E970" s="96" t="s">
        <v>38</v>
      </c>
      <c r="F970" s="96" t="s">
        <v>38</v>
      </c>
      <c r="G970" s="19">
        <v>0</v>
      </c>
      <c r="H970" s="96" t="s">
        <v>38</v>
      </c>
      <c r="I970" s="96" t="s">
        <v>38</v>
      </c>
      <c r="J970" s="19">
        <v>0.61</v>
      </c>
      <c r="K970" s="19">
        <v>0</v>
      </c>
      <c r="L970" t="str">
        <f>VLOOKUP(LEFT(A970,FIND("-",A970)-1),MASTER!A:C,2,FALSE())</f>
        <v>Silver</v>
      </c>
      <c r="M970" t="str">
        <f>VLOOKUP(LEFT(A970,FIND("-",A970)-1),MASTER!A:C,3,FALSE())</f>
        <v>Sale</v>
      </c>
      <c r="N970" t="str">
        <f t="shared" si="78"/>
        <v/>
      </c>
      <c r="O970" t="str">
        <f t="shared" si="79"/>
        <v/>
      </c>
      <c r="P970">
        <f t="shared" si="80"/>
        <v>0</v>
      </c>
      <c r="Q970">
        <f t="shared" si="81"/>
        <v>0</v>
      </c>
      <c r="R970">
        <f t="shared" si="82"/>
        <v>0</v>
      </c>
    </row>
    <row r="971" spans="1:18" ht="15" customHeight="1">
      <c r="A971" s="17" t="s">
        <v>356</v>
      </c>
      <c r="B971" s="17" t="s">
        <v>194</v>
      </c>
      <c r="C971" s="17" t="s">
        <v>36</v>
      </c>
      <c r="D971" s="17" t="s">
        <v>40</v>
      </c>
      <c r="E971" s="96" t="s">
        <v>38</v>
      </c>
      <c r="F971" s="96" t="s">
        <v>38</v>
      </c>
      <c r="G971" s="19">
        <v>0</v>
      </c>
      <c r="H971" s="96" t="s">
        <v>38</v>
      </c>
      <c r="I971" s="96" t="s">
        <v>38</v>
      </c>
      <c r="J971" s="19">
        <v>5.25</v>
      </c>
      <c r="K971" s="19">
        <v>0</v>
      </c>
      <c r="L971" t="str">
        <f>VLOOKUP(LEFT(A971,FIND("-",A971)-1),MASTER!A:C,2,FALSE())</f>
        <v>Silver</v>
      </c>
      <c r="M971" t="str">
        <f>VLOOKUP(LEFT(A971,FIND("-",A971)-1),MASTER!A:C,3,FALSE())</f>
        <v>Sale</v>
      </c>
      <c r="N971" t="str">
        <f t="shared" si="78"/>
        <v/>
      </c>
      <c r="O971" t="str">
        <f t="shared" si="79"/>
        <v/>
      </c>
      <c r="P971">
        <f t="shared" si="80"/>
        <v>0</v>
      </c>
      <c r="Q971">
        <f t="shared" si="81"/>
        <v>0</v>
      </c>
      <c r="R971">
        <f t="shared" si="82"/>
        <v>0</v>
      </c>
    </row>
    <row r="972" spans="1:18" ht="15" customHeight="1">
      <c r="A972" s="17" t="s">
        <v>356</v>
      </c>
      <c r="B972" s="17" t="s">
        <v>194</v>
      </c>
      <c r="C972" s="17" t="s">
        <v>36</v>
      </c>
      <c r="D972" s="17" t="s">
        <v>41</v>
      </c>
      <c r="E972" s="96" t="s">
        <v>38</v>
      </c>
      <c r="F972" s="96" t="s">
        <v>38</v>
      </c>
      <c r="G972" s="19">
        <v>0</v>
      </c>
      <c r="H972" s="96" t="s">
        <v>38</v>
      </c>
      <c r="I972" s="96" t="s">
        <v>38</v>
      </c>
      <c r="J972" s="19">
        <v>5.25</v>
      </c>
      <c r="K972" s="19">
        <v>0</v>
      </c>
      <c r="L972" t="str">
        <f>VLOOKUP(LEFT(A972,FIND("-",A972)-1),MASTER!A:C,2,FALSE())</f>
        <v>Silver</v>
      </c>
      <c r="M972" t="str">
        <f>VLOOKUP(LEFT(A972,FIND("-",A972)-1),MASTER!A:C,3,FALSE())</f>
        <v>Sale</v>
      </c>
      <c r="N972" t="str">
        <f t="shared" si="78"/>
        <v/>
      </c>
      <c r="O972" t="str">
        <f t="shared" si="79"/>
        <v/>
      </c>
      <c r="P972">
        <f t="shared" si="80"/>
        <v>0</v>
      </c>
      <c r="Q972">
        <f t="shared" si="81"/>
        <v>0</v>
      </c>
      <c r="R972">
        <f t="shared" si="82"/>
        <v>0</v>
      </c>
    </row>
    <row r="973" spans="1:18" ht="15" customHeight="1">
      <c r="A973" s="17" t="s">
        <v>356</v>
      </c>
      <c r="B973" s="17" t="s">
        <v>194</v>
      </c>
      <c r="C973" s="17" t="s">
        <v>36</v>
      </c>
      <c r="D973" s="17" t="s">
        <v>42</v>
      </c>
      <c r="E973" s="96" t="s">
        <v>38</v>
      </c>
      <c r="F973" s="96" t="s">
        <v>38</v>
      </c>
      <c r="G973" s="19">
        <v>0.24</v>
      </c>
      <c r="H973" s="96" t="s">
        <v>38</v>
      </c>
      <c r="I973" s="96" t="s">
        <v>38</v>
      </c>
      <c r="J973" s="19">
        <v>0</v>
      </c>
      <c r="K973" s="19">
        <v>0</v>
      </c>
      <c r="L973" t="str">
        <f>VLOOKUP(LEFT(A973,FIND("-",A973)-1),MASTER!A:C,2,FALSE())</f>
        <v>Silver</v>
      </c>
      <c r="M973" t="str">
        <f>VLOOKUP(LEFT(A973,FIND("-",A973)-1),MASTER!A:C,3,FALSE())</f>
        <v>Sale</v>
      </c>
      <c r="N973" t="str">
        <f t="shared" si="78"/>
        <v/>
      </c>
      <c r="O973" t="str">
        <f t="shared" si="79"/>
        <v/>
      </c>
      <c r="P973">
        <f t="shared" si="80"/>
        <v>0</v>
      </c>
      <c r="Q973">
        <f t="shared" si="81"/>
        <v>0</v>
      </c>
      <c r="R973">
        <f t="shared" si="82"/>
        <v>0</v>
      </c>
    </row>
    <row r="974" spans="1:18" ht="15" customHeight="1">
      <c r="A974" s="17" t="s">
        <v>356</v>
      </c>
      <c r="B974" s="17" t="s">
        <v>194</v>
      </c>
      <c r="C974" s="17" t="s">
        <v>36</v>
      </c>
      <c r="D974" s="17" t="s">
        <v>43</v>
      </c>
      <c r="E974" s="96" t="s">
        <v>38</v>
      </c>
      <c r="F974" s="96" t="s">
        <v>38</v>
      </c>
      <c r="G974" s="19">
        <v>969</v>
      </c>
      <c r="H974" s="96" t="s">
        <v>38</v>
      </c>
      <c r="I974" s="96" t="s">
        <v>38</v>
      </c>
      <c r="J974" s="19">
        <v>0</v>
      </c>
      <c r="K974" s="19">
        <v>0</v>
      </c>
      <c r="L974" t="str">
        <f>VLOOKUP(LEFT(A974,FIND("-",A974)-1),MASTER!A:C,2,FALSE())</f>
        <v>Silver</v>
      </c>
      <c r="M974" t="str">
        <f>VLOOKUP(LEFT(A974,FIND("-",A974)-1),MASTER!A:C,3,FALSE())</f>
        <v>Sale</v>
      </c>
      <c r="N974" t="str">
        <f t="shared" si="78"/>
        <v/>
      </c>
      <c r="O974" t="str">
        <f t="shared" si="79"/>
        <v/>
      </c>
      <c r="P974">
        <f t="shared" si="80"/>
        <v>0</v>
      </c>
      <c r="Q974">
        <f t="shared" si="81"/>
        <v>0</v>
      </c>
      <c r="R974">
        <f t="shared" si="82"/>
        <v>0</v>
      </c>
    </row>
    <row r="975" spans="1:18" ht="15" customHeight="1">
      <c r="A975" s="17" t="s">
        <v>357</v>
      </c>
      <c r="B975" s="17" t="s">
        <v>194</v>
      </c>
      <c r="C975" s="17" t="s">
        <v>36</v>
      </c>
      <c r="D975" s="17" t="s">
        <v>37</v>
      </c>
      <c r="E975" s="96" t="s">
        <v>38</v>
      </c>
      <c r="F975" s="19">
        <v>0</v>
      </c>
      <c r="G975" s="19">
        <v>0</v>
      </c>
      <c r="H975" s="97">
        <v>6.29</v>
      </c>
      <c r="I975" s="19">
        <v>82.42</v>
      </c>
      <c r="J975" s="19">
        <v>977.51</v>
      </c>
      <c r="K975" s="19">
        <v>977.51</v>
      </c>
      <c r="L975" t="str">
        <f>VLOOKUP(LEFT(A975,FIND("-",A975)-1),MASTER!A:C,2,FALSE())</f>
        <v>Silver</v>
      </c>
      <c r="M975" t="str">
        <f>VLOOKUP(LEFT(A975,FIND("-",A975)-1),MASTER!A:C,3,FALSE())</f>
        <v>Sale</v>
      </c>
      <c r="N975">
        <f t="shared" si="78"/>
        <v>6.29</v>
      </c>
      <c r="O975">
        <f t="shared" si="79"/>
        <v>82.42</v>
      </c>
      <c r="P975">
        <f t="shared" si="80"/>
        <v>518.42200000000003</v>
      </c>
      <c r="Q975">
        <f t="shared" si="81"/>
        <v>518.42200000000003</v>
      </c>
      <c r="R975">
        <f t="shared" si="82"/>
        <v>0</v>
      </c>
    </row>
    <row r="976" spans="1:18" ht="15" customHeight="1">
      <c r="A976" s="17" t="s">
        <v>357</v>
      </c>
      <c r="B976" s="17" t="s">
        <v>194</v>
      </c>
      <c r="C976" s="17" t="s">
        <v>36</v>
      </c>
      <c r="D976" s="17" t="s">
        <v>40</v>
      </c>
      <c r="E976" s="96" t="s">
        <v>38</v>
      </c>
      <c r="F976" s="96" t="s">
        <v>38</v>
      </c>
      <c r="G976" s="19">
        <v>0</v>
      </c>
      <c r="H976" s="96" t="s">
        <v>38</v>
      </c>
      <c r="I976" s="96" t="s">
        <v>38</v>
      </c>
      <c r="J976" s="19">
        <v>14.66</v>
      </c>
      <c r="K976" s="19">
        <v>0</v>
      </c>
      <c r="L976" t="str">
        <f>VLOOKUP(LEFT(A976,FIND("-",A976)-1),MASTER!A:C,2,FALSE())</f>
        <v>Silver</v>
      </c>
      <c r="M976" t="str">
        <f>VLOOKUP(LEFT(A976,FIND("-",A976)-1),MASTER!A:C,3,FALSE())</f>
        <v>Sale</v>
      </c>
      <c r="N976" t="str">
        <f t="shared" si="78"/>
        <v/>
      </c>
      <c r="O976" t="str">
        <f t="shared" si="79"/>
        <v/>
      </c>
      <c r="P976">
        <f t="shared" si="80"/>
        <v>0</v>
      </c>
      <c r="Q976">
        <f t="shared" si="81"/>
        <v>0</v>
      </c>
      <c r="R976">
        <f t="shared" si="82"/>
        <v>0</v>
      </c>
    </row>
    <row r="977" spans="1:18" ht="15" customHeight="1">
      <c r="A977" s="17" t="s">
        <v>357</v>
      </c>
      <c r="B977" s="17" t="s">
        <v>194</v>
      </c>
      <c r="C977" s="17" t="s">
        <v>36</v>
      </c>
      <c r="D977" s="17" t="s">
        <v>41</v>
      </c>
      <c r="E977" s="96" t="s">
        <v>38</v>
      </c>
      <c r="F977" s="96" t="s">
        <v>38</v>
      </c>
      <c r="G977" s="19">
        <v>0</v>
      </c>
      <c r="H977" s="96" t="s">
        <v>38</v>
      </c>
      <c r="I977" s="96" t="s">
        <v>38</v>
      </c>
      <c r="J977" s="19">
        <v>14.66</v>
      </c>
      <c r="K977" s="19">
        <v>0</v>
      </c>
      <c r="L977" t="str">
        <f>VLOOKUP(LEFT(A977,FIND("-",A977)-1),MASTER!A:C,2,FALSE())</f>
        <v>Silver</v>
      </c>
      <c r="M977" t="str">
        <f>VLOOKUP(LEFT(A977,FIND("-",A977)-1),MASTER!A:C,3,FALSE())</f>
        <v>Sale</v>
      </c>
      <c r="N977" t="str">
        <f t="shared" si="78"/>
        <v/>
      </c>
      <c r="O977" t="str">
        <f t="shared" si="79"/>
        <v/>
      </c>
      <c r="P977">
        <f t="shared" si="80"/>
        <v>0</v>
      </c>
      <c r="Q977">
        <f t="shared" si="81"/>
        <v>0</v>
      </c>
      <c r="R977">
        <f t="shared" si="82"/>
        <v>0</v>
      </c>
    </row>
    <row r="978" spans="1:18" ht="15" customHeight="1">
      <c r="A978" s="17" t="s">
        <v>357</v>
      </c>
      <c r="B978" s="17" t="s">
        <v>194</v>
      </c>
      <c r="C978" s="17" t="s">
        <v>36</v>
      </c>
      <c r="D978" s="17" t="s">
        <v>42</v>
      </c>
      <c r="E978" s="96" t="s">
        <v>38</v>
      </c>
      <c r="F978" s="96" t="s">
        <v>38</v>
      </c>
      <c r="G978" s="19">
        <v>0</v>
      </c>
      <c r="H978" s="96" t="s">
        <v>38</v>
      </c>
      <c r="I978" s="96" t="s">
        <v>38</v>
      </c>
      <c r="J978" s="19">
        <v>0.17</v>
      </c>
      <c r="K978" s="19">
        <v>0</v>
      </c>
      <c r="L978" t="str">
        <f>VLOOKUP(LEFT(A978,FIND("-",A978)-1),MASTER!A:C,2,FALSE())</f>
        <v>Silver</v>
      </c>
      <c r="M978" t="str">
        <f>VLOOKUP(LEFT(A978,FIND("-",A978)-1),MASTER!A:C,3,FALSE())</f>
        <v>Sale</v>
      </c>
      <c r="N978" t="str">
        <f t="shared" si="78"/>
        <v/>
      </c>
      <c r="O978" t="str">
        <f t="shared" si="79"/>
        <v/>
      </c>
      <c r="P978">
        <f t="shared" si="80"/>
        <v>0</v>
      </c>
      <c r="Q978">
        <f t="shared" si="81"/>
        <v>0</v>
      </c>
      <c r="R978">
        <f t="shared" si="82"/>
        <v>0</v>
      </c>
    </row>
    <row r="979" spans="1:18" ht="15" customHeight="1">
      <c r="A979" s="17" t="s">
        <v>357</v>
      </c>
      <c r="B979" s="17" t="s">
        <v>194</v>
      </c>
      <c r="C979" s="17" t="s">
        <v>36</v>
      </c>
      <c r="D979" s="17" t="s">
        <v>43</v>
      </c>
      <c r="E979" s="96" t="s">
        <v>38</v>
      </c>
      <c r="F979" s="96" t="s">
        <v>38</v>
      </c>
      <c r="G979" s="19">
        <v>1007</v>
      </c>
      <c r="H979" s="96" t="s">
        <v>38</v>
      </c>
      <c r="I979" s="96" t="s">
        <v>38</v>
      </c>
      <c r="J979" s="19">
        <v>0</v>
      </c>
      <c r="K979" s="19">
        <v>0</v>
      </c>
      <c r="L979" t="str">
        <f>VLOOKUP(LEFT(A979,FIND("-",A979)-1),MASTER!A:C,2,FALSE())</f>
        <v>Silver</v>
      </c>
      <c r="M979" t="str">
        <f>VLOOKUP(LEFT(A979,FIND("-",A979)-1),MASTER!A:C,3,FALSE())</f>
        <v>Sale</v>
      </c>
      <c r="N979" t="str">
        <f t="shared" si="78"/>
        <v/>
      </c>
      <c r="O979" t="str">
        <f t="shared" si="79"/>
        <v/>
      </c>
      <c r="P979">
        <f t="shared" si="80"/>
        <v>0</v>
      </c>
      <c r="Q979">
        <f t="shared" si="81"/>
        <v>0</v>
      </c>
      <c r="R979">
        <f t="shared" si="82"/>
        <v>0</v>
      </c>
    </row>
    <row r="980" spans="1:18" ht="15" customHeight="1">
      <c r="A980" s="17" t="s">
        <v>358</v>
      </c>
      <c r="B980" s="17" t="s">
        <v>194</v>
      </c>
      <c r="C980" s="17" t="s">
        <v>36</v>
      </c>
      <c r="D980" s="17" t="s">
        <v>37</v>
      </c>
      <c r="E980" s="96" t="s">
        <v>38</v>
      </c>
      <c r="F980" s="19">
        <v>0</v>
      </c>
      <c r="G980" s="19">
        <v>0</v>
      </c>
      <c r="H980" s="97">
        <v>9.0649999999999995</v>
      </c>
      <c r="I980" s="19">
        <v>82.42</v>
      </c>
      <c r="J980" s="19">
        <v>1423.97</v>
      </c>
      <c r="K980" s="19">
        <v>1423.97</v>
      </c>
      <c r="L980" t="str">
        <f>VLOOKUP(LEFT(A980,FIND("-",A980)-1),MASTER!A:C,2,FALSE())</f>
        <v>Silver</v>
      </c>
      <c r="M980" t="str">
        <f>VLOOKUP(LEFT(A980,FIND("-",A980)-1),MASTER!A:C,3,FALSE())</f>
        <v>Sale</v>
      </c>
      <c r="N980">
        <f t="shared" si="78"/>
        <v>9.0649999999999995</v>
      </c>
      <c r="O980">
        <f t="shared" si="79"/>
        <v>82.42</v>
      </c>
      <c r="P980">
        <f t="shared" si="80"/>
        <v>747.13699999999994</v>
      </c>
      <c r="Q980">
        <f t="shared" si="81"/>
        <v>747.13699999999994</v>
      </c>
      <c r="R980">
        <f t="shared" si="82"/>
        <v>0</v>
      </c>
    </row>
    <row r="981" spans="1:18" ht="15" customHeight="1">
      <c r="A981" s="17" t="s">
        <v>358</v>
      </c>
      <c r="B981" s="17" t="s">
        <v>194</v>
      </c>
      <c r="C981" s="17" t="s">
        <v>36</v>
      </c>
      <c r="D981" s="17" t="s">
        <v>40</v>
      </c>
      <c r="E981" s="96" t="s">
        <v>38</v>
      </c>
      <c r="F981" s="96" t="s">
        <v>38</v>
      </c>
      <c r="G981" s="19">
        <v>0</v>
      </c>
      <c r="H981" s="96" t="s">
        <v>38</v>
      </c>
      <c r="I981" s="96" t="s">
        <v>38</v>
      </c>
      <c r="J981" s="19">
        <v>21.36</v>
      </c>
      <c r="K981" s="19">
        <v>0</v>
      </c>
      <c r="L981" t="str">
        <f>VLOOKUP(LEFT(A981,FIND("-",A981)-1),MASTER!A:C,2,FALSE())</f>
        <v>Silver</v>
      </c>
      <c r="M981" t="str">
        <f>VLOOKUP(LEFT(A981,FIND("-",A981)-1),MASTER!A:C,3,FALSE())</f>
        <v>Sale</v>
      </c>
      <c r="N981" t="str">
        <f t="shared" si="78"/>
        <v/>
      </c>
      <c r="O981" t="str">
        <f t="shared" si="79"/>
        <v/>
      </c>
      <c r="P981">
        <f t="shared" si="80"/>
        <v>0</v>
      </c>
      <c r="Q981">
        <f t="shared" si="81"/>
        <v>0</v>
      </c>
      <c r="R981">
        <f t="shared" si="82"/>
        <v>0</v>
      </c>
    </row>
    <row r="982" spans="1:18" ht="15" customHeight="1">
      <c r="A982" s="17" t="s">
        <v>358</v>
      </c>
      <c r="B982" s="17" t="s">
        <v>194</v>
      </c>
      <c r="C982" s="17" t="s">
        <v>36</v>
      </c>
      <c r="D982" s="17" t="s">
        <v>41</v>
      </c>
      <c r="E982" s="96" t="s">
        <v>38</v>
      </c>
      <c r="F982" s="96" t="s">
        <v>38</v>
      </c>
      <c r="G982" s="19">
        <v>0</v>
      </c>
      <c r="H982" s="96" t="s">
        <v>38</v>
      </c>
      <c r="I982" s="96" t="s">
        <v>38</v>
      </c>
      <c r="J982" s="19">
        <v>21.36</v>
      </c>
      <c r="K982" s="19">
        <v>0</v>
      </c>
      <c r="L982" t="str">
        <f>VLOOKUP(LEFT(A982,FIND("-",A982)-1),MASTER!A:C,2,FALSE())</f>
        <v>Silver</v>
      </c>
      <c r="M982" t="str">
        <f>VLOOKUP(LEFT(A982,FIND("-",A982)-1),MASTER!A:C,3,FALSE())</f>
        <v>Sale</v>
      </c>
      <c r="N982" t="str">
        <f t="shared" si="78"/>
        <v/>
      </c>
      <c r="O982" t="str">
        <f t="shared" si="79"/>
        <v/>
      </c>
      <c r="P982">
        <f t="shared" si="80"/>
        <v>0</v>
      </c>
      <c r="Q982">
        <f t="shared" si="81"/>
        <v>0</v>
      </c>
      <c r="R982">
        <f t="shared" si="82"/>
        <v>0</v>
      </c>
    </row>
    <row r="983" spans="1:18" ht="15" customHeight="1">
      <c r="A983" s="17" t="s">
        <v>358</v>
      </c>
      <c r="B983" s="17" t="s">
        <v>194</v>
      </c>
      <c r="C983" s="17" t="s">
        <v>36</v>
      </c>
      <c r="D983" s="17" t="s">
        <v>42</v>
      </c>
      <c r="E983" s="96" t="s">
        <v>38</v>
      </c>
      <c r="F983" s="96" t="s">
        <v>38</v>
      </c>
      <c r="G983" s="19">
        <v>0</v>
      </c>
      <c r="H983" s="96" t="s">
        <v>38</v>
      </c>
      <c r="I983" s="96" t="s">
        <v>38</v>
      </c>
      <c r="J983" s="19">
        <v>0.31</v>
      </c>
      <c r="K983" s="19">
        <v>0</v>
      </c>
      <c r="L983" t="str">
        <f>VLOOKUP(LEFT(A983,FIND("-",A983)-1),MASTER!A:C,2,FALSE())</f>
        <v>Silver</v>
      </c>
      <c r="M983" t="str">
        <f>VLOOKUP(LEFT(A983,FIND("-",A983)-1),MASTER!A:C,3,FALSE())</f>
        <v>Sale</v>
      </c>
      <c r="N983" t="str">
        <f t="shared" si="78"/>
        <v/>
      </c>
      <c r="O983" t="str">
        <f t="shared" si="79"/>
        <v/>
      </c>
      <c r="P983">
        <f t="shared" si="80"/>
        <v>0</v>
      </c>
      <c r="Q983">
        <f t="shared" si="81"/>
        <v>0</v>
      </c>
      <c r="R983">
        <f t="shared" si="82"/>
        <v>0</v>
      </c>
    </row>
    <row r="984" spans="1:18" ht="15" customHeight="1">
      <c r="A984" s="17" t="s">
        <v>358</v>
      </c>
      <c r="B984" s="17" t="s">
        <v>194</v>
      </c>
      <c r="C984" s="17" t="s">
        <v>36</v>
      </c>
      <c r="D984" s="17" t="s">
        <v>43</v>
      </c>
      <c r="E984" s="96" t="s">
        <v>38</v>
      </c>
      <c r="F984" s="96" t="s">
        <v>38</v>
      </c>
      <c r="G984" s="19">
        <v>1467</v>
      </c>
      <c r="H984" s="96" t="s">
        <v>38</v>
      </c>
      <c r="I984" s="96" t="s">
        <v>38</v>
      </c>
      <c r="J984" s="19">
        <v>0</v>
      </c>
      <c r="K984" s="19">
        <v>0</v>
      </c>
      <c r="L984" t="str">
        <f>VLOOKUP(LEFT(A984,FIND("-",A984)-1),MASTER!A:C,2,FALSE())</f>
        <v>Silver</v>
      </c>
      <c r="M984" t="str">
        <f>VLOOKUP(LEFT(A984,FIND("-",A984)-1),MASTER!A:C,3,FALSE())</f>
        <v>Sale</v>
      </c>
      <c r="N984" t="str">
        <f t="shared" si="78"/>
        <v/>
      </c>
      <c r="O984" t="str">
        <f t="shared" si="79"/>
        <v/>
      </c>
      <c r="P984">
        <f t="shared" si="80"/>
        <v>0</v>
      </c>
      <c r="Q984">
        <f t="shared" si="81"/>
        <v>0</v>
      </c>
      <c r="R984">
        <f t="shared" si="82"/>
        <v>0</v>
      </c>
    </row>
    <row r="985" spans="1:18" ht="15" customHeight="1">
      <c r="A985" s="17" t="s">
        <v>364</v>
      </c>
      <c r="B985" s="17" t="s">
        <v>194</v>
      </c>
      <c r="C985" s="17" t="s">
        <v>36</v>
      </c>
      <c r="D985" s="17" t="s">
        <v>37</v>
      </c>
      <c r="E985" s="96" t="s">
        <v>38</v>
      </c>
      <c r="F985" s="19">
        <v>0</v>
      </c>
      <c r="G985" s="19">
        <v>0</v>
      </c>
      <c r="H985" s="97">
        <v>308.50900000000001</v>
      </c>
      <c r="I985" s="19">
        <v>82.27</v>
      </c>
      <c r="J985" s="19">
        <v>25380.39</v>
      </c>
      <c r="K985" s="19">
        <v>25380.39</v>
      </c>
      <c r="L985" t="str">
        <f>VLOOKUP(LEFT(A985,FIND("-",A985)-1),MASTER!A:C,2,FALSE())</f>
        <v>Silver</v>
      </c>
      <c r="M985" t="str">
        <f>VLOOKUP(LEFT(A985,FIND("-",A985)-1),MASTER!A:C,3,FALSE())</f>
        <v>Sale</v>
      </c>
      <c r="N985">
        <f t="shared" si="78"/>
        <v>308.50900000000001</v>
      </c>
      <c r="O985">
        <f t="shared" si="79"/>
        <v>82.27</v>
      </c>
      <c r="P985">
        <f t="shared" si="80"/>
        <v>25381.035</v>
      </c>
      <c r="Q985">
        <f t="shared" si="81"/>
        <v>25381.035</v>
      </c>
      <c r="R985">
        <f t="shared" si="82"/>
        <v>0</v>
      </c>
    </row>
    <row r="986" spans="1:18" ht="15" customHeight="1">
      <c r="A986" s="17" t="s">
        <v>364</v>
      </c>
      <c r="B986" s="17" t="s">
        <v>194</v>
      </c>
      <c r="C986" s="17" t="s">
        <v>36</v>
      </c>
      <c r="D986" s="17" t="s">
        <v>39</v>
      </c>
      <c r="E986" s="96" t="s">
        <v>38</v>
      </c>
      <c r="F986" s="96" t="s">
        <v>38</v>
      </c>
      <c r="G986" s="19">
        <v>0</v>
      </c>
      <c r="H986" s="96" t="s">
        <v>38</v>
      </c>
      <c r="I986" s="96" t="s">
        <v>38</v>
      </c>
      <c r="J986" s="19">
        <v>1483.57</v>
      </c>
      <c r="K986" s="19">
        <v>1483.57</v>
      </c>
      <c r="L986" t="str">
        <f>VLOOKUP(LEFT(A986,FIND("-",A986)-1),MASTER!A:C,2,FALSE())</f>
        <v>Silver</v>
      </c>
      <c r="M986" t="str">
        <f>VLOOKUP(LEFT(A986,FIND("-",A986)-1),MASTER!A:C,3,FALSE())</f>
        <v>Sale</v>
      </c>
      <c r="N986" t="str">
        <f t="shared" si="78"/>
        <v/>
      </c>
      <c r="O986" t="str">
        <f t="shared" si="79"/>
        <v/>
      </c>
      <c r="P986">
        <f t="shared" si="80"/>
        <v>0</v>
      </c>
      <c r="Q986">
        <f t="shared" si="81"/>
        <v>0</v>
      </c>
      <c r="R986">
        <f t="shared" si="82"/>
        <v>0</v>
      </c>
    </row>
    <row r="987" spans="1:18" ht="15" customHeight="1">
      <c r="A987" s="17" t="s">
        <v>364</v>
      </c>
      <c r="B987" s="17" t="s">
        <v>194</v>
      </c>
      <c r="C987" s="17" t="s">
        <v>36</v>
      </c>
      <c r="D987" s="17" t="s">
        <v>40</v>
      </c>
      <c r="E987" s="96" t="s">
        <v>38</v>
      </c>
      <c r="F987" s="96" t="s">
        <v>38</v>
      </c>
      <c r="G987" s="19">
        <v>0</v>
      </c>
      <c r="H987" s="96" t="s">
        <v>38</v>
      </c>
      <c r="I987" s="96" t="s">
        <v>38</v>
      </c>
      <c r="J987" s="19">
        <v>380.71</v>
      </c>
      <c r="K987" s="19">
        <v>0</v>
      </c>
      <c r="L987" t="str">
        <f>VLOOKUP(LEFT(A987,FIND("-",A987)-1),MASTER!A:C,2,FALSE())</f>
        <v>Silver</v>
      </c>
      <c r="M987" t="str">
        <f>VLOOKUP(LEFT(A987,FIND("-",A987)-1),MASTER!A:C,3,FALSE())</f>
        <v>Sale</v>
      </c>
      <c r="N987" t="str">
        <f t="shared" si="78"/>
        <v/>
      </c>
      <c r="O987" t="str">
        <f t="shared" si="79"/>
        <v/>
      </c>
      <c r="P987">
        <f t="shared" si="80"/>
        <v>0</v>
      </c>
      <c r="Q987">
        <f t="shared" si="81"/>
        <v>0</v>
      </c>
      <c r="R987">
        <f t="shared" si="82"/>
        <v>0</v>
      </c>
    </row>
    <row r="988" spans="1:18" ht="15" customHeight="1">
      <c r="A988" s="17" t="s">
        <v>364</v>
      </c>
      <c r="B988" s="17" t="s">
        <v>194</v>
      </c>
      <c r="C988" s="17" t="s">
        <v>36</v>
      </c>
      <c r="D988" s="17" t="s">
        <v>41</v>
      </c>
      <c r="E988" s="96" t="s">
        <v>38</v>
      </c>
      <c r="F988" s="96" t="s">
        <v>38</v>
      </c>
      <c r="G988" s="19">
        <v>0</v>
      </c>
      <c r="H988" s="96" t="s">
        <v>38</v>
      </c>
      <c r="I988" s="96" t="s">
        <v>38</v>
      </c>
      <c r="J988" s="19">
        <v>380.71</v>
      </c>
      <c r="K988" s="19">
        <v>0</v>
      </c>
      <c r="L988" t="str">
        <f>VLOOKUP(LEFT(A988,FIND("-",A988)-1),MASTER!A:C,2,FALSE())</f>
        <v>Silver</v>
      </c>
      <c r="M988" t="str">
        <f>VLOOKUP(LEFT(A988,FIND("-",A988)-1),MASTER!A:C,3,FALSE())</f>
        <v>Sale</v>
      </c>
      <c r="N988" t="str">
        <f t="shared" si="78"/>
        <v/>
      </c>
      <c r="O988" t="str">
        <f t="shared" si="79"/>
        <v/>
      </c>
      <c r="P988">
        <f t="shared" si="80"/>
        <v>0</v>
      </c>
      <c r="Q988">
        <f t="shared" si="81"/>
        <v>0</v>
      </c>
      <c r="R988">
        <f t="shared" si="82"/>
        <v>0</v>
      </c>
    </row>
    <row r="989" spans="1:18" ht="15" customHeight="1">
      <c r="A989" s="17" t="s">
        <v>364</v>
      </c>
      <c r="B989" s="17" t="s">
        <v>194</v>
      </c>
      <c r="C989" s="17" t="s">
        <v>36</v>
      </c>
      <c r="D989" s="17" t="s">
        <v>40</v>
      </c>
      <c r="E989" s="96" t="s">
        <v>38</v>
      </c>
      <c r="F989" s="96" t="s">
        <v>38</v>
      </c>
      <c r="G989" s="19">
        <v>0</v>
      </c>
      <c r="H989" s="96" t="s">
        <v>38</v>
      </c>
      <c r="I989" s="96" t="s">
        <v>38</v>
      </c>
      <c r="J989" s="19">
        <v>22.25</v>
      </c>
      <c r="K989" s="19">
        <v>0</v>
      </c>
      <c r="L989" t="str">
        <f>VLOOKUP(LEFT(A989,FIND("-",A989)-1),MASTER!A:C,2,FALSE())</f>
        <v>Silver</v>
      </c>
      <c r="M989" t="str">
        <f>VLOOKUP(LEFT(A989,FIND("-",A989)-1),MASTER!A:C,3,FALSE())</f>
        <v>Sale</v>
      </c>
      <c r="N989" t="str">
        <f t="shared" si="78"/>
        <v/>
      </c>
      <c r="O989" t="str">
        <f t="shared" si="79"/>
        <v/>
      </c>
      <c r="P989">
        <f t="shared" si="80"/>
        <v>0</v>
      </c>
      <c r="Q989">
        <f t="shared" si="81"/>
        <v>0</v>
      </c>
      <c r="R989">
        <f t="shared" si="82"/>
        <v>0</v>
      </c>
    </row>
    <row r="990" spans="1:18" ht="15" customHeight="1">
      <c r="A990" s="17" t="s">
        <v>364</v>
      </c>
      <c r="B990" s="17" t="s">
        <v>194</v>
      </c>
      <c r="C990" s="17" t="s">
        <v>36</v>
      </c>
      <c r="D990" s="17" t="s">
        <v>41</v>
      </c>
      <c r="E990" s="96" t="s">
        <v>38</v>
      </c>
      <c r="F990" s="96" t="s">
        <v>38</v>
      </c>
      <c r="G990" s="19">
        <v>0</v>
      </c>
      <c r="H990" s="96" t="s">
        <v>38</v>
      </c>
      <c r="I990" s="96" t="s">
        <v>38</v>
      </c>
      <c r="J990" s="19">
        <v>22.25</v>
      </c>
      <c r="K990" s="19">
        <v>0</v>
      </c>
      <c r="L990" t="str">
        <f>VLOOKUP(LEFT(A990,FIND("-",A990)-1),MASTER!A:C,2,FALSE())</f>
        <v>Silver</v>
      </c>
      <c r="M990" t="str">
        <f>VLOOKUP(LEFT(A990,FIND("-",A990)-1),MASTER!A:C,3,FALSE())</f>
        <v>Sale</v>
      </c>
      <c r="N990" t="str">
        <f t="shared" si="78"/>
        <v/>
      </c>
      <c r="O990" t="str">
        <f t="shared" si="79"/>
        <v/>
      </c>
      <c r="P990">
        <f t="shared" si="80"/>
        <v>0</v>
      </c>
      <c r="Q990">
        <f t="shared" si="81"/>
        <v>0</v>
      </c>
      <c r="R990">
        <f t="shared" si="82"/>
        <v>0</v>
      </c>
    </row>
    <row r="991" spans="1:18" ht="15" customHeight="1">
      <c r="A991" s="17" t="s">
        <v>364</v>
      </c>
      <c r="B991" s="17" t="s">
        <v>194</v>
      </c>
      <c r="C991" s="17" t="s">
        <v>36</v>
      </c>
      <c r="D991" s="17" t="s">
        <v>42</v>
      </c>
      <c r="E991" s="96" t="s">
        <v>38</v>
      </c>
      <c r="F991" s="96" t="s">
        <v>38</v>
      </c>
      <c r="G991" s="19">
        <v>0</v>
      </c>
      <c r="H991" s="96" t="s">
        <v>38</v>
      </c>
      <c r="I991" s="96" t="s">
        <v>38</v>
      </c>
      <c r="J991" s="19">
        <v>0.12</v>
      </c>
      <c r="K991" s="19">
        <v>0</v>
      </c>
      <c r="L991" t="str">
        <f>VLOOKUP(LEFT(A991,FIND("-",A991)-1),MASTER!A:C,2,FALSE())</f>
        <v>Silver</v>
      </c>
      <c r="M991" t="str">
        <f>VLOOKUP(LEFT(A991,FIND("-",A991)-1),MASTER!A:C,3,FALSE())</f>
        <v>Sale</v>
      </c>
      <c r="N991" t="str">
        <f t="shared" si="78"/>
        <v/>
      </c>
      <c r="O991" t="str">
        <f t="shared" si="79"/>
        <v/>
      </c>
      <c r="P991">
        <f t="shared" si="80"/>
        <v>0</v>
      </c>
      <c r="Q991">
        <f t="shared" si="81"/>
        <v>0</v>
      </c>
      <c r="R991">
        <f t="shared" si="82"/>
        <v>0</v>
      </c>
    </row>
    <row r="992" spans="1:18" ht="15" customHeight="1">
      <c r="A992" s="17" t="s">
        <v>364</v>
      </c>
      <c r="B992" s="17" t="s">
        <v>194</v>
      </c>
      <c r="C992" s="17" t="s">
        <v>36</v>
      </c>
      <c r="D992" s="17" t="s">
        <v>43</v>
      </c>
      <c r="E992" s="96" t="s">
        <v>38</v>
      </c>
      <c r="F992" s="96" t="s">
        <v>38</v>
      </c>
      <c r="G992" s="19">
        <v>27670</v>
      </c>
      <c r="H992" s="96" t="s">
        <v>38</v>
      </c>
      <c r="I992" s="96" t="s">
        <v>38</v>
      </c>
      <c r="J992" s="19">
        <v>0</v>
      </c>
      <c r="K992" s="19">
        <v>0</v>
      </c>
      <c r="L992" t="str">
        <f>VLOOKUP(LEFT(A992,FIND("-",A992)-1),MASTER!A:C,2,FALSE())</f>
        <v>Silver</v>
      </c>
      <c r="M992" t="str">
        <f>VLOOKUP(LEFT(A992,FIND("-",A992)-1),MASTER!A:C,3,FALSE())</f>
        <v>Sale</v>
      </c>
      <c r="N992" t="str">
        <f t="shared" si="78"/>
        <v/>
      </c>
      <c r="O992" t="str">
        <f t="shared" si="79"/>
        <v/>
      </c>
      <c r="P992">
        <f t="shared" si="80"/>
        <v>0</v>
      </c>
      <c r="Q992">
        <f t="shared" si="81"/>
        <v>0</v>
      </c>
      <c r="R992">
        <f t="shared" si="82"/>
        <v>0</v>
      </c>
    </row>
    <row r="993" spans="1:18" ht="15" customHeight="1">
      <c r="A993" s="17" t="s">
        <v>195</v>
      </c>
      <c r="B993" s="17" t="s">
        <v>194</v>
      </c>
      <c r="C993" s="17" t="s">
        <v>48</v>
      </c>
      <c r="D993" s="17" t="s">
        <v>49</v>
      </c>
      <c r="E993" s="96" t="s">
        <v>38</v>
      </c>
      <c r="F993" s="19">
        <v>0</v>
      </c>
      <c r="G993" s="19">
        <v>0</v>
      </c>
      <c r="H993" s="97">
        <v>55.228000000000002</v>
      </c>
      <c r="I993" s="19">
        <v>7056.9</v>
      </c>
      <c r="J993" s="19">
        <v>389735.77</v>
      </c>
      <c r="K993" s="19">
        <v>389735.77</v>
      </c>
      <c r="L993" t="str">
        <f>VLOOKUP(LEFT(A993,FIND("-",A993)-1),MASTER!A:C,2,FALSE())</f>
        <v>Gold</v>
      </c>
      <c r="M993" t="str">
        <f>VLOOKUP(LEFT(A993,FIND("-",A993)-1),MASTER!A:C,3,FALSE())</f>
        <v>Sale</v>
      </c>
      <c r="N993">
        <f t="shared" si="78"/>
        <v>55.228000000000002</v>
      </c>
      <c r="O993">
        <f t="shared" si="79"/>
        <v>7056.9</v>
      </c>
      <c r="P993">
        <f t="shared" si="80"/>
        <v>389738.473</v>
      </c>
      <c r="Q993">
        <f t="shared" si="81"/>
        <v>389738.473</v>
      </c>
      <c r="R993">
        <f t="shared" si="82"/>
        <v>0</v>
      </c>
    </row>
    <row r="994" spans="1:18" ht="15" customHeight="1">
      <c r="A994" s="17" t="s">
        <v>195</v>
      </c>
      <c r="B994" s="17" t="s">
        <v>194</v>
      </c>
      <c r="C994" s="17" t="s">
        <v>48</v>
      </c>
      <c r="D994" s="17" t="s">
        <v>50</v>
      </c>
      <c r="E994" s="96" t="s">
        <v>38</v>
      </c>
      <c r="F994" s="96" t="s">
        <v>38</v>
      </c>
      <c r="G994" s="19">
        <v>0</v>
      </c>
      <c r="H994" s="96" t="s">
        <v>38</v>
      </c>
      <c r="I994" s="96" t="s">
        <v>38</v>
      </c>
      <c r="J994" s="19">
        <v>8475.34</v>
      </c>
      <c r="K994" s="19">
        <v>8475.34</v>
      </c>
      <c r="L994" t="str">
        <f>VLOOKUP(LEFT(A994,FIND("-",A994)-1),MASTER!A:C,2,FALSE())</f>
        <v>Gold</v>
      </c>
      <c r="M994" t="str">
        <f>VLOOKUP(LEFT(A994,FIND("-",A994)-1),MASTER!A:C,3,FALSE())</f>
        <v>Sale</v>
      </c>
      <c r="N994" t="str">
        <f t="shared" si="78"/>
        <v/>
      </c>
      <c r="O994" t="str">
        <f t="shared" si="79"/>
        <v/>
      </c>
      <c r="P994">
        <f t="shared" si="80"/>
        <v>0</v>
      </c>
      <c r="Q994">
        <f t="shared" si="81"/>
        <v>0</v>
      </c>
      <c r="R994">
        <f t="shared" si="82"/>
        <v>0</v>
      </c>
    </row>
    <row r="995" spans="1:18" ht="15" customHeight="1">
      <c r="A995" s="17" t="s">
        <v>195</v>
      </c>
      <c r="B995" s="17" t="s">
        <v>194</v>
      </c>
      <c r="C995" s="17" t="s">
        <v>48</v>
      </c>
      <c r="D995" s="17" t="s">
        <v>52</v>
      </c>
      <c r="E995" s="96" t="s">
        <v>38</v>
      </c>
      <c r="F995" s="96" t="s">
        <v>38</v>
      </c>
      <c r="G995" s="19">
        <v>0</v>
      </c>
      <c r="H995" s="96" t="s">
        <v>38</v>
      </c>
      <c r="I995" s="96" t="s">
        <v>38</v>
      </c>
      <c r="J995" s="19">
        <v>5846.04</v>
      </c>
      <c r="K995" s="19">
        <v>0</v>
      </c>
      <c r="L995" t="str">
        <f>VLOOKUP(LEFT(A995,FIND("-",A995)-1),MASTER!A:C,2,FALSE())</f>
        <v>Gold</v>
      </c>
      <c r="M995" t="str">
        <f>VLOOKUP(LEFT(A995,FIND("-",A995)-1),MASTER!A:C,3,FALSE())</f>
        <v>Sale</v>
      </c>
      <c r="N995" t="str">
        <f t="shared" si="78"/>
        <v/>
      </c>
      <c r="O995" t="str">
        <f t="shared" si="79"/>
        <v/>
      </c>
      <c r="P995">
        <f t="shared" si="80"/>
        <v>0</v>
      </c>
      <c r="Q995">
        <f t="shared" si="81"/>
        <v>0</v>
      </c>
      <c r="R995">
        <f t="shared" si="82"/>
        <v>0</v>
      </c>
    </row>
    <row r="996" spans="1:18" ht="15" customHeight="1">
      <c r="A996" s="17" t="s">
        <v>195</v>
      </c>
      <c r="B996" s="17" t="s">
        <v>194</v>
      </c>
      <c r="C996" s="17" t="s">
        <v>48</v>
      </c>
      <c r="D996" s="17" t="s">
        <v>53</v>
      </c>
      <c r="E996" s="96" t="s">
        <v>38</v>
      </c>
      <c r="F996" s="96" t="s">
        <v>38</v>
      </c>
      <c r="G996" s="19">
        <v>0</v>
      </c>
      <c r="H996" s="96" t="s">
        <v>38</v>
      </c>
      <c r="I996" s="96" t="s">
        <v>38</v>
      </c>
      <c r="J996" s="19">
        <v>5846.04</v>
      </c>
      <c r="K996" s="19">
        <v>0</v>
      </c>
      <c r="L996" t="str">
        <f>VLOOKUP(LEFT(A996,FIND("-",A996)-1),MASTER!A:C,2,FALSE())</f>
        <v>Gold</v>
      </c>
      <c r="M996" t="str">
        <f>VLOOKUP(LEFT(A996,FIND("-",A996)-1),MASTER!A:C,3,FALSE())</f>
        <v>Sale</v>
      </c>
      <c r="N996" t="str">
        <f t="shared" si="78"/>
        <v/>
      </c>
      <c r="O996" t="str">
        <f t="shared" si="79"/>
        <v/>
      </c>
      <c r="P996">
        <f t="shared" si="80"/>
        <v>0</v>
      </c>
      <c r="Q996">
        <f t="shared" si="81"/>
        <v>0</v>
      </c>
      <c r="R996">
        <f t="shared" si="82"/>
        <v>0</v>
      </c>
    </row>
    <row r="997" spans="1:18" ht="15" customHeight="1">
      <c r="A997" s="17" t="s">
        <v>195</v>
      </c>
      <c r="B997" s="17" t="s">
        <v>194</v>
      </c>
      <c r="C997" s="17" t="s">
        <v>48</v>
      </c>
      <c r="D997" s="17" t="s">
        <v>52</v>
      </c>
      <c r="E997" s="96" t="s">
        <v>38</v>
      </c>
      <c r="F997" s="96" t="s">
        <v>38</v>
      </c>
      <c r="G997" s="19">
        <v>0</v>
      </c>
      <c r="H997" s="96" t="s">
        <v>38</v>
      </c>
      <c r="I997" s="96" t="s">
        <v>38</v>
      </c>
      <c r="J997" s="19">
        <v>127.13</v>
      </c>
      <c r="K997" s="19">
        <v>0</v>
      </c>
      <c r="L997" t="str">
        <f>VLOOKUP(LEFT(A997,FIND("-",A997)-1),MASTER!A:C,2,FALSE())</f>
        <v>Gold</v>
      </c>
      <c r="M997" t="str">
        <f>VLOOKUP(LEFT(A997,FIND("-",A997)-1),MASTER!A:C,3,FALSE())</f>
        <v>Sale</v>
      </c>
      <c r="N997" t="str">
        <f t="shared" si="78"/>
        <v/>
      </c>
      <c r="O997" t="str">
        <f t="shared" si="79"/>
        <v/>
      </c>
      <c r="P997">
        <f t="shared" si="80"/>
        <v>0</v>
      </c>
      <c r="Q997">
        <f t="shared" si="81"/>
        <v>0</v>
      </c>
      <c r="R997">
        <f t="shared" si="82"/>
        <v>0</v>
      </c>
    </row>
    <row r="998" spans="1:18" ht="15" customHeight="1">
      <c r="A998" s="17" t="s">
        <v>195</v>
      </c>
      <c r="B998" s="17" t="s">
        <v>194</v>
      </c>
      <c r="C998" s="17" t="s">
        <v>48</v>
      </c>
      <c r="D998" s="17" t="s">
        <v>53</v>
      </c>
      <c r="E998" s="96" t="s">
        <v>38</v>
      </c>
      <c r="F998" s="96" t="s">
        <v>38</v>
      </c>
      <c r="G998" s="19">
        <v>0</v>
      </c>
      <c r="H998" s="96" t="s">
        <v>38</v>
      </c>
      <c r="I998" s="96" t="s">
        <v>38</v>
      </c>
      <c r="J998" s="19">
        <v>127.13</v>
      </c>
      <c r="K998" s="19">
        <v>0</v>
      </c>
      <c r="L998" t="str">
        <f>VLOOKUP(LEFT(A998,FIND("-",A998)-1),MASTER!A:C,2,FALSE())</f>
        <v>Gold</v>
      </c>
      <c r="M998" t="str">
        <f>VLOOKUP(LEFT(A998,FIND("-",A998)-1),MASTER!A:C,3,FALSE())</f>
        <v>Sale</v>
      </c>
      <c r="N998" t="str">
        <f t="shared" si="78"/>
        <v/>
      </c>
      <c r="O998" t="str">
        <f t="shared" si="79"/>
        <v/>
      </c>
      <c r="P998">
        <f t="shared" si="80"/>
        <v>0</v>
      </c>
      <c r="Q998">
        <f t="shared" si="81"/>
        <v>0</v>
      </c>
      <c r="R998">
        <f t="shared" si="82"/>
        <v>0</v>
      </c>
    </row>
    <row r="999" spans="1:18" ht="15" customHeight="1">
      <c r="A999" s="17" t="s">
        <v>195</v>
      </c>
      <c r="B999" s="17" t="s">
        <v>194</v>
      </c>
      <c r="C999" s="17" t="s">
        <v>48</v>
      </c>
      <c r="D999" s="17" t="s">
        <v>42</v>
      </c>
      <c r="E999" s="96" t="s">
        <v>38</v>
      </c>
      <c r="F999" s="96" t="s">
        <v>38</v>
      </c>
      <c r="G999" s="19">
        <v>0.45</v>
      </c>
      <c r="H999" s="96" t="s">
        <v>38</v>
      </c>
      <c r="I999" s="96" t="s">
        <v>38</v>
      </c>
      <c r="J999" s="19">
        <v>0</v>
      </c>
      <c r="K999" s="19">
        <v>0</v>
      </c>
      <c r="L999" t="str">
        <f>VLOOKUP(LEFT(A999,FIND("-",A999)-1),MASTER!A:C,2,FALSE())</f>
        <v>Gold</v>
      </c>
      <c r="M999" t="str">
        <f>VLOOKUP(LEFT(A999,FIND("-",A999)-1),MASTER!A:C,3,FALSE())</f>
        <v>Sale</v>
      </c>
      <c r="N999" t="str">
        <f t="shared" si="78"/>
        <v/>
      </c>
      <c r="O999" t="str">
        <f t="shared" si="79"/>
        <v/>
      </c>
      <c r="P999">
        <f t="shared" si="80"/>
        <v>0</v>
      </c>
      <c r="Q999">
        <f t="shared" si="81"/>
        <v>0</v>
      </c>
      <c r="R999">
        <f t="shared" si="82"/>
        <v>0</v>
      </c>
    </row>
    <row r="1000" spans="1:18" ht="15" customHeight="1">
      <c r="A1000" s="17" t="s">
        <v>195</v>
      </c>
      <c r="B1000" s="17" t="s">
        <v>194</v>
      </c>
      <c r="C1000" s="17" t="s">
        <v>48</v>
      </c>
      <c r="D1000" s="17" t="s">
        <v>43</v>
      </c>
      <c r="E1000" s="96" t="s">
        <v>38</v>
      </c>
      <c r="F1000" s="96" t="s">
        <v>38</v>
      </c>
      <c r="G1000" s="19">
        <v>410157</v>
      </c>
      <c r="H1000" s="96" t="s">
        <v>38</v>
      </c>
      <c r="I1000" s="96" t="s">
        <v>38</v>
      </c>
      <c r="J1000" s="19">
        <v>0</v>
      </c>
      <c r="K1000" s="19">
        <v>0</v>
      </c>
      <c r="L1000" t="str">
        <f>VLOOKUP(LEFT(A1000,FIND("-",A1000)-1),MASTER!A:C,2,FALSE())</f>
        <v>Gold</v>
      </c>
      <c r="M1000" t="str">
        <f>VLOOKUP(LEFT(A1000,FIND("-",A1000)-1),MASTER!A:C,3,FALSE())</f>
        <v>Sale</v>
      </c>
      <c r="N1000" t="str">
        <f t="shared" si="78"/>
        <v/>
      </c>
      <c r="O1000" t="str">
        <f t="shared" si="79"/>
        <v/>
      </c>
      <c r="P1000">
        <f t="shared" si="80"/>
        <v>0</v>
      </c>
      <c r="Q1000">
        <f t="shared" si="81"/>
        <v>0</v>
      </c>
      <c r="R1000">
        <f t="shared" si="82"/>
        <v>0</v>
      </c>
    </row>
    <row r="1001" spans="1:18" ht="15" customHeight="1">
      <c r="A1001" s="17" t="s">
        <v>196</v>
      </c>
      <c r="B1001" s="17" t="s">
        <v>194</v>
      </c>
      <c r="C1001" s="17" t="s">
        <v>48</v>
      </c>
      <c r="D1001" s="17" t="s">
        <v>49</v>
      </c>
      <c r="E1001" s="96" t="s">
        <v>38</v>
      </c>
      <c r="F1001" s="19">
        <v>0</v>
      </c>
      <c r="G1001" s="19">
        <v>0</v>
      </c>
      <c r="H1001" s="97">
        <v>41.473999999999997</v>
      </c>
      <c r="I1001" s="19">
        <v>7056.9</v>
      </c>
      <c r="J1001" s="19">
        <v>292675.14</v>
      </c>
      <c r="K1001" s="19">
        <v>292675.14</v>
      </c>
      <c r="L1001" t="str">
        <f>VLOOKUP(LEFT(A1001,FIND("-",A1001)-1),MASTER!A:C,2,FALSE())</f>
        <v>Gold</v>
      </c>
      <c r="M1001" t="str">
        <f>VLOOKUP(LEFT(A1001,FIND("-",A1001)-1),MASTER!A:C,3,FALSE())</f>
        <v>Sale</v>
      </c>
      <c r="N1001">
        <f t="shared" si="78"/>
        <v>41.473999999999997</v>
      </c>
      <c r="O1001">
        <f t="shared" si="79"/>
        <v>7056.9</v>
      </c>
      <c r="P1001">
        <f t="shared" si="80"/>
        <v>292677.87099999998</v>
      </c>
      <c r="Q1001">
        <f t="shared" si="81"/>
        <v>292677.87099999998</v>
      </c>
      <c r="R1001">
        <f t="shared" si="82"/>
        <v>0</v>
      </c>
    </row>
    <row r="1002" spans="1:18" ht="15" customHeight="1">
      <c r="A1002" s="17" t="s">
        <v>196</v>
      </c>
      <c r="B1002" s="17" t="s">
        <v>194</v>
      </c>
      <c r="C1002" s="17" t="s">
        <v>48</v>
      </c>
      <c r="D1002" s="17" t="s">
        <v>50</v>
      </c>
      <c r="E1002" s="96" t="s">
        <v>38</v>
      </c>
      <c r="F1002" s="96" t="s">
        <v>38</v>
      </c>
      <c r="G1002" s="19">
        <v>0</v>
      </c>
      <c r="H1002" s="96" t="s">
        <v>38</v>
      </c>
      <c r="I1002" s="96" t="s">
        <v>38</v>
      </c>
      <c r="J1002" s="19">
        <v>6365.32</v>
      </c>
      <c r="K1002" s="19">
        <v>6365.32</v>
      </c>
      <c r="L1002" t="str">
        <f>VLOOKUP(LEFT(A1002,FIND("-",A1002)-1),MASTER!A:C,2,FALSE())</f>
        <v>Gold</v>
      </c>
      <c r="M1002" t="str">
        <f>VLOOKUP(LEFT(A1002,FIND("-",A1002)-1),MASTER!A:C,3,FALSE())</f>
        <v>Sale</v>
      </c>
      <c r="N1002" t="str">
        <f t="shared" si="78"/>
        <v/>
      </c>
      <c r="O1002" t="str">
        <f t="shared" si="79"/>
        <v/>
      </c>
      <c r="P1002">
        <f t="shared" si="80"/>
        <v>0</v>
      </c>
      <c r="Q1002">
        <f t="shared" si="81"/>
        <v>0</v>
      </c>
      <c r="R1002">
        <f t="shared" si="82"/>
        <v>0</v>
      </c>
    </row>
    <row r="1003" spans="1:18" ht="15" customHeight="1">
      <c r="A1003" s="17" t="s">
        <v>196</v>
      </c>
      <c r="B1003" s="17" t="s">
        <v>194</v>
      </c>
      <c r="C1003" s="17" t="s">
        <v>48</v>
      </c>
      <c r="D1003" s="17" t="s">
        <v>52</v>
      </c>
      <c r="E1003" s="96" t="s">
        <v>38</v>
      </c>
      <c r="F1003" s="96" t="s">
        <v>38</v>
      </c>
      <c r="G1003" s="19">
        <v>0</v>
      </c>
      <c r="H1003" s="96" t="s">
        <v>38</v>
      </c>
      <c r="I1003" s="96" t="s">
        <v>38</v>
      </c>
      <c r="J1003" s="19">
        <v>4390.13</v>
      </c>
      <c r="K1003" s="19">
        <v>0</v>
      </c>
      <c r="L1003" t="str">
        <f>VLOOKUP(LEFT(A1003,FIND("-",A1003)-1),MASTER!A:C,2,FALSE())</f>
        <v>Gold</v>
      </c>
      <c r="M1003" t="str">
        <f>VLOOKUP(LEFT(A1003,FIND("-",A1003)-1),MASTER!A:C,3,FALSE())</f>
        <v>Sale</v>
      </c>
      <c r="N1003" t="str">
        <f t="shared" si="78"/>
        <v/>
      </c>
      <c r="O1003" t="str">
        <f t="shared" si="79"/>
        <v/>
      </c>
      <c r="P1003">
        <f t="shared" si="80"/>
        <v>0</v>
      </c>
      <c r="Q1003">
        <f t="shared" si="81"/>
        <v>0</v>
      </c>
      <c r="R1003">
        <f t="shared" si="82"/>
        <v>0</v>
      </c>
    </row>
    <row r="1004" spans="1:18" ht="15" customHeight="1">
      <c r="A1004" s="17" t="s">
        <v>196</v>
      </c>
      <c r="B1004" s="17" t="s">
        <v>194</v>
      </c>
      <c r="C1004" s="17" t="s">
        <v>48</v>
      </c>
      <c r="D1004" s="17" t="s">
        <v>53</v>
      </c>
      <c r="E1004" s="96" t="s">
        <v>38</v>
      </c>
      <c r="F1004" s="96" t="s">
        <v>38</v>
      </c>
      <c r="G1004" s="19">
        <v>0</v>
      </c>
      <c r="H1004" s="96" t="s">
        <v>38</v>
      </c>
      <c r="I1004" s="96" t="s">
        <v>38</v>
      </c>
      <c r="J1004" s="19">
        <v>4390.13</v>
      </c>
      <c r="K1004" s="19">
        <v>0</v>
      </c>
      <c r="L1004" t="str">
        <f>VLOOKUP(LEFT(A1004,FIND("-",A1004)-1),MASTER!A:C,2,FALSE())</f>
        <v>Gold</v>
      </c>
      <c r="M1004" t="str">
        <f>VLOOKUP(LEFT(A1004,FIND("-",A1004)-1),MASTER!A:C,3,FALSE())</f>
        <v>Sale</v>
      </c>
      <c r="N1004" t="str">
        <f t="shared" si="78"/>
        <v/>
      </c>
      <c r="O1004" t="str">
        <f t="shared" si="79"/>
        <v/>
      </c>
      <c r="P1004">
        <f t="shared" si="80"/>
        <v>0</v>
      </c>
      <c r="Q1004">
        <f t="shared" si="81"/>
        <v>0</v>
      </c>
      <c r="R1004">
        <f t="shared" si="82"/>
        <v>0</v>
      </c>
    </row>
    <row r="1005" spans="1:18" ht="15" customHeight="1">
      <c r="A1005" s="17" t="s">
        <v>196</v>
      </c>
      <c r="B1005" s="17" t="s">
        <v>194</v>
      </c>
      <c r="C1005" s="17" t="s">
        <v>48</v>
      </c>
      <c r="D1005" s="17" t="s">
        <v>52</v>
      </c>
      <c r="E1005" s="96" t="s">
        <v>38</v>
      </c>
      <c r="F1005" s="96" t="s">
        <v>38</v>
      </c>
      <c r="G1005" s="19">
        <v>0</v>
      </c>
      <c r="H1005" s="96" t="s">
        <v>38</v>
      </c>
      <c r="I1005" s="96" t="s">
        <v>38</v>
      </c>
      <c r="J1005" s="19">
        <v>95.48</v>
      </c>
      <c r="K1005" s="19">
        <v>0</v>
      </c>
      <c r="L1005" t="str">
        <f>VLOOKUP(LEFT(A1005,FIND("-",A1005)-1),MASTER!A:C,2,FALSE())</f>
        <v>Gold</v>
      </c>
      <c r="M1005" t="str">
        <f>VLOOKUP(LEFT(A1005,FIND("-",A1005)-1),MASTER!A:C,3,FALSE())</f>
        <v>Sale</v>
      </c>
      <c r="N1005" t="str">
        <f t="shared" si="78"/>
        <v/>
      </c>
      <c r="O1005" t="str">
        <f t="shared" si="79"/>
        <v/>
      </c>
      <c r="P1005">
        <f t="shared" si="80"/>
        <v>0</v>
      </c>
      <c r="Q1005">
        <f t="shared" si="81"/>
        <v>0</v>
      </c>
      <c r="R1005">
        <f t="shared" si="82"/>
        <v>0</v>
      </c>
    </row>
    <row r="1006" spans="1:18" ht="15" customHeight="1">
      <c r="A1006" s="17" t="s">
        <v>196</v>
      </c>
      <c r="B1006" s="17" t="s">
        <v>194</v>
      </c>
      <c r="C1006" s="17" t="s">
        <v>48</v>
      </c>
      <c r="D1006" s="17" t="s">
        <v>53</v>
      </c>
      <c r="E1006" s="96" t="s">
        <v>38</v>
      </c>
      <c r="F1006" s="96" t="s">
        <v>38</v>
      </c>
      <c r="G1006" s="19">
        <v>0</v>
      </c>
      <c r="H1006" s="96" t="s">
        <v>38</v>
      </c>
      <c r="I1006" s="96" t="s">
        <v>38</v>
      </c>
      <c r="J1006" s="19">
        <v>95.48</v>
      </c>
      <c r="K1006" s="19">
        <v>0</v>
      </c>
      <c r="L1006" t="str">
        <f>VLOOKUP(LEFT(A1006,FIND("-",A1006)-1),MASTER!A:C,2,FALSE())</f>
        <v>Gold</v>
      </c>
      <c r="M1006" t="str">
        <f>VLOOKUP(LEFT(A1006,FIND("-",A1006)-1),MASTER!A:C,3,FALSE())</f>
        <v>Sale</v>
      </c>
      <c r="N1006" t="str">
        <f t="shared" si="78"/>
        <v/>
      </c>
      <c r="O1006" t="str">
        <f t="shared" si="79"/>
        <v/>
      </c>
      <c r="P1006">
        <f t="shared" si="80"/>
        <v>0</v>
      </c>
      <c r="Q1006">
        <f t="shared" si="81"/>
        <v>0</v>
      </c>
      <c r="R1006">
        <f t="shared" si="82"/>
        <v>0</v>
      </c>
    </row>
    <row r="1007" spans="1:18" ht="15" customHeight="1">
      <c r="A1007" s="17" t="s">
        <v>196</v>
      </c>
      <c r="B1007" s="17" t="s">
        <v>194</v>
      </c>
      <c r="C1007" s="17" t="s">
        <v>48</v>
      </c>
      <c r="D1007" s="17" t="s">
        <v>42</v>
      </c>
      <c r="E1007" s="96" t="s">
        <v>38</v>
      </c>
      <c r="F1007" s="96" t="s">
        <v>38</v>
      </c>
      <c r="G1007" s="19">
        <v>0</v>
      </c>
      <c r="H1007" s="96" t="s">
        <v>38</v>
      </c>
      <c r="I1007" s="96" t="s">
        <v>38</v>
      </c>
      <c r="J1007" s="19">
        <v>0.32</v>
      </c>
      <c r="K1007" s="19">
        <v>0</v>
      </c>
      <c r="L1007" t="str">
        <f>VLOOKUP(LEFT(A1007,FIND("-",A1007)-1),MASTER!A:C,2,FALSE())</f>
        <v>Gold</v>
      </c>
      <c r="M1007" t="str">
        <f>VLOOKUP(LEFT(A1007,FIND("-",A1007)-1),MASTER!A:C,3,FALSE())</f>
        <v>Sale</v>
      </c>
      <c r="N1007" t="str">
        <f t="shared" si="78"/>
        <v/>
      </c>
      <c r="O1007" t="str">
        <f t="shared" si="79"/>
        <v/>
      </c>
      <c r="P1007">
        <f t="shared" si="80"/>
        <v>0</v>
      </c>
      <c r="Q1007">
        <f t="shared" si="81"/>
        <v>0</v>
      </c>
      <c r="R1007">
        <f t="shared" si="82"/>
        <v>0</v>
      </c>
    </row>
    <row r="1008" spans="1:18" ht="15" customHeight="1">
      <c r="A1008" s="17" t="s">
        <v>196</v>
      </c>
      <c r="B1008" s="17" t="s">
        <v>194</v>
      </c>
      <c r="C1008" s="17" t="s">
        <v>48</v>
      </c>
      <c r="D1008" s="17" t="s">
        <v>43</v>
      </c>
      <c r="E1008" s="96" t="s">
        <v>38</v>
      </c>
      <c r="F1008" s="96" t="s">
        <v>38</v>
      </c>
      <c r="G1008" s="19">
        <v>308012</v>
      </c>
      <c r="H1008" s="96" t="s">
        <v>38</v>
      </c>
      <c r="I1008" s="96" t="s">
        <v>38</v>
      </c>
      <c r="J1008" s="19">
        <v>0</v>
      </c>
      <c r="K1008" s="19">
        <v>0</v>
      </c>
      <c r="L1008" t="str">
        <f>VLOOKUP(LEFT(A1008,FIND("-",A1008)-1),MASTER!A:C,2,FALSE())</f>
        <v>Gold</v>
      </c>
      <c r="M1008" t="str">
        <f>VLOOKUP(LEFT(A1008,FIND("-",A1008)-1),MASTER!A:C,3,FALSE())</f>
        <v>Sale</v>
      </c>
      <c r="N1008" t="str">
        <f t="shared" si="78"/>
        <v/>
      </c>
      <c r="O1008" t="str">
        <f t="shared" si="79"/>
        <v/>
      </c>
      <c r="P1008">
        <f t="shared" si="80"/>
        <v>0</v>
      </c>
      <c r="Q1008">
        <f t="shared" si="81"/>
        <v>0</v>
      </c>
      <c r="R1008">
        <f t="shared" si="82"/>
        <v>0</v>
      </c>
    </row>
    <row r="1009" spans="1:18" ht="15" customHeight="1">
      <c r="A1009" s="17" t="s">
        <v>197</v>
      </c>
      <c r="B1009" s="17" t="s">
        <v>194</v>
      </c>
      <c r="C1009" s="17" t="s">
        <v>48</v>
      </c>
      <c r="D1009" s="17" t="s">
        <v>49</v>
      </c>
      <c r="E1009" s="96" t="s">
        <v>38</v>
      </c>
      <c r="F1009" s="19">
        <v>0</v>
      </c>
      <c r="G1009" s="19">
        <v>0</v>
      </c>
      <c r="H1009" s="97">
        <v>74.989000000000004</v>
      </c>
      <c r="I1009" s="19">
        <v>7056.9</v>
      </c>
      <c r="J1009" s="19">
        <v>529191.46</v>
      </c>
      <c r="K1009" s="19">
        <v>529191.46</v>
      </c>
      <c r="L1009" t="str">
        <f>VLOOKUP(LEFT(A1009,FIND("-",A1009)-1),MASTER!A:C,2,FALSE())</f>
        <v>Gold</v>
      </c>
      <c r="M1009" t="str">
        <f>VLOOKUP(LEFT(A1009,FIND("-",A1009)-1),MASTER!A:C,3,FALSE())</f>
        <v>Sale</v>
      </c>
      <c r="N1009">
        <f t="shared" si="78"/>
        <v>74.989000000000004</v>
      </c>
      <c r="O1009">
        <f t="shared" si="79"/>
        <v>7056.9</v>
      </c>
      <c r="P1009">
        <f t="shared" si="80"/>
        <v>529189.87399999995</v>
      </c>
      <c r="Q1009">
        <f t="shared" si="81"/>
        <v>529189.87399999995</v>
      </c>
      <c r="R1009">
        <f t="shared" si="82"/>
        <v>0</v>
      </c>
    </row>
    <row r="1010" spans="1:18" ht="15" customHeight="1">
      <c r="A1010" s="17" t="s">
        <v>197</v>
      </c>
      <c r="B1010" s="17" t="s">
        <v>194</v>
      </c>
      <c r="C1010" s="17" t="s">
        <v>48</v>
      </c>
      <c r="D1010" s="17" t="s">
        <v>50</v>
      </c>
      <c r="E1010" s="96" t="s">
        <v>38</v>
      </c>
      <c r="F1010" s="96" t="s">
        <v>38</v>
      </c>
      <c r="G1010" s="19">
        <v>0</v>
      </c>
      <c r="H1010" s="96" t="s">
        <v>38</v>
      </c>
      <c r="I1010" s="96" t="s">
        <v>38</v>
      </c>
      <c r="J1010" s="19">
        <v>25298.99</v>
      </c>
      <c r="K1010" s="19">
        <v>25298.99</v>
      </c>
      <c r="L1010" t="str">
        <f>VLOOKUP(LEFT(A1010,FIND("-",A1010)-1),MASTER!A:C,2,FALSE())</f>
        <v>Gold</v>
      </c>
      <c r="M1010" t="str">
        <f>VLOOKUP(LEFT(A1010,FIND("-",A1010)-1),MASTER!A:C,3,FALSE())</f>
        <v>Sale</v>
      </c>
      <c r="N1010" t="str">
        <f t="shared" si="78"/>
        <v/>
      </c>
      <c r="O1010" t="str">
        <f t="shared" si="79"/>
        <v/>
      </c>
      <c r="P1010">
        <f t="shared" si="80"/>
        <v>0</v>
      </c>
      <c r="Q1010">
        <f t="shared" si="81"/>
        <v>0</v>
      </c>
      <c r="R1010">
        <f t="shared" si="82"/>
        <v>0</v>
      </c>
    </row>
    <row r="1011" spans="1:18" ht="15" customHeight="1">
      <c r="A1011" s="17" t="s">
        <v>197</v>
      </c>
      <c r="B1011" s="17" t="s">
        <v>194</v>
      </c>
      <c r="C1011" s="17" t="s">
        <v>48</v>
      </c>
      <c r="D1011" s="17" t="s">
        <v>51</v>
      </c>
      <c r="E1011" s="96" t="s">
        <v>38</v>
      </c>
      <c r="F1011" s="96" t="s">
        <v>38</v>
      </c>
      <c r="G1011" s="19">
        <v>0</v>
      </c>
      <c r="H1011" s="96" t="s">
        <v>38</v>
      </c>
      <c r="I1011" s="96" t="s">
        <v>38</v>
      </c>
      <c r="J1011" s="19">
        <v>531.16</v>
      </c>
      <c r="K1011" s="19">
        <v>531.16</v>
      </c>
      <c r="L1011" t="str">
        <f>VLOOKUP(LEFT(A1011,FIND("-",A1011)-1),MASTER!A:C,2,FALSE())</f>
        <v>Gold</v>
      </c>
      <c r="M1011" t="str">
        <f>VLOOKUP(LEFT(A1011,FIND("-",A1011)-1),MASTER!A:C,3,FALSE())</f>
        <v>Sale</v>
      </c>
      <c r="N1011" t="str">
        <f t="shared" si="78"/>
        <v/>
      </c>
      <c r="O1011" t="str">
        <f t="shared" si="79"/>
        <v/>
      </c>
      <c r="P1011">
        <f t="shared" si="80"/>
        <v>0</v>
      </c>
      <c r="Q1011">
        <f t="shared" si="81"/>
        <v>0</v>
      </c>
      <c r="R1011">
        <f t="shared" si="82"/>
        <v>0</v>
      </c>
    </row>
    <row r="1012" spans="1:18" ht="15" customHeight="1">
      <c r="A1012" s="17" t="s">
        <v>197</v>
      </c>
      <c r="B1012" s="17" t="s">
        <v>194</v>
      </c>
      <c r="C1012" s="17" t="s">
        <v>48</v>
      </c>
      <c r="D1012" s="17" t="s">
        <v>52</v>
      </c>
      <c r="E1012" s="96" t="s">
        <v>38</v>
      </c>
      <c r="F1012" s="96" t="s">
        <v>38</v>
      </c>
      <c r="G1012" s="19">
        <v>0</v>
      </c>
      <c r="H1012" s="96" t="s">
        <v>38</v>
      </c>
      <c r="I1012" s="96" t="s">
        <v>38</v>
      </c>
      <c r="J1012" s="19">
        <v>7937.87</v>
      </c>
      <c r="K1012" s="19">
        <v>0</v>
      </c>
      <c r="L1012" t="str">
        <f>VLOOKUP(LEFT(A1012,FIND("-",A1012)-1),MASTER!A:C,2,FALSE())</f>
        <v>Gold</v>
      </c>
      <c r="M1012" t="str">
        <f>VLOOKUP(LEFT(A1012,FIND("-",A1012)-1),MASTER!A:C,3,FALSE())</f>
        <v>Sale</v>
      </c>
      <c r="N1012" t="str">
        <f t="shared" si="78"/>
        <v/>
      </c>
      <c r="O1012" t="str">
        <f t="shared" si="79"/>
        <v/>
      </c>
      <c r="P1012">
        <f t="shared" si="80"/>
        <v>0</v>
      </c>
      <c r="Q1012">
        <f t="shared" si="81"/>
        <v>0</v>
      </c>
      <c r="R1012">
        <f t="shared" si="82"/>
        <v>0</v>
      </c>
    </row>
    <row r="1013" spans="1:18" ht="15" customHeight="1">
      <c r="A1013" s="17" t="s">
        <v>197</v>
      </c>
      <c r="B1013" s="17" t="s">
        <v>194</v>
      </c>
      <c r="C1013" s="17" t="s">
        <v>48</v>
      </c>
      <c r="D1013" s="17" t="s">
        <v>53</v>
      </c>
      <c r="E1013" s="96" t="s">
        <v>38</v>
      </c>
      <c r="F1013" s="96" t="s">
        <v>38</v>
      </c>
      <c r="G1013" s="19">
        <v>0</v>
      </c>
      <c r="H1013" s="96" t="s">
        <v>38</v>
      </c>
      <c r="I1013" s="96" t="s">
        <v>38</v>
      </c>
      <c r="J1013" s="19">
        <v>7937.87</v>
      </c>
      <c r="K1013" s="19">
        <v>0</v>
      </c>
      <c r="L1013" t="str">
        <f>VLOOKUP(LEFT(A1013,FIND("-",A1013)-1),MASTER!A:C,2,FALSE())</f>
        <v>Gold</v>
      </c>
      <c r="M1013" t="str">
        <f>VLOOKUP(LEFT(A1013,FIND("-",A1013)-1),MASTER!A:C,3,FALSE())</f>
        <v>Sale</v>
      </c>
      <c r="N1013" t="str">
        <f t="shared" si="78"/>
        <v/>
      </c>
      <c r="O1013" t="str">
        <f t="shared" si="79"/>
        <v/>
      </c>
      <c r="P1013">
        <f t="shared" si="80"/>
        <v>0</v>
      </c>
      <c r="Q1013">
        <f t="shared" si="81"/>
        <v>0</v>
      </c>
      <c r="R1013">
        <f t="shared" si="82"/>
        <v>0</v>
      </c>
    </row>
    <row r="1014" spans="1:18" ht="15" customHeight="1">
      <c r="A1014" s="17" t="s">
        <v>197</v>
      </c>
      <c r="B1014" s="17" t="s">
        <v>194</v>
      </c>
      <c r="C1014" s="17" t="s">
        <v>48</v>
      </c>
      <c r="D1014" s="17" t="s">
        <v>52</v>
      </c>
      <c r="E1014" s="96" t="s">
        <v>38</v>
      </c>
      <c r="F1014" s="96" t="s">
        <v>38</v>
      </c>
      <c r="G1014" s="19">
        <v>0</v>
      </c>
      <c r="H1014" s="96" t="s">
        <v>38</v>
      </c>
      <c r="I1014" s="96" t="s">
        <v>38</v>
      </c>
      <c r="J1014" s="19">
        <v>379.48</v>
      </c>
      <c r="K1014" s="19">
        <v>0</v>
      </c>
      <c r="L1014" t="str">
        <f>VLOOKUP(LEFT(A1014,FIND("-",A1014)-1),MASTER!A:C,2,FALSE())</f>
        <v>Gold</v>
      </c>
      <c r="M1014" t="str">
        <f>VLOOKUP(LEFT(A1014,FIND("-",A1014)-1),MASTER!A:C,3,FALSE())</f>
        <v>Sale</v>
      </c>
      <c r="N1014" t="str">
        <f t="shared" si="78"/>
        <v/>
      </c>
      <c r="O1014" t="str">
        <f t="shared" si="79"/>
        <v/>
      </c>
      <c r="P1014">
        <f t="shared" si="80"/>
        <v>0</v>
      </c>
      <c r="Q1014">
        <f t="shared" si="81"/>
        <v>0</v>
      </c>
      <c r="R1014">
        <f t="shared" si="82"/>
        <v>0</v>
      </c>
    </row>
    <row r="1015" spans="1:18" ht="15" customHeight="1">
      <c r="A1015" s="17" t="s">
        <v>197</v>
      </c>
      <c r="B1015" s="17" t="s">
        <v>194</v>
      </c>
      <c r="C1015" s="17" t="s">
        <v>48</v>
      </c>
      <c r="D1015" s="17" t="s">
        <v>53</v>
      </c>
      <c r="E1015" s="96" t="s">
        <v>38</v>
      </c>
      <c r="F1015" s="96" t="s">
        <v>38</v>
      </c>
      <c r="G1015" s="19">
        <v>0</v>
      </c>
      <c r="H1015" s="96" t="s">
        <v>38</v>
      </c>
      <c r="I1015" s="96" t="s">
        <v>38</v>
      </c>
      <c r="J1015" s="19">
        <v>379.48</v>
      </c>
      <c r="K1015" s="19">
        <v>0</v>
      </c>
      <c r="L1015" t="str">
        <f>VLOOKUP(LEFT(A1015,FIND("-",A1015)-1),MASTER!A:C,2,FALSE())</f>
        <v>Gold</v>
      </c>
      <c r="M1015" t="str">
        <f>VLOOKUP(LEFT(A1015,FIND("-",A1015)-1),MASTER!A:C,3,FALSE())</f>
        <v>Sale</v>
      </c>
      <c r="N1015" t="str">
        <f t="shared" si="78"/>
        <v/>
      </c>
      <c r="O1015" t="str">
        <f t="shared" si="79"/>
        <v/>
      </c>
      <c r="P1015">
        <f t="shared" si="80"/>
        <v>0</v>
      </c>
      <c r="Q1015">
        <f t="shared" si="81"/>
        <v>0</v>
      </c>
      <c r="R1015">
        <f t="shared" si="82"/>
        <v>0</v>
      </c>
    </row>
    <row r="1016" spans="1:18" ht="15" customHeight="1">
      <c r="A1016" s="17" t="s">
        <v>197</v>
      </c>
      <c r="B1016" s="17" t="s">
        <v>194</v>
      </c>
      <c r="C1016" s="17" t="s">
        <v>48</v>
      </c>
      <c r="D1016" s="17" t="s">
        <v>54</v>
      </c>
      <c r="E1016" s="96" t="s">
        <v>38</v>
      </c>
      <c r="F1016" s="96" t="s">
        <v>38</v>
      </c>
      <c r="G1016" s="19">
        <v>0</v>
      </c>
      <c r="H1016" s="96" t="s">
        <v>38</v>
      </c>
      <c r="I1016" s="96" t="s">
        <v>38</v>
      </c>
      <c r="J1016" s="19">
        <v>7.97</v>
      </c>
      <c r="K1016" s="19">
        <v>0</v>
      </c>
      <c r="L1016" t="str">
        <f>VLOOKUP(LEFT(A1016,FIND("-",A1016)-1),MASTER!A:C,2,FALSE())</f>
        <v>Gold</v>
      </c>
      <c r="M1016" t="str">
        <f>VLOOKUP(LEFT(A1016,FIND("-",A1016)-1),MASTER!A:C,3,FALSE())</f>
        <v>Sale</v>
      </c>
      <c r="N1016" t="str">
        <f t="shared" si="78"/>
        <v/>
      </c>
      <c r="O1016" t="str">
        <f t="shared" si="79"/>
        <v/>
      </c>
      <c r="P1016">
        <f t="shared" si="80"/>
        <v>0</v>
      </c>
      <c r="Q1016">
        <f t="shared" si="81"/>
        <v>0</v>
      </c>
      <c r="R1016">
        <f t="shared" si="82"/>
        <v>0</v>
      </c>
    </row>
    <row r="1017" spans="1:18" ht="15" customHeight="1">
      <c r="A1017" s="17" t="s">
        <v>197</v>
      </c>
      <c r="B1017" s="17" t="s">
        <v>194</v>
      </c>
      <c r="C1017" s="17" t="s">
        <v>48</v>
      </c>
      <c r="D1017" s="17" t="s">
        <v>55</v>
      </c>
      <c r="E1017" s="96" t="s">
        <v>38</v>
      </c>
      <c r="F1017" s="96" t="s">
        <v>38</v>
      </c>
      <c r="G1017" s="19">
        <v>0</v>
      </c>
      <c r="H1017" s="96" t="s">
        <v>38</v>
      </c>
      <c r="I1017" s="96" t="s">
        <v>38</v>
      </c>
      <c r="J1017" s="19">
        <v>7.97</v>
      </c>
      <c r="K1017" s="19">
        <v>0</v>
      </c>
      <c r="L1017" t="str">
        <f>VLOOKUP(LEFT(A1017,FIND("-",A1017)-1),MASTER!A:C,2,FALSE())</f>
        <v>Gold</v>
      </c>
      <c r="M1017" t="str">
        <f>VLOOKUP(LEFT(A1017,FIND("-",A1017)-1),MASTER!A:C,3,FALSE())</f>
        <v>Sale</v>
      </c>
      <c r="N1017" t="str">
        <f t="shared" si="78"/>
        <v/>
      </c>
      <c r="O1017" t="str">
        <f t="shared" si="79"/>
        <v/>
      </c>
      <c r="P1017">
        <f t="shared" si="80"/>
        <v>0</v>
      </c>
      <c r="Q1017">
        <f t="shared" si="81"/>
        <v>0</v>
      </c>
      <c r="R1017">
        <f t="shared" si="82"/>
        <v>0</v>
      </c>
    </row>
    <row r="1018" spans="1:18" ht="15" customHeight="1">
      <c r="A1018" s="17" t="s">
        <v>197</v>
      </c>
      <c r="B1018" s="17" t="s">
        <v>194</v>
      </c>
      <c r="C1018" s="17" t="s">
        <v>48</v>
      </c>
      <c r="D1018" s="17" t="s">
        <v>42</v>
      </c>
      <c r="E1018" s="96" t="s">
        <v>38</v>
      </c>
      <c r="F1018" s="96" t="s">
        <v>38</v>
      </c>
      <c r="G1018" s="19">
        <v>0.25</v>
      </c>
      <c r="H1018" s="96" t="s">
        <v>38</v>
      </c>
      <c r="I1018" s="96" t="s">
        <v>38</v>
      </c>
      <c r="J1018" s="19">
        <v>0</v>
      </c>
      <c r="K1018" s="19">
        <v>0</v>
      </c>
      <c r="L1018" t="str">
        <f>VLOOKUP(LEFT(A1018,FIND("-",A1018)-1),MASTER!A:C,2,FALSE())</f>
        <v>Gold</v>
      </c>
      <c r="M1018" t="str">
        <f>VLOOKUP(LEFT(A1018,FIND("-",A1018)-1),MASTER!A:C,3,FALSE())</f>
        <v>Sale</v>
      </c>
      <c r="N1018" t="str">
        <f t="shared" si="78"/>
        <v/>
      </c>
      <c r="O1018" t="str">
        <f t="shared" si="79"/>
        <v/>
      </c>
      <c r="P1018">
        <f t="shared" si="80"/>
        <v>0</v>
      </c>
      <c r="Q1018">
        <f t="shared" si="81"/>
        <v>0</v>
      </c>
      <c r="R1018">
        <f t="shared" si="82"/>
        <v>0</v>
      </c>
    </row>
    <row r="1019" spans="1:18" ht="15" customHeight="1">
      <c r="A1019" s="17" t="s">
        <v>197</v>
      </c>
      <c r="B1019" s="17" t="s">
        <v>194</v>
      </c>
      <c r="C1019" s="17" t="s">
        <v>48</v>
      </c>
      <c r="D1019" s="17" t="s">
        <v>43</v>
      </c>
      <c r="E1019" s="96" t="s">
        <v>38</v>
      </c>
      <c r="F1019" s="96" t="s">
        <v>38</v>
      </c>
      <c r="G1019" s="19">
        <v>571672</v>
      </c>
      <c r="H1019" s="96" t="s">
        <v>38</v>
      </c>
      <c r="I1019" s="96" t="s">
        <v>38</v>
      </c>
      <c r="J1019" s="19">
        <v>0</v>
      </c>
      <c r="K1019" s="19">
        <v>0</v>
      </c>
      <c r="L1019" t="str">
        <f>VLOOKUP(LEFT(A1019,FIND("-",A1019)-1),MASTER!A:C,2,FALSE())</f>
        <v>Gold</v>
      </c>
      <c r="M1019" t="str">
        <f>VLOOKUP(LEFT(A1019,FIND("-",A1019)-1),MASTER!A:C,3,FALSE())</f>
        <v>Sale</v>
      </c>
      <c r="N1019" t="str">
        <f t="shared" si="78"/>
        <v/>
      </c>
      <c r="O1019" t="str">
        <f t="shared" si="79"/>
        <v/>
      </c>
      <c r="P1019">
        <f t="shared" si="80"/>
        <v>0</v>
      </c>
      <c r="Q1019">
        <f t="shared" si="81"/>
        <v>0</v>
      </c>
      <c r="R1019">
        <f t="shared" si="82"/>
        <v>0</v>
      </c>
    </row>
    <row r="1020" spans="1:18" ht="15" customHeight="1">
      <c r="A1020" s="17" t="s">
        <v>198</v>
      </c>
      <c r="B1020" s="17" t="s">
        <v>194</v>
      </c>
      <c r="C1020" s="17" t="s">
        <v>48</v>
      </c>
      <c r="D1020" s="17" t="s">
        <v>49</v>
      </c>
      <c r="E1020" s="96" t="s">
        <v>38</v>
      </c>
      <c r="F1020" s="19">
        <v>0</v>
      </c>
      <c r="G1020" s="19">
        <v>0</v>
      </c>
      <c r="H1020" s="97">
        <v>555.22799999999995</v>
      </c>
      <c r="I1020" s="19">
        <v>7056.9</v>
      </c>
      <c r="J1020" s="19">
        <v>3918193.87</v>
      </c>
      <c r="K1020" s="19">
        <v>3918193.87</v>
      </c>
      <c r="L1020" t="str">
        <f>VLOOKUP(LEFT(A1020,FIND("-",A1020)-1),MASTER!A:C,2,FALSE())</f>
        <v>Gold</v>
      </c>
      <c r="M1020" t="str">
        <f>VLOOKUP(LEFT(A1020,FIND("-",A1020)-1),MASTER!A:C,3,FALSE())</f>
        <v>Sale</v>
      </c>
      <c r="N1020">
        <f t="shared" si="78"/>
        <v>555.22799999999995</v>
      </c>
      <c r="O1020">
        <f t="shared" si="79"/>
        <v>7056.9</v>
      </c>
      <c r="P1020">
        <f t="shared" si="80"/>
        <v>3918188.4730000002</v>
      </c>
      <c r="Q1020">
        <f t="shared" si="81"/>
        <v>3918188.4730000002</v>
      </c>
      <c r="R1020">
        <f t="shared" si="82"/>
        <v>0</v>
      </c>
    </row>
    <row r="1021" spans="1:18" ht="15" customHeight="1">
      <c r="A1021" s="17" t="s">
        <v>198</v>
      </c>
      <c r="B1021" s="17" t="s">
        <v>194</v>
      </c>
      <c r="C1021" s="17" t="s">
        <v>48</v>
      </c>
      <c r="D1021" s="17" t="s">
        <v>50</v>
      </c>
      <c r="E1021" s="96" t="s">
        <v>38</v>
      </c>
      <c r="F1021" s="96" t="s">
        <v>38</v>
      </c>
      <c r="G1021" s="19">
        <v>0</v>
      </c>
      <c r="H1021" s="96" t="s">
        <v>38</v>
      </c>
      <c r="I1021" s="96" t="s">
        <v>38</v>
      </c>
      <c r="J1021" s="19">
        <v>159041.35999999999</v>
      </c>
      <c r="K1021" s="19">
        <v>159041.35999999999</v>
      </c>
      <c r="L1021" t="str">
        <f>VLOOKUP(LEFT(A1021,FIND("-",A1021)-1),MASTER!A:C,2,FALSE())</f>
        <v>Gold</v>
      </c>
      <c r="M1021" t="str">
        <f>VLOOKUP(LEFT(A1021,FIND("-",A1021)-1),MASTER!A:C,3,FALSE())</f>
        <v>Sale</v>
      </c>
      <c r="N1021" t="str">
        <f t="shared" si="78"/>
        <v/>
      </c>
      <c r="O1021" t="str">
        <f t="shared" si="79"/>
        <v/>
      </c>
      <c r="P1021">
        <f t="shared" si="80"/>
        <v>0</v>
      </c>
      <c r="Q1021">
        <f t="shared" si="81"/>
        <v>0</v>
      </c>
      <c r="R1021">
        <f t="shared" si="82"/>
        <v>0</v>
      </c>
    </row>
    <row r="1022" spans="1:18" ht="15" customHeight="1">
      <c r="A1022" s="17" t="s">
        <v>198</v>
      </c>
      <c r="B1022" s="17" t="s">
        <v>194</v>
      </c>
      <c r="C1022" s="17" t="s">
        <v>48</v>
      </c>
      <c r="D1022" s="17" t="s">
        <v>51</v>
      </c>
      <c r="E1022" s="96" t="s">
        <v>38</v>
      </c>
      <c r="F1022" s="96" t="s">
        <v>38</v>
      </c>
      <c r="G1022" s="19">
        <v>0</v>
      </c>
      <c r="H1022" s="96" t="s">
        <v>38</v>
      </c>
      <c r="I1022" s="96" t="s">
        <v>38</v>
      </c>
      <c r="J1022" s="19">
        <v>5.0999999999999996</v>
      </c>
      <c r="K1022" s="19">
        <v>5.0999999999999996</v>
      </c>
      <c r="L1022" t="str">
        <f>VLOOKUP(LEFT(A1022,FIND("-",A1022)-1),MASTER!A:C,2,FALSE())</f>
        <v>Gold</v>
      </c>
      <c r="M1022" t="str">
        <f>VLOOKUP(LEFT(A1022,FIND("-",A1022)-1),MASTER!A:C,3,FALSE())</f>
        <v>Sale</v>
      </c>
      <c r="N1022" t="str">
        <f t="shared" si="78"/>
        <v/>
      </c>
      <c r="O1022" t="str">
        <f t="shared" si="79"/>
        <v/>
      </c>
      <c r="P1022">
        <f t="shared" si="80"/>
        <v>0</v>
      </c>
      <c r="Q1022">
        <f t="shared" si="81"/>
        <v>0</v>
      </c>
      <c r="R1022">
        <f t="shared" si="82"/>
        <v>0</v>
      </c>
    </row>
    <row r="1023" spans="1:18" ht="15" customHeight="1">
      <c r="A1023" s="17" t="s">
        <v>198</v>
      </c>
      <c r="B1023" s="17" t="s">
        <v>194</v>
      </c>
      <c r="C1023" s="17" t="s">
        <v>48</v>
      </c>
      <c r="D1023" s="17" t="s">
        <v>56</v>
      </c>
      <c r="E1023" s="96" t="s">
        <v>38</v>
      </c>
      <c r="F1023" s="96" t="s">
        <v>38</v>
      </c>
      <c r="G1023" s="19">
        <v>0</v>
      </c>
      <c r="H1023" s="96" t="s">
        <v>38</v>
      </c>
      <c r="I1023" s="96" t="s">
        <v>38</v>
      </c>
      <c r="J1023" s="19">
        <v>0.25</v>
      </c>
      <c r="K1023" s="19">
        <v>0.25</v>
      </c>
      <c r="L1023" t="str">
        <f>VLOOKUP(LEFT(A1023,FIND("-",A1023)-1),MASTER!A:C,2,FALSE())</f>
        <v>Gold</v>
      </c>
      <c r="M1023" t="str">
        <f>VLOOKUP(LEFT(A1023,FIND("-",A1023)-1),MASTER!A:C,3,FALSE())</f>
        <v>Sale</v>
      </c>
      <c r="N1023" t="str">
        <f t="shared" si="78"/>
        <v/>
      </c>
      <c r="O1023" t="str">
        <f t="shared" si="79"/>
        <v/>
      </c>
      <c r="P1023">
        <f t="shared" si="80"/>
        <v>0</v>
      </c>
      <c r="Q1023">
        <f t="shared" si="81"/>
        <v>0</v>
      </c>
      <c r="R1023">
        <f t="shared" si="82"/>
        <v>0</v>
      </c>
    </row>
    <row r="1024" spans="1:18" ht="15" customHeight="1">
      <c r="A1024" s="17" t="s">
        <v>198</v>
      </c>
      <c r="B1024" s="17" t="s">
        <v>194</v>
      </c>
      <c r="C1024" s="17" t="s">
        <v>48</v>
      </c>
      <c r="D1024" s="17" t="s">
        <v>52</v>
      </c>
      <c r="E1024" s="96" t="s">
        <v>38</v>
      </c>
      <c r="F1024" s="96" t="s">
        <v>38</v>
      </c>
      <c r="G1024" s="19">
        <v>0</v>
      </c>
      <c r="H1024" s="96" t="s">
        <v>38</v>
      </c>
      <c r="I1024" s="96" t="s">
        <v>38</v>
      </c>
      <c r="J1024" s="19">
        <v>58772.91</v>
      </c>
      <c r="K1024" s="19">
        <v>0</v>
      </c>
      <c r="L1024" t="str">
        <f>VLOOKUP(LEFT(A1024,FIND("-",A1024)-1),MASTER!A:C,2,FALSE())</f>
        <v>Gold</v>
      </c>
      <c r="M1024" t="str">
        <f>VLOOKUP(LEFT(A1024,FIND("-",A1024)-1),MASTER!A:C,3,FALSE())</f>
        <v>Sale</v>
      </c>
      <c r="N1024" t="str">
        <f t="shared" si="78"/>
        <v/>
      </c>
      <c r="O1024" t="str">
        <f t="shared" si="79"/>
        <v/>
      </c>
      <c r="P1024">
        <f t="shared" si="80"/>
        <v>0</v>
      </c>
      <c r="Q1024">
        <f t="shared" si="81"/>
        <v>0</v>
      </c>
      <c r="R1024">
        <f t="shared" si="82"/>
        <v>0</v>
      </c>
    </row>
    <row r="1025" spans="1:18" ht="15" customHeight="1">
      <c r="A1025" s="17" t="s">
        <v>198</v>
      </c>
      <c r="B1025" s="17" t="s">
        <v>194</v>
      </c>
      <c r="C1025" s="17" t="s">
        <v>48</v>
      </c>
      <c r="D1025" s="17" t="s">
        <v>53</v>
      </c>
      <c r="E1025" s="96" t="s">
        <v>38</v>
      </c>
      <c r="F1025" s="96" t="s">
        <v>38</v>
      </c>
      <c r="G1025" s="19">
        <v>0</v>
      </c>
      <c r="H1025" s="96" t="s">
        <v>38</v>
      </c>
      <c r="I1025" s="96" t="s">
        <v>38</v>
      </c>
      <c r="J1025" s="19">
        <v>58772.91</v>
      </c>
      <c r="K1025" s="19">
        <v>0</v>
      </c>
      <c r="L1025" t="str">
        <f>VLOOKUP(LEFT(A1025,FIND("-",A1025)-1),MASTER!A:C,2,FALSE())</f>
        <v>Gold</v>
      </c>
      <c r="M1025" t="str">
        <f>VLOOKUP(LEFT(A1025,FIND("-",A1025)-1),MASTER!A:C,3,FALSE())</f>
        <v>Sale</v>
      </c>
      <c r="N1025" t="str">
        <f t="shared" si="78"/>
        <v/>
      </c>
      <c r="O1025" t="str">
        <f t="shared" si="79"/>
        <v/>
      </c>
      <c r="P1025">
        <f t="shared" si="80"/>
        <v>0</v>
      </c>
      <c r="Q1025">
        <f t="shared" si="81"/>
        <v>0</v>
      </c>
      <c r="R1025">
        <f t="shared" si="82"/>
        <v>0</v>
      </c>
    </row>
    <row r="1026" spans="1:18" ht="15" customHeight="1">
      <c r="A1026" s="17" t="s">
        <v>198</v>
      </c>
      <c r="B1026" s="17" t="s">
        <v>194</v>
      </c>
      <c r="C1026" s="17" t="s">
        <v>48</v>
      </c>
      <c r="D1026" s="17" t="s">
        <v>52</v>
      </c>
      <c r="E1026" s="96" t="s">
        <v>38</v>
      </c>
      <c r="F1026" s="96" t="s">
        <v>38</v>
      </c>
      <c r="G1026" s="19">
        <v>0</v>
      </c>
      <c r="H1026" s="96" t="s">
        <v>38</v>
      </c>
      <c r="I1026" s="96" t="s">
        <v>38</v>
      </c>
      <c r="J1026" s="19">
        <v>2385.62</v>
      </c>
      <c r="K1026" s="19">
        <v>0</v>
      </c>
      <c r="L1026" t="str">
        <f>VLOOKUP(LEFT(A1026,FIND("-",A1026)-1),MASTER!A:C,2,FALSE())</f>
        <v>Gold</v>
      </c>
      <c r="M1026" t="str">
        <f>VLOOKUP(LEFT(A1026,FIND("-",A1026)-1),MASTER!A:C,3,FALSE())</f>
        <v>Sale</v>
      </c>
      <c r="N1026" t="str">
        <f t="shared" si="78"/>
        <v/>
      </c>
      <c r="O1026" t="str">
        <f t="shared" si="79"/>
        <v/>
      </c>
      <c r="P1026">
        <f t="shared" si="80"/>
        <v>0</v>
      </c>
      <c r="Q1026">
        <f t="shared" si="81"/>
        <v>0</v>
      </c>
      <c r="R1026">
        <f t="shared" si="82"/>
        <v>0</v>
      </c>
    </row>
    <row r="1027" spans="1:18" ht="15" customHeight="1">
      <c r="A1027" s="17" t="s">
        <v>198</v>
      </c>
      <c r="B1027" s="17" t="s">
        <v>194</v>
      </c>
      <c r="C1027" s="17" t="s">
        <v>48</v>
      </c>
      <c r="D1027" s="17" t="s">
        <v>53</v>
      </c>
      <c r="E1027" s="96" t="s">
        <v>38</v>
      </c>
      <c r="F1027" s="96" t="s">
        <v>38</v>
      </c>
      <c r="G1027" s="19">
        <v>0</v>
      </c>
      <c r="H1027" s="96" t="s">
        <v>38</v>
      </c>
      <c r="I1027" s="96" t="s">
        <v>38</v>
      </c>
      <c r="J1027" s="19">
        <v>2385.62</v>
      </c>
      <c r="K1027" s="19">
        <v>0</v>
      </c>
      <c r="L1027" t="str">
        <f>VLOOKUP(LEFT(A1027,FIND("-",A1027)-1),MASTER!A:C,2,FALSE())</f>
        <v>Gold</v>
      </c>
      <c r="M1027" t="str">
        <f>VLOOKUP(LEFT(A1027,FIND("-",A1027)-1),MASTER!A:C,3,FALSE())</f>
        <v>Sale</v>
      </c>
      <c r="N1027" t="str">
        <f t="shared" si="78"/>
        <v/>
      </c>
      <c r="O1027" t="str">
        <f t="shared" si="79"/>
        <v/>
      </c>
      <c r="P1027">
        <f t="shared" si="80"/>
        <v>0</v>
      </c>
      <c r="Q1027">
        <f t="shared" si="81"/>
        <v>0</v>
      </c>
      <c r="R1027">
        <f t="shared" si="82"/>
        <v>0</v>
      </c>
    </row>
    <row r="1028" spans="1:18" ht="15" customHeight="1">
      <c r="A1028" s="17" t="s">
        <v>198</v>
      </c>
      <c r="B1028" s="17" t="s">
        <v>194</v>
      </c>
      <c r="C1028" s="17" t="s">
        <v>48</v>
      </c>
      <c r="D1028" s="17" t="s">
        <v>54</v>
      </c>
      <c r="E1028" s="96" t="s">
        <v>38</v>
      </c>
      <c r="F1028" s="96" t="s">
        <v>38</v>
      </c>
      <c r="G1028" s="19">
        <v>0</v>
      </c>
      <c r="H1028" s="96" t="s">
        <v>38</v>
      </c>
      <c r="I1028" s="96" t="s">
        <v>38</v>
      </c>
      <c r="J1028" s="19">
        <v>0.08</v>
      </c>
      <c r="K1028" s="19">
        <v>0</v>
      </c>
      <c r="L1028" t="str">
        <f>VLOOKUP(LEFT(A1028,FIND("-",A1028)-1),MASTER!A:C,2,FALSE())</f>
        <v>Gold</v>
      </c>
      <c r="M1028" t="str">
        <f>VLOOKUP(LEFT(A1028,FIND("-",A1028)-1),MASTER!A:C,3,FALSE())</f>
        <v>Sale</v>
      </c>
      <c r="N1028" t="str">
        <f t="shared" si="78"/>
        <v/>
      </c>
      <c r="O1028" t="str">
        <f t="shared" si="79"/>
        <v/>
      </c>
      <c r="P1028">
        <f t="shared" si="80"/>
        <v>0</v>
      </c>
      <c r="Q1028">
        <f t="shared" si="81"/>
        <v>0</v>
      </c>
      <c r="R1028">
        <f t="shared" si="82"/>
        <v>0</v>
      </c>
    </row>
    <row r="1029" spans="1:18" ht="15" customHeight="1">
      <c r="A1029" s="17" t="s">
        <v>198</v>
      </c>
      <c r="B1029" s="17" t="s">
        <v>194</v>
      </c>
      <c r="C1029" s="17" t="s">
        <v>48</v>
      </c>
      <c r="D1029" s="17" t="s">
        <v>55</v>
      </c>
      <c r="E1029" s="96" t="s">
        <v>38</v>
      </c>
      <c r="F1029" s="96" t="s">
        <v>38</v>
      </c>
      <c r="G1029" s="19">
        <v>0</v>
      </c>
      <c r="H1029" s="96" t="s">
        <v>38</v>
      </c>
      <c r="I1029" s="96" t="s">
        <v>38</v>
      </c>
      <c r="J1029" s="19">
        <v>0.08</v>
      </c>
      <c r="K1029" s="19">
        <v>0</v>
      </c>
      <c r="L1029" t="str">
        <f>VLOOKUP(LEFT(A1029,FIND("-",A1029)-1),MASTER!A:C,2,FALSE())</f>
        <v>Gold</v>
      </c>
      <c r="M1029" t="str">
        <f>VLOOKUP(LEFT(A1029,FIND("-",A1029)-1),MASTER!A:C,3,FALSE())</f>
        <v>Sale</v>
      </c>
      <c r="N1029" t="str">
        <f t="shared" ref="N1029:N1092" si="83">IF(M1029="SALE",H1029,IF(M1029="Purchase",E1029,"False"))</f>
        <v/>
      </c>
      <c r="O1029" t="str">
        <f t="shared" ref="O1029:O1092" si="84">IF(M1029="SALE",I1029,IF(M1029="Purchase",F1029,"False"))</f>
        <v/>
      </c>
      <c r="P1029">
        <f t="shared" ref="P1029:P1092" si="85">IF(AND(N1029="",O1029=""),0,ROUND(N1029*O1029,3))</f>
        <v>0</v>
      </c>
      <c r="Q1029">
        <f t="shared" ref="Q1029:Q1092" si="86">IF(M1029="SALE",P1029,IF(M1029="Purchase",0,"FALSE"))</f>
        <v>0</v>
      </c>
      <c r="R1029">
        <f t="shared" ref="R1029:R1092" si="87">IF(M1029="Purchase",P1029,IF(M1029="Sale",0,"FALSE"))</f>
        <v>0</v>
      </c>
    </row>
    <row r="1030" spans="1:18" ht="15" customHeight="1">
      <c r="A1030" s="17" t="s">
        <v>198</v>
      </c>
      <c r="B1030" s="17" t="s">
        <v>194</v>
      </c>
      <c r="C1030" s="17" t="s">
        <v>48</v>
      </c>
      <c r="D1030" s="17" t="s">
        <v>42</v>
      </c>
      <c r="E1030" s="96" t="s">
        <v>38</v>
      </c>
      <c r="F1030" s="96" t="s">
        <v>38</v>
      </c>
      <c r="G1030" s="19">
        <v>0</v>
      </c>
      <c r="H1030" s="96" t="s">
        <v>38</v>
      </c>
      <c r="I1030" s="96" t="s">
        <v>38</v>
      </c>
      <c r="J1030" s="19">
        <v>0.2</v>
      </c>
      <c r="K1030" s="19">
        <v>0</v>
      </c>
      <c r="L1030" t="str">
        <f>VLOOKUP(LEFT(A1030,FIND("-",A1030)-1),MASTER!A:C,2,FALSE())</f>
        <v>Gold</v>
      </c>
      <c r="M1030" t="str">
        <f>VLOOKUP(LEFT(A1030,FIND("-",A1030)-1),MASTER!A:C,3,FALSE())</f>
        <v>Sale</v>
      </c>
      <c r="N1030" t="str">
        <f t="shared" si="83"/>
        <v/>
      </c>
      <c r="O1030" t="str">
        <f t="shared" si="84"/>
        <v/>
      </c>
      <c r="P1030">
        <f t="shared" si="85"/>
        <v>0</v>
      </c>
      <c r="Q1030">
        <f t="shared" si="86"/>
        <v>0</v>
      </c>
      <c r="R1030">
        <f t="shared" si="87"/>
        <v>0</v>
      </c>
    </row>
    <row r="1031" spans="1:18" ht="15" customHeight="1">
      <c r="A1031" s="17" t="s">
        <v>198</v>
      </c>
      <c r="B1031" s="17" t="s">
        <v>194</v>
      </c>
      <c r="C1031" s="17" t="s">
        <v>48</v>
      </c>
      <c r="D1031" s="17" t="s">
        <v>43</v>
      </c>
      <c r="E1031" s="96" t="s">
        <v>38</v>
      </c>
      <c r="F1031" s="96" t="s">
        <v>38</v>
      </c>
      <c r="G1031" s="19">
        <v>4199558</v>
      </c>
      <c r="H1031" s="96" t="s">
        <v>38</v>
      </c>
      <c r="I1031" s="96" t="s">
        <v>38</v>
      </c>
      <c r="J1031" s="19">
        <v>0</v>
      </c>
      <c r="K1031" s="19">
        <v>0</v>
      </c>
      <c r="L1031" t="str">
        <f>VLOOKUP(LEFT(A1031,FIND("-",A1031)-1),MASTER!A:C,2,FALSE())</f>
        <v>Gold</v>
      </c>
      <c r="M1031" t="str">
        <f>VLOOKUP(LEFT(A1031,FIND("-",A1031)-1),MASTER!A:C,3,FALSE())</f>
        <v>Sale</v>
      </c>
      <c r="N1031" t="str">
        <f t="shared" si="83"/>
        <v/>
      </c>
      <c r="O1031" t="str">
        <f t="shared" si="84"/>
        <v/>
      </c>
      <c r="P1031">
        <f t="shared" si="85"/>
        <v>0</v>
      </c>
      <c r="Q1031">
        <f t="shared" si="86"/>
        <v>0</v>
      </c>
      <c r="R1031">
        <f t="shared" si="87"/>
        <v>0</v>
      </c>
    </row>
    <row r="1032" spans="1:18" ht="15" customHeight="1">
      <c r="A1032" s="17" t="s">
        <v>199</v>
      </c>
      <c r="B1032" s="17" t="s">
        <v>194</v>
      </c>
      <c r="C1032" s="17" t="s">
        <v>48</v>
      </c>
      <c r="D1032" s="17" t="s">
        <v>49</v>
      </c>
      <c r="E1032" s="96" t="s">
        <v>38</v>
      </c>
      <c r="F1032" s="19">
        <v>0</v>
      </c>
      <c r="G1032" s="19">
        <v>0</v>
      </c>
      <c r="H1032" s="97">
        <v>753.00300000000004</v>
      </c>
      <c r="I1032" s="19">
        <v>7056.9</v>
      </c>
      <c r="J1032" s="19">
        <v>5313858.66</v>
      </c>
      <c r="K1032" s="19">
        <v>5313858.66</v>
      </c>
      <c r="L1032" t="str">
        <f>VLOOKUP(LEFT(A1032,FIND("-",A1032)-1),MASTER!A:C,2,FALSE())</f>
        <v>Gold</v>
      </c>
      <c r="M1032" t="str">
        <f>VLOOKUP(LEFT(A1032,FIND("-",A1032)-1),MASTER!A:C,3,FALSE())</f>
        <v>Sale</v>
      </c>
      <c r="N1032">
        <f t="shared" si="83"/>
        <v>753.00300000000004</v>
      </c>
      <c r="O1032">
        <f t="shared" si="84"/>
        <v>7056.9</v>
      </c>
      <c r="P1032">
        <f t="shared" si="85"/>
        <v>5313866.8710000003</v>
      </c>
      <c r="Q1032">
        <f t="shared" si="86"/>
        <v>5313866.8710000003</v>
      </c>
      <c r="R1032">
        <f t="shared" si="87"/>
        <v>0</v>
      </c>
    </row>
    <row r="1033" spans="1:18" ht="15" customHeight="1">
      <c r="A1033" s="17" t="s">
        <v>199</v>
      </c>
      <c r="B1033" s="17" t="s">
        <v>194</v>
      </c>
      <c r="C1033" s="17" t="s">
        <v>48</v>
      </c>
      <c r="D1033" s="17" t="s">
        <v>51</v>
      </c>
      <c r="E1033" s="96" t="s">
        <v>38</v>
      </c>
      <c r="F1033" s="96" t="s">
        <v>38</v>
      </c>
      <c r="G1033" s="19">
        <v>0</v>
      </c>
      <c r="H1033" s="96" t="s">
        <v>38</v>
      </c>
      <c r="I1033" s="96" t="s">
        <v>38</v>
      </c>
      <c r="J1033" s="19">
        <v>1596</v>
      </c>
      <c r="K1033" s="19">
        <v>1596</v>
      </c>
      <c r="L1033" t="str">
        <f>VLOOKUP(LEFT(A1033,FIND("-",A1033)-1),MASTER!A:C,2,FALSE())</f>
        <v>Gold</v>
      </c>
      <c r="M1033" t="str">
        <f>VLOOKUP(LEFT(A1033,FIND("-",A1033)-1),MASTER!A:C,3,FALSE())</f>
        <v>Sale</v>
      </c>
      <c r="N1033" t="str">
        <f t="shared" si="83"/>
        <v/>
      </c>
      <c r="O1033" t="str">
        <f t="shared" si="84"/>
        <v/>
      </c>
      <c r="P1033">
        <f t="shared" si="85"/>
        <v>0</v>
      </c>
      <c r="Q1033">
        <f t="shared" si="86"/>
        <v>0</v>
      </c>
      <c r="R1033">
        <f t="shared" si="87"/>
        <v>0</v>
      </c>
    </row>
    <row r="1034" spans="1:18" ht="15" customHeight="1">
      <c r="A1034" s="17" t="s">
        <v>199</v>
      </c>
      <c r="B1034" s="17" t="s">
        <v>194</v>
      </c>
      <c r="C1034" s="17" t="s">
        <v>48</v>
      </c>
      <c r="D1034" s="17" t="s">
        <v>50</v>
      </c>
      <c r="E1034" s="96" t="s">
        <v>38</v>
      </c>
      <c r="F1034" s="96" t="s">
        <v>38</v>
      </c>
      <c r="G1034" s="19">
        <v>0</v>
      </c>
      <c r="H1034" s="96" t="s">
        <v>38</v>
      </c>
      <c r="I1034" s="96" t="s">
        <v>38</v>
      </c>
      <c r="J1034" s="19">
        <v>247245.57</v>
      </c>
      <c r="K1034" s="19">
        <v>247245.57</v>
      </c>
      <c r="L1034" t="str">
        <f>VLOOKUP(LEFT(A1034,FIND("-",A1034)-1),MASTER!A:C,2,FALSE())</f>
        <v>Gold</v>
      </c>
      <c r="M1034" t="str">
        <f>VLOOKUP(LEFT(A1034,FIND("-",A1034)-1),MASTER!A:C,3,FALSE())</f>
        <v>Sale</v>
      </c>
      <c r="N1034" t="str">
        <f t="shared" si="83"/>
        <v/>
      </c>
      <c r="O1034" t="str">
        <f t="shared" si="84"/>
        <v/>
      </c>
      <c r="P1034">
        <f t="shared" si="85"/>
        <v>0</v>
      </c>
      <c r="Q1034">
        <f t="shared" si="86"/>
        <v>0</v>
      </c>
      <c r="R1034">
        <f t="shared" si="87"/>
        <v>0</v>
      </c>
    </row>
    <row r="1035" spans="1:18" ht="15" customHeight="1">
      <c r="A1035" s="17" t="s">
        <v>199</v>
      </c>
      <c r="B1035" s="17" t="s">
        <v>194</v>
      </c>
      <c r="C1035" s="17" t="s">
        <v>48</v>
      </c>
      <c r="D1035" s="17" t="s">
        <v>56</v>
      </c>
      <c r="E1035" s="96" t="s">
        <v>38</v>
      </c>
      <c r="F1035" s="96" t="s">
        <v>38</v>
      </c>
      <c r="G1035" s="19">
        <v>0</v>
      </c>
      <c r="H1035" s="96" t="s">
        <v>38</v>
      </c>
      <c r="I1035" s="96" t="s">
        <v>38</v>
      </c>
      <c r="J1035" s="19">
        <v>10.75</v>
      </c>
      <c r="K1035" s="19">
        <v>10.75</v>
      </c>
      <c r="L1035" t="str">
        <f>VLOOKUP(LEFT(A1035,FIND("-",A1035)-1),MASTER!A:C,2,FALSE())</f>
        <v>Gold</v>
      </c>
      <c r="M1035" t="str">
        <f>VLOOKUP(LEFT(A1035,FIND("-",A1035)-1),MASTER!A:C,3,FALSE())</f>
        <v>Sale</v>
      </c>
      <c r="N1035" t="str">
        <f t="shared" si="83"/>
        <v/>
      </c>
      <c r="O1035" t="str">
        <f t="shared" si="84"/>
        <v/>
      </c>
      <c r="P1035">
        <f t="shared" si="85"/>
        <v>0</v>
      </c>
      <c r="Q1035">
        <f t="shared" si="86"/>
        <v>0</v>
      </c>
      <c r="R1035">
        <f t="shared" si="87"/>
        <v>0</v>
      </c>
    </row>
    <row r="1036" spans="1:18" ht="15" customHeight="1">
      <c r="A1036" s="17" t="s">
        <v>199</v>
      </c>
      <c r="B1036" s="17" t="s">
        <v>194</v>
      </c>
      <c r="C1036" s="17" t="s">
        <v>48</v>
      </c>
      <c r="D1036" s="17" t="s">
        <v>52</v>
      </c>
      <c r="E1036" s="96" t="s">
        <v>38</v>
      </c>
      <c r="F1036" s="96" t="s">
        <v>38</v>
      </c>
      <c r="G1036" s="19">
        <v>0</v>
      </c>
      <c r="H1036" s="96" t="s">
        <v>38</v>
      </c>
      <c r="I1036" s="96" t="s">
        <v>38</v>
      </c>
      <c r="J1036" s="19">
        <v>79707.88</v>
      </c>
      <c r="K1036" s="19">
        <v>0</v>
      </c>
      <c r="L1036" t="str">
        <f>VLOOKUP(LEFT(A1036,FIND("-",A1036)-1),MASTER!A:C,2,FALSE())</f>
        <v>Gold</v>
      </c>
      <c r="M1036" t="str">
        <f>VLOOKUP(LEFT(A1036,FIND("-",A1036)-1),MASTER!A:C,3,FALSE())</f>
        <v>Sale</v>
      </c>
      <c r="N1036" t="str">
        <f t="shared" si="83"/>
        <v/>
      </c>
      <c r="O1036" t="str">
        <f t="shared" si="84"/>
        <v/>
      </c>
      <c r="P1036">
        <f t="shared" si="85"/>
        <v>0</v>
      </c>
      <c r="Q1036">
        <f t="shared" si="86"/>
        <v>0</v>
      </c>
      <c r="R1036">
        <f t="shared" si="87"/>
        <v>0</v>
      </c>
    </row>
    <row r="1037" spans="1:18" ht="15" customHeight="1">
      <c r="A1037" s="17" t="s">
        <v>199</v>
      </c>
      <c r="B1037" s="17" t="s">
        <v>194</v>
      </c>
      <c r="C1037" s="17" t="s">
        <v>48</v>
      </c>
      <c r="D1037" s="17" t="s">
        <v>53</v>
      </c>
      <c r="E1037" s="96" t="s">
        <v>38</v>
      </c>
      <c r="F1037" s="96" t="s">
        <v>38</v>
      </c>
      <c r="G1037" s="19">
        <v>0</v>
      </c>
      <c r="H1037" s="96" t="s">
        <v>38</v>
      </c>
      <c r="I1037" s="96" t="s">
        <v>38</v>
      </c>
      <c r="J1037" s="19">
        <v>79707.88</v>
      </c>
      <c r="K1037" s="19">
        <v>0</v>
      </c>
      <c r="L1037" t="str">
        <f>VLOOKUP(LEFT(A1037,FIND("-",A1037)-1),MASTER!A:C,2,FALSE())</f>
        <v>Gold</v>
      </c>
      <c r="M1037" t="str">
        <f>VLOOKUP(LEFT(A1037,FIND("-",A1037)-1),MASTER!A:C,3,FALSE())</f>
        <v>Sale</v>
      </c>
      <c r="N1037" t="str">
        <f t="shared" si="83"/>
        <v/>
      </c>
      <c r="O1037" t="str">
        <f t="shared" si="84"/>
        <v/>
      </c>
      <c r="P1037">
        <f t="shared" si="85"/>
        <v>0</v>
      </c>
      <c r="Q1037">
        <f t="shared" si="86"/>
        <v>0</v>
      </c>
      <c r="R1037">
        <f t="shared" si="87"/>
        <v>0</v>
      </c>
    </row>
    <row r="1038" spans="1:18" ht="15" customHeight="1">
      <c r="A1038" s="17" t="s">
        <v>199</v>
      </c>
      <c r="B1038" s="17" t="s">
        <v>194</v>
      </c>
      <c r="C1038" s="17" t="s">
        <v>48</v>
      </c>
      <c r="D1038" s="17" t="s">
        <v>54</v>
      </c>
      <c r="E1038" s="96" t="s">
        <v>38</v>
      </c>
      <c r="F1038" s="96" t="s">
        <v>38</v>
      </c>
      <c r="G1038" s="19">
        <v>0</v>
      </c>
      <c r="H1038" s="96" t="s">
        <v>38</v>
      </c>
      <c r="I1038" s="96" t="s">
        <v>38</v>
      </c>
      <c r="J1038" s="19">
        <v>23.94</v>
      </c>
      <c r="K1038" s="19">
        <v>0</v>
      </c>
      <c r="L1038" t="str">
        <f>VLOOKUP(LEFT(A1038,FIND("-",A1038)-1),MASTER!A:C,2,FALSE())</f>
        <v>Gold</v>
      </c>
      <c r="M1038" t="str">
        <f>VLOOKUP(LEFT(A1038,FIND("-",A1038)-1),MASTER!A:C,3,FALSE())</f>
        <v>Sale</v>
      </c>
      <c r="N1038" t="str">
        <f t="shared" si="83"/>
        <v/>
      </c>
      <c r="O1038" t="str">
        <f t="shared" si="84"/>
        <v/>
      </c>
      <c r="P1038">
        <f t="shared" si="85"/>
        <v>0</v>
      </c>
      <c r="Q1038">
        <f t="shared" si="86"/>
        <v>0</v>
      </c>
      <c r="R1038">
        <f t="shared" si="87"/>
        <v>0</v>
      </c>
    </row>
    <row r="1039" spans="1:18" ht="15" customHeight="1">
      <c r="A1039" s="17" t="s">
        <v>199</v>
      </c>
      <c r="B1039" s="17" t="s">
        <v>194</v>
      </c>
      <c r="C1039" s="17" t="s">
        <v>48</v>
      </c>
      <c r="D1039" s="17" t="s">
        <v>55</v>
      </c>
      <c r="E1039" s="96" t="s">
        <v>38</v>
      </c>
      <c r="F1039" s="96" t="s">
        <v>38</v>
      </c>
      <c r="G1039" s="19">
        <v>0</v>
      </c>
      <c r="H1039" s="96" t="s">
        <v>38</v>
      </c>
      <c r="I1039" s="96" t="s">
        <v>38</v>
      </c>
      <c r="J1039" s="19">
        <v>23.94</v>
      </c>
      <c r="K1039" s="19">
        <v>0</v>
      </c>
      <c r="L1039" t="str">
        <f>VLOOKUP(LEFT(A1039,FIND("-",A1039)-1),MASTER!A:C,2,FALSE())</f>
        <v>Gold</v>
      </c>
      <c r="M1039" t="str">
        <f>VLOOKUP(LEFT(A1039,FIND("-",A1039)-1),MASTER!A:C,3,FALSE())</f>
        <v>Sale</v>
      </c>
      <c r="N1039" t="str">
        <f t="shared" si="83"/>
        <v/>
      </c>
      <c r="O1039" t="str">
        <f t="shared" si="84"/>
        <v/>
      </c>
      <c r="P1039">
        <f t="shared" si="85"/>
        <v>0</v>
      </c>
      <c r="Q1039">
        <f t="shared" si="86"/>
        <v>0</v>
      </c>
      <c r="R1039">
        <f t="shared" si="87"/>
        <v>0</v>
      </c>
    </row>
    <row r="1040" spans="1:18" ht="15" customHeight="1">
      <c r="A1040" s="17" t="s">
        <v>199</v>
      </c>
      <c r="B1040" s="17" t="s">
        <v>194</v>
      </c>
      <c r="C1040" s="17" t="s">
        <v>48</v>
      </c>
      <c r="D1040" s="17" t="s">
        <v>52</v>
      </c>
      <c r="E1040" s="96" t="s">
        <v>38</v>
      </c>
      <c r="F1040" s="96" t="s">
        <v>38</v>
      </c>
      <c r="G1040" s="19">
        <v>0</v>
      </c>
      <c r="H1040" s="96" t="s">
        <v>38</v>
      </c>
      <c r="I1040" s="96" t="s">
        <v>38</v>
      </c>
      <c r="J1040" s="19">
        <v>3708.68</v>
      </c>
      <c r="K1040" s="19">
        <v>0</v>
      </c>
      <c r="L1040" t="str">
        <f>VLOOKUP(LEFT(A1040,FIND("-",A1040)-1),MASTER!A:C,2,FALSE())</f>
        <v>Gold</v>
      </c>
      <c r="M1040" t="str">
        <f>VLOOKUP(LEFT(A1040,FIND("-",A1040)-1),MASTER!A:C,3,FALSE())</f>
        <v>Sale</v>
      </c>
      <c r="N1040" t="str">
        <f t="shared" si="83"/>
        <v/>
      </c>
      <c r="O1040" t="str">
        <f t="shared" si="84"/>
        <v/>
      </c>
      <c r="P1040">
        <f t="shared" si="85"/>
        <v>0</v>
      </c>
      <c r="Q1040">
        <f t="shared" si="86"/>
        <v>0</v>
      </c>
      <c r="R1040">
        <f t="shared" si="87"/>
        <v>0</v>
      </c>
    </row>
    <row r="1041" spans="1:18" ht="15" customHeight="1">
      <c r="A1041" s="17" t="s">
        <v>199</v>
      </c>
      <c r="B1041" s="17" t="s">
        <v>194</v>
      </c>
      <c r="C1041" s="17" t="s">
        <v>48</v>
      </c>
      <c r="D1041" s="17" t="s">
        <v>53</v>
      </c>
      <c r="E1041" s="96" t="s">
        <v>38</v>
      </c>
      <c r="F1041" s="96" t="s">
        <v>38</v>
      </c>
      <c r="G1041" s="19">
        <v>0</v>
      </c>
      <c r="H1041" s="96" t="s">
        <v>38</v>
      </c>
      <c r="I1041" s="96" t="s">
        <v>38</v>
      </c>
      <c r="J1041" s="19">
        <v>3708.68</v>
      </c>
      <c r="K1041" s="19">
        <v>0</v>
      </c>
      <c r="L1041" t="str">
        <f>VLOOKUP(LEFT(A1041,FIND("-",A1041)-1),MASTER!A:C,2,FALSE())</f>
        <v>Gold</v>
      </c>
      <c r="M1041" t="str">
        <f>VLOOKUP(LEFT(A1041,FIND("-",A1041)-1),MASTER!A:C,3,FALSE())</f>
        <v>Sale</v>
      </c>
      <c r="N1041" t="str">
        <f t="shared" si="83"/>
        <v/>
      </c>
      <c r="O1041" t="str">
        <f t="shared" si="84"/>
        <v/>
      </c>
      <c r="P1041">
        <f t="shared" si="85"/>
        <v>0</v>
      </c>
      <c r="Q1041">
        <f t="shared" si="86"/>
        <v>0</v>
      </c>
      <c r="R1041">
        <f t="shared" si="87"/>
        <v>0</v>
      </c>
    </row>
    <row r="1042" spans="1:18" ht="15" customHeight="1">
      <c r="A1042" s="17" t="s">
        <v>199</v>
      </c>
      <c r="B1042" s="17" t="s">
        <v>194</v>
      </c>
      <c r="C1042" s="17" t="s">
        <v>48</v>
      </c>
      <c r="D1042" s="17" t="s">
        <v>52</v>
      </c>
      <c r="E1042" s="96" t="s">
        <v>38</v>
      </c>
      <c r="F1042" s="96" t="s">
        <v>38</v>
      </c>
      <c r="G1042" s="19">
        <v>0</v>
      </c>
      <c r="H1042" s="96" t="s">
        <v>38</v>
      </c>
      <c r="I1042" s="96" t="s">
        <v>38</v>
      </c>
      <c r="J1042" s="19">
        <v>0.16</v>
      </c>
      <c r="K1042" s="19">
        <v>0</v>
      </c>
      <c r="L1042" t="str">
        <f>VLOOKUP(LEFT(A1042,FIND("-",A1042)-1),MASTER!A:C,2,FALSE())</f>
        <v>Gold</v>
      </c>
      <c r="M1042" t="str">
        <f>VLOOKUP(LEFT(A1042,FIND("-",A1042)-1),MASTER!A:C,3,FALSE())</f>
        <v>Sale</v>
      </c>
      <c r="N1042" t="str">
        <f t="shared" si="83"/>
        <v/>
      </c>
      <c r="O1042" t="str">
        <f t="shared" si="84"/>
        <v/>
      </c>
      <c r="P1042">
        <f t="shared" si="85"/>
        <v>0</v>
      </c>
      <c r="Q1042">
        <f t="shared" si="86"/>
        <v>0</v>
      </c>
      <c r="R1042">
        <f t="shared" si="87"/>
        <v>0</v>
      </c>
    </row>
    <row r="1043" spans="1:18" ht="15" customHeight="1">
      <c r="A1043" s="17" t="s">
        <v>199</v>
      </c>
      <c r="B1043" s="17" t="s">
        <v>194</v>
      </c>
      <c r="C1043" s="17" t="s">
        <v>48</v>
      </c>
      <c r="D1043" s="17" t="s">
        <v>53</v>
      </c>
      <c r="E1043" s="96" t="s">
        <v>38</v>
      </c>
      <c r="F1043" s="96" t="s">
        <v>38</v>
      </c>
      <c r="G1043" s="19">
        <v>0</v>
      </c>
      <c r="H1043" s="96" t="s">
        <v>38</v>
      </c>
      <c r="I1043" s="96" t="s">
        <v>38</v>
      </c>
      <c r="J1043" s="19">
        <v>0.16</v>
      </c>
      <c r="K1043" s="19">
        <v>0</v>
      </c>
      <c r="L1043" t="str">
        <f>VLOOKUP(LEFT(A1043,FIND("-",A1043)-1),MASTER!A:C,2,FALSE())</f>
        <v>Gold</v>
      </c>
      <c r="M1043" t="str">
        <f>VLOOKUP(LEFT(A1043,FIND("-",A1043)-1),MASTER!A:C,3,FALSE())</f>
        <v>Sale</v>
      </c>
      <c r="N1043" t="str">
        <f t="shared" si="83"/>
        <v/>
      </c>
      <c r="O1043" t="str">
        <f t="shared" si="84"/>
        <v/>
      </c>
      <c r="P1043">
        <f t="shared" si="85"/>
        <v>0</v>
      </c>
      <c r="Q1043">
        <f t="shared" si="86"/>
        <v>0</v>
      </c>
      <c r="R1043">
        <f t="shared" si="87"/>
        <v>0</v>
      </c>
    </row>
    <row r="1044" spans="1:18" ht="15" customHeight="1">
      <c r="A1044" s="17" t="s">
        <v>199</v>
      </c>
      <c r="B1044" s="17" t="s">
        <v>194</v>
      </c>
      <c r="C1044" s="17" t="s">
        <v>48</v>
      </c>
      <c r="D1044" s="17" t="s">
        <v>42</v>
      </c>
      <c r="E1044" s="96" t="s">
        <v>38</v>
      </c>
      <c r="F1044" s="96" t="s">
        <v>38</v>
      </c>
      <c r="G1044" s="19">
        <v>0.3</v>
      </c>
      <c r="H1044" s="96" t="s">
        <v>38</v>
      </c>
      <c r="I1044" s="96" t="s">
        <v>38</v>
      </c>
      <c r="J1044" s="19">
        <v>0</v>
      </c>
      <c r="K1044" s="19">
        <v>0</v>
      </c>
      <c r="L1044" t="str">
        <f>VLOOKUP(LEFT(A1044,FIND("-",A1044)-1),MASTER!A:C,2,FALSE())</f>
        <v>Gold</v>
      </c>
      <c r="M1044" t="str">
        <f>VLOOKUP(LEFT(A1044,FIND("-",A1044)-1),MASTER!A:C,3,FALSE())</f>
        <v>Sale</v>
      </c>
      <c r="N1044" t="str">
        <f t="shared" si="83"/>
        <v/>
      </c>
      <c r="O1044" t="str">
        <f t="shared" si="84"/>
        <v/>
      </c>
      <c r="P1044">
        <f t="shared" si="85"/>
        <v>0</v>
      </c>
      <c r="Q1044">
        <f t="shared" si="86"/>
        <v>0</v>
      </c>
      <c r="R1044">
        <f t="shared" si="87"/>
        <v>0</v>
      </c>
    </row>
    <row r="1045" spans="1:18" ht="15" customHeight="1">
      <c r="A1045" s="17" t="s">
        <v>199</v>
      </c>
      <c r="B1045" s="17" t="s">
        <v>194</v>
      </c>
      <c r="C1045" s="17" t="s">
        <v>48</v>
      </c>
      <c r="D1045" s="17" t="s">
        <v>43</v>
      </c>
      <c r="E1045" s="96" t="s">
        <v>38</v>
      </c>
      <c r="F1045" s="96" t="s">
        <v>38</v>
      </c>
      <c r="G1045" s="19">
        <v>5729592</v>
      </c>
      <c r="H1045" s="96" t="s">
        <v>38</v>
      </c>
      <c r="I1045" s="96" t="s">
        <v>38</v>
      </c>
      <c r="J1045" s="19">
        <v>0</v>
      </c>
      <c r="K1045" s="19">
        <v>0</v>
      </c>
      <c r="L1045" t="str">
        <f>VLOOKUP(LEFT(A1045,FIND("-",A1045)-1),MASTER!A:C,2,FALSE())</f>
        <v>Gold</v>
      </c>
      <c r="M1045" t="str">
        <f>VLOOKUP(LEFT(A1045,FIND("-",A1045)-1),MASTER!A:C,3,FALSE())</f>
        <v>Sale</v>
      </c>
      <c r="N1045" t="str">
        <f t="shared" si="83"/>
        <v/>
      </c>
      <c r="O1045" t="str">
        <f t="shared" si="84"/>
        <v/>
      </c>
      <c r="P1045">
        <f t="shared" si="85"/>
        <v>0</v>
      </c>
      <c r="Q1045">
        <f t="shared" si="86"/>
        <v>0</v>
      </c>
      <c r="R1045">
        <f t="shared" si="87"/>
        <v>0</v>
      </c>
    </row>
    <row r="1046" spans="1:18" ht="15" customHeight="1">
      <c r="A1046" s="17" t="s">
        <v>200</v>
      </c>
      <c r="B1046" s="17" t="s">
        <v>194</v>
      </c>
      <c r="C1046" s="17" t="s">
        <v>48</v>
      </c>
      <c r="D1046" s="17" t="s">
        <v>49</v>
      </c>
      <c r="E1046" s="96" t="s">
        <v>38</v>
      </c>
      <c r="F1046" s="19">
        <v>0</v>
      </c>
      <c r="G1046" s="19">
        <v>0</v>
      </c>
      <c r="H1046" s="97">
        <v>533.24599999999998</v>
      </c>
      <c r="I1046" s="19">
        <v>7056.9</v>
      </c>
      <c r="J1046" s="19">
        <v>3763056.08</v>
      </c>
      <c r="K1046" s="19">
        <v>3763056.08</v>
      </c>
      <c r="L1046" t="str">
        <f>VLOOKUP(LEFT(A1046,FIND("-",A1046)-1),MASTER!A:C,2,FALSE())</f>
        <v>Gold</v>
      </c>
      <c r="M1046" t="str">
        <f>VLOOKUP(LEFT(A1046,FIND("-",A1046)-1),MASTER!A:C,3,FALSE())</f>
        <v>Sale</v>
      </c>
      <c r="N1046">
        <f t="shared" si="83"/>
        <v>533.24599999999998</v>
      </c>
      <c r="O1046">
        <f t="shared" si="84"/>
        <v>7056.9</v>
      </c>
      <c r="P1046">
        <f t="shared" si="85"/>
        <v>3763063.6970000002</v>
      </c>
      <c r="Q1046">
        <f t="shared" si="86"/>
        <v>3763063.6970000002</v>
      </c>
      <c r="R1046">
        <f t="shared" si="87"/>
        <v>0</v>
      </c>
    </row>
    <row r="1047" spans="1:18" ht="15" customHeight="1">
      <c r="A1047" s="17" t="s">
        <v>200</v>
      </c>
      <c r="B1047" s="17" t="s">
        <v>194</v>
      </c>
      <c r="C1047" s="17" t="s">
        <v>48</v>
      </c>
      <c r="D1047" s="17" t="s">
        <v>51</v>
      </c>
      <c r="E1047" s="96" t="s">
        <v>38</v>
      </c>
      <c r="F1047" s="96" t="s">
        <v>38</v>
      </c>
      <c r="G1047" s="19">
        <v>0</v>
      </c>
      <c r="H1047" s="96" t="s">
        <v>38</v>
      </c>
      <c r="I1047" s="96" t="s">
        <v>38</v>
      </c>
      <c r="J1047" s="19">
        <v>901.6</v>
      </c>
      <c r="K1047" s="19">
        <v>901.6</v>
      </c>
      <c r="L1047" t="str">
        <f>VLOOKUP(LEFT(A1047,FIND("-",A1047)-1),MASTER!A:C,2,FALSE())</f>
        <v>Gold</v>
      </c>
      <c r="M1047" t="str">
        <f>VLOOKUP(LEFT(A1047,FIND("-",A1047)-1),MASTER!A:C,3,FALSE())</f>
        <v>Sale</v>
      </c>
      <c r="N1047" t="str">
        <f t="shared" si="83"/>
        <v/>
      </c>
      <c r="O1047" t="str">
        <f t="shared" si="84"/>
        <v/>
      </c>
      <c r="P1047">
        <f t="shared" si="85"/>
        <v>0</v>
      </c>
      <c r="Q1047">
        <f t="shared" si="86"/>
        <v>0</v>
      </c>
      <c r="R1047">
        <f t="shared" si="87"/>
        <v>0</v>
      </c>
    </row>
    <row r="1048" spans="1:18" ht="15" customHeight="1">
      <c r="A1048" s="17" t="s">
        <v>200</v>
      </c>
      <c r="B1048" s="17" t="s">
        <v>194</v>
      </c>
      <c r="C1048" s="17" t="s">
        <v>48</v>
      </c>
      <c r="D1048" s="17" t="s">
        <v>50</v>
      </c>
      <c r="E1048" s="96" t="s">
        <v>38</v>
      </c>
      <c r="F1048" s="96" t="s">
        <v>38</v>
      </c>
      <c r="G1048" s="19">
        <v>0</v>
      </c>
      <c r="H1048" s="96" t="s">
        <v>38</v>
      </c>
      <c r="I1048" s="96" t="s">
        <v>38</v>
      </c>
      <c r="J1048" s="19">
        <v>157792.29999999999</v>
      </c>
      <c r="K1048" s="19">
        <v>157792.29999999999</v>
      </c>
      <c r="L1048" t="str">
        <f>VLOOKUP(LEFT(A1048,FIND("-",A1048)-1),MASTER!A:C,2,FALSE())</f>
        <v>Gold</v>
      </c>
      <c r="M1048" t="str">
        <f>VLOOKUP(LEFT(A1048,FIND("-",A1048)-1),MASTER!A:C,3,FALSE())</f>
        <v>Sale</v>
      </c>
      <c r="N1048" t="str">
        <f t="shared" si="83"/>
        <v/>
      </c>
      <c r="O1048" t="str">
        <f t="shared" si="84"/>
        <v/>
      </c>
      <c r="P1048">
        <f t="shared" si="85"/>
        <v>0</v>
      </c>
      <c r="Q1048">
        <f t="shared" si="86"/>
        <v>0</v>
      </c>
      <c r="R1048">
        <f t="shared" si="87"/>
        <v>0</v>
      </c>
    </row>
    <row r="1049" spans="1:18" ht="15" customHeight="1">
      <c r="A1049" s="17" t="s">
        <v>200</v>
      </c>
      <c r="B1049" s="17" t="s">
        <v>194</v>
      </c>
      <c r="C1049" s="17" t="s">
        <v>48</v>
      </c>
      <c r="D1049" s="17" t="s">
        <v>56</v>
      </c>
      <c r="E1049" s="96" t="s">
        <v>38</v>
      </c>
      <c r="F1049" s="96" t="s">
        <v>38</v>
      </c>
      <c r="G1049" s="19">
        <v>0</v>
      </c>
      <c r="H1049" s="96" t="s">
        <v>38</v>
      </c>
      <c r="I1049" s="96" t="s">
        <v>38</v>
      </c>
      <c r="J1049" s="19">
        <v>10</v>
      </c>
      <c r="K1049" s="19">
        <v>10</v>
      </c>
      <c r="L1049" t="str">
        <f>VLOOKUP(LEFT(A1049,FIND("-",A1049)-1),MASTER!A:C,2,FALSE())</f>
        <v>Gold</v>
      </c>
      <c r="M1049" t="str">
        <f>VLOOKUP(LEFT(A1049,FIND("-",A1049)-1),MASTER!A:C,3,FALSE())</f>
        <v>Sale</v>
      </c>
      <c r="N1049" t="str">
        <f t="shared" si="83"/>
        <v/>
      </c>
      <c r="O1049" t="str">
        <f t="shared" si="84"/>
        <v/>
      </c>
      <c r="P1049">
        <f t="shared" si="85"/>
        <v>0</v>
      </c>
      <c r="Q1049">
        <f t="shared" si="86"/>
        <v>0</v>
      </c>
      <c r="R1049">
        <f t="shared" si="87"/>
        <v>0</v>
      </c>
    </row>
    <row r="1050" spans="1:18" ht="15" customHeight="1">
      <c r="A1050" s="17" t="s">
        <v>200</v>
      </c>
      <c r="B1050" s="17" t="s">
        <v>194</v>
      </c>
      <c r="C1050" s="17" t="s">
        <v>48</v>
      </c>
      <c r="D1050" s="17" t="s">
        <v>52</v>
      </c>
      <c r="E1050" s="96" t="s">
        <v>38</v>
      </c>
      <c r="F1050" s="96" t="s">
        <v>38</v>
      </c>
      <c r="G1050" s="19">
        <v>0</v>
      </c>
      <c r="H1050" s="96" t="s">
        <v>38</v>
      </c>
      <c r="I1050" s="96" t="s">
        <v>38</v>
      </c>
      <c r="J1050" s="19">
        <v>56445.84</v>
      </c>
      <c r="K1050" s="19">
        <v>0</v>
      </c>
      <c r="L1050" t="str">
        <f>VLOOKUP(LEFT(A1050,FIND("-",A1050)-1),MASTER!A:C,2,FALSE())</f>
        <v>Gold</v>
      </c>
      <c r="M1050" t="str">
        <f>VLOOKUP(LEFT(A1050,FIND("-",A1050)-1),MASTER!A:C,3,FALSE())</f>
        <v>Sale</v>
      </c>
      <c r="N1050" t="str">
        <f t="shared" si="83"/>
        <v/>
      </c>
      <c r="O1050" t="str">
        <f t="shared" si="84"/>
        <v/>
      </c>
      <c r="P1050">
        <f t="shared" si="85"/>
        <v>0</v>
      </c>
      <c r="Q1050">
        <f t="shared" si="86"/>
        <v>0</v>
      </c>
      <c r="R1050">
        <f t="shared" si="87"/>
        <v>0</v>
      </c>
    </row>
    <row r="1051" spans="1:18" ht="15" customHeight="1">
      <c r="A1051" s="17" t="s">
        <v>200</v>
      </c>
      <c r="B1051" s="17" t="s">
        <v>194</v>
      </c>
      <c r="C1051" s="17" t="s">
        <v>48</v>
      </c>
      <c r="D1051" s="17" t="s">
        <v>53</v>
      </c>
      <c r="E1051" s="96" t="s">
        <v>38</v>
      </c>
      <c r="F1051" s="96" t="s">
        <v>38</v>
      </c>
      <c r="G1051" s="19">
        <v>0</v>
      </c>
      <c r="H1051" s="96" t="s">
        <v>38</v>
      </c>
      <c r="I1051" s="96" t="s">
        <v>38</v>
      </c>
      <c r="J1051" s="19">
        <v>56445.84</v>
      </c>
      <c r="K1051" s="19">
        <v>0</v>
      </c>
      <c r="L1051" t="str">
        <f>VLOOKUP(LEFT(A1051,FIND("-",A1051)-1),MASTER!A:C,2,FALSE())</f>
        <v>Gold</v>
      </c>
      <c r="M1051" t="str">
        <f>VLOOKUP(LEFT(A1051,FIND("-",A1051)-1),MASTER!A:C,3,FALSE())</f>
        <v>Sale</v>
      </c>
      <c r="N1051" t="str">
        <f t="shared" si="83"/>
        <v/>
      </c>
      <c r="O1051" t="str">
        <f t="shared" si="84"/>
        <v/>
      </c>
      <c r="P1051">
        <f t="shared" si="85"/>
        <v>0</v>
      </c>
      <c r="Q1051">
        <f t="shared" si="86"/>
        <v>0</v>
      </c>
      <c r="R1051">
        <f t="shared" si="87"/>
        <v>0</v>
      </c>
    </row>
    <row r="1052" spans="1:18" ht="15" customHeight="1">
      <c r="A1052" s="17" t="s">
        <v>200</v>
      </c>
      <c r="B1052" s="17" t="s">
        <v>194</v>
      </c>
      <c r="C1052" s="17" t="s">
        <v>48</v>
      </c>
      <c r="D1052" s="17" t="s">
        <v>54</v>
      </c>
      <c r="E1052" s="96" t="s">
        <v>38</v>
      </c>
      <c r="F1052" s="96" t="s">
        <v>38</v>
      </c>
      <c r="G1052" s="19">
        <v>0</v>
      </c>
      <c r="H1052" s="96" t="s">
        <v>38</v>
      </c>
      <c r="I1052" s="96" t="s">
        <v>38</v>
      </c>
      <c r="J1052" s="19">
        <v>13.52</v>
      </c>
      <c r="K1052" s="19">
        <v>0</v>
      </c>
      <c r="L1052" t="str">
        <f>VLOOKUP(LEFT(A1052,FIND("-",A1052)-1),MASTER!A:C,2,FALSE())</f>
        <v>Gold</v>
      </c>
      <c r="M1052" t="str">
        <f>VLOOKUP(LEFT(A1052,FIND("-",A1052)-1),MASTER!A:C,3,FALSE())</f>
        <v>Sale</v>
      </c>
      <c r="N1052" t="str">
        <f t="shared" si="83"/>
        <v/>
      </c>
      <c r="O1052" t="str">
        <f t="shared" si="84"/>
        <v/>
      </c>
      <c r="P1052">
        <f t="shared" si="85"/>
        <v>0</v>
      </c>
      <c r="Q1052">
        <f t="shared" si="86"/>
        <v>0</v>
      </c>
      <c r="R1052">
        <f t="shared" si="87"/>
        <v>0</v>
      </c>
    </row>
    <row r="1053" spans="1:18" ht="15" customHeight="1">
      <c r="A1053" s="17" t="s">
        <v>200</v>
      </c>
      <c r="B1053" s="17" t="s">
        <v>194</v>
      </c>
      <c r="C1053" s="17" t="s">
        <v>48</v>
      </c>
      <c r="D1053" s="17" t="s">
        <v>55</v>
      </c>
      <c r="E1053" s="96" t="s">
        <v>38</v>
      </c>
      <c r="F1053" s="96" t="s">
        <v>38</v>
      </c>
      <c r="G1053" s="19">
        <v>0</v>
      </c>
      <c r="H1053" s="96" t="s">
        <v>38</v>
      </c>
      <c r="I1053" s="96" t="s">
        <v>38</v>
      </c>
      <c r="J1053" s="19">
        <v>13.52</v>
      </c>
      <c r="K1053" s="19">
        <v>0</v>
      </c>
      <c r="L1053" t="str">
        <f>VLOOKUP(LEFT(A1053,FIND("-",A1053)-1),MASTER!A:C,2,FALSE())</f>
        <v>Gold</v>
      </c>
      <c r="M1053" t="str">
        <f>VLOOKUP(LEFT(A1053,FIND("-",A1053)-1),MASTER!A:C,3,FALSE())</f>
        <v>Sale</v>
      </c>
      <c r="N1053" t="str">
        <f t="shared" si="83"/>
        <v/>
      </c>
      <c r="O1053" t="str">
        <f t="shared" si="84"/>
        <v/>
      </c>
      <c r="P1053">
        <f t="shared" si="85"/>
        <v>0</v>
      </c>
      <c r="Q1053">
        <f t="shared" si="86"/>
        <v>0</v>
      </c>
      <c r="R1053">
        <f t="shared" si="87"/>
        <v>0</v>
      </c>
    </row>
    <row r="1054" spans="1:18" ht="15" customHeight="1">
      <c r="A1054" s="17" t="s">
        <v>200</v>
      </c>
      <c r="B1054" s="17" t="s">
        <v>194</v>
      </c>
      <c r="C1054" s="17" t="s">
        <v>48</v>
      </c>
      <c r="D1054" s="17" t="s">
        <v>52</v>
      </c>
      <c r="E1054" s="96" t="s">
        <v>38</v>
      </c>
      <c r="F1054" s="96" t="s">
        <v>38</v>
      </c>
      <c r="G1054" s="19">
        <v>0</v>
      </c>
      <c r="H1054" s="96" t="s">
        <v>38</v>
      </c>
      <c r="I1054" s="96" t="s">
        <v>38</v>
      </c>
      <c r="J1054" s="19">
        <v>2366.88</v>
      </c>
      <c r="K1054" s="19">
        <v>0</v>
      </c>
      <c r="L1054" t="str">
        <f>VLOOKUP(LEFT(A1054,FIND("-",A1054)-1),MASTER!A:C,2,FALSE())</f>
        <v>Gold</v>
      </c>
      <c r="M1054" t="str">
        <f>VLOOKUP(LEFT(A1054,FIND("-",A1054)-1),MASTER!A:C,3,FALSE())</f>
        <v>Sale</v>
      </c>
      <c r="N1054" t="str">
        <f t="shared" si="83"/>
        <v/>
      </c>
      <c r="O1054" t="str">
        <f t="shared" si="84"/>
        <v/>
      </c>
      <c r="P1054">
        <f t="shared" si="85"/>
        <v>0</v>
      </c>
      <c r="Q1054">
        <f t="shared" si="86"/>
        <v>0</v>
      </c>
      <c r="R1054">
        <f t="shared" si="87"/>
        <v>0</v>
      </c>
    </row>
    <row r="1055" spans="1:18" ht="15" customHeight="1">
      <c r="A1055" s="17" t="s">
        <v>200</v>
      </c>
      <c r="B1055" s="17" t="s">
        <v>194</v>
      </c>
      <c r="C1055" s="17" t="s">
        <v>48</v>
      </c>
      <c r="D1055" s="17" t="s">
        <v>53</v>
      </c>
      <c r="E1055" s="96" t="s">
        <v>38</v>
      </c>
      <c r="F1055" s="96" t="s">
        <v>38</v>
      </c>
      <c r="G1055" s="19">
        <v>0</v>
      </c>
      <c r="H1055" s="96" t="s">
        <v>38</v>
      </c>
      <c r="I1055" s="96" t="s">
        <v>38</v>
      </c>
      <c r="J1055" s="19">
        <v>2366.88</v>
      </c>
      <c r="K1055" s="19">
        <v>0</v>
      </c>
      <c r="L1055" t="str">
        <f>VLOOKUP(LEFT(A1055,FIND("-",A1055)-1),MASTER!A:C,2,FALSE())</f>
        <v>Gold</v>
      </c>
      <c r="M1055" t="str">
        <f>VLOOKUP(LEFT(A1055,FIND("-",A1055)-1),MASTER!A:C,3,FALSE())</f>
        <v>Sale</v>
      </c>
      <c r="N1055" t="str">
        <f t="shared" si="83"/>
        <v/>
      </c>
      <c r="O1055" t="str">
        <f t="shared" si="84"/>
        <v/>
      </c>
      <c r="P1055">
        <f t="shared" si="85"/>
        <v>0</v>
      </c>
      <c r="Q1055">
        <f t="shared" si="86"/>
        <v>0</v>
      </c>
      <c r="R1055">
        <f t="shared" si="87"/>
        <v>0</v>
      </c>
    </row>
    <row r="1056" spans="1:18" ht="15" customHeight="1">
      <c r="A1056" s="17" t="s">
        <v>200</v>
      </c>
      <c r="B1056" s="17" t="s">
        <v>194</v>
      </c>
      <c r="C1056" s="17" t="s">
        <v>48</v>
      </c>
      <c r="D1056" s="17" t="s">
        <v>52</v>
      </c>
      <c r="E1056" s="96" t="s">
        <v>38</v>
      </c>
      <c r="F1056" s="96" t="s">
        <v>38</v>
      </c>
      <c r="G1056" s="19">
        <v>0</v>
      </c>
      <c r="H1056" s="96" t="s">
        <v>38</v>
      </c>
      <c r="I1056" s="96" t="s">
        <v>38</v>
      </c>
      <c r="J1056" s="19">
        <v>0.15</v>
      </c>
      <c r="K1056" s="19">
        <v>0</v>
      </c>
      <c r="L1056" t="str">
        <f>VLOOKUP(LEFT(A1056,FIND("-",A1056)-1),MASTER!A:C,2,FALSE())</f>
        <v>Gold</v>
      </c>
      <c r="M1056" t="str">
        <f>VLOOKUP(LEFT(A1056,FIND("-",A1056)-1),MASTER!A:C,3,FALSE())</f>
        <v>Sale</v>
      </c>
      <c r="N1056" t="str">
        <f t="shared" si="83"/>
        <v/>
      </c>
      <c r="O1056" t="str">
        <f t="shared" si="84"/>
        <v/>
      </c>
      <c r="P1056">
        <f t="shared" si="85"/>
        <v>0</v>
      </c>
      <c r="Q1056">
        <f t="shared" si="86"/>
        <v>0</v>
      </c>
      <c r="R1056">
        <f t="shared" si="87"/>
        <v>0</v>
      </c>
    </row>
    <row r="1057" spans="1:18" ht="15" customHeight="1">
      <c r="A1057" s="17" t="s">
        <v>200</v>
      </c>
      <c r="B1057" s="17" t="s">
        <v>194</v>
      </c>
      <c r="C1057" s="17" t="s">
        <v>48</v>
      </c>
      <c r="D1057" s="17" t="s">
        <v>53</v>
      </c>
      <c r="E1057" s="96" t="s">
        <v>38</v>
      </c>
      <c r="F1057" s="96" t="s">
        <v>38</v>
      </c>
      <c r="G1057" s="19">
        <v>0</v>
      </c>
      <c r="H1057" s="96" t="s">
        <v>38</v>
      </c>
      <c r="I1057" s="96" t="s">
        <v>38</v>
      </c>
      <c r="J1057" s="19">
        <v>0.15</v>
      </c>
      <c r="K1057" s="19">
        <v>0</v>
      </c>
      <c r="L1057" t="str">
        <f>VLOOKUP(LEFT(A1057,FIND("-",A1057)-1),MASTER!A:C,2,FALSE())</f>
        <v>Gold</v>
      </c>
      <c r="M1057" t="str">
        <f>VLOOKUP(LEFT(A1057,FIND("-",A1057)-1),MASTER!A:C,3,FALSE())</f>
        <v>Sale</v>
      </c>
      <c r="N1057" t="str">
        <f t="shared" si="83"/>
        <v/>
      </c>
      <c r="O1057" t="str">
        <f t="shared" si="84"/>
        <v/>
      </c>
      <c r="P1057">
        <f t="shared" si="85"/>
        <v>0</v>
      </c>
      <c r="Q1057">
        <f t="shared" si="86"/>
        <v>0</v>
      </c>
      <c r="R1057">
        <f t="shared" si="87"/>
        <v>0</v>
      </c>
    </row>
    <row r="1058" spans="1:18" ht="15" customHeight="1">
      <c r="A1058" s="17" t="s">
        <v>200</v>
      </c>
      <c r="B1058" s="17" t="s">
        <v>194</v>
      </c>
      <c r="C1058" s="17" t="s">
        <v>48</v>
      </c>
      <c r="D1058" s="17" t="s">
        <v>42</v>
      </c>
      <c r="E1058" s="96" t="s">
        <v>38</v>
      </c>
      <c r="F1058" s="96" t="s">
        <v>38</v>
      </c>
      <c r="G1058" s="19">
        <v>0</v>
      </c>
      <c r="H1058" s="96" t="s">
        <v>38</v>
      </c>
      <c r="I1058" s="96" t="s">
        <v>38</v>
      </c>
      <c r="J1058" s="19">
        <v>0.24</v>
      </c>
      <c r="K1058" s="19">
        <v>0</v>
      </c>
      <c r="L1058" t="str">
        <f>VLOOKUP(LEFT(A1058,FIND("-",A1058)-1),MASTER!A:C,2,FALSE())</f>
        <v>Gold</v>
      </c>
      <c r="M1058" t="str">
        <f>VLOOKUP(LEFT(A1058,FIND("-",A1058)-1),MASTER!A:C,3,FALSE())</f>
        <v>Sale</v>
      </c>
      <c r="N1058" t="str">
        <f t="shared" si="83"/>
        <v/>
      </c>
      <c r="O1058" t="str">
        <f t="shared" si="84"/>
        <v/>
      </c>
      <c r="P1058">
        <f t="shared" si="85"/>
        <v>0</v>
      </c>
      <c r="Q1058">
        <f t="shared" si="86"/>
        <v>0</v>
      </c>
      <c r="R1058">
        <f t="shared" si="87"/>
        <v>0</v>
      </c>
    </row>
    <row r="1059" spans="1:18" ht="15" customHeight="1">
      <c r="A1059" s="17" t="s">
        <v>200</v>
      </c>
      <c r="B1059" s="17" t="s">
        <v>194</v>
      </c>
      <c r="C1059" s="17" t="s">
        <v>48</v>
      </c>
      <c r="D1059" s="17" t="s">
        <v>43</v>
      </c>
      <c r="E1059" s="96" t="s">
        <v>38</v>
      </c>
      <c r="F1059" s="96" t="s">
        <v>38</v>
      </c>
      <c r="G1059" s="19">
        <v>4039413</v>
      </c>
      <c r="H1059" s="96" t="s">
        <v>38</v>
      </c>
      <c r="I1059" s="96" t="s">
        <v>38</v>
      </c>
      <c r="J1059" s="19">
        <v>0</v>
      </c>
      <c r="K1059" s="19">
        <v>0</v>
      </c>
      <c r="L1059" t="str">
        <f>VLOOKUP(LEFT(A1059,FIND("-",A1059)-1),MASTER!A:C,2,FALSE())</f>
        <v>Gold</v>
      </c>
      <c r="M1059" t="str">
        <f>VLOOKUP(LEFT(A1059,FIND("-",A1059)-1),MASTER!A:C,3,FALSE())</f>
        <v>Sale</v>
      </c>
      <c r="N1059" t="str">
        <f t="shared" si="83"/>
        <v/>
      </c>
      <c r="O1059" t="str">
        <f t="shared" si="84"/>
        <v/>
      </c>
      <c r="P1059">
        <f t="shared" si="85"/>
        <v>0</v>
      </c>
      <c r="Q1059">
        <f t="shared" si="86"/>
        <v>0</v>
      </c>
      <c r="R1059">
        <f t="shared" si="87"/>
        <v>0</v>
      </c>
    </row>
    <row r="1060" spans="1:18" ht="15" customHeight="1">
      <c r="A1060" s="17" t="s">
        <v>201</v>
      </c>
      <c r="B1060" s="17" t="s">
        <v>194</v>
      </c>
      <c r="C1060" s="17" t="s">
        <v>48</v>
      </c>
      <c r="D1060" s="17" t="s">
        <v>49</v>
      </c>
      <c r="E1060" s="96" t="s">
        <v>38</v>
      </c>
      <c r="F1060" s="19">
        <v>0</v>
      </c>
      <c r="G1060" s="19">
        <v>0</v>
      </c>
      <c r="H1060" s="97">
        <v>642.19899999999996</v>
      </c>
      <c r="I1060" s="19">
        <v>7056.9</v>
      </c>
      <c r="J1060" s="19">
        <v>4531942.3</v>
      </c>
      <c r="K1060" s="19">
        <v>4531942.3</v>
      </c>
      <c r="L1060" t="str">
        <f>VLOOKUP(LEFT(A1060,FIND("-",A1060)-1),MASTER!A:C,2,FALSE())</f>
        <v>Gold</v>
      </c>
      <c r="M1060" t="str">
        <f>VLOOKUP(LEFT(A1060,FIND("-",A1060)-1),MASTER!A:C,3,FALSE())</f>
        <v>Sale</v>
      </c>
      <c r="N1060">
        <f t="shared" si="83"/>
        <v>642.19899999999996</v>
      </c>
      <c r="O1060">
        <f t="shared" si="84"/>
        <v>7056.9</v>
      </c>
      <c r="P1060">
        <f t="shared" si="85"/>
        <v>4531934.1229999997</v>
      </c>
      <c r="Q1060">
        <f t="shared" si="86"/>
        <v>4531934.1229999997</v>
      </c>
      <c r="R1060">
        <f t="shared" si="87"/>
        <v>0</v>
      </c>
    </row>
    <row r="1061" spans="1:18" ht="15" customHeight="1">
      <c r="A1061" s="17" t="s">
        <v>201</v>
      </c>
      <c r="B1061" s="17" t="s">
        <v>194</v>
      </c>
      <c r="C1061" s="17" t="s">
        <v>48</v>
      </c>
      <c r="D1061" s="17" t="s">
        <v>51</v>
      </c>
      <c r="E1061" s="96" t="s">
        <v>38</v>
      </c>
      <c r="F1061" s="96" t="s">
        <v>38</v>
      </c>
      <c r="G1061" s="19">
        <v>0</v>
      </c>
      <c r="H1061" s="96" t="s">
        <v>38</v>
      </c>
      <c r="I1061" s="96" t="s">
        <v>38</v>
      </c>
      <c r="J1061" s="19">
        <v>480.2</v>
      </c>
      <c r="K1061" s="19">
        <v>480.2</v>
      </c>
      <c r="L1061" t="str">
        <f>VLOOKUP(LEFT(A1061,FIND("-",A1061)-1),MASTER!A:C,2,FALSE())</f>
        <v>Gold</v>
      </c>
      <c r="M1061" t="str">
        <f>VLOOKUP(LEFT(A1061,FIND("-",A1061)-1),MASTER!A:C,3,FALSE())</f>
        <v>Sale</v>
      </c>
      <c r="N1061" t="str">
        <f t="shared" si="83"/>
        <v/>
      </c>
      <c r="O1061" t="str">
        <f t="shared" si="84"/>
        <v/>
      </c>
      <c r="P1061">
        <f t="shared" si="85"/>
        <v>0</v>
      </c>
      <c r="Q1061">
        <f t="shared" si="86"/>
        <v>0</v>
      </c>
      <c r="R1061">
        <f t="shared" si="87"/>
        <v>0</v>
      </c>
    </row>
    <row r="1062" spans="1:18" ht="15" customHeight="1">
      <c r="A1062" s="17" t="s">
        <v>201</v>
      </c>
      <c r="B1062" s="17" t="s">
        <v>194</v>
      </c>
      <c r="C1062" s="17" t="s">
        <v>48</v>
      </c>
      <c r="D1062" s="17" t="s">
        <v>50</v>
      </c>
      <c r="E1062" s="96" t="s">
        <v>38</v>
      </c>
      <c r="F1062" s="96" t="s">
        <v>38</v>
      </c>
      <c r="G1062" s="19">
        <v>0</v>
      </c>
      <c r="H1062" s="96" t="s">
        <v>38</v>
      </c>
      <c r="I1062" s="96" t="s">
        <v>38</v>
      </c>
      <c r="J1062" s="19">
        <v>203415.14</v>
      </c>
      <c r="K1062" s="19">
        <v>203415.14</v>
      </c>
      <c r="L1062" t="str">
        <f>VLOOKUP(LEFT(A1062,FIND("-",A1062)-1),MASTER!A:C,2,FALSE())</f>
        <v>Gold</v>
      </c>
      <c r="M1062" t="str">
        <f>VLOOKUP(LEFT(A1062,FIND("-",A1062)-1),MASTER!A:C,3,FALSE())</f>
        <v>Sale</v>
      </c>
      <c r="N1062" t="str">
        <f t="shared" si="83"/>
        <v/>
      </c>
      <c r="O1062" t="str">
        <f t="shared" si="84"/>
        <v/>
      </c>
      <c r="P1062">
        <f t="shared" si="85"/>
        <v>0</v>
      </c>
      <c r="Q1062">
        <f t="shared" si="86"/>
        <v>0</v>
      </c>
      <c r="R1062">
        <f t="shared" si="87"/>
        <v>0</v>
      </c>
    </row>
    <row r="1063" spans="1:18" ht="15" customHeight="1">
      <c r="A1063" s="17" t="s">
        <v>201</v>
      </c>
      <c r="B1063" s="17" t="s">
        <v>194</v>
      </c>
      <c r="C1063" s="17" t="s">
        <v>48</v>
      </c>
      <c r="D1063" s="17" t="s">
        <v>56</v>
      </c>
      <c r="E1063" s="96" t="s">
        <v>38</v>
      </c>
      <c r="F1063" s="96" t="s">
        <v>38</v>
      </c>
      <c r="G1063" s="19">
        <v>0</v>
      </c>
      <c r="H1063" s="96" t="s">
        <v>38</v>
      </c>
      <c r="I1063" s="96" t="s">
        <v>38</v>
      </c>
      <c r="J1063" s="19">
        <v>1.25</v>
      </c>
      <c r="K1063" s="19">
        <v>1.25</v>
      </c>
      <c r="L1063" t="str">
        <f>VLOOKUP(LEFT(A1063,FIND("-",A1063)-1),MASTER!A:C,2,FALSE())</f>
        <v>Gold</v>
      </c>
      <c r="M1063" t="str">
        <f>VLOOKUP(LEFT(A1063,FIND("-",A1063)-1),MASTER!A:C,3,FALSE())</f>
        <v>Sale</v>
      </c>
      <c r="N1063" t="str">
        <f t="shared" si="83"/>
        <v/>
      </c>
      <c r="O1063" t="str">
        <f t="shared" si="84"/>
        <v/>
      </c>
      <c r="P1063">
        <f t="shared" si="85"/>
        <v>0</v>
      </c>
      <c r="Q1063">
        <f t="shared" si="86"/>
        <v>0</v>
      </c>
      <c r="R1063">
        <f t="shared" si="87"/>
        <v>0</v>
      </c>
    </row>
    <row r="1064" spans="1:18" ht="15" customHeight="1">
      <c r="A1064" s="17" t="s">
        <v>201</v>
      </c>
      <c r="B1064" s="17" t="s">
        <v>194</v>
      </c>
      <c r="C1064" s="17" t="s">
        <v>48</v>
      </c>
      <c r="D1064" s="17" t="s">
        <v>52</v>
      </c>
      <c r="E1064" s="96" t="s">
        <v>38</v>
      </c>
      <c r="F1064" s="96" t="s">
        <v>38</v>
      </c>
      <c r="G1064" s="19">
        <v>0</v>
      </c>
      <c r="H1064" s="96" t="s">
        <v>38</v>
      </c>
      <c r="I1064" s="96" t="s">
        <v>38</v>
      </c>
      <c r="J1064" s="19">
        <v>67979.13</v>
      </c>
      <c r="K1064" s="19">
        <v>0</v>
      </c>
      <c r="L1064" t="str">
        <f>VLOOKUP(LEFT(A1064,FIND("-",A1064)-1),MASTER!A:C,2,FALSE())</f>
        <v>Gold</v>
      </c>
      <c r="M1064" t="str">
        <f>VLOOKUP(LEFT(A1064,FIND("-",A1064)-1),MASTER!A:C,3,FALSE())</f>
        <v>Sale</v>
      </c>
      <c r="N1064" t="str">
        <f t="shared" si="83"/>
        <v/>
      </c>
      <c r="O1064" t="str">
        <f t="shared" si="84"/>
        <v/>
      </c>
      <c r="P1064">
        <f t="shared" si="85"/>
        <v>0</v>
      </c>
      <c r="Q1064">
        <f t="shared" si="86"/>
        <v>0</v>
      </c>
      <c r="R1064">
        <f t="shared" si="87"/>
        <v>0</v>
      </c>
    </row>
    <row r="1065" spans="1:18" ht="15" customHeight="1">
      <c r="A1065" s="17" t="s">
        <v>201</v>
      </c>
      <c r="B1065" s="17" t="s">
        <v>194</v>
      </c>
      <c r="C1065" s="17" t="s">
        <v>48</v>
      </c>
      <c r="D1065" s="17" t="s">
        <v>53</v>
      </c>
      <c r="E1065" s="96" t="s">
        <v>38</v>
      </c>
      <c r="F1065" s="96" t="s">
        <v>38</v>
      </c>
      <c r="G1065" s="19">
        <v>0</v>
      </c>
      <c r="H1065" s="96" t="s">
        <v>38</v>
      </c>
      <c r="I1065" s="96" t="s">
        <v>38</v>
      </c>
      <c r="J1065" s="19">
        <v>67979.13</v>
      </c>
      <c r="K1065" s="19">
        <v>0</v>
      </c>
      <c r="L1065" t="str">
        <f>VLOOKUP(LEFT(A1065,FIND("-",A1065)-1),MASTER!A:C,2,FALSE())</f>
        <v>Gold</v>
      </c>
      <c r="M1065" t="str">
        <f>VLOOKUP(LEFT(A1065,FIND("-",A1065)-1),MASTER!A:C,3,FALSE())</f>
        <v>Sale</v>
      </c>
      <c r="N1065" t="str">
        <f t="shared" si="83"/>
        <v/>
      </c>
      <c r="O1065" t="str">
        <f t="shared" si="84"/>
        <v/>
      </c>
      <c r="P1065">
        <f t="shared" si="85"/>
        <v>0</v>
      </c>
      <c r="Q1065">
        <f t="shared" si="86"/>
        <v>0</v>
      </c>
      <c r="R1065">
        <f t="shared" si="87"/>
        <v>0</v>
      </c>
    </row>
    <row r="1066" spans="1:18" ht="15" customHeight="1">
      <c r="A1066" s="17" t="s">
        <v>201</v>
      </c>
      <c r="B1066" s="17" t="s">
        <v>194</v>
      </c>
      <c r="C1066" s="17" t="s">
        <v>48</v>
      </c>
      <c r="D1066" s="17" t="s">
        <v>54</v>
      </c>
      <c r="E1066" s="96" t="s">
        <v>38</v>
      </c>
      <c r="F1066" s="96" t="s">
        <v>38</v>
      </c>
      <c r="G1066" s="19">
        <v>0</v>
      </c>
      <c r="H1066" s="96" t="s">
        <v>38</v>
      </c>
      <c r="I1066" s="96" t="s">
        <v>38</v>
      </c>
      <c r="J1066" s="19">
        <v>7.2</v>
      </c>
      <c r="K1066" s="19">
        <v>0</v>
      </c>
      <c r="L1066" t="str">
        <f>VLOOKUP(LEFT(A1066,FIND("-",A1066)-1),MASTER!A:C,2,FALSE())</f>
        <v>Gold</v>
      </c>
      <c r="M1066" t="str">
        <f>VLOOKUP(LEFT(A1066,FIND("-",A1066)-1),MASTER!A:C,3,FALSE())</f>
        <v>Sale</v>
      </c>
      <c r="N1066" t="str">
        <f t="shared" si="83"/>
        <v/>
      </c>
      <c r="O1066" t="str">
        <f t="shared" si="84"/>
        <v/>
      </c>
      <c r="P1066">
        <f t="shared" si="85"/>
        <v>0</v>
      </c>
      <c r="Q1066">
        <f t="shared" si="86"/>
        <v>0</v>
      </c>
      <c r="R1066">
        <f t="shared" si="87"/>
        <v>0</v>
      </c>
    </row>
    <row r="1067" spans="1:18" ht="15" customHeight="1">
      <c r="A1067" s="17" t="s">
        <v>201</v>
      </c>
      <c r="B1067" s="17" t="s">
        <v>194</v>
      </c>
      <c r="C1067" s="17" t="s">
        <v>48</v>
      </c>
      <c r="D1067" s="17" t="s">
        <v>55</v>
      </c>
      <c r="E1067" s="96" t="s">
        <v>38</v>
      </c>
      <c r="F1067" s="96" t="s">
        <v>38</v>
      </c>
      <c r="G1067" s="19">
        <v>0</v>
      </c>
      <c r="H1067" s="96" t="s">
        <v>38</v>
      </c>
      <c r="I1067" s="96" t="s">
        <v>38</v>
      </c>
      <c r="J1067" s="19">
        <v>7.2</v>
      </c>
      <c r="K1067" s="19">
        <v>0</v>
      </c>
      <c r="L1067" t="str">
        <f>VLOOKUP(LEFT(A1067,FIND("-",A1067)-1),MASTER!A:C,2,FALSE())</f>
        <v>Gold</v>
      </c>
      <c r="M1067" t="str">
        <f>VLOOKUP(LEFT(A1067,FIND("-",A1067)-1),MASTER!A:C,3,FALSE())</f>
        <v>Sale</v>
      </c>
      <c r="N1067" t="str">
        <f t="shared" si="83"/>
        <v/>
      </c>
      <c r="O1067" t="str">
        <f t="shared" si="84"/>
        <v/>
      </c>
      <c r="P1067">
        <f t="shared" si="85"/>
        <v>0</v>
      </c>
      <c r="Q1067">
        <f t="shared" si="86"/>
        <v>0</v>
      </c>
      <c r="R1067">
        <f t="shared" si="87"/>
        <v>0</v>
      </c>
    </row>
    <row r="1068" spans="1:18" ht="15" customHeight="1">
      <c r="A1068" s="17" t="s">
        <v>201</v>
      </c>
      <c r="B1068" s="17" t="s">
        <v>194</v>
      </c>
      <c r="C1068" s="17" t="s">
        <v>48</v>
      </c>
      <c r="D1068" s="17" t="s">
        <v>52</v>
      </c>
      <c r="E1068" s="96" t="s">
        <v>38</v>
      </c>
      <c r="F1068" s="96" t="s">
        <v>38</v>
      </c>
      <c r="G1068" s="19">
        <v>0</v>
      </c>
      <c r="H1068" s="96" t="s">
        <v>38</v>
      </c>
      <c r="I1068" s="96" t="s">
        <v>38</v>
      </c>
      <c r="J1068" s="19">
        <v>3051.23</v>
      </c>
      <c r="K1068" s="19">
        <v>0</v>
      </c>
      <c r="L1068" t="str">
        <f>VLOOKUP(LEFT(A1068,FIND("-",A1068)-1),MASTER!A:C,2,FALSE())</f>
        <v>Gold</v>
      </c>
      <c r="M1068" t="str">
        <f>VLOOKUP(LEFT(A1068,FIND("-",A1068)-1),MASTER!A:C,3,FALSE())</f>
        <v>Sale</v>
      </c>
      <c r="N1068" t="str">
        <f t="shared" si="83"/>
        <v/>
      </c>
      <c r="O1068" t="str">
        <f t="shared" si="84"/>
        <v/>
      </c>
      <c r="P1068">
        <f t="shared" si="85"/>
        <v>0</v>
      </c>
      <c r="Q1068">
        <f t="shared" si="86"/>
        <v>0</v>
      </c>
      <c r="R1068">
        <f t="shared" si="87"/>
        <v>0</v>
      </c>
    </row>
    <row r="1069" spans="1:18" ht="15" customHeight="1">
      <c r="A1069" s="17" t="s">
        <v>201</v>
      </c>
      <c r="B1069" s="17" t="s">
        <v>194</v>
      </c>
      <c r="C1069" s="17" t="s">
        <v>48</v>
      </c>
      <c r="D1069" s="17" t="s">
        <v>53</v>
      </c>
      <c r="E1069" s="96" t="s">
        <v>38</v>
      </c>
      <c r="F1069" s="96" t="s">
        <v>38</v>
      </c>
      <c r="G1069" s="19">
        <v>0</v>
      </c>
      <c r="H1069" s="96" t="s">
        <v>38</v>
      </c>
      <c r="I1069" s="96" t="s">
        <v>38</v>
      </c>
      <c r="J1069" s="19">
        <v>3051.23</v>
      </c>
      <c r="K1069" s="19">
        <v>0</v>
      </c>
      <c r="L1069" t="str">
        <f>VLOOKUP(LEFT(A1069,FIND("-",A1069)-1),MASTER!A:C,2,FALSE())</f>
        <v>Gold</v>
      </c>
      <c r="M1069" t="str">
        <f>VLOOKUP(LEFT(A1069,FIND("-",A1069)-1),MASTER!A:C,3,FALSE())</f>
        <v>Sale</v>
      </c>
      <c r="N1069" t="str">
        <f t="shared" si="83"/>
        <v/>
      </c>
      <c r="O1069" t="str">
        <f t="shared" si="84"/>
        <v/>
      </c>
      <c r="P1069">
        <f t="shared" si="85"/>
        <v>0</v>
      </c>
      <c r="Q1069">
        <f t="shared" si="86"/>
        <v>0</v>
      </c>
      <c r="R1069">
        <f t="shared" si="87"/>
        <v>0</v>
      </c>
    </row>
    <row r="1070" spans="1:18" ht="15" customHeight="1">
      <c r="A1070" s="17" t="s">
        <v>201</v>
      </c>
      <c r="B1070" s="17" t="s">
        <v>194</v>
      </c>
      <c r="C1070" s="17" t="s">
        <v>48</v>
      </c>
      <c r="D1070" s="17" t="s">
        <v>52</v>
      </c>
      <c r="E1070" s="96" t="s">
        <v>38</v>
      </c>
      <c r="F1070" s="96" t="s">
        <v>38</v>
      </c>
      <c r="G1070" s="19">
        <v>0</v>
      </c>
      <c r="H1070" s="96" t="s">
        <v>38</v>
      </c>
      <c r="I1070" s="96" t="s">
        <v>38</v>
      </c>
      <c r="J1070" s="19">
        <v>0.02</v>
      </c>
      <c r="K1070" s="19">
        <v>0</v>
      </c>
      <c r="L1070" t="str">
        <f>VLOOKUP(LEFT(A1070,FIND("-",A1070)-1),MASTER!A:C,2,FALSE())</f>
        <v>Gold</v>
      </c>
      <c r="M1070" t="str">
        <f>VLOOKUP(LEFT(A1070,FIND("-",A1070)-1),MASTER!A:C,3,FALSE())</f>
        <v>Sale</v>
      </c>
      <c r="N1070" t="str">
        <f t="shared" si="83"/>
        <v/>
      </c>
      <c r="O1070" t="str">
        <f t="shared" si="84"/>
        <v/>
      </c>
      <c r="P1070">
        <f t="shared" si="85"/>
        <v>0</v>
      </c>
      <c r="Q1070">
        <f t="shared" si="86"/>
        <v>0</v>
      </c>
      <c r="R1070">
        <f t="shared" si="87"/>
        <v>0</v>
      </c>
    </row>
    <row r="1071" spans="1:18" ht="15" customHeight="1">
      <c r="A1071" s="17" t="s">
        <v>201</v>
      </c>
      <c r="B1071" s="17" t="s">
        <v>194</v>
      </c>
      <c r="C1071" s="17" t="s">
        <v>48</v>
      </c>
      <c r="D1071" s="17" t="s">
        <v>53</v>
      </c>
      <c r="E1071" s="96" t="s">
        <v>38</v>
      </c>
      <c r="F1071" s="96" t="s">
        <v>38</v>
      </c>
      <c r="G1071" s="19">
        <v>0</v>
      </c>
      <c r="H1071" s="96" t="s">
        <v>38</v>
      </c>
      <c r="I1071" s="96" t="s">
        <v>38</v>
      </c>
      <c r="J1071" s="19">
        <v>0.02</v>
      </c>
      <c r="K1071" s="19">
        <v>0</v>
      </c>
      <c r="L1071" t="str">
        <f>VLOOKUP(LEFT(A1071,FIND("-",A1071)-1),MASTER!A:C,2,FALSE())</f>
        <v>Gold</v>
      </c>
      <c r="M1071" t="str">
        <f>VLOOKUP(LEFT(A1071,FIND("-",A1071)-1),MASTER!A:C,3,FALSE())</f>
        <v>Sale</v>
      </c>
      <c r="N1071" t="str">
        <f t="shared" si="83"/>
        <v/>
      </c>
      <c r="O1071" t="str">
        <f t="shared" si="84"/>
        <v/>
      </c>
      <c r="P1071">
        <f t="shared" si="85"/>
        <v>0</v>
      </c>
      <c r="Q1071">
        <f t="shared" si="86"/>
        <v>0</v>
      </c>
      <c r="R1071">
        <f t="shared" si="87"/>
        <v>0</v>
      </c>
    </row>
    <row r="1072" spans="1:18" ht="15" customHeight="1">
      <c r="A1072" s="17" t="s">
        <v>201</v>
      </c>
      <c r="B1072" s="17" t="s">
        <v>194</v>
      </c>
      <c r="C1072" s="17" t="s">
        <v>48</v>
      </c>
      <c r="D1072" s="17" t="s">
        <v>42</v>
      </c>
      <c r="E1072" s="96" t="s">
        <v>38</v>
      </c>
      <c r="F1072" s="96" t="s">
        <v>38</v>
      </c>
      <c r="G1072" s="19">
        <v>0.05</v>
      </c>
      <c r="H1072" s="96" t="s">
        <v>38</v>
      </c>
      <c r="I1072" s="96" t="s">
        <v>38</v>
      </c>
      <c r="J1072" s="19">
        <v>0</v>
      </c>
      <c r="K1072" s="19">
        <v>0</v>
      </c>
      <c r="L1072" t="str">
        <f>VLOOKUP(LEFT(A1072,FIND("-",A1072)-1),MASTER!A:C,2,FALSE())</f>
        <v>Gold</v>
      </c>
      <c r="M1072" t="str">
        <f>VLOOKUP(LEFT(A1072,FIND("-",A1072)-1),MASTER!A:C,3,FALSE())</f>
        <v>Sale</v>
      </c>
      <c r="N1072" t="str">
        <f t="shared" si="83"/>
        <v/>
      </c>
      <c r="O1072" t="str">
        <f t="shared" si="84"/>
        <v/>
      </c>
      <c r="P1072">
        <f t="shared" si="85"/>
        <v>0</v>
      </c>
      <c r="Q1072">
        <f t="shared" si="86"/>
        <v>0</v>
      </c>
      <c r="R1072">
        <f t="shared" si="87"/>
        <v>0</v>
      </c>
    </row>
    <row r="1073" spans="1:18" ht="15" customHeight="1">
      <c r="A1073" s="17" t="s">
        <v>201</v>
      </c>
      <c r="B1073" s="17" t="s">
        <v>194</v>
      </c>
      <c r="C1073" s="17" t="s">
        <v>48</v>
      </c>
      <c r="D1073" s="17" t="s">
        <v>43</v>
      </c>
      <c r="E1073" s="96" t="s">
        <v>38</v>
      </c>
      <c r="F1073" s="96" t="s">
        <v>38</v>
      </c>
      <c r="G1073" s="19">
        <v>4877914</v>
      </c>
      <c r="H1073" s="96" t="s">
        <v>38</v>
      </c>
      <c r="I1073" s="96" t="s">
        <v>38</v>
      </c>
      <c r="J1073" s="19">
        <v>0</v>
      </c>
      <c r="K1073" s="19">
        <v>0</v>
      </c>
      <c r="L1073" t="str">
        <f>VLOOKUP(LEFT(A1073,FIND("-",A1073)-1),MASTER!A:C,2,FALSE())</f>
        <v>Gold</v>
      </c>
      <c r="M1073" t="str">
        <f>VLOOKUP(LEFT(A1073,FIND("-",A1073)-1),MASTER!A:C,3,FALSE())</f>
        <v>Sale</v>
      </c>
      <c r="N1073" t="str">
        <f t="shared" si="83"/>
        <v/>
      </c>
      <c r="O1073" t="str">
        <f t="shared" si="84"/>
        <v/>
      </c>
      <c r="P1073">
        <f t="shared" si="85"/>
        <v>0</v>
      </c>
      <c r="Q1073">
        <f t="shared" si="86"/>
        <v>0</v>
      </c>
      <c r="R1073">
        <f t="shared" si="87"/>
        <v>0</v>
      </c>
    </row>
    <row r="1074" spans="1:18" ht="15" customHeight="1">
      <c r="A1074" s="17" t="s">
        <v>202</v>
      </c>
      <c r="B1074" s="17" t="s">
        <v>194</v>
      </c>
      <c r="C1074" s="17" t="s">
        <v>48</v>
      </c>
      <c r="D1074" s="17" t="s">
        <v>49</v>
      </c>
      <c r="E1074" s="96" t="s">
        <v>38</v>
      </c>
      <c r="F1074" s="19">
        <v>0</v>
      </c>
      <c r="G1074" s="19">
        <v>0</v>
      </c>
      <c r="H1074" s="97">
        <v>1.7999999999999999E-2</v>
      </c>
      <c r="I1074" s="19">
        <v>7056.9</v>
      </c>
      <c r="J1074" s="19">
        <v>129.85</v>
      </c>
      <c r="K1074" s="19">
        <v>129.85</v>
      </c>
      <c r="L1074" t="str">
        <f>VLOOKUP(LEFT(A1074,FIND("-",A1074)-1),MASTER!A:C,2,FALSE())</f>
        <v>Gold</v>
      </c>
      <c r="M1074" t="str">
        <f>VLOOKUP(LEFT(A1074,FIND("-",A1074)-1),MASTER!A:C,3,FALSE())</f>
        <v>Sale</v>
      </c>
      <c r="N1074">
        <f t="shared" si="83"/>
        <v>1.7999999999999999E-2</v>
      </c>
      <c r="O1074">
        <f t="shared" si="84"/>
        <v>7056.9</v>
      </c>
      <c r="P1074">
        <f t="shared" si="85"/>
        <v>127.024</v>
      </c>
      <c r="Q1074">
        <f t="shared" si="86"/>
        <v>127.024</v>
      </c>
      <c r="R1074">
        <f t="shared" si="87"/>
        <v>0</v>
      </c>
    </row>
    <row r="1075" spans="1:18" ht="15" customHeight="1">
      <c r="A1075" s="17" t="s">
        <v>202</v>
      </c>
      <c r="B1075" s="17" t="s">
        <v>194</v>
      </c>
      <c r="C1075" s="17" t="s">
        <v>48</v>
      </c>
      <c r="D1075" s="17" t="s">
        <v>56</v>
      </c>
      <c r="E1075" s="96" t="s">
        <v>38</v>
      </c>
      <c r="F1075" s="96" t="s">
        <v>38</v>
      </c>
      <c r="G1075" s="19">
        <v>0</v>
      </c>
      <c r="H1075" s="96" t="s">
        <v>38</v>
      </c>
      <c r="I1075" s="96" t="s">
        <v>38</v>
      </c>
      <c r="J1075" s="19">
        <v>200</v>
      </c>
      <c r="K1075" s="19">
        <v>200</v>
      </c>
      <c r="L1075" t="str">
        <f>VLOOKUP(LEFT(A1075,FIND("-",A1075)-1),MASTER!A:C,2,FALSE())</f>
        <v>Gold</v>
      </c>
      <c r="M1075" t="str">
        <f>VLOOKUP(LEFT(A1075,FIND("-",A1075)-1),MASTER!A:C,3,FALSE())</f>
        <v>Sale</v>
      </c>
      <c r="N1075" t="str">
        <f t="shared" si="83"/>
        <v/>
      </c>
      <c r="O1075" t="str">
        <f t="shared" si="84"/>
        <v/>
      </c>
      <c r="P1075">
        <f t="shared" si="85"/>
        <v>0</v>
      </c>
      <c r="Q1075">
        <f t="shared" si="86"/>
        <v>0</v>
      </c>
      <c r="R1075">
        <f t="shared" si="87"/>
        <v>0</v>
      </c>
    </row>
    <row r="1076" spans="1:18" ht="15" customHeight="1">
      <c r="A1076" s="17" t="s">
        <v>202</v>
      </c>
      <c r="B1076" s="17" t="s">
        <v>194</v>
      </c>
      <c r="C1076" s="17" t="s">
        <v>48</v>
      </c>
      <c r="D1076" s="17" t="s">
        <v>52</v>
      </c>
      <c r="E1076" s="96" t="s">
        <v>38</v>
      </c>
      <c r="F1076" s="96" t="s">
        <v>38</v>
      </c>
      <c r="G1076" s="19">
        <v>0</v>
      </c>
      <c r="H1076" s="96" t="s">
        <v>38</v>
      </c>
      <c r="I1076" s="96" t="s">
        <v>38</v>
      </c>
      <c r="J1076" s="19">
        <v>1.95</v>
      </c>
      <c r="K1076" s="19">
        <v>0</v>
      </c>
      <c r="L1076" t="str">
        <f>VLOOKUP(LEFT(A1076,FIND("-",A1076)-1),MASTER!A:C,2,FALSE())</f>
        <v>Gold</v>
      </c>
      <c r="M1076" t="str">
        <f>VLOOKUP(LEFT(A1076,FIND("-",A1076)-1),MASTER!A:C,3,FALSE())</f>
        <v>Sale</v>
      </c>
      <c r="N1076" t="str">
        <f t="shared" si="83"/>
        <v/>
      </c>
      <c r="O1076" t="str">
        <f t="shared" si="84"/>
        <v/>
      </c>
      <c r="P1076">
        <f t="shared" si="85"/>
        <v>0</v>
      </c>
      <c r="Q1076">
        <f t="shared" si="86"/>
        <v>0</v>
      </c>
      <c r="R1076">
        <f t="shared" si="87"/>
        <v>0</v>
      </c>
    </row>
    <row r="1077" spans="1:18" ht="15" customHeight="1">
      <c r="A1077" s="17" t="s">
        <v>202</v>
      </c>
      <c r="B1077" s="17" t="s">
        <v>194</v>
      </c>
      <c r="C1077" s="17" t="s">
        <v>48</v>
      </c>
      <c r="D1077" s="17" t="s">
        <v>53</v>
      </c>
      <c r="E1077" s="96" t="s">
        <v>38</v>
      </c>
      <c r="F1077" s="96" t="s">
        <v>38</v>
      </c>
      <c r="G1077" s="19">
        <v>0</v>
      </c>
      <c r="H1077" s="96" t="s">
        <v>38</v>
      </c>
      <c r="I1077" s="96" t="s">
        <v>38</v>
      </c>
      <c r="J1077" s="19">
        <v>1.95</v>
      </c>
      <c r="K1077" s="19">
        <v>0</v>
      </c>
      <c r="L1077" t="str">
        <f>VLOOKUP(LEFT(A1077,FIND("-",A1077)-1),MASTER!A:C,2,FALSE())</f>
        <v>Gold</v>
      </c>
      <c r="M1077" t="str">
        <f>VLOOKUP(LEFT(A1077,FIND("-",A1077)-1),MASTER!A:C,3,FALSE())</f>
        <v>Sale</v>
      </c>
      <c r="N1077" t="str">
        <f t="shared" si="83"/>
        <v/>
      </c>
      <c r="O1077" t="str">
        <f t="shared" si="84"/>
        <v/>
      </c>
      <c r="P1077">
        <f t="shared" si="85"/>
        <v>0</v>
      </c>
      <c r="Q1077">
        <f t="shared" si="86"/>
        <v>0</v>
      </c>
      <c r="R1077">
        <f t="shared" si="87"/>
        <v>0</v>
      </c>
    </row>
    <row r="1078" spans="1:18" ht="15" customHeight="1">
      <c r="A1078" s="17" t="s">
        <v>202</v>
      </c>
      <c r="B1078" s="17" t="s">
        <v>194</v>
      </c>
      <c r="C1078" s="17" t="s">
        <v>48</v>
      </c>
      <c r="D1078" s="17" t="s">
        <v>52</v>
      </c>
      <c r="E1078" s="96" t="s">
        <v>38</v>
      </c>
      <c r="F1078" s="96" t="s">
        <v>38</v>
      </c>
      <c r="G1078" s="19">
        <v>0</v>
      </c>
      <c r="H1078" s="96" t="s">
        <v>38</v>
      </c>
      <c r="I1078" s="96" t="s">
        <v>38</v>
      </c>
      <c r="J1078" s="19">
        <v>3</v>
      </c>
      <c r="K1078" s="19">
        <v>0</v>
      </c>
      <c r="L1078" t="str">
        <f>VLOOKUP(LEFT(A1078,FIND("-",A1078)-1),MASTER!A:C,2,FALSE())</f>
        <v>Gold</v>
      </c>
      <c r="M1078" t="str">
        <f>VLOOKUP(LEFT(A1078,FIND("-",A1078)-1),MASTER!A:C,3,FALSE())</f>
        <v>Sale</v>
      </c>
      <c r="N1078" t="str">
        <f t="shared" si="83"/>
        <v/>
      </c>
      <c r="O1078" t="str">
        <f t="shared" si="84"/>
        <v/>
      </c>
      <c r="P1078">
        <f t="shared" si="85"/>
        <v>0</v>
      </c>
      <c r="Q1078">
        <f t="shared" si="86"/>
        <v>0</v>
      </c>
      <c r="R1078">
        <f t="shared" si="87"/>
        <v>0</v>
      </c>
    </row>
    <row r="1079" spans="1:18" ht="15" customHeight="1">
      <c r="A1079" s="17" t="s">
        <v>202</v>
      </c>
      <c r="B1079" s="17" t="s">
        <v>194</v>
      </c>
      <c r="C1079" s="17" t="s">
        <v>48</v>
      </c>
      <c r="D1079" s="17" t="s">
        <v>53</v>
      </c>
      <c r="E1079" s="96" t="s">
        <v>38</v>
      </c>
      <c r="F1079" s="96" t="s">
        <v>38</v>
      </c>
      <c r="G1079" s="19">
        <v>0</v>
      </c>
      <c r="H1079" s="96" t="s">
        <v>38</v>
      </c>
      <c r="I1079" s="96" t="s">
        <v>38</v>
      </c>
      <c r="J1079" s="19">
        <v>3</v>
      </c>
      <c r="K1079" s="19">
        <v>0</v>
      </c>
      <c r="L1079" t="str">
        <f>VLOOKUP(LEFT(A1079,FIND("-",A1079)-1),MASTER!A:C,2,FALSE())</f>
        <v>Gold</v>
      </c>
      <c r="M1079" t="str">
        <f>VLOOKUP(LEFT(A1079,FIND("-",A1079)-1),MASTER!A:C,3,FALSE())</f>
        <v>Sale</v>
      </c>
      <c r="N1079" t="str">
        <f t="shared" si="83"/>
        <v/>
      </c>
      <c r="O1079" t="str">
        <f t="shared" si="84"/>
        <v/>
      </c>
      <c r="P1079">
        <f t="shared" si="85"/>
        <v>0</v>
      </c>
      <c r="Q1079">
        <f t="shared" si="86"/>
        <v>0</v>
      </c>
      <c r="R1079">
        <f t="shared" si="87"/>
        <v>0</v>
      </c>
    </row>
    <row r="1080" spans="1:18" ht="15" customHeight="1">
      <c r="A1080" s="17" t="s">
        <v>202</v>
      </c>
      <c r="B1080" s="17" t="s">
        <v>194</v>
      </c>
      <c r="C1080" s="17" t="s">
        <v>48</v>
      </c>
      <c r="D1080" s="17" t="s">
        <v>42</v>
      </c>
      <c r="E1080" s="96" t="s">
        <v>38</v>
      </c>
      <c r="F1080" s="96" t="s">
        <v>38</v>
      </c>
      <c r="G1080" s="19">
        <v>0</v>
      </c>
      <c r="H1080" s="96" t="s">
        <v>38</v>
      </c>
      <c r="I1080" s="96" t="s">
        <v>38</v>
      </c>
      <c r="J1080" s="19">
        <v>0.25</v>
      </c>
      <c r="K1080" s="19">
        <v>0</v>
      </c>
      <c r="L1080" t="str">
        <f>VLOOKUP(LEFT(A1080,FIND("-",A1080)-1),MASTER!A:C,2,FALSE())</f>
        <v>Gold</v>
      </c>
      <c r="M1080" t="str">
        <f>VLOOKUP(LEFT(A1080,FIND("-",A1080)-1),MASTER!A:C,3,FALSE())</f>
        <v>Sale</v>
      </c>
      <c r="N1080" t="str">
        <f t="shared" si="83"/>
        <v/>
      </c>
      <c r="O1080" t="str">
        <f t="shared" si="84"/>
        <v/>
      </c>
      <c r="P1080">
        <f t="shared" si="85"/>
        <v>0</v>
      </c>
      <c r="Q1080">
        <f t="shared" si="86"/>
        <v>0</v>
      </c>
      <c r="R1080">
        <f t="shared" si="87"/>
        <v>0</v>
      </c>
    </row>
    <row r="1081" spans="1:18" ht="15" customHeight="1">
      <c r="A1081" s="17" t="s">
        <v>202</v>
      </c>
      <c r="B1081" s="17" t="s">
        <v>194</v>
      </c>
      <c r="C1081" s="17" t="s">
        <v>48</v>
      </c>
      <c r="D1081" s="17" t="s">
        <v>43</v>
      </c>
      <c r="E1081" s="96" t="s">
        <v>38</v>
      </c>
      <c r="F1081" s="96" t="s">
        <v>38</v>
      </c>
      <c r="G1081" s="19">
        <v>340</v>
      </c>
      <c r="H1081" s="96" t="s">
        <v>38</v>
      </c>
      <c r="I1081" s="96" t="s">
        <v>38</v>
      </c>
      <c r="J1081" s="19">
        <v>0</v>
      </c>
      <c r="K1081" s="19">
        <v>0</v>
      </c>
      <c r="L1081" t="str">
        <f>VLOOKUP(LEFT(A1081,FIND("-",A1081)-1),MASTER!A:C,2,FALSE())</f>
        <v>Gold</v>
      </c>
      <c r="M1081" t="str">
        <f>VLOOKUP(LEFT(A1081,FIND("-",A1081)-1),MASTER!A:C,3,FALSE())</f>
        <v>Sale</v>
      </c>
      <c r="N1081" t="str">
        <f t="shared" si="83"/>
        <v/>
      </c>
      <c r="O1081" t="str">
        <f t="shared" si="84"/>
        <v/>
      </c>
      <c r="P1081">
        <f t="shared" si="85"/>
        <v>0</v>
      </c>
      <c r="Q1081">
        <f t="shared" si="86"/>
        <v>0</v>
      </c>
      <c r="R1081">
        <f t="shared" si="87"/>
        <v>0</v>
      </c>
    </row>
    <row r="1082" spans="1:18" ht="15" customHeight="1">
      <c r="A1082" s="17" t="s">
        <v>203</v>
      </c>
      <c r="B1082" s="17" t="s">
        <v>194</v>
      </c>
      <c r="C1082" s="17" t="s">
        <v>48</v>
      </c>
      <c r="D1082" s="17" t="s">
        <v>57</v>
      </c>
      <c r="E1082" s="96" t="s">
        <v>38</v>
      </c>
      <c r="F1082" s="19">
        <v>0</v>
      </c>
      <c r="G1082" s="19">
        <v>0</v>
      </c>
      <c r="H1082" s="97">
        <v>121.17100000000001</v>
      </c>
      <c r="I1082" s="19">
        <v>7056.9</v>
      </c>
      <c r="J1082" s="19">
        <v>855092.9</v>
      </c>
      <c r="K1082" s="19">
        <v>855092.9</v>
      </c>
      <c r="L1082" t="str">
        <f>VLOOKUP(LEFT(A1082,FIND("-",A1082)-1),MASTER!A:C,2,FALSE())</f>
        <v>Gold</v>
      </c>
      <c r="M1082" t="str">
        <f>VLOOKUP(LEFT(A1082,FIND("-",A1082)-1),MASTER!A:C,3,FALSE())</f>
        <v>Sale</v>
      </c>
      <c r="N1082">
        <f t="shared" si="83"/>
        <v>121.17100000000001</v>
      </c>
      <c r="O1082">
        <f t="shared" si="84"/>
        <v>7056.9</v>
      </c>
      <c r="P1082">
        <f t="shared" si="85"/>
        <v>855091.63</v>
      </c>
      <c r="Q1082">
        <f t="shared" si="86"/>
        <v>855091.63</v>
      </c>
      <c r="R1082">
        <f t="shared" si="87"/>
        <v>0</v>
      </c>
    </row>
    <row r="1083" spans="1:18" ht="15" customHeight="1">
      <c r="A1083" s="17" t="s">
        <v>203</v>
      </c>
      <c r="B1083" s="17" t="s">
        <v>194</v>
      </c>
      <c r="C1083" s="17" t="s">
        <v>48</v>
      </c>
      <c r="D1083" s="17" t="s">
        <v>58</v>
      </c>
      <c r="E1083" s="96" t="s">
        <v>38</v>
      </c>
      <c r="F1083" s="96" t="s">
        <v>38</v>
      </c>
      <c r="G1083" s="19">
        <v>0</v>
      </c>
      <c r="H1083" s="96" t="s">
        <v>38</v>
      </c>
      <c r="I1083" s="96" t="s">
        <v>38</v>
      </c>
      <c r="J1083" s="19">
        <v>1714.84</v>
      </c>
      <c r="K1083" s="19">
        <v>1714.84</v>
      </c>
      <c r="L1083" t="str">
        <f>VLOOKUP(LEFT(A1083,FIND("-",A1083)-1),MASTER!A:C,2,FALSE())</f>
        <v>Gold</v>
      </c>
      <c r="M1083" t="str">
        <f>VLOOKUP(LEFT(A1083,FIND("-",A1083)-1),MASTER!A:C,3,FALSE())</f>
        <v>Sale</v>
      </c>
      <c r="N1083" t="str">
        <f t="shared" si="83"/>
        <v/>
      </c>
      <c r="O1083" t="str">
        <f t="shared" si="84"/>
        <v/>
      </c>
      <c r="P1083">
        <f t="shared" si="85"/>
        <v>0</v>
      </c>
      <c r="Q1083">
        <f t="shared" si="86"/>
        <v>0</v>
      </c>
      <c r="R1083">
        <f t="shared" si="87"/>
        <v>0</v>
      </c>
    </row>
    <row r="1084" spans="1:18" ht="15" customHeight="1">
      <c r="A1084" s="17" t="s">
        <v>203</v>
      </c>
      <c r="B1084" s="17" t="s">
        <v>194</v>
      </c>
      <c r="C1084" s="17" t="s">
        <v>48</v>
      </c>
      <c r="D1084" s="17" t="s">
        <v>59</v>
      </c>
      <c r="E1084" s="96" t="s">
        <v>38</v>
      </c>
      <c r="F1084" s="96" t="s">
        <v>38</v>
      </c>
      <c r="G1084" s="19">
        <v>0</v>
      </c>
      <c r="H1084" s="96" t="s">
        <v>38</v>
      </c>
      <c r="I1084" s="96" t="s">
        <v>38</v>
      </c>
      <c r="J1084" s="19">
        <v>120</v>
      </c>
      <c r="K1084" s="19">
        <v>120</v>
      </c>
      <c r="L1084" t="str">
        <f>VLOOKUP(LEFT(A1084,FIND("-",A1084)-1),MASTER!A:C,2,FALSE())</f>
        <v>Gold</v>
      </c>
      <c r="M1084" t="str">
        <f>VLOOKUP(LEFT(A1084,FIND("-",A1084)-1),MASTER!A:C,3,FALSE())</f>
        <v>Sale</v>
      </c>
      <c r="N1084" t="str">
        <f t="shared" si="83"/>
        <v/>
      </c>
      <c r="O1084" t="str">
        <f t="shared" si="84"/>
        <v/>
      </c>
      <c r="P1084">
        <f t="shared" si="85"/>
        <v>0</v>
      </c>
      <c r="Q1084">
        <f t="shared" si="86"/>
        <v>0</v>
      </c>
      <c r="R1084">
        <f t="shared" si="87"/>
        <v>0</v>
      </c>
    </row>
    <row r="1085" spans="1:18" ht="15" customHeight="1">
      <c r="A1085" s="17" t="s">
        <v>203</v>
      </c>
      <c r="B1085" s="17" t="s">
        <v>194</v>
      </c>
      <c r="C1085" s="17" t="s">
        <v>48</v>
      </c>
      <c r="D1085" s="17" t="s">
        <v>60</v>
      </c>
      <c r="E1085" s="96" t="s">
        <v>38</v>
      </c>
      <c r="F1085" s="96" t="s">
        <v>38</v>
      </c>
      <c r="G1085" s="19">
        <v>0</v>
      </c>
      <c r="H1085" s="96" t="s">
        <v>38</v>
      </c>
      <c r="I1085" s="96" t="s">
        <v>38</v>
      </c>
      <c r="J1085" s="19">
        <v>12826.39</v>
      </c>
      <c r="K1085" s="19">
        <v>0</v>
      </c>
      <c r="L1085" t="str">
        <f>VLOOKUP(LEFT(A1085,FIND("-",A1085)-1),MASTER!A:C,2,FALSE())</f>
        <v>Gold</v>
      </c>
      <c r="M1085" t="str">
        <f>VLOOKUP(LEFT(A1085,FIND("-",A1085)-1),MASTER!A:C,3,FALSE())</f>
        <v>Sale</v>
      </c>
      <c r="N1085" t="str">
        <f t="shared" si="83"/>
        <v/>
      </c>
      <c r="O1085" t="str">
        <f t="shared" si="84"/>
        <v/>
      </c>
      <c r="P1085">
        <f t="shared" si="85"/>
        <v>0</v>
      </c>
      <c r="Q1085">
        <f t="shared" si="86"/>
        <v>0</v>
      </c>
      <c r="R1085">
        <f t="shared" si="87"/>
        <v>0</v>
      </c>
    </row>
    <row r="1086" spans="1:18" ht="15" customHeight="1">
      <c r="A1086" s="17" t="s">
        <v>203</v>
      </c>
      <c r="B1086" s="17" t="s">
        <v>194</v>
      </c>
      <c r="C1086" s="17" t="s">
        <v>48</v>
      </c>
      <c r="D1086" s="17" t="s">
        <v>61</v>
      </c>
      <c r="E1086" s="96" t="s">
        <v>38</v>
      </c>
      <c r="F1086" s="96" t="s">
        <v>38</v>
      </c>
      <c r="G1086" s="19">
        <v>0</v>
      </c>
      <c r="H1086" s="96" t="s">
        <v>38</v>
      </c>
      <c r="I1086" s="96" t="s">
        <v>38</v>
      </c>
      <c r="J1086" s="19">
        <v>12826.39</v>
      </c>
      <c r="K1086" s="19">
        <v>0</v>
      </c>
      <c r="L1086" t="str">
        <f>VLOOKUP(LEFT(A1086,FIND("-",A1086)-1),MASTER!A:C,2,FALSE())</f>
        <v>Gold</v>
      </c>
      <c r="M1086" t="str">
        <f>VLOOKUP(LEFT(A1086,FIND("-",A1086)-1),MASTER!A:C,3,FALSE())</f>
        <v>Sale</v>
      </c>
      <c r="N1086" t="str">
        <f t="shared" si="83"/>
        <v/>
      </c>
      <c r="O1086" t="str">
        <f t="shared" si="84"/>
        <v/>
      </c>
      <c r="P1086">
        <f t="shared" si="85"/>
        <v>0</v>
      </c>
      <c r="Q1086">
        <f t="shared" si="86"/>
        <v>0</v>
      </c>
      <c r="R1086">
        <f t="shared" si="87"/>
        <v>0</v>
      </c>
    </row>
    <row r="1087" spans="1:18" ht="15" customHeight="1">
      <c r="A1087" s="17" t="s">
        <v>203</v>
      </c>
      <c r="B1087" s="17" t="s">
        <v>194</v>
      </c>
      <c r="C1087" s="17" t="s">
        <v>48</v>
      </c>
      <c r="D1087" s="17" t="s">
        <v>60</v>
      </c>
      <c r="E1087" s="96" t="s">
        <v>38</v>
      </c>
      <c r="F1087" s="96" t="s">
        <v>38</v>
      </c>
      <c r="G1087" s="19">
        <v>0</v>
      </c>
      <c r="H1087" s="96" t="s">
        <v>38</v>
      </c>
      <c r="I1087" s="96" t="s">
        <v>38</v>
      </c>
      <c r="J1087" s="19">
        <v>25.72</v>
      </c>
      <c r="K1087" s="19">
        <v>0</v>
      </c>
      <c r="L1087" t="str">
        <f>VLOOKUP(LEFT(A1087,FIND("-",A1087)-1),MASTER!A:C,2,FALSE())</f>
        <v>Gold</v>
      </c>
      <c r="M1087" t="str">
        <f>VLOOKUP(LEFT(A1087,FIND("-",A1087)-1),MASTER!A:C,3,FALSE())</f>
        <v>Sale</v>
      </c>
      <c r="N1087" t="str">
        <f t="shared" si="83"/>
        <v/>
      </c>
      <c r="O1087" t="str">
        <f t="shared" si="84"/>
        <v/>
      </c>
      <c r="P1087">
        <f t="shared" si="85"/>
        <v>0</v>
      </c>
      <c r="Q1087">
        <f t="shared" si="86"/>
        <v>0</v>
      </c>
      <c r="R1087">
        <f t="shared" si="87"/>
        <v>0</v>
      </c>
    </row>
    <row r="1088" spans="1:18" ht="15" customHeight="1">
      <c r="A1088" s="17" t="s">
        <v>203</v>
      </c>
      <c r="B1088" s="17" t="s">
        <v>194</v>
      </c>
      <c r="C1088" s="17" t="s">
        <v>48</v>
      </c>
      <c r="D1088" s="17" t="s">
        <v>61</v>
      </c>
      <c r="E1088" s="96" t="s">
        <v>38</v>
      </c>
      <c r="F1088" s="96" t="s">
        <v>38</v>
      </c>
      <c r="G1088" s="19">
        <v>0</v>
      </c>
      <c r="H1088" s="96" t="s">
        <v>38</v>
      </c>
      <c r="I1088" s="96" t="s">
        <v>38</v>
      </c>
      <c r="J1088" s="19">
        <v>25.72</v>
      </c>
      <c r="K1088" s="19">
        <v>0</v>
      </c>
      <c r="L1088" t="str">
        <f>VLOOKUP(LEFT(A1088,FIND("-",A1088)-1),MASTER!A:C,2,FALSE())</f>
        <v>Gold</v>
      </c>
      <c r="M1088" t="str">
        <f>VLOOKUP(LEFT(A1088,FIND("-",A1088)-1),MASTER!A:C,3,FALSE())</f>
        <v>Sale</v>
      </c>
      <c r="N1088" t="str">
        <f t="shared" si="83"/>
        <v/>
      </c>
      <c r="O1088" t="str">
        <f t="shared" si="84"/>
        <v/>
      </c>
      <c r="P1088">
        <f t="shared" si="85"/>
        <v>0</v>
      </c>
      <c r="Q1088">
        <f t="shared" si="86"/>
        <v>0</v>
      </c>
      <c r="R1088">
        <f t="shared" si="87"/>
        <v>0</v>
      </c>
    </row>
    <row r="1089" spans="1:18" ht="15" customHeight="1">
      <c r="A1089" s="17" t="s">
        <v>203</v>
      </c>
      <c r="B1089" s="17" t="s">
        <v>194</v>
      </c>
      <c r="C1089" s="17" t="s">
        <v>48</v>
      </c>
      <c r="D1089" s="17" t="s">
        <v>60</v>
      </c>
      <c r="E1089" s="96" t="s">
        <v>38</v>
      </c>
      <c r="F1089" s="96" t="s">
        <v>38</v>
      </c>
      <c r="G1089" s="19">
        <v>0</v>
      </c>
      <c r="H1089" s="96" t="s">
        <v>38</v>
      </c>
      <c r="I1089" s="96" t="s">
        <v>38</v>
      </c>
      <c r="J1089" s="19">
        <v>1.8</v>
      </c>
      <c r="K1089" s="19">
        <v>0</v>
      </c>
      <c r="L1089" t="str">
        <f>VLOOKUP(LEFT(A1089,FIND("-",A1089)-1),MASTER!A:C,2,FALSE())</f>
        <v>Gold</v>
      </c>
      <c r="M1089" t="str">
        <f>VLOOKUP(LEFT(A1089,FIND("-",A1089)-1),MASTER!A:C,3,FALSE())</f>
        <v>Sale</v>
      </c>
      <c r="N1089" t="str">
        <f t="shared" si="83"/>
        <v/>
      </c>
      <c r="O1089" t="str">
        <f t="shared" si="84"/>
        <v/>
      </c>
      <c r="P1089">
        <f t="shared" si="85"/>
        <v>0</v>
      </c>
      <c r="Q1089">
        <f t="shared" si="86"/>
        <v>0</v>
      </c>
      <c r="R1089">
        <f t="shared" si="87"/>
        <v>0</v>
      </c>
    </row>
    <row r="1090" spans="1:18" ht="15" customHeight="1">
      <c r="A1090" s="17" t="s">
        <v>203</v>
      </c>
      <c r="B1090" s="17" t="s">
        <v>194</v>
      </c>
      <c r="C1090" s="17" t="s">
        <v>48</v>
      </c>
      <c r="D1090" s="17" t="s">
        <v>61</v>
      </c>
      <c r="E1090" s="96" t="s">
        <v>38</v>
      </c>
      <c r="F1090" s="96" t="s">
        <v>38</v>
      </c>
      <c r="G1090" s="19">
        <v>0</v>
      </c>
      <c r="H1090" s="96" t="s">
        <v>38</v>
      </c>
      <c r="I1090" s="96" t="s">
        <v>38</v>
      </c>
      <c r="J1090" s="19">
        <v>1.8</v>
      </c>
      <c r="K1090" s="19">
        <v>0</v>
      </c>
      <c r="L1090" t="str">
        <f>VLOOKUP(LEFT(A1090,FIND("-",A1090)-1),MASTER!A:C,2,FALSE())</f>
        <v>Gold</v>
      </c>
      <c r="M1090" t="str">
        <f>VLOOKUP(LEFT(A1090,FIND("-",A1090)-1),MASTER!A:C,3,FALSE())</f>
        <v>Sale</v>
      </c>
      <c r="N1090" t="str">
        <f t="shared" si="83"/>
        <v/>
      </c>
      <c r="O1090" t="str">
        <f t="shared" si="84"/>
        <v/>
      </c>
      <c r="P1090">
        <f t="shared" si="85"/>
        <v>0</v>
      </c>
      <c r="Q1090">
        <f t="shared" si="86"/>
        <v>0</v>
      </c>
      <c r="R1090">
        <f t="shared" si="87"/>
        <v>0</v>
      </c>
    </row>
    <row r="1091" spans="1:18" ht="15" customHeight="1">
      <c r="A1091" s="17" t="s">
        <v>203</v>
      </c>
      <c r="B1091" s="17" t="s">
        <v>194</v>
      </c>
      <c r="C1091" s="17" t="s">
        <v>48</v>
      </c>
      <c r="D1091" s="17" t="s">
        <v>42</v>
      </c>
      <c r="E1091" s="96" t="s">
        <v>38</v>
      </c>
      <c r="F1091" s="96" t="s">
        <v>38</v>
      </c>
      <c r="G1091" s="19">
        <v>0</v>
      </c>
      <c r="H1091" s="96" t="s">
        <v>38</v>
      </c>
      <c r="I1091" s="96" t="s">
        <v>38</v>
      </c>
      <c r="J1091" s="19">
        <v>0.44</v>
      </c>
      <c r="K1091" s="19">
        <v>0</v>
      </c>
      <c r="L1091" t="str">
        <f>VLOOKUP(LEFT(A1091,FIND("-",A1091)-1),MASTER!A:C,2,FALSE())</f>
        <v>Gold</v>
      </c>
      <c r="M1091" t="str">
        <f>VLOOKUP(LEFT(A1091,FIND("-",A1091)-1),MASTER!A:C,3,FALSE())</f>
        <v>Sale</v>
      </c>
      <c r="N1091" t="str">
        <f t="shared" si="83"/>
        <v/>
      </c>
      <c r="O1091" t="str">
        <f t="shared" si="84"/>
        <v/>
      </c>
      <c r="P1091">
        <f t="shared" si="85"/>
        <v>0</v>
      </c>
      <c r="Q1091">
        <f t="shared" si="86"/>
        <v>0</v>
      </c>
      <c r="R1091">
        <f t="shared" si="87"/>
        <v>0</v>
      </c>
    </row>
    <row r="1092" spans="1:18" ht="15" customHeight="1">
      <c r="A1092" s="17" t="s">
        <v>203</v>
      </c>
      <c r="B1092" s="17" t="s">
        <v>194</v>
      </c>
      <c r="C1092" s="17" t="s">
        <v>48</v>
      </c>
      <c r="D1092" s="17" t="s">
        <v>43</v>
      </c>
      <c r="E1092" s="96" t="s">
        <v>38</v>
      </c>
      <c r="F1092" s="96" t="s">
        <v>38</v>
      </c>
      <c r="G1092" s="19">
        <v>882636</v>
      </c>
      <c r="H1092" s="96" t="s">
        <v>38</v>
      </c>
      <c r="I1092" s="96" t="s">
        <v>38</v>
      </c>
      <c r="J1092" s="19">
        <v>0</v>
      </c>
      <c r="K1092" s="19">
        <v>0</v>
      </c>
      <c r="L1092" t="str">
        <f>VLOOKUP(LEFT(A1092,FIND("-",A1092)-1),MASTER!A:C,2,FALSE())</f>
        <v>Gold</v>
      </c>
      <c r="M1092" t="str">
        <f>VLOOKUP(LEFT(A1092,FIND("-",A1092)-1),MASTER!A:C,3,FALSE())</f>
        <v>Sale</v>
      </c>
      <c r="N1092" t="str">
        <f t="shared" si="83"/>
        <v/>
      </c>
      <c r="O1092" t="str">
        <f t="shared" si="84"/>
        <v/>
      </c>
      <c r="P1092">
        <f t="shared" si="85"/>
        <v>0</v>
      </c>
      <c r="Q1092">
        <f t="shared" si="86"/>
        <v>0</v>
      </c>
      <c r="R1092">
        <f t="shared" si="87"/>
        <v>0</v>
      </c>
    </row>
    <row r="1093" spans="1:18" ht="15" customHeight="1">
      <c r="A1093" s="17" t="s">
        <v>204</v>
      </c>
      <c r="B1093" s="17" t="s">
        <v>194</v>
      </c>
      <c r="C1093" s="17" t="s">
        <v>48</v>
      </c>
      <c r="D1093" s="17" t="s">
        <v>49</v>
      </c>
      <c r="E1093" s="96" t="s">
        <v>38</v>
      </c>
      <c r="F1093" s="19">
        <v>0</v>
      </c>
      <c r="G1093" s="19">
        <v>0</v>
      </c>
      <c r="H1093" s="97">
        <v>2.3740000000000001</v>
      </c>
      <c r="I1093" s="19">
        <v>7056.9</v>
      </c>
      <c r="J1093" s="19">
        <v>16750.259999999998</v>
      </c>
      <c r="K1093" s="19">
        <v>16750.259999999998</v>
      </c>
      <c r="L1093" t="str">
        <f>VLOOKUP(LEFT(A1093,FIND("-",A1093)-1),MASTER!A:C,2,FALSE())</f>
        <v>Gold</v>
      </c>
      <c r="M1093" t="str">
        <f>VLOOKUP(LEFT(A1093,FIND("-",A1093)-1),MASTER!A:C,3,FALSE())</f>
        <v>Sale</v>
      </c>
      <c r="N1093">
        <f t="shared" ref="N1093:N1156" si="88">IF(M1093="SALE",H1093,IF(M1093="Purchase",E1093,"False"))</f>
        <v>2.3740000000000001</v>
      </c>
      <c r="O1093">
        <f t="shared" ref="O1093:O1156" si="89">IF(M1093="SALE",I1093,IF(M1093="Purchase",F1093,"False"))</f>
        <v>7056.9</v>
      </c>
      <c r="P1093">
        <f t="shared" ref="P1093:P1156" si="90">IF(AND(N1093="",O1093=""),0,ROUND(N1093*O1093,3))</f>
        <v>16753.080999999998</v>
      </c>
      <c r="Q1093">
        <f t="shared" ref="Q1093:Q1156" si="91">IF(M1093="SALE",P1093,IF(M1093="Purchase",0,"FALSE"))</f>
        <v>16753.080999999998</v>
      </c>
      <c r="R1093">
        <f t="shared" ref="R1093:R1156" si="92">IF(M1093="Purchase",P1093,IF(M1093="Sale",0,"FALSE"))</f>
        <v>0</v>
      </c>
    </row>
    <row r="1094" spans="1:18" ht="15" customHeight="1">
      <c r="A1094" s="17" t="s">
        <v>204</v>
      </c>
      <c r="B1094" s="17" t="s">
        <v>194</v>
      </c>
      <c r="C1094" s="17" t="s">
        <v>48</v>
      </c>
      <c r="D1094" s="17" t="s">
        <v>50</v>
      </c>
      <c r="E1094" s="96" t="s">
        <v>38</v>
      </c>
      <c r="F1094" s="96" t="s">
        <v>38</v>
      </c>
      <c r="G1094" s="19">
        <v>0</v>
      </c>
      <c r="H1094" s="96" t="s">
        <v>38</v>
      </c>
      <c r="I1094" s="96" t="s">
        <v>38</v>
      </c>
      <c r="J1094" s="19">
        <v>1185.56</v>
      </c>
      <c r="K1094" s="19">
        <v>1185.56</v>
      </c>
      <c r="L1094" t="str">
        <f>VLOOKUP(LEFT(A1094,FIND("-",A1094)-1),MASTER!A:C,2,FALSE())</f>
        <v>Gold</v>
      </c>
      <c r="M1094" t="str">
        <f>VLOOKUP(LEFT(A1094,FIND("-",A1094)-1),MASTER!A:C,3,FALSE())</f>
        <v>Sale</v>
      </c>
      <c r="N1094" t="str">
        <f t="shared" si="88"/>
        <v/>
      </c>
      <c r="O1094" t="str">
        <f t="shared" si="89"/>
        <v/>
      </c>
      <c r="P1094">
        <f t="shared" si="90"/>
        <v>0</v>
      </c>
      <c r="Q1094">
        <f t="shared" si="91"/>
        <v>0</v>
      </c>
      <c r="R1094">
        <f t="shared" si="92"/>
        <v>0</v>
      </c>
    </row>
    <row r="1095" spans="1:18" ht="15" customHeight="1">
      <c r="A1095" s="17" t="s">
        <v>204</v>
      </c>
      <c r="B1095" s="17" t="s">
        <v>194</v>
      </c>
      <c r="C1095" s="17" t="s">
        <v>48</v>
      </c>
      <c r="D1095" s="17" t="s">
        <v>52</v>
      </c>
      <c r="E1095" s="96" t="s">
        <v>38</v>
      </c>
      <c r="F1095" s="96" t="s">
        <v>38</v>
      </c>
      <c r="G1095" s="19">
        <v>0</v>
      </c>
      <c r="H1095" s="96" t="s">
        <v>38</v>
      </c>
      <c r="I1095" s="96" t="s">
        <v>38</v>
      </c>
      <c r="J1095" s="19">
        <v>251.25</v>
      </c>
      <c r="K1095" s="19">
        <v>0</v>
      </c>
      <c r="L1095" t="str">
        <f>VLOOKUP(LEFT(A1095,FIND("-",A1095)-1),MASTER!A:C,2,FALSE())</f>
        <v>Gold</v>
      </c>
      <c r="M1095" t="str">
        <f>VLOOKUP(LEFT(A1095,FIND("-",A1095)-1),MASTER!A:C,3,FALSE())</f>
        <v>Sale</v>
      </c>
      <c r="N1095" t="str">
        <f t="shared" si="88"/>
        <v/>
      </c>
      <c r="O1095" t="str">
        <f t="shared" si="89"/>
        <v/>
      </c>
      <c r="P1095">
        <f t="shared" si="90"/>
        <v>0</v>
      </c>
      <c r="Q1095">
        <f t="shared" si="91"/>
        <v>0</v>
      </c>
      <c r="R1095">
        <f t="shared" si="92"/>
        <v>0</v>
      </c>
    </row>
    <row r="1096" spans="1:18" ht="15" customHeight="1">
      <c r="A1096" s="17" t="s">
        <v>204</v>
      </c>
      <c r="B1096" s="17" t="s">
        <v>194</v>
      </c>
      <c r="C1096" s="17" t="s">
        <v>48</v>
      </c>
      <c r="D1096" s="17" t="s">
        <v>53</v>
      </c>
      <c r="E1096" s="96" t="s">
        <v>38</v>
      </c>
      <c r="F1096" s="96" t="s">
        <v>38</v>
      </c>
      <c r="G1096" s="19">
        <v>0</v>
      </c>
      <c r="H1096" s="96" t="s">
        <v>38</v>
      </c>
      <c r="I1096" s="96" t="s">
        <v>38</v>
      </c>
      <c r="J1096" s="19">
        <v>251.25</v>
      </c>
      <c r="K1096" s="19">
        <v>0</v>
      </c>
      <c r="L1096" t="str">
        <f>VLOOKUP(LEFT(A1096,FIND("-",A1096)-1),MASTER!A:C,2,FALSE())</f>
        <v>Gold</v>
      </c>
      <c r="M1096" t="str">
        <f>VLOOKUP(LEFT(A1096,FIND("-",A1096)-1),MASTER!A:C,3,FALSE())</f>
        <v>Sale</v>
      </c>
      <c r="N1096" t="str">
        <f t="shared" si="88"/>
        <v/>
      </c>
      <c r="O1096" t="str">
        <f t="shared" si="89"/>
        <v/>
      </c>
      <c r="P1096">
        <f t="shared" si="90"/>
        <v>0</v>
      </c>
      <c r="Q1096">
        <f t="shared" si="91"/>
        <v>0</v>
      </c>
      <c r="R1096">
        <f t="shared" si="92"/>
        <v>0</v>
      </c>
    </row>
    <row r="1097" spans="1:18" ht="15" customHeight="1">
      <c r="A1097" s="17" t="s">
        <v>204</v>
      </c>
      <c r="B1097" s="17" t="s">
        <v>194</v>
      </c>
      <c r="C1097" s="17" t="s">
        <v>48</v>
      </c>
      <c r="D1097" s="17" t="s">
        <v>52</v>
      </c>
      <c r="E1097" s="96" t="s">
        <v>38</v>
      </c>
      <c r="F1097" s="96" t="s">
        <v>38</v>
      </c>
      <c r="G1097" s="19">
        <v>0</v>
      </c>
      <c r="H1097" s="96" t="s">
        <v>38</v>
      </c>
      <c r="I1097" s="96" t="s">
        <v>38</v>
      </c>
      <c r="J1097" s="19">
        <v>17.78</v>
      </c>
      <c r="K1097" s="19">
        <v>0</v>
      </c>
      <c r="L1097" t="str">
        <f>VLOOKUP(LEFT(A1097,FIND("-",A1097)-1),MASTER!A:C,2,FALSE())</f>
        <v>Gold</v>
      </c>
      <c r="M1097" t="str">
        <f>VLOOKUP(LEFT(A1097,FIND("-",A1097)-1),MASTER!A:C,3,FALSE())</f>
        <v>Sale</v>
      </c>
      <c r="N1097" t="str">
        <f t="shared" si="88"/>
        <v/>
      </c>
      <c r="O1097" t="str">
        <f t="shared" si="89"/>
        <v/>
      </c>
      <c r="P1097">
        <f t="shared" si="90"/>
        <v>0</v>
      </c>
      <c r="Q1097">
        <f t="shared" si="91"/>
        <v>0</v>
      </c>
      <c r="R1097">
        <f t="shared" si="92"/>
        <v>0</v>
      </c>
    </row>
    <row r="1098" spans="1:18" ht="15" customHeight="1">
      <c r="A1098" s="17" t="s">
        <v>204</v>
      </c>
      <c r="B1098" s="17" t="s">
        <v>194</v>
      </c>
      <c r="C1098" s="17" t="s">
        <v>48</v>
      </c>
      <c r="D1098" s="17" t="s">
        <v>53</v>
      </c>
      <c r="E1098" s="96" t="s">
        <v>38</v>
      </c>
      <c r="F1098" s="96" t="s">
        <v>38</v>
      </c>
      <c r="G1098" s="19">
        <v>0</v>
      </c>
      <c r="H1098" s="96" t="s">
        <v>38</v>
      </c>
      <c r="I1098" s="96" t="s">
        <v>38</v>
      </c>
      <c r="J1098" s="19">
        <v>17.78</v>
      </c>
      <c r="K1098" s="19">
        <v>0</v>
      </c>
      <c r="L1098" t="str">
        <f>VLOOKUP(LEFT(A1098,FIND("-",A1098)-1),MASTER!A:C,2,FALSE())</f>
        <v>Gold</v>
      </c>
      <c r="M1098" t="str">
        <f>VLOOKUP(LEFT(A1098,FIND("-",A1098)-1),MASTER!A:C,3,FALSE())</f>
        <v>Sale</v>
      </c>
      <c r="N1098" t="str">
        <f t="shared" si="88"/>
        <v/>
      </c>
      <c r="O1098" t="str">
        <f t="shared" si="89"/>
        <v/>
      </c>
      <c r="P1098">
        <f t="shared" si="90"/>
        <v>0</v>
      </c>
      <c r="Q1098">
        <f t="shared" si="91"/>
        <v>0</v>
      </c>
      <c r="R1098">
        <f t="shared" si="92"/>
        <v>0</v>
      </c>
    </row>
    <row r="1099" spans="1:18" ht="15" customHeight="1">
      <c r="A1099" s="17" t="s">
        <v>204</v>
      </c>
      <c r="B1099" s="17" t="s">
        <v>194</v>
      </c>
      <c r="C1099" s="17" t="s">
        <v>48</v>
      </c>
      <c r="D1099" s="17" t="s">
        <v>42</v>
      </c>
      <c r="E1099" s="96" t="s">
        <v>38</v>
      </c>
      <c r="F1099" s="96" t="s">
        <v>38</v>
      </c>
      <c r="G1099" s="19">
        <v>0</v>
      </c>
      <c r="H1099" s="96" t="s">
        <v>38</v>
      </c>
      <c r="I1099" s="96" t="s">
        <v>38</v>
      </c>
      <c r="J1099" s="19">
        <v>0.12</v>
      </c>
      <c r="K1099" s="19">
        <v>0</v>
      </c>
      <c r="L1099" t="str">
        <f>VLOOKUP(LEFT(A1099,FIND("-",A1099)-1),MASTER!A:C,2,FALSE())</f>
        <v>Gold</v>
      </c>
      <c r="M1099" t="str">
        <f>VLOOKUP(LEFT(A1099,FIND("-",A1099)-1),MASTER!A:C,3,FALSE())</f>
        <v>Sale</v>
      </c>
      <c r="N1099" t="str">
        <f t="shared" si="88"/>
        <v/>
      </c>
      <c r="O1099" t="str">
        <f t="shared" si="89"/>
        <v/>
      </c>
      <c r="P1099">
        <f t="shared" si="90"/>
        <v>0</v>
      </c>
      <c r="Q1099">
        <f t="shared" si="91"/>
        <v>0</v>
      </c>
      <c r="R1099">
        <f t="shared" si="92"/>
        <v>0</v>
      </c>
    </row>
    <row r="1100" spans="1:18" ht="15" customHeight="1">
      <c r="A1100" s="17" t="s">
        <v>204</v>
      </c>
      <c r="B1100" s="17" t="s">
        <v>194</v>
      </c>
      <c r="C1100" s="17" t="s">
        <v>48</v>
      </c>
      <c r="D1100" s="17" t="s">
        <v>43</v>
      </c>
      <c r="E1100" s="96" t="s">
        <v>38</v>
      </c>
      <c r="F1100" s="96" t="s">
        <v>38</v>
      </c>
      <c r="G1100" s="19">
        <v>18474</v>
      </c>
      <c r="H1100" s="96" t="s">
        <v>38</v>
      </c>
      <c r="I1100" s="96" t="s">
        <v>38</v>
      </c>
      <c r="J1100" s="19">
        <v>0</v>
      </c>
      <c r="K1100" s="19">
        <v>0</v>
      </c>
      <c r="L1100" t="str">
        <f>VLOOKUP(LEFT(A1100,FIND("-",A1100)-1),MASTER!A:C,2,FALSE())</f>
        <v>Gold</v>
      </c>
      <c r="M1100" t="str">
        <f>VLOOKUP(LEFT(A1100,FIND("-",A1100)-1),MASTER!A:C,3,FALSE())</f>
        <v>Sale</v>
      </c>
      <c r="N1100" t="str">
        <f t="shared" si="88"/>
        <v/>
      </c>
      <c r="O1100" t="str">
        <f t="shared" si="89"/>
        <v/>
      </c>
      <c r="P1100">
        <f t="shared" si="90"/>
        <v>0</v>
      </c>
      <c r="Q1100">
        <f t="shared" si="91"/>
        <v>0</v>
      </c>
      <c r="R1100">
        <f t="shared" si="92"/>
        <v>0</v>
      </c>
    </row>
    <row r="1101" spans="1:18" ht="15" customHeight="1">
      <c r="A1101" s="17" t="s">
        <v>206</v>
      </c>
      <c r="B1101" s="17" t="s">
        <v>194</v>
      </c>
      <c r="C1101" s="17" t="s">
        <v>48</v>
      </c>
      <c r="D1101" s="17" t="s">
        <v>57</v>
      </c>
      <c r="E1101" s="96" t="s">
        <v>38</v>
      </c>
      <c r="F1101" s="19">
        <v>0</v>
      </c>
      <c r="G1101" s="19">
        <v>0</v>
      </c>
      <c r="H1101" s="97">
        <v>105.6</v>
      </c>
      <c r="I1101" s="19">
        <v>7056.9</v>
      </c>
      <c r="J1101" s="19">
        <v>745204.55</v>
      </c>
      <c r="K1101" s="19">
        <v>745204.55</v>
      </c>
      <c r="L1101" t="str">
        <f>VLOOKUP(LEFT(A1101,FIND("-",A1101)-1),MASTER!A:C,2,FALSE())</f>
        <v>Gold</v>
      </c>
      <c r="M1101" t="str">
        <f>VLOOKUP(LEFT(A1101,FIND("-",A1101)-1),MASTER!A:C,3,FALSE())</f>
        <v>Sale</v>
      </c>
      <c r="N1101">
        <f t="shared" si="88"/>
        <v>105.6</v>
      </c>
      <c r="O1101">
        <f t="shared" si="89"/>
        <v>7056.9</v>
      </c>
      <c r="P1101">
        <f t="shared" si="90"/>
        <v>745208.64</v>
      </c>
      <c r="Q1101">
        <f t="shared" si="91"/>
        <v>745208.64</v>
      </c>
      <c r="R1101">
        <f t="shared" si="92"/>
        <v>0</v>
      </c>
    </row>
    <row r="1102" spans="1:18" ht="15" customHeight="1">
      <c r="A1102" s="17" t="s">
        <v>206</v>
      </c>
      <c r="B1102" s="17" t="s">
        <v>194</v>
      </c>
      <c r="C1102" s="17" t="s">
        <v>48</v>
      </c>
      <c r="D1102" s="17" t="s">
        <v>58</v>
      </c>
      <c r="E1102" s="96" t="s">
        <v>38</v>
      </c>
      <c r="F1102" s="96" t="s">
        <v>38</v>
      </c>
      <c r="G1102" s="19">
        <v>0</v>
      </c>
      <c r="H1102" s="96" t="s">
        <v>38</v>
      </c>
      <c r="I1102" s="96" t="s">
        <v>38</v>
      </c>
      <c r="J1102" s="19">
        <v>1496.08</v>
      </c>
      <c r="K1102" s="19">
        <v>1496.08</v>
      </c>
      <c r="L1102" t="str">
        <f>VLOOKUP(LEFT(A1102,FIND("-",A1102)-1),MASTER!A:C,2,FALSE())</f>
        <v>Gold</v>
      </c>
      <c r="M1102" t="str">
        <f>VLOOKUP(LEFT(A1102,FIND("-",A1102)-1),MASTER!A:C,3,FALSE())</f>
        <v>Sale</v>
      </c>
      <c r="N1102" t="str">
        <f t="shared" si="88"/>
        <v/>
      </c>
      <c r="O1102" t="str">
        <f t="shared" si="89"/>
        <v/>
      </c>
      <c r="P1102">
        <f t="shared" si="90"/>
        <v>0</v>
      </c>
      <c r="Q1102">
        <f t="shared" si="91"/>
        <v>0</v>
      </c>
      <c r="R1102">
        <f t="shared" si="92"/>
        <v>0</v>
      </c>
    </row>
    <row r="1103" spans="1:18" ht="15" customHeight="1">
      <c r="A1103" s="17" t="s">
        <v>206</v>
      </c>
      <c r="B1103" s="17" t="s">
        <v>194</v>
      </c>
      <c r="C1103" s="17" t="s">
        <v>48</v>
      </c>
      <c r="D1103" s="17" t="s">
        <v>59</v>
      </c>
      <c r="E1103" s="96" t="s">
        <v>38</v>
      </c>
      <c r="F1103" s="96" t="s">
        <v>38</v>
      </c>
      <c r="G1103" s="19">
        <v>0</v>
      </c>
      <c r="H1103" s="96" t="s">
        <v>38</v>
      </c>
      <c r="I1103" s="96" t="s">
        <v>38</v>
      </c>
      <c r="J1103" s="19">
        <v>185</v>
      </c>
      <c r="K1103" s="19">
        <v>185</v>
      </c>
      <c r="L1103" t="str">
        <f>VLOOKUP(LEFT(A1103,FIND("-",A1103)-1),MASTER!A:C,2,FALSE())</f>
        <v>Gold</v>
      </c>
      <c r="M1103" t="str">
        <f>VLOOKUP(LEFT(A1103,FIND("-",A1103)-1),MASTER!A:C,3,FALSE())</f>
        <v>Sale</v>
      </c>
      <c r="N1103" t="str">
        <f t="shared" si="88"/>
        <v/>
      </c>
      <c r="O1103" t="str">
        <f t="shared" si="89"/>
        <v/>
      </c>
      <c r="P1103">
        <f t="shared" si="90"/>
        <v>0</v>
      </c>
      <c r="Q1103">
        <f t="shared" si="91"/>
        <v>0</v>
      </c>
      <c r="R1103">
        <f t="shared" si="92"/>
        <v>0</v>
      </c>
    </row>
    <row r="1104" spans="1:18" ht="15" customHeight="1">
      <c r="A1104" s="17" t="s">
        <v>206</v>
      </c>
      <c r="B1104" s="17" t="s">
        <v>194</v>
      </c>
      <c r="C1104" s="17" t="s">
        <v>48</v>
      </c>
      <c r="D1104" s="17" t="s">
        <v>60</v>
      </c>
      <c r="E1104" s="96" t="s">
        <v>38</v>
      </c>
      <c r="F1104" s="96" t="s">
        <v>38</v>
      </c>
      <c r="G1104" s="19">
        <v>0</v>
      </c>
      <c r="H1104" s="96" t="s">
        <v>38</v>
      </c>
      <c r="I1104" s="96" t="s">
        <v>38</v>
      </c>
      <c r="J1104" s="19">
        <v>11178.07</v>
      </c>
      <c r="K1104" s="19">
        <v>0</v>
      </c>
      <c r="L1104" t="str">
        <f>VLOOKUP(LEFT(A1104,FIND("-",A1104)-1),MASTER!A:C,2,FALSE())</f>
        <v>Gold</v>
      </c>
      <c r="M1104" t="str">
        <f>VLOOKUP(LEFT(A1104,FIND("-",A1104)-1),MASTER!A:C,3,FALSE())</f>
        <v>Sale</v>
      </c>
      <c r="N1104" t="str">
        <f t="shared" si="88"/>
        <v/>
      </c>
      <c r="O1104" t="str">
        <f t="shared" si="89"/>
        <v/>
      </c>
      <c r="P1104">
        <f t="shared" si="90"/>
        <v>0</v>
      </c>
      <c r="Q1104">
        <f t="shared" si="91"/>
        <v>0</v>
      </c>
      <c r="R1104">
        <f t="shared" si="92"/>
        <v>0</v>
      </c>
    </row>
    <row r="1105" spans="1:18" ht="15" customHeight="1">
      <c r="A1105" s="17" t="s">
        <v>206</v>
      </c>
      <c r="B1105" s="17" t="s">
        <v>194</v>
      </c>
      <c r="C1105" s="17" t="s">
        <v>48</v>
      </c>
      <c r="D1105" s="17" t="s">
        <v>61</v>
      </c>
      <c r="E1105" s="96" t="s">
        <v>38</v>
      </c>
      <c r="F1105" s="96" t="s">
        <v>38</v>
      </c>
      <c r="G1105" s="19">
        <v>0</v>
      </c>
      <c r="H1105" s="96" t="s">
        <v>38</v>
      </c>
      <c r="I1105" s="96" t="s">
        <v>38</v>
      </c>
      <c r="J1105" s="19">
        <v>11178.07</v>
      </c>
      <c r="K1105" s="19">
        <v>0</v>
      </c>
      <c r="L1105" t="str">
        <f>VLOOKUP(LEFT(A1105,FIND("-",A1105)-1),MASTER!A:C,2,FALSE())</f>
        <v>Gold</v>
      </c>
      <c r="M1105" t="str">
        <f>VLOOKUP(LEFT(A1105,FIND("-",A1105)-1),MASTER!A:C,3,FALSE())</f>
        <v>Sale</v>
      </c>
      <c r="N1105" t="str">
        <f t="shared" si="88"/>
        <v/>
      </c>
      <c r="O1105" t="str">
        <f t="shared" si="89"/>
        <v/>
      </c>
      <c r="P1105">
        <f t="shared" si="90"/>
        <v>0</v>
      </c>
      <c r="Q1105">
        <f t="shared" si="91"/>
        <v>0</v>
      </c>
      <c r="R1105">
        <f t="shared" si="92"/>
        <v>0</v>
      </c>
    </row>
    <row r="1106" spans="1:18" ht="15" customHeight="1">
      <c r="A1106" s="17" t="s">
        <v>206</v>
      </c>
      <c r="B1106" s="17" t="s">
        <v>194</v>
      </c>
      <c r="C1106" s="17" t="s">
        <v>48</v>
      </c>
      <c r="D1106" s="17" t="s">
        <v>60</v>
      </c>
      <c r="E1106" s="96" t="s">
        <v>38</v>
      </c>
      <c r="F1106" s="96" t="s">
        <v>38</v>
      </c>
      <c r="G1106" s="19">
        <v>0</v>
      </c>
      <c r="H1106" s="96" t="s">
        <v>38</v>
      </c>
      <c r="I1106" s="96" t="s">
        <v>38</v>
      </c>
      <c r="J1106" s="19">
        <v>22.44</v>
      </c>
      <c r="K1106" s="19">
        <v>0</v>
      </c>
      <c r="L1106" t="str">
        <f>VLOOKUP(LEFT(A1106,FIND("-",A1106)-1),MASTER!A:C,2,FALSE())</f>
        <v>Gold</v>
      </c>
      <c r="M1106" t="str">
        <f>VLOOKUP(LEFT(A1106,FIND("-",A1106)-1),MASTER!A:C,3,FALSE())</f>
        <v>Sale</v>
      </c>
      <c r="N1106" t="str">
        <f t="shared" si="88"/>
        <v/>
      </c>
      <c r="O1106" t="str">
        <f t="shared" si="89"/>
        <v/>
      </c>
      <c r="P1106">
        <f t="shared" si="90"/>
        <v>0</v>
      </c>
      <c r="Q1106">
        <f t="shared" si="91"/>
        <v>0</v>
      </c>
      <c r="R1106">
        <f t="shared" si="92"/>
        <v>0</v>
      </c>
    </row>
    <row r="1107" spans="1:18" ht="15" customHeight="1">
      <c r="A1107" s="17" t="s">
        <v>206</v>
      </c>
      <c r="B1107" s="17" t="s">
        <v>194</v>
      </c>
      <c r="C1107" s="17" t="s">
        <v>48</v>
      </c>
      <c r="D1107" s="17" t="s">
        <v>61</v>
      </c>
      <c r="E1107" s="96" t="s">
        <v>38</v>
      </c>
      <c r="F1107" s="96" t="s">
        <v>38</v>
      </c>
      <c r="G1107" s="19">
        <v>0</v>
      </c>
      <c r="H1107" s="96" t="s">
        <v>38</v>
      </c>
      <c r="I1107" s="96" t="s">
        <v>38</v>
      </c>
      <c r="J1107" s="19">
        <v>22.44</v>
      </c>
      <c r="K1107" s="19">
        <v>0</v>
      </c>
      <c r="L1107" t="str">
        <f>VLOOKUP(LEFT(A1107,FIND("-",A1107)-1),MASTER!A:C,2,FALSE())</f>
        <v>Gold</v>
      </c>
      <c r="M1107" t="str">
        <f>VLOOKUP(LEFT(A1107,FIND("-",A1107)-1),MASTER!A:C,3,FALSE())</f>
        <v>Sale</v>
      </c>
      <c r="N1107" t="str">
        <f t="shared" si="88"/>
        <v/>
      </c>
      <c r="O1107" t="str">
        <f t="shared" si="89"/>
        <v/>
      </c>
      <c r="P1107">
        <f t="shared" si="90"/>
        <v>0</v>
      </c>
      <c r="Q1107">
        <f t="shared" si="91"/>
        <v>0</v>
      </c>
      <c r="R1107">
        <f t="shared" si="92"/>
        <v>0</v>
      </c>
    </row>
    <row r="1108" spans="1:18" ht="15" customHeight="1">
      <c r="A1108" s="17" t="s">
        <v>206</v>
      </c>
      <c r="B1108" s="17" t="s">
        <v>194</v>
      </c>
      <c r="C1108" s="17" t="s">
        <v>48</v>
      </c>
      <c r="D1108" s="17" t="s">
        <v>60</v>
      </c>
      <c r="E1108" s="96" t="s">
        <v>38</v>
      </c>
      <c r="F1108" s="96" t="s">
        <v>38</v>
      </c>
      <c r="G1108" s="19">
        <v>0</v>
      </c>
      <c r="H1108" s="96" t="s">
        <v>38</v>
      </c>
      <c r="I1108" s="96" t="s">
        <v>38</v>
      </c>
      <c r="J1108" s="19">
        <v>2.78</v>
      </c>
      <c r="K1108" s="19">
        <v>0</v>
      </c>
      <c r="L1108" t="str">
        <f>VLOOKUP(LEFT(A1108,FIND("-",A1108)-1),MASTER!A:C,2,FALSE())</f>
        <v>Gold</v>
      </c>
      <c r="M1108" t="str">
        <f>VLOOKUP(LEFT(A1108,FIND("-",A1108)-1),MASTER!A:C,3,FALSE())</f>
        <v>Sale</v>
      </c>
      <c r="N1108" t="str">
        <f t="shared" si="88"/>
        <v/>
      </c>
      <c r="O1108" t="str">
        <f t="shared" si="89"/>
        <v/>
      </c>
      <c r="P1108">
        <f t="shared" si="90"/>
        <v>0</v>
      </c>
      <c r="Q1108">
        <f t="shared" si="91"/>
        <v>0</v>
      </c>
      <c r="R1108">
        <f t="shared" si="92"/>
        <v>0</v>
      </c>
    </row>
    <row r="1109" spans="1:18" ht="15" customHeight="1">
      <c r="A1109" s="17" t="s">
        <v>206</v>
      </c>
      <c r="B1109" s="17" t="s">
        <v>194</v>
      </c>
      <c r="C1109" s="17" t="s">
        <v>48</v>
      </c>
      <c r="D1109" s="17" t="s">
        <v>61</v>
      </c>
      <c r="E1109" s="96" t="s">
        <v>38</v>
      </c>
      <c r="F1109" s="96" t="s">
        <v>38</v>
      </c>
      <c r="G1109" s="19">
        <v>0</v>
      </c>
      <c r="H1109" s="96" t="s">
        <v>38</v>
      </c>
      <c r="I1109" s="96" t="s">
        <v>38</v>
      </c>
      <c r="J1109" s="19">
        <v>2.78</v>
      </c>
      <c r="K1109" s="19">
        <v>0</v>
      </c>
      <c r="L1109" t="str">
        <f>VLOOKUP(LEFT(A1109,FIND("-",A1109)-1),MASTER!A:C,2,FALSE())</f>
        <v>Gold</v>
      </c>
      <c r="M1109" t="str">
        <f>VLOOKUP(LEFT(A1109,FIND("-",A1109)-1),MASTER!A:C,3,FALSE())</f>
        <v>Sale</v>
      </c>
      <c r="N1109" t="str">
        <f t="shared" si="88"/>
        <v/>
      </c>
      <c r="O1109" t="str">
        <f t="shared" si="89"/>
        <v/>
      </c>
      <c r="P1109">
        <f t="shared" si="90"/>
        <v>0</v>
      </c>
      <c r="Q1109">
        <f t="shared" si="91"/>
        <v>0</v>
      </c>
      <c r="R1109">
        <f t="shared" si="92"/>
        <v>0</v>
      </c>
    </row>
    <row r="1110" spans="1:18" ht="15" customHeight="1">
      <c r="A1110" s="17" t="s">
        <v>206</v>
      </c>
      <c r="B1110" s="17" t="s">
        <v>194</v>
      </c>
      <c r="C1110" s="17" t="s">
        <v>48</v>
      </c>
      <c r="D1110" s="17" t="s">
        <v>42</v>
      </c>
      <c r="E1110" s="96" t="s">
        <v>38</v>
      </c>
      <c r="F1110" s="96" t="s">
        <v>38</v>
      </c>
      <c r="G1110" s="19">
        <v>0.21</v>
      </c>
      <c r="H1110" s="96" t="s">
        <v>38</v>
      </c>
      <c r="I1110" s="96" t="s">
        <v>38</v>
      </c>
      <c r="J1110" s="19">
        <v>0</v>
      </c>
      <c r="K1110" s="19">
        <v>0</v>
      </c>
      <c r="L1110" t="str">
        <f>VLOOKUP(LEFT(A1110,FIND("-",A1110)-1),MASTER!A:C,2,FALSE())</f>
        <v>Gold</v>
      </c>
      <c r="M1110" t="str">
        <f>VLOOKUP(LEFT(A1110,FIND("-",A1110)-1),MASTER!A:C,3,FALSE())</f>
        <v>Sale</v>
      </c>
      <c r="N1110" t="str">
        <f t="shared" si="88"/>
        <v/>
      </c>
      <c r="O1110" t="str">
        <f t="shared" si="89"/>
        <v/>
      </c>
      <c r="P1110">
        <f t="shared" si="90"/>
        <v>0</v>
      </c>
      <c r="Q1110">
        <f t="shared" si="91"/>
        <v>0</v>
      </c>
      <c r="R1110">
        <f t="shared" si="92"/>
        <v>0</v>
      </c>
    </row>
    <row r="1111" spans="1:18" ht="15" customHeight="1">
      <c r="A1111" s="17" t="s">
        <v>206</v>
      </c>
      <c r="B1111" s="17" t="s">
        <v>194</v>
      </c>
      <c r="C1111" s="17" t="s">
        <v>48</v>
      </c>
      <c r="D1111" s="17" t="s">
        <v>43</v>
      </c>
      <c r="E1111" s="96" t="s">
        <v>38</v>
      </c>
      <c r="F1111" s="96" t="s">
        <v>38</v>
      </c>
      <c r="G1111" s="19">
        <v>769292</v>
      </c>
      <c r="H1111" s="96" t="s">
        <v>38</v>
      </c>
      <c r="I1111" s="96" t="s">
        <v>38</v>
      </c>
      <c r="J1111" s="19">
        <v>0</v>
      </c>
      <c r="K1111" s="19">
        <v>0</v>
      </c>
      <c r="L1111" t="str">
        <f>VLOOKUP(LEFT(A1111,FIND("-",A1111)-1),MASTER!A:C,2,FALSE())</f>
        <v>Gold</v>
      </c>
      <c r="M1111" t="str">
        <f>VLOOKUP(LEFT(A1111,FIND("-",A1111)-1),MASTER!A:C,3,FALSE())</f>
        <v>Sale</v>
      </c>
      <c r="N1111" t="str">
        <f t="shared" si="88"/>
        <v/>
      </c>
      <c r="O1111" t="str">
        <f t="shared" si="89"/>
        <v/>
      </c>
      <c r="P1111">
        <f t="shared" si="90"/>
        <v>0</v>
      </c>
      <c r="Q1111">
        <f t="shared" si="91"/>
        <v>0</v>
      </c>
      <c r="R1111">
        <f t="shared" si="92"/>
        <v>0</v>
      </c>
    </row>
    <row r="1112" spans="1:18" ht="15" customHeight="1">
      <c r="A1112" s="17" t="s">
        <v>207</v>
      </c>
      <c r="B1112" s="17" t="s">
        <v>194</v>
      </c>
      <c r="C1112" s="17" t="s">
        <v>48</v>
      </c>
      <c r="D1112" s="17" t="s">
        <v>49</v>
      </c>
      <c r="E1112" s="96" t="s">
        <v>38</v>
      </c>
      <c r="F1112" s="19">
        <v>0</v>
      </c>
      <c r="G1112" s="19">
        <v>0</v>
      </c>
      <c r="H1112" s="97">
        <v>1E-3</v>
      </c>
      <c r="I1112" s="19">
        <v>7056.9</v>
      </c>
      <c r="J1112" s="19">
        <v>6.49</v>
      </c>
      <c r="K1112" s="19">
        <v>6.49</v>
      </c>
      <c r="L1112" t="str">
        <f>VLOOKUP(LEFT(A1112,FIND("-",A1112)-1),MASTER!A:C,2,FALSE())</f>
        <v>Gold</v>
      </c>
      <c r="M1112" t="str">
        <f>VLOOKUP(LEFT(A1112,FIND("-",A1112)-1),MASTER!A:C,3,FALSE())</f>
        <v>Sale</v>
      </c>
      <c r="N1112">
        <f t="shared" si="88"/>
        <v>1E-3</v>
      </c>
      <c r="O1112">
        <f t="shared" si="89"/>
        <v>7056.9</v>
      </c>
      <c r="P1112">
        <f t="shared" si="90"/>
        <v>7.0570000000000004</v>
      </c>
      <c r="Q1112">
        <f t="shared" si="91"/>
        <v>7.0570000000000004</v>
      </c>
      <c r="R1112">
        <f t="shared" si="92"/>
        <v>0</v>
      </c>
    </row>
    <row r="1113" spans="1:18" ht="15" customHeight="1">
      <c r="A1113" s="17" t="s">
        <v>207</v>
      </c>
      <c r="B1113" s="17" t="s">
        <v>194</v>
      </c>
      <c r="C1113" s="17" t="s">
        <v>48</v>
      </c>
      <c r="D1113" s="17" t="s">
        <v>56</v>
      </c>
      <c r="E1113" s="96" t="s">
        <v>38</v>
      </c>
      <c r="F1113" s="96" t="s">
        <v>38</v>
      </c>
      <c r="G1113" s="19">
        <v>0</v>
      </c>
      <c r="H1113" s="96" t="s">
        <v>38</v>
      </c>
      <c r="I1113" s="96" t="s">
        <v>38</v>
      </c>
      <c r="J1113" s="19">
        <v>10</v>
      </c>
      <c r="K1113" s="19">
        <v>10</v>
      </c>
      <c r="L1113" t="str">
        <f>VLOOKUP(LEFT(A1113,FIND("-",A1113)-1),MASTER!A:C,2,FALSE())</f>
        <v>Gold</v>
      </c>
      <c r="M1113" t="str">
        <f>VLOOKUP(LEFT(A1113,FIND("-",A1113)-1),MASTER!A:C,3,FALSE())</f>
        <v>Sale</v>
      </c>
      <c r="N1113" t="str">
        <f t="shared" si="88"/>
        <v/>
      </c>
      <c r="O1113" t="str">
        <f t="shared" si="89"/>
        <v/>
      </c>
      <c r="P1113">
        <f t="shared" si="90"/>
        <v>0</v>
      </c>
      <c r="Q1113">
        <f t="shared" si="91"/>
        <v>0</v>
      </c>
      <c r="R1113">
        <f t="shared" si="92"/>
        <v>0</v>
      </c>
    </row>
    <row r="1114" spans="1:18" ht="15" customHeight="1">
      <c r="A1114" s="17" t="s">
        <v>207</v>
      </c>
      <c r="B1114" s="17" t="s">
        <v>194</v>
      </c>
      <c r="C1114" s="17" t="s">
        <v>48</v>
      </c>
      <c r="D1114" s="17" t="s">
        <v>52</v>
      </c>
      <c r="E1114" s="96" t="s">
        <v>38</v>
      </c>
      <c r="F1114" s="96" t="s">
        <v>38</v>
      </c>
      <c r="G1114" s="19">
        <v>0</v>
      </c>
      <c r="H1114" s="96" t="s">
        <v>38</v>
      </c>
      <c r="I1114" s="96" t="s">
        <v>38</v>
      </c>
      <c r="J1114" s="19">
        <v>0.1</v>
      </c>
      <c r="K1114" s="19">
        <v>0</v>
      </c>
      <c r="L1114" t="str">
        <f>VLOOKUP(LEFT(A1114,FIND("-",A1114)-1),MASTER!A:C,2,FALSE())</f>
        <v>Gold</v>
      </c>
      <c r="M1114" t="str">
        <f>VLOOKUP(LEFT(A1114,FIND("-",A1114)-1),MASTER!A:C,3,FALSE())</f>
        <v>Sale</v>
      </c>
      <c r="N1114" t="str">
        <f t="shared" si="88"/>
        <v/>
      </c>
      <c r="O1114" t="str">
        <f t="shared" si="89"/>
        <v/>
      </c>
      <c r="P1114">
        <f t="shared" si="90"/>
        <v>0</v>
      </c>
      <c r="Q1114">
        <f t="shared" si="91"/>
        <v>0</v>
      </c>
      <c r="R1114">
        <f t="shared" si="92"/>
        <v>0</v>
      </c>
    </row>
    <row r="1115" spans="1:18" ht="15" customHeight="1">
      <c r="A1115" s="17" t="s">
        <v>207</v>
      </c>
      <c r="B1115" s="17" t="s">
        <v>194</v>
      </c>
      <c r="C1115" s="17" t="s">
        <v>48</v>
      </c>
      <c r="D1115" s="17" t="s">
        <v>53</v>
      </c>
      <c r="E1115" s="96" t="s">
        <v>38</v>
      </c>
      <c r="F1115" s="96" t="s">
        <v>38</v>
      </c>
      <c r="G1115" s="19">
        <v>0</v>
      </c>
      <c r="H1115" s="96" t="s">
        <v>38</v>
      </c>
      <c r="I1115" s="96" t="s">
        <v>38</v>
      </c>
      <c r="J1115" s="19">
        <v>0.1</v>
      </c>
      <c r="K1115" s="19">
        <v>0</v>
      </c>
      <c r="L1115" t="str">
        <f>VLOOKUP(LEFT(A1115,FIND("-",A1115)-1),MASTER!A:C,2,FALSE())</f>
        <v>Gold</v>
      </c>
      <c r="M1115" t="str">
        <f>VLOOKUP(LEFT(A1115,FIND("-",A1115)-1),MASTER!A:C,3,FALSE())</f>
        <v>Sale</v>
      </c>
      <c r="N1115" t="str">
        <f t="shared" si="88"/>
        <v/>
      </c>
      <c r="O1115" t="str">
        <f t="shared" si="89"/>
        <v/>
      </c>
      <c r="P1115">
        <f t="shared" si="90"/>
        <v>0</v>
      </c>
      <c r="Q1115">
        <f t="shared" si="91"/>
        <v>0</v>
      </c>
      <c r="R1115">
        <f t="shared" si="92"/>
        <v>0</v>
      </c>
    </row>
    <row r="1116" spans="1:18" ht="15" customHeight="1">
      <c r="A1116" s="17" t="s">
        <v>207</v>
      </c>
      <c r="B1116" s="17" t="s">
        <v>194</v>
      </c>
      <c r="C1116" s="17" t="s">
        <v>48</v>
      </c>
      <c r="D1116" s="17" t="s">
        <v>52</v>
      </c>
      <c r="E1116" s="96" t="s">
        <v>38</v>
      </c>
      <c r="F1116" s="96" t="s">
        <v>38</v>
      </c>
      <c r="G1116" s="19">
        <v>0</v>
      </c>
      <c r="H1116" s="96" t="s">
        <v>38</v>
      </c>
      <c r="I1116" s="96" t="s">
        <v>38</v>
      </c>
      <c r="J1116" s="19">
        <v>0.15</v>
      </c>
      <c r="K1116" s="19">
        <v>0</v>
      </c>
      <c r="L1116" t="str">
        <f>VLOOKUP(LEFT(A1116,FIND("-",A1116)-1),MASTER!A:C,2,FALSE())</f>
        <v>Gold</v>
      </c>
      <c r="M1116" t="str">
        <f>VLOOKUP(LEFT(A1116,FIND("-",A1116)-1),MASTER!A:C,3,FALSE())</f>
        <v>Sale</v>
      </c>
      <c r="N1116" t="str">
        <f t="shared" si="88"/>
        <v/>
      </c>
      <c r="O1116" t="str">
        <f t="shared" si="89"/>
        <v/>
      </c>
      <c r="P1116">
        <f t="shared" si="90"/>
        <v>0</v>
      </c>
      <c r="Q1116">
        <f t="shared" si="91"/>
        <v>0</v>
      </c>
      <c r="R1116">
        <f t="shared" si="92"/>
        <v>0</v>
      </c>
    </row>
    <row r="1117" spans="1:18" ht="15" customHeight="1">
      <c r="A1117" s="17" t="s">
        <v>207</v>
      </c>
      <c r="B1117" s="17" t="s">
        <v>194</v>
      </c>
      <c r="C1117" s="17" t="s">
        <v>48</v>
      </c>
      <c r="D1117" s="17" t="s">
        <v>53</v>
      </c>
      <c r="E1117" s="96" t="s">
        <v>38</v>
      </c>
      <c r="F1117" s="96" t="s">
        <v>38</v>
      </c>
      <c r="G1117" s="19">
        <v>0</v>
      </c>
      <c r="H1117" s="96" t="s">
        <v>38</v>
      </c>
      <c r="I1117" s="96" t="s">
        <v>38</v>
      </c>
      <c r="J1117" s="19">
        <v>0.15</v>
      </c>
      <c r="K1117" s="19">
        <v>0</v>
      </c>
      <c r="L1117" t="str">
        <f>VLOOKUP(LEFT(A1117,FIND("-",A1117)-1),MASTER!A:C,2,FALSE())</f>
        <v>Gold</v>
      </c>
      <c r="M1117" t="str">
        <f>VLOOKUP(LEFT(A1117,FIND("-",A1117)-1),MASTER!A:C,3,FALSE())</f>
        <v>Sale</v>
      </c>
      <c r="N1117" t="str">
        <f t="shared" si="88"/>
        <v/>
      </c>
      <c r="O1117" t="str">
        <f t="shared" si="89"/>
        <v/>
      </c>
      <c r="P1117">
        <f t="shared" si="90"/>
        <v>0</v>
      </c>
      <c r="Q1117">
        <f t="shared" si="91"/>
        <v>0</v>
      </c>
      <c r="R1117">
        <f t="shared" si="92"/>
        <v>0</v>
      </c>
    </row>
    <row r="1118" spans="1:18" ht="15" customHeight="1">
      <c r="A1118" s="17" t="s">
        <v>207</v>
      </c>
      <c r="B1118" s="17" t="s">
        <v>194</v>
      </c>
      <c r="C1118" s="17" t="s">
        <v>48</v>
      </c>
      <c r="D1118" s="17" t="s">
        <v>42</v>
      </c>
      <c r="E1118" s="96" t="s">
        <v>38</v>
      </c>
      <c r="F1118" s="96" t="s">
        <v>38</v>
      </c>
      <c r="G1118" s="19">
        <v>0</v>
      </c>
      <c r="H1118" s="96" t="s">
        <v>38</v>
      </c>
      <c r="I1118" s="96" t="s">
        <v>38</v>
      </c>
      <c r="J1118" s="19">
        <v>0.01</v>
      </c>
      <c r="K1118" s="19">
        <v>0</v>
      </c>
      <c r="L1118" t="str">
        <f>VLOOKUP(LEFT(A1118,FIND("-",A1118)-1),MASTER!A:C,2,FALSE())</f>
        <v>Gold</v>
      </c>
      <c r="M1118" t="str">
        <f>VLOOKUP(LEFT(A1118,FIND("-",A1118)-1),MASTER!A:C,3,FALSE())</f>
        <v>Sale</v>
      </c>
      <c r="N1118" t="str">
        <f t="shared" si="88"/>
        <v/>
      </c>
      <c r="O1118" t="str">
        <f t="shared" si="89"/>
        <v/>
      </c>
      <c r="P1118">
        <f t="shared" si="90"/>
        <v>0</v>
      </c>
      <c r="Q1118">
        <f t="shared" si="91"/>
        <v>0</v>
      </c>
      <c r="R1118">
        <f t="shared" si="92"/>
        <v>0</v>
      </c>
    </row>
    <row r="1119" spans="1:18" ht="15" customHeight="1">
      <c r="A1119" s="17" t="s">
        <v>207</v>
      </c>
      <c r="B1119" s="17" t="s">
        <v>194</v>
      </c>
      <c r="C1119" s="17" t="s">
        <v>48</v>
      </c>
      <c r="D1119" s="17" t="s">
        <v>43</v>
      </c>
      <c r="E1119" s="96" t="s">
        <v>38</v>
      </c>
      <c r="F1119" s="96" t="s">
        <v>38</v>
      </c>
      <c r="G1119" s="19">
        <v>17</v>
      </c>
      <c r="H1119" s="96" t="s">
        <v>38</v>
      </c>
      <c r="I1119" s="96" t="s">
        <v>38</v>
      </c>
      <c r="J1119" s="19">
        <v>0</v>
      </c>
      <c r="K1119" s="19">
        <v>0</v>
      </c>
      <c r="L1119" t="str">
        <f>VLOOKUP(LEFT(A1119,FIND("-",A1119)-1),MASTER!A:C,2,FALSE())</f>
        <v>Gold</v>
      </c>
      <c r="M1119" t="str">
        <f>VLOOKUP(LEFT(A1119,FIND("-",A1119)-1),MASTER!A:C,3,FALSE())</f>
        <v>Sale</v>
      </c>
      <c r="N1119" t="str">
        <f t="shared" si="88"/>
        <v/>
      </c>
      <c r="O1119" t="str">
        <f t="shared" si="89"/>
        <v/>
      </c>
      <c r="P1119">
        <f t="shared" si="90"/>
        <v>0</v>
      </c>
      <c r="Q1119">
        <f t="shared" si="91"/>
        <v>0</v>
      </c>
      <c r="R1119">
        <f t="shared" si="92"/>
        <v>0</v>
      </c>
    </row>
    <row r="1120" spans="1:18" ht="15" customHeight="1">
      <c r="A1120" s="17" t="s">
        <v>208</v>
      </c>
      <c r="B1120" s="17" t="s">
        <v>194</v>
      </c>
      <c r="C1120" s="17" t="s">
        <v>48</v>
      </c>
      <c r="D1120" s="17" t="s">
        <v>57</v>
      </c>
      <c r="E1120" s="96" t="s">
        <v>38</v>
      </c>
      <c r="F1120" s="19">
        <v>0</v>
      </c>
      <c r="G1120" s="19">
        <v>0</v>
      </c>
      <c r="H1120" s="97">
        <v>138.42400000000001</v>
      </c>
      <c r="I1120" s="19">
        <v>7056.9</v>
      </c>
      <c r="J1120" s="19">
        <v>976847.79</v>
      </c>
      <c r="K1120" s="19">
        <v>976847.79</v>
      </c>
      <c r="L1120" t="str">
        <f>VLOOKUP(LEFT(A1120,FIND("-",A1120)-1),MASTER!A:C,2,FALSE())</f>
        <v>Gold</v>
      </c>
      <c r="M1120" t="str">
        <f>VLOOKUP(LEFT(A1120,FIND("-",A1120)-1),MASTER!A:C,3,FALSE())</f>
        <v>Sale</v>
      </c>
      <c r="N1120">
        <f t="shared" si="88"/>
        <v>138.42400000000001</v>
      </c>
      <c r="O1120">
        <f t="shared" si="89"/>
        <v>7056.9</v>
      </c>
      <c r="P1120">
        <f t="shared" si="90"/>
        <v>976844.326</v>
      </c>
      <c r="Q1120">
        <f t="shared" si="91"/>
        <v>976844.326</v>
      </c>
      <c r="R1120">
        <f t="shared" si="92"/>
        <v>0</v>
      </c>
    </row>
    <row r="1121" spans="1:18" ht="15" customHeight="1">
      <c r="A1121" s="17" t="s">
        <v>208</v>
      </c>
      <c r="B1121" s="17" t="s">
        <v>194</v>
      </c>
      <c r="C1121" s="17" t="s">
        <v>48</v>
      </c>
      <c r="D1121" s="17" t="s">
        <v>58</v>
      </c>
      <c r="E1121" s="96" t="s">
        <v>38</v>
      </c>
      <c r="F1121" s="96" t="s">
        <v>38</v>
      </c>
      <c r="G1121" s="19">
        <v>0</v>
      </c>
      <c r="H1121" s="96" t="s">
        <v>38</v>
      </c>
      <c r="I1121" s="96" t="s">
        <v>38</v>
      </c>
      <c r="J1121" s="19">
        <v>1961.85</v>
      </c>
      <c r="K1121" s="19">
        <v>1961.85</v>
      </c>
      <c r="L1121" t="str">
        <f>VLOOKUP(LEFT(A1121,FIND("-",A1121)-1),MASTER!A:C,2,FALSE())</f>
        <v>Gold</v>
      </c>
      <c r="M1121" t="str">
        <f>VLOOKUP(LEFT(A1121,FIND("-",A1121)-1),MASTER!A:C,3,FALSE())</f>
        <v>Sale</v>
      </c>
      <c r="N1121" t="str">
        <f t="shared" si="88"/>
        <v/>
      </c>
      <c r="O1121" t="str">
        <f t="shared" si="89"/>
        <v/>
      </c>
      <c r="P1121">
        <f t="shared" si="90"/>
        <v>0</v>
      </c>
      <c r="Q1121">
        <f t="shared" si="91"/>
        <v>0</v>
      </c>
      <c r="R1121">
        <f t="shared" si="92"/>
        <v>0</v>
      </c>
    </row>
    <row r="1122" spans="1:18" ht="15" customHeight="1">
      <c r="A1122" s="17" t="s">
        <v>208</v>
      </c>
      <c r="B1122" s="17" t="s">
        <v>194</v>
      </c>
      <c r="C1122" s="17" t="s">
        <v>48</v>
      </c>
      <c r="D1122" s="17" t="s">
        <v>59</v>
      </c>
      <c r="E1122" s="96" t="s">
        <v>38</v>
      </c>
      <c r="F1122" s="96" t="s">
        <v>38</v>
      </c>
      <c r="G1122" s="19">
        <v>0</v>
      </c>
      <c r="H1122" s="96" t="s">
        <v>38</v>
      </c>
      <c r="I1122" s="96" t="s">
        <v>38</v>
      </c>
      <c r="J1122" s="19">
        <v>120</v>
      </c>
      <c r="K1122" s="19">
        <v>120</v>
      </c>
      <c r="L1122" t="str">
        <f>VLOOKUP(LEFT(A1122,FIND("-",A1122)-1),MASTER!A:C,2,FALSE())</f>
        <v>Gold</v>
      </c>
      <c r="M1122" t="str">
        <f>VLOOKUP(LEFT(A1122,FIND("-",A1122)-1),MASTER!A:C,3,FALSE())</f>
        <v>Sale</v>
      </c>
      <c r="N1122" t="str">
        <f t="shared" si="88"/>
        <v/>
      </c>
      <c r="O1122" t="str">
        <f t="shared" si="89"/>
        <v/>
      </c>
      <c r="P1122">
        <f t="shared" si="90"/>
        <v>0</v>
      </c>
      <c r="Q1122">
        <f t="shared" si="91"/>
        <v>0</v>
      </c>
      <c r="R1122">
        <f t="shared" si="92"/>
        <v>0</v>
      </c>
    </row>
    <row r="1123" spans="1:18" ht="15" customHeight="1">
      <c r="A1123" s="17" t="s">
        <v>208</v>
      </c>
      <c r="B1123" s="17" t="s">
        <v>194</v>
      </c>
      <c r="C1123" s="17" t="s">
        <v>48</v>
      </c>
      <c r="D1123" s="17" t="s">
        <v>60</v>
      </c>
      <c r="E1123" s="96" t="s">
        <v>38</v>
      </c>
      <c r="F1123" s="96" t="s">
        <v>38</v>
      </c>
      <c r="G1123" s="19">
        <v>0</v>
      </c>
      <c r="H1123" s="96" t="s">
        <v>38</v>
      </c>
      <c r="I1123" s="96" t="s">
        <v>38</v>
      </c>
      <c r="J1123" s="19">
        <v>14652.72</v>
      </c>
      <c r="K1123" s="19">
        <v>0</v>
      </c>
      <c r="L1123" t="str">
        <f>VLOOKUP(LEFT(A1123,FIND("-",A1123)-1),MASTER!A:C,2,FALSE())</f>
        <v>Gold</v>
      </c>
      <c r="M1123" t="str">
        <f>VLOOKUP(LEFT(A1123,FIND("-",A1123)-1),MASTER!A:C,3,FALSE())</f>
        <v>Sale</v>
      </c>
      <c r="N1123" t="str">
        <f t="shared" si="88"/>
        <v/>
      </c>
      <c r="O1123" t="str">
        <f t="shared" si="89"/>
        <v/>
      </c>
      <c r="P1123">
        <f t="shared" si="90"/>
        <v>0</v>
      </c>
      <c r="Q1123">
        <f t="shared" si="91"/>
        <v>0</v>
      </c>
      <c r="R1123">
        <f t="shared" si="92"/>
        <v>0</v>
      </c>
    </row>
    <row r="1124" spans="1:18" ht="15" customHeight="1">
      <c r="A1124" s="17" t="s">
        <v>208</v>
      </c>
      <c r="B1124" s="17" t="s">
        <v>194</v>
      </c>
      <c r="C1124" s="17" t="s">
        <v>48</v>
      </c>
      <c r="D1124" s="17" t="s">
        <v>61</v>
      </c>
      <c r="E1124" s="96" t="s">
        <v>38</v>
      </c>
      <c r="F1124" s="96" t="s">
        <v>38</v>
      </c>
      <c r="G1124" s="19">
        <v>0</v>
      </c>
      <c r="H1124" s="96" t="s">
        <v>38</v>
      </c>
      <c r="I1124" s="96" t="s">
        <v>38</v>
      </c>
      <c r="J1124" s="19">
        <v>14652.72</v>
      </c>
      <c r="K1124" s="19">
        <v>0</v>
      </c>
      <c r="L1124" t="str">
        <f>VLOOKUP(LEFT(A1124,FIND("-",A1124)-1),MASTER!A:C,2,FALSE())</f>
        <v>Gold</v>
      </c>
      <c r="M1124" t="str">
        <f>VLOOKUP(LEFT(A1124,FIND("-",A1124)-1),MASTER!A:C,3,FALSE())</f>
        <v>Sale</v>
      </c>
      <c r="N1124" t="str">
        <f t="shared" si="88"/>
        <v/>
      </c>
      <c r="O1124" t="str">
        <f t="shared" si="89"/>
        <v/>
      </c>
      <c r="P1124">
        <f t="shared" si="90"/>
        <v>0</v>
      </c>
      <c r="Q1124">
        <f t="shared" si="91"/>
        <v>0</v>
      </c>
      <c r="R1124">
        <f t="shared" si="92"/>
        <v>0</v>
      </c>
    </row>
    <row r="1125" spans="1:18" ht="15" customHeight="1">
      <c r="A1125" s="17" t="s">
        <v>208</v>
      </c>
      <c r="B1125" s="17" t="s">
        <v>194</v>
      </c>
      <c r="C1125" s="17" t="s">
        <v>48</v>
      </c>
      <c r="D1125" s="17" t="s">
        <v>60</v>
      </c>
      <c r="E1125" s="96" t="s">
        <v>38</v>
      </c>
      <c r="F1125" s="96" t="s">
        <v>38</v>
      </c>
      <c r="G1125" s="19">
        <v>0</v>
      </c>
      <c r="H1125" s="96" t="s">
        <v>38</v>
      </c>
      <c r="I1125" s="96" t="s">
        <v>38</v>
      </c>
      <c r="J1125" s="19">
        <v>29.43</v>
      </c>
      <c r="K1125" s="19">
        <v>0</v>
      </c>
      <c r="L1125" t="str">
        <f>VLOOKUP(LEFT(A1125,FIND("-",A1125)-1),MASTER!A:C,2,FALSE())</f>
        <v>Gold</v>
      </c>
      <c r="M1125" t="str">
        <f>VLOOKUP(LEFT(A1125,FIND("-",A1125)-1),MASTER!A:C,3,FALSE())</f>
        <v>Sale</v>
      </c>
      <c r="N1125" t="str">
        <f t="shared" si="88"/>
        <v/>
      </c>
      <c r="O1125" t="str">
        <f t="shared" si="89"/>
        <v/>
      </c>
      <c r="P1125">
        <f t="shared" si="90"/>
        <v>0</v>
      </c>
      <c r="Q1125">
        <f t="shared" si="91"/>
        <v>0</v>
      </c>
      <c r="R1125">
        <f t="shared" si="92"/>
        <v>0</v>
      </c>
    </row>
    <row r="1126" spans="1:18" ht="15" customHeight="1">
      <c r="A1126" s="17" t="s">
        <v>208</v>
      </c>
      <c r="B1126" s="17" t="s">
        <v>194</v>
      </c>
      <c r="C1126" s="17" t="s">
        <v>48</v>
      </c>
      <c r="D1126" s="17" t="s">
        <v>61</v>
      </c>
      <c r="E1126" s="96" t="s">
        <v>38</v>
      </c>
      <c r="F1126" s="96" t="s">
        <v>38</v>
      </c>
      <c r="G1126" s="19">
        <v>0</v>
      </c>
      <c r="H1126" s="96" t="s">
        <v>38</v>
      </c>
      <c r="I1126" s="96" t="s">
        <v>38</v>
      </c>
      <c r="J1126" s="19">
        <v>29.43</v>
      </c>
      <c r="K1126" s="19">
        <v>0</v>
      </c>
      <c r="L1126" t="str">
        <f>VLOOKUP(LEFT(A1126,FIND("-",A1126)-1),MASTER!A:C,2,FALSE())</f>
        <v>Gold</v>
      </c>
      <c r="M1126" t="str">
        <f>VLOOKUP(LEFT(A1126,FIND("-",A1126)-1),MASTER!A:C,3,FALSE())</f>
        <v>Sale</v>
      </c>
      <c r="N1126" t="str">
        <f t="shared" si="88"/>
        <v/>
      </c>
      <c r="O1126" t="str">
        <f t="shared" si="89"/>
        <v/>
      </c>
      <c r="P1126">
        <f t="shared" si="90"/>
        <v>0</v>
      </c>
      <c r="Q1126">
        <f t="shared" si="91"/>
        <v>0</v>
      </c>
      <c r="R1126">
        <f t="shared" si="92"/>
        <v>0</v>
      </c>
    </row>
    <row r="1127" spans="1:18" ht="15" customHeight="1">
      <c r="A1127" s="17" t="s">
        <v>208</v>
      </c>
      <c r="B1127" s="17" t="s">
        <v>194</v>
      </c>
      <c r="C1127" s="17" t="s">
        <v>48</v>
      </c>
      <c r="D1127" s="17" t="s">
        <v>60</v>
      </c>
      <c r="E1127" s="96" t="s">
        <v>38</v>
      </c>
      <c r="F1127" s="96" t="s">
        <v>38</v>
      </c>
      <c r="G1127" s="19">
        <v>0</v>
      </c>
      <c r="H1127" s="96" t="s">
        <v>38</v>
      </c>
      <c r="I1127" s="96" t="s">
        <v>38</v>
      </c>
      <c r="J1127" s="19">
        <v>1.8</v>
      </c>
      <c r="K1127" s="19">
        <v>0</v>
      </c>
      <c r="L1127" t="str">
        <f>VLOOKUP(LEFT(A1127,FIND("-",A1127)-1),MASTER!A:C,2,FALSE())</f>
        <v>Gold</v>
      </c>
      <c r="M1127" t="str">
        <f>VLOOKUP(LEFT(A1127,FIND("-",A1127)-1),MASTER!A:C,3,FALSE())</f>
        <v>Sale</v>
      </c>
      <c r="N1127" t="str">
        <f t="shared" si="88"/>
        <v/>
      </c>
      <c r="O1127" t="str">
        <f t="shared" si="89"/>
        <v/>
      </c>
      <c r="P1127">
        <f t="shared" si="90"/>
        <v>0</v>
      </c>
      <c r="Q1127">
        <f t="shared" si="91"/>
        <v>0</v>
      </c>
      <c r="R1127">
        <f t="shared" si="92"/>
        <v>0</v>
      </c>
    </row>
    <row r="1128" spans="1:18" ht="15" customHeight="1">
      <c r="A1128" s="17" t="s">
        <v>208</v>
      </c>
      <c r="B1128" s="17" t="s">
        <v>194</v>
      </c>
      <c r="C1128" s="17" t="s">
        <v>48</v>
      </c>
      <c r="D1128" s="17" t="s">
        <v>61</v>
      </c>
      <c r="E1128" s="96" t="s">
        <v>38</v>
      </c>
      <c r="F1128" s="96" t="s">
        <v>38</v>
      </c>
      <c r="G1128" s="19">
        <v>0</v>
      </c>
      <c r="H1128" s="96" t="s">
        <v>38</v>
      </c>
      <c r="I1128" s="96" t="s">
        <v>38</v>
      </c>
      <c r="J1128" s="19">
        <v>1.8</v>
      </c>
      <c r="K1128" s="19">
        <v>0</v>
      </c>
      <c r="L1128" t="str">
        <f>VLOOKUP(LEFT(A1128,FIND("-",A1128)-1),MASTER!A:C,2,FALSE())</f>
        <v>Gold</v>
      </c>
      <c r="M1128" t="str">
        <f>VLOOKUP(LEFT(A1128,FIND("-",A1128)-1),MASTER!A:C,3,FALSE())</f>
        <v>Sale</v>
      </c>
      <c r="N1128" t="str">
        <f t="shared" si="88"/>
        <v/>
      </c>
      <c r="O1128" t="str">
        <f t="shared" si="89"/>
        <v/>
      </c>
      <c r="P1128">
        <f t="shared" si="90"/>
        <v>0</v>
      </c>
      <c r="Q1128">
        <f t="shared" si="91"/>
        <v>0</v>
      </c>
      <c r="R1128">
        <f t="shared" si="92"/>
        <v>0</v>
      </c>
    </row>
    <row r="1129" spans="1:18" ht="15" customHeight="1">
      <c r="A1129" s="17" t="s">
        <v>208</v>
      </c>
      <c r="B1129" s="17" t="s">
        <v>194</v>
      </c>
      <c r="C1129" s="17" t="s">
        <v>48</v>
      </c>
      <c r="D1129" s="17" t="s">
        <v>42</v>
      </c>
      <c r="E1129" s="96" t="s">
        <v>38</v>
      </c>
      <c r="F1129" s="96" t="s">
        <v>38</v>
      </c>
      <c r="G1129" s="19">
        <v>0</v>
      </c>
      <c r="H1129" s="96" t="s">
        <v>38</v>
      </c>
      <c r="I1129" s="96" t="s">
        <v>38</v>
      </c>
      <c r="J1129" s="19">
        <v>0.46</v>
      </c>
      <c r="K1129" s="19">
        <v>0</v>
      </c>
      <c r="L1129" t="str">
        <f>VLOOKUP(LEFT(A1129,FIND("-",A1129)-1),MASTER!A:C,2,FALSE())</f>
        <v>Gold</v>
      </c>
      <c r="M1129" t="str">
        <f>VLOOKUP(LEFT(A1129,FIND("-",A1129)-1),MASTER!A:C,3,FALSE())</f>
        <v>Sale</v>
      </c>
      <c r="N1129" t="str">
        <f t="shared" si="88"/>
        <v/>
      </c>
      <c r="O1129" t="str">
        <f t="shared" si="89"/>
        <v/>
      </c>
      <c r="P1129">
        <f t="shared" si="90"/>
        <v>0</v>
      </c>
      <c r="Q1129">
        <f t="shared" si="91"/>
        <v>0</v>
      </c>
      <c r="R1129">
        <f t="shared" si="92"/>
        <v>0</v>
      </c>
    </row>
    <row r="1130" spans="1:18" ht="15" customHeight="1">
      <c r="A1130" s="17" t="s">
        <v>208</v>
      </c>
      <c r="B1130" s="17" t="s">
        <v>194</v>
      </c>
      <c r="C1130" s="17" t="s">
        <v>48</v>
      </c>
      <c r="D1130" s="17" t="s">
        <v>43</v>
      </c>
      <c r="E1130" s="96" t="s">
        <v>38</v>
      </c>
      <c r="F1130" s="96" t="s">
        <v>38</v>
      </c>
      <c r="G1130" s="19">
        <v>1008298</v>
      </c>
      <c r="H1130" s="96" t="s">
        <v>38</v>
      </c>
      <c r="I1130" s="96" t="s">
        <v>38</v>
      </c>
      <c r="J1130" s="19">
        <v>0</v>
      </c>
      <c r="K1130" s="19">
        <v>0</v>
      </c>
      <c r="L1130" t="str">
        <f>VLOOKUP(LEFT(A1130,FIND("-",A1130)-1),MASTER!A:C,2,FALSE())</f>
        <v>Gold</v>
      </c>
      <c r="M1130" t="str">
        <f>VLOOKUP(LEFT(A1130,FIND("-",A1130)-1),MASTER!A:C,3,FALSE())</f>
        <v>Sale</v>
      </c>
      <c r="N1130" t="str">
        <f t="shared" si="88"/>
        <v/>
      </c>
      <c r="O1130" t="str">
        <f t="shared" si="89"/>
        <v/>
      </c>
      <c r="P1130">
        <f t="shared" si="90"/>
        <v>0</v>
      </c>
      <c r="Q1130">
        <f t="shared" si="91"/>
        <v>0</v>
      </c>
      <c r="R1130">
        <f t="shared" si="92"/>
        <v>0</v>
      </c>
    </row>
    <row r="1131" spans="1:18" ht="15" customHeight="1">
      <c r="A1131" s="17" t="s">
        <v>209</v>
      </c>
      <c r="B1131" s="17" t="s">
        <v>194</v>
      </c>
      <c r="C1131" s="17" t="s">
        <v>48</v>
      </c>
      <c r="D1131" s="17" t="s">
        <v>57</v>
      </c>
      <c r="E1131" s="96" t="s">
        <v>38</v>
      </c>
      <c r="F1131" s="19">
        <v>0</v>
      </c>
      <c r="G1131" s="19">
        <v>0</v>
      </c>
      <c r="H1131" s="97">
        <v>127.161</v>
      </c>
      <c r="I1131" s="19">
        <v>7056.9</v>
      </c>
      <c r="J1131" s="19">
        <v>897363.04</v>
      </c>
      <c r="K1131" s="19">
        <v>897363.04</v>
      </c>
      <c r="L1131" t="str">
        <f>VLOOKUP(LEFT(A1131,FIND("-",A1131)-1),MASTER!A:C,2,FALSE())</f>
        <v>Gold</v>
      </c>
      <c r="M1131" t="str">
        <f>VLOOKUP(LEFT(A1131,FIND("-",A1131)-1),MASTER!A:C,3,FALSE())</f>
        <v>Sale</v>
      </c>
      <c r="N1131">
        <f t="shared" si="88"/>
        <v>127.161</v>
      </c>
      <c r="O1131">
        <f t="shared" si="89"/>
        <v>7056.9</v>
      </c>
      <c r="P1131">
        <f t="shared" si="90"/>
        <v>897362.46100000001</v>
      </c>
      <c r="Q1131">
        <f t="shared" si="91"/>
        <v>897362.46100000001</v>
      </c>
      <c r="R1131">
        <f t="shared" si="92"/>
        <v>0</v>
      </c>
    </row>
    <row r="1132" spans="1:18" ht="15" customHeight="1">
      <c r="A1132" s="17" t="s">
        <v>209</v>
      </c>
      <c r="B1132" s="17" t="s">
        <v>194</v>
      </c>
      <c r="C1132" s="17" t="s">
        <v>48</v>
      </c>
      <c r="D1132" s="17" t="s">
        <v>58</v>
      </c>
      <c r="E1132" s="96" t="s">
        <v>38</v>
      </c>
      <c r="F1132" s="96" t="s">
        <v>38</v>
      </c>
      <c r="G1132" s="19">
        <v>0</v>
      </c>
      <c r="H1132" s="96" t="s">
        <v>38</v>
      </c>
      <c r="I1132" s="96" t="s">
        <v>38</v>
      </c>
      <c r="J1132" s="19">
        <v>1799.49</v>
      </c>
      <c r="K1132" s="19">
        <v>1799.49</v>
      </c>
      <c r="L1132" t="str">
        <f>VLOOKUP(LEFT(A1132,FIND("-",A1132)-1),MASTER!A:C,2,FALSE())</f>
        <v>Gold</v>
      </c>
      <c r="M1132" t="str">
        <f>VLOOKUP(LEFT(A1132,FIND("-",A1132)-1),MASTER!A:C,3,FALSE())</f>
        <v>Sale</v>
      </c>
      <c r="N1132" t="str">
        <f t="shared" si="88"/>
        <v/>
      </c>
      <c r="O1132" t="str">
        <f t="shared" si="89"/>
        <v/>
      </c>
      <c r="P1132">
        <f t="shared" si="90"/>
        <v>0</v>
      </c>
      <c r="Q1132">
        <f t="shared" si="91"/>
        <v>0</v>
      </c>
      <c r="R1132">
        <f t="shared" si="92"/>
        <v>0</v>
      </c>
    </row>
    <row r="1133" spans="1:18" ht="15" customHeight="1">
      <c r="A1133" s="17" t="s">
        <v>209</v>
      </c>
      <c r="B1133" s="17" t="s">
        <v>194</v>
      </c>
      <c r="C1133" s="17" t="s">
        <v>48</v>
      </c>
      <c r="D1133" s="17" t="s">
        <v>59</v>
      </c>
      <c r="E1133" s="96" t="s">
        <v>38</v>
      </c>
      <c r="F1133" s="96" t="s">
        <v>38</v>
      </c>
      <c r="G1133" s="19">
        <v>0</v>
      </c>
      <c r="H1133" s="96" t="s">
        <v>38</v>
      </c>
      <c r="I1133" s="96" t="s">
        <v>38</v>
      </c>
      <c r="J1133" s="19">
        <v>130</v>
      </c>
      <c r="K1133" s="19">
        <v>130</v>
      </c>
      <c r="L1133" t="str">
        <f>VLOOKUP(LEFT(A1133,FIND("-",A1133)-1),MASTER!A:C,2,FALSE())</f>
        <v>Gold</v>
      </c>
      <c r="M1133" t="str">
        <f>VLOOKUP(LEFT(A1133,FIND("-",A1133)-1),MASTER!A:C,3,FALSE())</f>
        <v>Sale</v>
      </c>
      <c r="N1133" t="str">
        <f t="shared" si="88"/>
        <v/>
      </c>
      <c r="O1133" t="str">
        <f t="shared" si="89"/>
        <v/>
      </c>
      <c r="P1133">
        <f t="shared" si="90"/>
        <v>0</v>
      </c>
      <c r="Q1133">
        <f t="shared" si="91"/>
        <v>0</v>
      </c>
      <c r="R1133">
        <f t="shared" si="92"/>
        <v>0</v>
      </c>
    </row>
    <row r="1134" spans="1:18" ht="15" customHeight="1">
      <c r="A1134" s="17" t="s">
        <v>209</v>
      </c>
      <c r="B1134" s="17" t="s">
        <v>194</v>
      </c>
      <c r="C1134" s="17" t="s">
        <v>48</v>
      </c>
      <c r="D1134" s="17" t="s">
        <v>60</v>
      </c>
      <c r="E1134" s="96" t="s">
        <v>38</v>
      </c>
      <c r="F1134" s="96" t="s">
        <v>38</v>
      </c>
      <c r="G1134" s="19">
        <v>0</v>
      </c>
      <c r="H1134" s="96" t="s">
        <v>38</v>
      </c>
      <c r="I1134" s="96" t="s">
        <v>38</v>
      </c>
      <c r="J1134" s="19">
        <v>13460.45</v>
      </c>
      <c r="K1134" s="19">
        <v>0</v>
      </c>
      <c r="L1134" t="str">
        <f>VLOOKUP(LEFT(A1134,FIND("-",A1134)-1),MASTER!A:C,2,FALSE())</f>
        <v>Gold</v>
      </c>
      <c r="M1134" t="str">
        <f>VLOOKUP(LEFT(A1134,FIND("-",A1134)-1),MASTER!A:C,3,FALSE())</f>
        <v>Sale</v>
      </c>
      <c r="N1134" t="str">
        <f t="shared" si="88"/>
        <v/>
      </c>
      <c r="O1134" t="str">
        <f t="shared" si="89"/>
        <v/>
      </c>
      <c r="P1134">
        <f t="shared" si="90"/>
        <v>0</v>
      </c>
      <c r="Q1134">
        <f t="shared" si="91"/>
        <v>0</v>
      </c>
      <c r="R1134">
        <f t="shared" si="92"/>
        <v>0</v>
      </c>
    </row>
    <row r="1135" spans="1:18" ht="15" customHeight="1">
      <c r="A1135" s="17" t="s">
        <v>209</v>
      </c>
      <c r="B1135" s="17" t="s">
        <v>194</v>
      </c>
      <c r="C1135" s="17" t="s">
        <v>48</v>
      </c>
      <c r="D1135" s="17" t="s">
        <v>61</v>
      </c>
      <c r="E1135" s="96" t="s">
        <v>38</v>
      </c>
      <c r="F1135" s="96" t="s">
        <v>38</v>
      </c>
      <c r="G1135" s="19">
        <v>0</v>
      </c>
      <c r="H1135" s="96" t="s">
        <v>38</v>
      </c>
      <c r="I1135" s="96" t="s">
        <v>38</v>
      </c>
      <c r="J1135" s="19">
        <v>13460.45</v>
      </c>
      <c r="K1135" s="19">
        <v>0</v>
      </c>
      <c r="L1135" t="str">
        <f>VLOOKUP(LEFT(A1135,FIND("-",A1135)-1),MASTER!A:C,2,FALSE())</f>
        <v>Gold</v>
      </c>
      <c r="M1135" t="str">
        <f>VLOOKUP(LEFT(A1135,FIND("-",A1135)-1),MASTER!A:C,3,FALSE())</f>
        <v>Sale</v>
      </c>
      <c r="N1135" t="str">
        <f t="shared" si="88"/>
        <v/>
      </c>
      <c r="O1135" t="str">
        <f t="shared" si="89"/>
        <v/>
      </c>
      <c r="P1135">
        <f t="shared" si="90"/>
        <v>0</v>
      </c>
      <c r="Q1135">
        <f t="shared" si="91"/>
        <v>0</v>
      </c>
      <c r="R1135">
        <f t="shared" si="92"/>
        <v>0</v>
      </c>
    </row>
    <row r="1136" spans="1:18" ht="15" customHeight="1">
      <c r="A1136" s="17" t="s">
        <v>209</v>
      </c>
      <c r="B1136" s="17" t="s">
        <v>194</v>
      </c>
      <c r="C1136" s="17" t="s">
        <v>48</v>
      </c>
      <c r="D1136" s="17" t="s">
        <v>60</v>
      </c>
      <c r="E1136" s="96" t="s">
        <v>38</v>
      </c>
      <c r="F1136" s="96" t="s">
        <v>38</v>
      </c>
      <c r="G1136" s="19">
        <v>0</v>
      </c>
      <c r="H1136" s="96" t="s">
        <v>38</v>
      </c>
      <c r="I1136" s="96" t="s">
        <v>38</v>
      </c>
      <c r="J1136" s="19">
        <v>26.99</v>
      </c>
      <c r="K1136" s="19">
        <v>0</v>
      </c>
      <c r="L1136" t="str">
        <f>VLOOKUP(LEFT(A1136,FIND("-",A1136)-1),MASTER!A:C,2,FALSE())</f>
        <v>Gold</v>
      </c>
      <c r="M1136" t="str">
        <f>VLOOKUP(LEFT(A1136,FIND("-",A1136)-1),MASTER!A:C,3,FALSE())</f>
        <v>Sale</v>
      </c>
      <c r="N1136" t="str">
        <f t="shared" si="88"/>
        <v/>
      </c>
      <c r="O1136" t="str">
        <f t="shared" si="89"/>
        <v/>
      </c>
      <c r="P1136">
        <f t="shared" si="90"/>
        <v>0</v>
      </c>
      <c r="Q1136">
        <f t="shared" si="91"/>
        <v>0</v>
      </c>
      <c r="R1136">
        <f t="shared" si="92"/>
        <v>0</v>
      </c>
    </row>
    <row r="1137" spans="1:18" ht="15" customHeight="1">
      <c r="A1137" s="17" t="s">
        <v>209</v>
      </c>
      <c r="B1137" s="17" t="s">
        <v>194</v>
      </c>
      <c r="C1137" s="17" t="s">
        <v>48</v>
      </c>
      <c r="D1137" s="17" t="s">
        <v>61</v>
      </c>
      <c r="E1137" s="96" t="s">
        <v>38</v>
      </c>
      <c r="F1137" s="96" t="s">
        <v>38</v>
      </c>
      <c r="G1137" s="19">
        <v>0</v>
      </c>
      <c r="H1137" s="96" t="s">
        <v>38</v>
      </c>
      <c r="I1137" s="96" t="s">
        <v>38</v>
      </c>
      <c r="J1137" s="19">
        <v>26.99</v>
      </c>
      <c r="K1137" s="19">
        <v>0</v>
      </c>
      <c r="L1137" t="str">
        <f>VLOOKUP(LEFT(A1137,FIND("-",A1137)-1),MASTER!A:C,2,FALSE())</f>
        <v>Gold</v>
      </c>
      <c r="M1137" t="str">
        <f>VLOOKUP(LEFT(A1137,FIND("-",A1137)-1),MASTER!A:C,3,FALSE())</f>
        <v>Sale</v>
      </c>
      <c r="N1137" t="str">
        <f t="shared" si="88"/>
        <v/>
      </c>
      <c r="O1137" t="str">
        <f t="shared" si="89"/>
        <v/>
      </c>
      <c r="P1137">
        <f t="shared" si="90"/>
        <v>0</v>
      </c>
      <c r="Q1137">
        <f t="shared" si="91"/>
        <v>0</v>
      </c>
      <c r="R1137">
        <f t="shared" si="92"/>
        <v>0</v>
      </c>
    </row>
    <row r="1138" spans="1:18" ht="15" customHeight="1">
      <c r="A1138" s="17" t="s">
        <v>209</v>
      </c>
      <c r="B1138" s="17" t="s">
        <v>194</v>
      </c>
      <c r="C1138" s="17" t="s">
        <v>48</v>
      </c>
      <c r="D1138" s="17" t="s">
        <v>60</v>
      </c>
      <c r="E1138" s="96" t="s">
        <v>38</v>
      </c>
      <c r="F1138" s="96" t="s">
        <v>38</v>
      </c>
      <c r="G1138" s="19">
        <v>0</v>
      </c>
      <c r="H1138" s="96" t="s">
        <v>38</v>
      </c>
      <c r="I1138" s="96" t="s">
        <v>38</v>
      </c>
      <c r="J1138" s="19">
        <v>1.95</v>
      </c>
      <c r="K1138" s="19">
        <v>0</v>
      </c>
      <c r="L1138" t="str">
        <f>VLOOKUP(LEFT(A1138,FIND("-",A1138)-1),MASTER!A:C,2,FALSE())</f>
        <v>Gold</v>
      </c>
      <c r="M1138" t="str">
        <f>VLOOKUP(LEFT(A1138,FIND("-",A1138)-1),MASTER!A:C,3,FALSE())</f>
        <v>Sale</v>
      </c>
      <c r="N1138" t="str">
        <f t="shared" si="88"/>
        <v/>
      </c>
      <c r="O1138" t="str">
        <f t="shared" si="89"/>
        <v/>
      </c>
      <c r="P1138">
        <f t="shared" si="90"/>
        <v>0</v>
      </c>
      <c r="Q1138">
        <f t="shared" si="91"/>
        <v>0</v>
      </c>
      <c r="R1138">
        <f t="shared" si="92"/>
        <v>0</v>
      </c>
    </row>
    <row r="1139" spans="1:18" ht="15" customHeight="1">
      <c r="A1139" s="17" t="s">
        <v>209</v>
      </c>
      <c r="B1139" s="17" t="s">
        <v>194</v>
      </c>
      <c r="C1139" s="17" t="s">
        <v>48</v>
      </c>
      <c r="D1139" s="17" t="s">
        <v>61</v>
      </c>
      <c r="E1139" s="96" t="s">
        <v>38</v>
      </c>
      <c r="F1139" s="96" t="s">
        <v>38</v>
      </c>
      <c r="G1139" s="19">
        <v>0</v>
      </c>
      <c r="H1139" s="96" t="s">
        <v>38</v>
      </c>
      <c r="I1139" s="96" t="s">
        <v>38</v>
      </c>
      <c r="J1139" s="19">
        <v>1.95</v>
      </c>
      <c r="K1139" s="19">
        <v>0</v>
      </c>
      <c r="L1139" t="str">
        <f>VLOOKUP(LEFT(A1139,FIND("-",A1139)-1),MASTER!A:C,2,FALSE())</f>
        <v>Gold</v>
      </c>
      <c r="M1139" t="str">
        <f>VLOOKUP(LEFT(A1139,FIND("-",A1139)-1),MASTER!A:C,3,FALSE())</f>
        <v>Sale</v>
      </c>
      <c r="N1139" t="str">
        <f t="shared" si="88"/>
        <v/>
      </c>
      <c r="O1139" t="str">
        <f t="shared" si="89"/>
        <v/>
      </c>
      <c r="P1139">
        <f t="shared" si="90"/>
        <v>0</v>
      </c>
      <c r="Q1139">
        <f t="shared" si="91"/>
        <v>0</v>
      </c>
      <c r="R1139">
        <f t="shared" si="92"/>
        <v>0</v>
      </c>
    </row>
    <row r="1140" spans="1:18" ht="15" customHeight="1">
      <c r="A1140" s="17" t="s">
        <v>209</v>
      </c>
      <c r="B1140" s="17" t="s">
        <v>194</v>
      </c>
      <c r="C1140" s="17" t="s">
        <v>48</v>
      </c>
      <c r="D1140" s="17" t="s">
        <v>42</v>
      </c>
      <c r="E1140" s="96" t="s">
        <v>38</v>
      </c>
      <c r="F1140" s="96" t="s">
        <v>38</v>
      </c>
      <c r="G1140" s="19">
        <v>0.31</v>
      </c>
      <c r="H1140" s="96" t="s">
        <v>38</v>
      </c>
      <c r="I1140" s="96" t="s">
        <v>38</v>
      </c>
      <c r="J1140" s="19">
        <v>0</v>
      </c>
      <c r="K1140" s="19">
        <v>0</v>
      </c>
      <c r="L1140" t="str">
        <f>VLOOKUP(LEFT(A1140,FIND("-",A1140)-1),MASTER!A:C,2,FALSE())</f>
        <v>Gold</v>
      </c>
      <c r="M1140" t="str">
        <f>VLOOKUP(LEFT(A1140,FIND("-",A1140)-1),MASTER!A:C,3,FALSE())</f>
        <v>Sale</v>
      </c>
      <c r="N1140" t="str">
        <f t="shared" si="88"/>
        <v/>
      </c>
      <c r="O1140" t="str">
        <f t="shared" si="89"/>
        <v/>
      </c>
      <c r="P1140">
        <f t="shared" si="90"/>
        <v>0</v>
      </c>
      <c r="Q1140">
        <f t="shared" si="91"/>
        <v>0</v>
      </c>
      <c r="R1140">
        <f t="shared" si="92"/>
        <v>0</v>
      </c>
    </row>
    <row r="1141" spans="1:18" ht="15" customHeight="1">
      <c r="A1141" s="17" t="s">
        <v>209</v>
      </c>
      <c r="B1141" s="17" t="s">
        <v>194</v>
      </c>
      <c r="C1141" s="17" t="s">
        <v>48</v>
      </c>
      <c r="D1141" s="17" t="s">
        <v>43</v>
      </c>
      <c r="E1141" s="96" t="s">
        <v>38</v>
      </c>
      <c r="F1141" s="96" t="s">
        <v>38</v>
      </c>
      <c r="G1141" s="19">
        <v>926271</v>
      </c>
      <c r="H1141" s="96" t="s">
        <v>38</v>
      </c>
      <c r="I1141" s="96" t="s">
        <v>38</v>
      </c>
      <c r="J1141" s="19">
        <v>0</v>
      </c>
      <c r="K1141" s="19">
        <v>0</v>
      </c>
      <c r="L1141" t="str">
        <f>VLOOKUP(LEFT(A1141,FIND("-",A1141)-1),MASTER!A:C,2,FALSE())</f>
        <v>Gold</v>
      </c>
      <c r="M1141" t="str">
        <f>VLOOKUP(LEFT(A1141,FIND("-",A1141)-1),MASTER!A:C,3,FALSE())</f>
        <v>Sale</v>
      </c>
      <c r="N1141" t="str">
        <f t="shared" si="88"/>
        <v/>
      </c>
      <c r="O1141" t="str">
        <f t="shared" si="89"/>
        <v/>
      </c>
      <c r="P1141">
        <f t="shared" si="90"/>
        <v>0</v>
      </c>
      <c r="Q1141">
        <f t="shared" si="91"/>
        <v>0</v>
      </c>
      <c r="R1141">
        <f t="shared" si="92"/>
        <v>0</v>
      </c>
    </row>
    <row r="1142" spans="1:18" ht="15" customHeight="1">
      <c r="A1142" s="17" t="s">
        <v>210</v>
      </c>
      <c r="B1142" s="17" t="s">
        <v>194</v>
      </c>
      <c r="C1142" s="17" t="s">
        <v>48</v>
      </c>
      <c r="D1142" s="17" t="s">
        <v>57</v>
      </c>
      <c r="E1142" s="96" t="s">
        <v>38</v>
      </c>
      <c r="F1142" s="19">
        <v>0</v>
      </c>
      <c r="G1142" s="19">
        <v>0</v>
      </c>
      <c r="H1142" s="97">
        <v>261.23700000000002</v>
      </c>
      <c r="I1142" s="19">
        <v>7056.9</v>
      </c>
      <c r="J1142" s="19">
        <v>1843526.38</v>
      </c>
      <c r="K1142" s="19">
        <v>1843526.38</v>
      </c>
      <c r="L1142" t="str">
        <f>VLOOKUP(LEFT(A1142,FIND("-",A1142)-1),MASTER!A:C,2,FALSE())</f>
        <v>Gold</v>
      </c>
      <c r="M1142" t="str">
        <f>VLOOKUP(LEFT(A1142,FIND("-",A1142)-1),MASTER!A:C,3,FALSE())</f>
        <v>Sale</v>
      </c>
      <c r="N1142">
        <f t="shared" si="88"/>
        <v>261.23700000000002</v>
      </c>
      <c r="O1142">
        <f t="shared" si="89"/>
        <v>7056.9</v>
      </c>
      <c r="P1142">
        <f t="shared" si="90"/>
        <v>1843523.385</v>
      </c>
      <c r="Q1142">
        <f t="shared" si="91"/>
        <v>1843523.385</v>
      </c>
      <c r="R1142">
        <f t="shared" si="92"/>
        <v>0</v>
      </c>
    </row>
    <row r="1143" spans="1:18" ht="15" customHeight="1">
      <c r="A1143" s="17" t="s">
        <v>210</v>
      </c>
      <c r="B1143" s="17" t="s">
        <v>194</v>
      </c>
      <c r="C1143" s="17" t="s">
        <v>48</v>
      </c>
      <c r="D1143" s="17" t="s">
        <v>58</v>
      </c>
      <c r="E1143" s="96" t="s">
        <v>38</v>
      </c>
      <c r="F1143" s="96" t="s">
        <v>38</v>
      </c>
      <c r="G1143" s="19">
        <v>0</v>
      </c>
      <c r="H1143" s="96" t="s">
        <v>38</v>
      </c>
      <c r="I1143" s="96" t="s">
        <v>38</v>
      </c>
      <c r="J1143" s="19">
        <v>3697.81</v>
      </c>
      <c r="K1143" s="19">
        <v>3697.81</v>
      </c>
      <c r="L1143" t="str">
        <f>VLOOKUP(LEFT(A1143,FIND("-",A1143)-1),MASTER!A:C,2,FALSE())</f>
        <v>Gold</v>
      </c>
      <c r="M1143" t="str">
        <f>VLOOKUP(LEFT(A1143,FIND("-",A1143)-1),MASTER!A:C,3,FALSE())</f>
        <v>Sale</v>
      </c>
      <c r="N1143" t="str">
        <f t="shared" si="88"/>
        <v/>
      </c>
      <c r="O1143" t="str">
        <f t="shared" si="89"/>
        <v/>
      </c>
      <c r="P1143">
        <f t="shared" si="90"/>
        <v>0</v>
      </c>
      <c r="Q1143">
        <f t="shared" si="91"/>
        <v>0</v>
      </c>
      <c r="R1143">
        <f t="shared" si="92"/>
        <v>0</v>
      </c>
    </row>
    <row r="1144" spans="1:18" ht="15" customHeight="1">
      <c r="A1144" s="17" t="s">
        <v>210</v>
      </c>
      <c r="B1144" s="17" t="s">
        <v>194</v>
      </c>
      <c r="C1144" s="17" t="s">
        <v>48</v>
      </c>
      <c r="D1144" s="17" t="s">
        <v>59</v>
      </c>
      <c r="E1144" s="96" t="s">
        <v>38</v>
      </c>
      <c r="F1144" s="96" t="s">
        <v>38</v>
      </c>
      <c r="G1144" s="19">
        <v>0</v>
      </c>
      <c r="H1144" s="96" t="s">
        <v>38</v>
      </c>
      <c r="I1144" s="96" t="s">
        <v>38</v>
      </c>
      <c r="J1144" s="19">
        <v>235.25</v>
      </c>
      <c r="K1144" s="19">
        <v>235.25</v>
      </c>
      <c r="L1144" t="str">
        <f>VLOOKUP(LEFT(A1144,FIND("-",A1144)-1),MASTER!A:C,2,FALSE())</f>
        <v>Gold</v>
      </c>
      <c r="M1144" t="str">
        <f>VLOOKUP(LEFT(A1144,FIND("-",A1144)-1),MASTER!A:C,3,FALSE())</f>
        <v>Sale</v>
      </c>
      <c r="N1144" t="str">
        <f t="shared" si="88"/>
        <v/>
      </c>
      <c r="O1144" t="str">
        <f t="shared" si="89"/>
        <v/>
      </c>
      <c r="P1144">
        <f t="shared" si="90"/>
        <v>0</v>
      </c>
      <c r="Q1144">
        <f t="shared" si="91"/>
        <v>0</v>
      </c>
      <c r="R1144">
        <f t="shared" si="92"/>
        <v>0</v>
      </c>
    </row>
    <row r="1145" spans="1:18" ht="15" customHeight="1">
      <c r="A1145" s="17" t="s">
        <v>210</v>
      </c>
      <c r="B1145" s="17" t="s">
        <v>194</v>
      </c>
      <c r="C1145" s="17" t="s">
        <v>48</v>
      </c>
      <c r="D1145" s="17" t="s">
        <v>60</v>
      </c>
      <c r="E1145" s="96" t="s">
        <v>38</v>
      </c>
      <c r="F1145" s="96" t="s">
        <v>38</v>
      </c>
      <c r="G1145" s="19">
        <v>0</v>
      </c>
      <c r="H1145" s="96" t="s">
        <v>38</v>
      </c>
      <c r="I1145" s="96" t="s">
        <v>38</v>
      </c>
      <c r="J1145" s="19">
        <v>27652.9</v>
      </c>
      <c r="K1145" s="19">
        <v>0</v>
      </c>
      <c r="L1145" t="str">
        <f>VLOOKUP(LEFT(A1145,FIND("-",A1145)-1),MASTER!A:C,2,FALSE())</f>
        <v>Gold</v>
      </c>
      <c r="M1145" t="str">
        <f>VLOOKUP(LEFT(A1145,FIND("-",A1145)-1),MASTER!A:C,3,FALSE())</f>
        <v>Sale</v>
      </c>
      <c r="N1145" t="str">
        <f t="shared" si="88"/>
        <v/>
      </c>
      <c r="O1145" t="str">
        <f t="shared" si="89"/>
        <v/>
      </c>
      <c r="P1145">
        <f t="shared" si="90"/>
        <v>0</v>
      </c>
      <c r="Q1145">
        <f t="shared" si="91"/>
        <v>0</v>
      </c>
      <c r="R1145">
        <f t="shared" si="92"/>
        <v>0</v>
      </c>
    </row>
    <row r="1146" spans="1:18" ht="15" customHeight="1">
      <c r="A1146" s="17" t="s">
        <v>210</v>
      </c>
      <c r="B1146" s="17" t="s">
        <v>194</v>
      </c>
      <c r="C1146" s="17" t="s">
        <v>48</v>
      </c>
      <c r="D1146" s="17" t="s">
        <v>61</v>
      </c>
      <c r="E1146" s="96" t="s">
        <v>38</v>
      </c>
      <c r="F1146" s="96" t="s">
        <v>38</v>
      </c>
      <c r="G1146" s="19">
        <v>0</v>
      </c>
      <c r="H1146" s="96" t="s">
        <v>38</v>
      </c>
      <c r="I1146" s="96" t="s">
        <v>38</v>
      </c>
      <c r="J1146" s="19">
        <v>27652.9</v>
      </c>
      <c r="K1146" s="19">
        <v>0</v>
      </c>
      <c r="L1146" t="str">
        <f>VLOOKUP(LEFT(A1146,FIND("-",A1146)-1),MASTER!A:C,2,FALSE())</f>
        <v>Gold</v>
      </c>
      <c r="M1146" t="str">
        <f>VLOOKUP(LEFT(A1146,FIND("-",A1146)-1),MASTER!A:C,3,FALSE())</f>
        <v>Sale</v>
      </c>
      <c r="N1146" t="str">
        <f t="shared" si="88"/>
        <v/>
      </c>
      <c r="O1146" t="str">
        <f t="shared" si="89"/>
        <v/>
      </c>
      <c r="P1146">
        <f t="shared" si="90"/>
        <v>0</v>
      </c>
      <c r="Q1146">
        <f t="shared" si="91"/>
        <v>0</v>
      </c>
      <c r="R1146">
        <f t="shared" si="92"/>
        <v>0</v>
      </c>
    </row>
    <row r="1147" spans="1:18" ht="15" customHeight="1">
      <c r="A1147" s="17" t="s">
        <v>210</v>
      </c>
      <c r="B1147" s="17" t="s">
        <v>194</v>
      </c>
      <c r="C1147" s="17" t="s">
        <v>48</v>
      </c>
      <c r="D1147" s="17" t="s">
        <v>60</v>
      </c>
      <c r="E1147" s="96" t="s">
        <v>38</v>
      </c>
      <c r="F1147" s="96" t="s">
        <v>38</v>
      </c>
      <c r="G1147" s="19">
        <v>0</v>
      </c>
      <c r="H1147" s="96" t="s">
        <v>38</v>
      </c>
      <c r="I1147" s="96" t="s">
        <v>38</v>
      </c>
      <c r="J1147" s="19">
        <v>55.47</v>
      </c>
      <c r="K1147" s="19">
        <v>0</v>
      </c>
      <c r="L1147" t="str">
        <f>VLOOKUP(LEFT(A1147,FIND("-",A1147)-1),MASTER!A:C,2,FALSE())</f>
        <v>Gold</v>
      </c>
      <c r="M1147" t="str">
        <f>VLOOKUP(LEFT(A1147,FIND("-",A1147)-1),MASTER!A:C,3,FALSE())</f>
        <v>Sale</v>
      </c>
      <c r="N1147" t="str">
        <f t="shared" si="88"/>
        <v/>
      </c>
      <c r="O1147" t="str">
        <f t="shared" si="89"/>
        <v/>
      </c>
      <c r="P1147">
        <f t="shared" si="90"/>
        <v>0</v>
      </c>
      <c r="Q1147">
        <f t="shared" si="91"/>
        <v>0</v>
      </c>
      <c r="R1147">
        <f t="shared" si="92"/>
        <v>0</v>
      </c>
    </row>
    <row r="1148" spans="1:18" ht="15" customHeight="1">
      <c r="A1148" s="17" t="s">
        <v>210</v>
      </c>
      <c r="B1148" s="17" t="s">
        <v>194</v>
      </c>
      <c r="C1148" s="17" t="s">
        <v>48</v>
      </c>
      <c r="D1148" s="17" t="s">
        <v>61</v>
      </c>
      <c r="E1148" s="96" t="s">
        <v>38</v>
      </c>
      <c r="F1148" s="96" t="s">
        <v>38</v>
      </c>
      <c r="G1148" s="19">
        <v>0</v>
      </c>
      <c r="H1148" s="96" t="s">
        <v>38</v>
      </c>
      <c r="I1148" s="96" t="s">
        <v>38</v>
      </c>
      <c r="J1148" s="19">
        <v>55.47</v>
      </c>
      <c r="K1148" s="19">
        <v>0</v>
      </c>
      <c r="L1148" t="str">
        <f>VLOOKUP(LEFT(A1148,FIND("-",A1148)-1),MASTER!A:C,2,FALSE())</f>
        <v>Gold</v>
      </c>
      <c r="M1148" t="str">
        <f>VLOOKUP(LEFT(A1148,FIND("-",A1148)-1),MASTER!A:C,3,FALSE())</f>
        <v>Sale</v>
      </c>
      <c r="N1148" t="str">
        <f t="shared" si="88"/>
        <v/>
      </c>
      <c r="O1148" t="str">
        <f t="shared" si="89"/>
        <v/>
      </c>
      <c r="P1148">
        <f t="shared" si="90"/>
        <v>0</v>
      </c>
      <c r="Q1148">
        <f t="shared" si="91"/>
        <v>0</v>
      </c>
      <c r="R1148">
        <f t="shared" si="92"/>
        <v>0</v>
      </c>
    </row>
    <row r="1149" spans="1:18" ht="15" customHeight="1">
      <c r="A1149" s="17" t="s">
        <v>210</v>
      </c>
      <c r="B1149" s="17" t="s">
        <v>194</v>
      </c>
      <c r="C1149" s="17" t="s">
        <v>48</v>
      </c>
      <c r="D1149" s="17" t="s">
        <v>60</v>
      </c>
      <c r="E1149" s="96" t="s">
        <v>38</v>
      </c>
      <c r="F1149" s="96" t="s">
        <v>38</v>
      </c>
      <c r="G1149" s="19">
        <v>0</v>
      </c>
      <c r="H1149" s="96" t="s">
        <v>38</v>
      </c>
      <c r="I1149" s="96" t="s">
        <v>38</v>
      </c>
      <c r="J1149" s="19">
        <v>3.53</v>
      </c>
      <c r="K1149" s="19">
        <v>0</v>
      </c>
      <c r="L1149" t="str">
        <f>VLOOKUP(LEFT(A1149,FIND("-",A1149)-1),MASTER!A:C,2,FALSE())</f>
        <v>Gold</v>
      </c>
      <c r="M1149" t="str">
        <f>VLOOKUP(LEFT(A1149,FIND("-",A1149)-1),MASTER!A:C,3,FALSE())</f>
        <v>Sale</v>
      </c>
      <c r="N1149" t="str">
        <f t="shared" si="88"/>
        <v/>
      </c>
      <c r="O1149" t="str">
        <f t="shared" si="89"/>
        <v/>
      </c>
      <c r="P1149">
        <f t="shared" si="90"/>
        <v>0</v>
      </c>
      <c r="Q1149">
        <f t="shared" si="91"/>
        <v>0</v>
      </c>
      <c r="R1149">
        <f t="shared" si="92"/>
        <v>0</v>
      </c>
    </row>
    <row r="1150" spans="1:18" ht="15" customHeight="1">
      <c r="A1150" s="17" t="s">
        <v>210</v>
      </c>
      <c r="B1150" s="17" t="s">
        <v>194</v>
      </c>
      <c r="C1150" s="17" t="s">
        <v>48</v>
      </c>
      <c r="D1150" s="17" t="s">
        <v>61</v>
      </c>
      <c r="E1150" s="96" t="s">
        <v>38</v>
      </c>
      <c r="F1150" s="96" t="s">
        <v>38</v>
      </c>
      <c r="G1150" s="19">
        <v>0</v>
      </c>
      <c r="H1150" s="96" t="s">
        <v>38</v>
      </c>
      <c r="I1150" s="96" t="s">
        <v>38</v>
      </c>
      <c r="J1150" s="19">
        <v>3.53</v>
      </c>
      <c r="K1150" s="19">
        <v>0</v>
      </c>
      <c r="L1150" t="str">
        <f>VLOOKUP(LEFT(A1150,FIND("-",A1150)-1),MASTER!A:C,2,FALSE())</f>
        <v>Gold</v>
      </c>
      <c r="M1150" t="str">
        <f>VLOOKUP(LEFT(A1150,FIND("-",A1150)-1),MASTER!A:C,3,FALSE())</f>
        <v>Sale</v>
      </c>
      <c r="N1150" t="str">
        <f t="shared" si="88"/>
        <v/>
      </c>
      <c r="O1150" t="str">
        <f t="shared" si="89"/>
        <v/>
      </c>
      <c r="P1150">
        <f t="shared" si="90"/>
        <v>0</v>
      </c>
      <c r="Q1150">
        <f t="shared" si="91"/>
        <v>0</v>
      </c>
      <c r="R1150">
        <f t="shared" si="92"/>
        <v>0</v>
      </c>
    </row>
    <row r="1151" spans="1:18" ht="15" customHeight="1">
      <c r="A1151" s="17" t="s">
        <v>210</v>
      </c>
      <c r="B1151" s="17" t="s">
        <v>194</v>
      </c>
      <c r="C1151" s="17" t="s">
        <v>48</v>
      </c>
      <c r="D1151" s="17" t="s">
        <v>42</v>
      </c>
      <c r="E1151" s="96" t="s">
        <v>38</v>
      </c>
      <c r="F1151" s="96" t="s">
        <v>38</v>
      </c>
      <c r="G1151" s="19">
        <v>0.24</v>
      </c>
      <c r="H1151" s="96" t="s">
        <v>38</v>
      </c>
      <c r="I1151" s="96" t="s">
        <v>38</v>
      </c>
      <c r="J1151" s="19">
        <v>0</v>
      </c>
      <c r="K1151" s="19">
        <v>0</v>
      </c>
      <c r="L1151" t="str">
        <f>VLOOKUP(LEFT(A1151,FIND("-",A1151)-1),MASTER!A:C,2,FALSE())</f>
        <v>Gold</v>
      </c>
      <c r="M1151" t="str">
        <f>VLOOKUP(LEFT(A1151,FIND("-",A1151)-1),MASTER!A:C,3,FALSE())</f>
        <v>Sale</v>
      </c>
      <c r="N1151" t="str">
        <f t="shared" si="88"/>
        <v/>
      </c>
      <c r="O1151" t="str">
        <f t="shared" si="89"/>
        <v/>
      </c>
      <c r="P1151">
        <f t="shared" si="90"/>
        <v>0</v>
      </c>
      <c r="Q1151">
        <f t="shared" si="91"/>
        <v>0</v>
      </c>
      <c r="R1151">
        <f t="shared" si="92"/>
        <v>0</v>
      </c>
    </row>
    <row r="1152" spans="1:18" ht="15" customHeight="1">
      <c r="A1152" s="17" t="s">
        <v>210</v>
      </c>
      <c r="B1152" s="17" t="s">
        <v>194</v>
      </c>
      <c r="C1152" s="17" t="s">
        <v>48</v>
      </c>
      <c r="D1152" s="17" t="s">
        <v>43</v>
      </c>
      <c r="E1152" s="96" t="s">
        <v>38</v>
      </c>
      <c r="F1152" s="96" t="s">
        <v>38</v>
      </c>
      <c r="G1152" s="19">
        <v>1902883</v>
      </c>
      <c r="H1152" s="96" t="s">
        <v>38</v>
      </c>
      <c r="I1152" s="96" t="s">
        <v>38</v>
      </c>
      <c r="J1152" s="19">
        <v>0</v>
      </c>
      <c r="K1152" s="19">
        <v>0</v>
      </c>
      <c r="L1152" t="str">
        <f>VLOOKUP(LEFT(A1152,FIND("-",A1152)-1),MASTER!A:C,2,FALSE())</f>
        <v>Gold</v>
      </c>
      <c r="M1152" t="str">
        <f>VLOOKUP(LEFT(A1152,FIND("-",A1152)-1),MASTER!A:C,3,FALSE())</f>
        <v>Sale</v>
      </c>
      <c r="N1152" t="str">
        <f t="shared" si="88"/>
        <v/>
      </c>
      <c r="O1152" t="str">
        <f t="shared" si="89"/>
        <v/>
      </c>
      <c r="P1152">
        <f t="shared" si="90"/>
        <v>0</v>
      </c>
      <c r="Q1152">
        <f t="shared" si="91"/>
        <v>0</v>
      </c>
      <c r="R1152">
        <f t="shared" si="92"/>
        <v>0</v>
      </c>
    </row>
    <row r="1153" spans="1:18" ht="15" customHeight="1">
      <c r="A1153" s="17" t="s">
        <v>212</v>
      </c>
      <c r="B1153" s="17" t="s">
        <v>194</v>
      </c>
      <c r="C1153" s="17" t="s">
        <v>48</v>
      </c>
      <c r="D1153" s="17" t="s">
        <v>49</v>
      </c>
      <c r="E1153" s="96" t="s">
        <v>38</v>
      </c>
      <c r="F1153" s="19">
        <v>0</v>
      </c>
      <c r="G1153" s="19">
        <v>0</v>
      </c>
      <c r="H1153" s="97">
        <v>335.46800000000002</v>
      </c>
      <c r="I1153" s="19">
        <v>7056.9</v>
      </c>
      <c r="J1153" s="19">
        <v>1397035.16</v>
      </c>
      <c r="K1153" s="19">
        <v>1397035.16</v>
      </c>
      <c r="L1153" t="str">
        <f>VLOOKUP(LEFT(A1153,FIND("-",A1153)-1),MASTER!A:C,2,FALSE())</f>
        <v>Gold</v>
      </c>
      <c r="M1153" t="str">
        <f>VLOOKUP(LEFT(A1153,FIND("-",A1153)-1),MASTER!A:C,3,FALSE())</f>
        <v>Sale</v>
      </c>
      <c r="N1153">
        <f t="shared" si="88"/>
        <v>335.46800000000002</v>
      </c>
      <c r="O1153">
        <f t="shared" si="89"/>
        <v>7056.9</v>
      </c>
      <c r="P1153">
        <f t="shared" si="90"/>
        <v>2367364.1290000002</v>
      </c>
      <c r="Q1153">
        <f t="shared" si="91"/>
        <v>2367364.1290000002</v>
      </c>
      <c r="R1153">
        <f t="shared" si="92"/>
        <v>0</v>
      </c>
    </row>
    <row r="1154" spans="1:18" ht="15" customHeight="1">
      <c r="A1154" s="17" t="s">
        <v>212</v>
      </c>
      <c r="B1154" s="17" t="s">
        <v>194</v>
      </c>
      <c r="C1154" s="17" t="s">
        <v>48</v>
      </c>
      <c r="D1154" s="17" t="s">
        <v>51</v>
      </c>
      <c r="E1154" s="96" t="s">
        <v>38</v>
      </c>
      <c r="F1154" s="96" t="s">
        <v>38</v>
      </c>
      <c r="G1154" s="19">
        <v>0</v>
      </c>
      <c r="H1154" s="96" t="s">
        <v>38</v>
      </c>
      <c r="I1154" s="96" t="s">
        <v>38</v>
      </c>
      <c r="J1154" s="19">
        <v>407.68</v>
      </c>
      <c r="K1154" s="19">
        <v>407.68</v>
      </c>
      <c r="L1154" t="str">
        <f>VLOOKUP(LEFT(A1154,FIND("-",A1154)-1),MASTER!A:C,2,FALSE())</f>
        <v>Gold</v>
      </c>
      <c r="M1154" t="str">
        <f>VLOOKUP(LEFT(A1154,FIND("-",A1154)-1),MASTER!A:C,3,FALSE())</f>
        <v>Sale</v>
      </c>
      <c r="N1154" t="str">
        <f t="shared" si="88"/>
        <v/>
      </c>
      <c r="O1154" t="str">
        <f t="shared" si="89"/>
        <v/>
      </c>
      <c r="P1154">
        <f t="shared" si="90"/>
        <v>0</v>
      </c>
      <c r="Q1154">
        <f t="shared" si="91"/>
        <v>0</v>
      </c>
      <c r="R1154">
        <f t="shared" si="92"/>
        <v>0</v>
      </c>
    </row>
    <row r="1155" spans="1:18" ht="15" customHeight="1">
      <c r="A1155" s="17" t="s">
        <v>212</v>
      </c>
      <c r="B1155" s="17" t="s">
        <v>194</v>
      </c>
      <c r="C1155" s="17" t="s">
        <v>48</v>
      </c>
      <c r="D1155" s="17" t="s">
        <v>50</v>
      </c>
      <c r="E1155" s="96" t="s">
        <v>38</v>
      </c>
      <c r="F1155" s="96" t="s">
        <v>38</v>
      </c>
      <c r="G1155" s="19">
        <v>0</v>
      </c>
      <c r="H1155" s="96" t="s">
        <v>38</v>
      </c>
      <c r="I1155" s="96" t="s">
        <v>38</v>
      </c>
      <c r="J1155" s="19">
        <v>65565.66</v>
      </c>
      <c r="K1155" s="19">
        <v>65565.66</v>
      </c>
      <c r="L1155" t="str">
        <f>VLOOKUP(LEFT(A1155,FIND("-",A1155)-1),MASTER!A:C,2,FALSE())</f>
        <v>Gold</v>
      </c>
      <c r="M1155" t="str">
        <f>VLOOKUP(LEFT(A1155,FIND("-",A1155)-1),MASTER!A:C,3,FALSE())</f>
        <v>Sale</v>
      </c>
      <c r="N1155" t="str">
        <f t="shared" si="88"/>
        <v/>
      </c>
      <c r="O1155" t="str">
        <f t="shared" si="89"/>
        <v/>
      </c>
      <c r="P1155">
        <f t="shared" si="90"/>
        <v>0</v>
      </c>
      <c r="Q1155">
        <f t="shared" si="91"/>
        <v>0</v>
      </c>
      <c r="R1155">
        <f t="shared" si="92"/>
        <v>0</v>
      </c>
    </row>
    <row r="1156" spans="1:18" ht="15" customHeight="1">
      <c r="A1156" s="17" t="s">
        <v>212</v>
      </c>
      <c r="B1156" s="17" t="s">
        <v>194</v>
      </c>
      <c r="C1156" s="17" t="s">
        <v>48</v>
      </c>
      <c r="D1156" s="17" t="s">
        <v>57</v>
      </c>
      <c r="E1156" s="96" t="s">
        <v>38</v>
      </c>
      <c r="F1156" s="96" t="s">
        <v>38</v>
      </c>
      <c r="G1156" s="19">
        <v>0</v>
      </c>
      <c r="H1156" s="96" t="s">
        <v>38</v>
      </c>
      <c r="I1156" s="96" t="s">
        <v>38</v>
      </c>
      <c r="J1156" s="19">
        <v>970317.67</v>
      </c>
      <c r="K1156" s="19">
        <v>970317.67</v>
      </c>
      <c r="L1156" t="str">
        <f>VLOOKUP(LEFT(A1156,FIND("-",A1156)-1),MASTER!A:C,2,FALSE())</f>
        <v>Gold</v>
      </c>
      <c r="M1156" t="str">
        <f>VLOOKUP(LEFT(A1156,FIND("-",A1156)-1),MASTER!A:C,3,FALSE())</f>
        <v>Sale</v>
      </c>
      <c r="N1156" t="str">
        <f t="shared" si="88"/>
        <v/>
      </c>
      <c r="O1156" t="str">
        <f t="shared" si="89"/>
        <v/>
      </c>
      <c r="P1156">
        <f t="shared" si="90"/>
        <v>0</v>
      </c>
      <c r="Q1156">
        <f t="shared" si="91"/>
        <v>0</v>
      </c>
      <c r="R1156">
        <f t="shared" si="92"/>
        <v>0</v>
      </c>
    </row>
    <row r="1157" spans="1:18" ht="15" customHeight="1">
      <c r="A1157" s="17" t="s">
        <v>212</v>
      </c>
      <c r="B1157" s="17" t="s">
        <v>194</v>
      </c>
      <c r="C1157" s="17" t="s">
        <v>48</v>
      </c>
      <c r="D1157" s="17" t="s">
        <v>58</v>
      </c>
      <c r="E1157" s="96" t="s">
        <v>38</v>
      </c>
      <c r="F1157" s="96" t="s">
        <v>38</v>
      </c>
      <c r="G1157" s="19">
        <v>0</v>
      </c>
      <c r="H1157" s="96" t="s">
        <v>38</v>
      </c>
      <c r="I1157" s="96" t="s">
        <v>38</v>
      </c>
      <c r="J1157" s="19">
        <v>1947.72</v>
      </c>
      <c r="K1157" s="19">
        <v>1947.72</v>
      </c>
      <c r="L1157" t="str">
        <f>VLOOKUP(LEFT(A1157,FIND("-",A1157)-1),MASTER!A:C,2,FALSE())</f>
        <v>Gold</v>
      </c>
      <c r="M1157" t="str">
        <f>VLOOKUP(LEFT(A1157,FIND("-",A1157)-1),MASTER!A:C,3,FALSE())</f>
        <v>Sale</v>
      </c>
      <c r="N1157" t="str">
        <f t="shared" ref="N1157:N1177" si="93">IF(M1157="SALE",H1157,IF(M1157="Purchase",E1157,"False"))</f>
        <v/>
      </c>
      <c r="O1157" t="str">
        <f t="shared" ref="O1157:O1177" si="94">IF(M1157="SALE",I1157,IF(M1157="Purchase",F1157,"False"))</f>
        <v/>
      </c>
      <c r="P1157">
        <f t="shared" ref="P1157:P1177" si="95">IF(AND(N1157="",O1157=""),0,ROUND(N1157*O1157,3))</f>
        <v>0</v>
      </c>
      <c r="Q1157">
        <f t="shared" ref="Q1157:Q1177" si="96">IF(M1157="SALE",P1157,IF(M1157="Purchase",0,"FALSE"))</f>
        <v>0</v>
      </c>
      <c r="R1157">
        <f t="shared" ref="R1157:R1177" si="97">IF(M1157="Purchase",P1157,IF(M1157="Sale",0,"FALSE"))</f>
        <v>0</v>
      </c>
    </row>
    <row r="1158" spans="1:18" ht="15" customHeight="1">
      <c r="A1158" s="17" t="s">
        <v>212</v>
      </c>
      <c r="B1158" s="17" t="s">
        <v>194</v>
      </c>
      <c r="C1158" s="17" t="s">
        <v>48</v>
      </c>
      <c r="D1158" s="17" t="s">
        <v>59</v>
      </c>
      <c r="E1158" s="96" t="s">
        <v>38</v>
      </c>
      <c r="F1158" s="96" t="s">
        <v>38</v>
      </c>
      <c r="G1158" s="19">
        <v>0</v>
      </c>
      <c r="H1158" s="96" t="s">
        <v>38</v>
      </c>
      <c r="I1158" s="96" t="s">
        <v>38</v>
      </c>
      <c r="J1158" s="19">
        <v>90</v>
      </c>
      <c r="K1158" s="19">
        <v>90</v>
      </c>
      <c r="L1158" t="str">
        <f>VLOOKUP(LEFT(A1158,FIND("-",A1158)-1),MASTER!A:C,2,FALSE())</f>
        <v>Gold</v>
      </c>
      <c r="M1158" t="str">
        <f>VLOOKUP(LEFT(A1158,FIND("-",A1158)-1),MASTER!A:C,3,FALSE())</f>
        <v>Sale</v>
      </c>
      <c r="N1158" t="str">
        <f t="shared" si="93"/>
        <v/>
      </c>
      <c r="O1158" t="str">
        <f t="shared" si="94"/>
        <v/>
      </c>
      <c r="P1158">
        <f t="shared" si="95"/>
        <v>0</v>
      </c>
      <c r="Q1158">
        <f t="shared" si="96"/>
        <v>0</v>
      </c>
      <c r="R1158">
        <f t="shared" si="97"/>
        <v>0</v>
      </c>
    </row>
    <row r="1159" spans="1:18" ht="15" customHeight="1">
      <c r="A1159" s="17" t="s">
        <v>212</v>
      </c>
      <c r="B1159" s="17" t="s">
        <v>194</v>
      </c>
      <c r="C1159" s="17" t="s">
        <v>48</v>
      </c>
      <c r="D1159" s="17" t="s">
        <v>52</v>
      </c>
      <c r="E1159" s="96" t="s">
        <v>38</v>
      </c>
      <c r="F1159" s="96" t="s">
        <v>38</v>
      </c>
      <c r="G1159" s="19">
        <v>0</v>
      </c>
      <c r="H1159" s="96" t="s">
        <v>38</v>
      </c>
      <c r="I1159" s="96" t="s">
        <v>38</v>
      </c>
      <c r="J1159" s="19">
        <v>20955.53</v>
      </c>
      <c r="K1159" s="19">
        <v>0</v>
      </c>
      <c r="L1159" t="str">
        <f>VLOOKUP(LEFT(A1159,FIND("-",A1159)-1),MASTER!A:C,2,FALSE())</f>
        <v>Gold</v>
      </c>
      <c r="M1159" t="str">
        <f>VLOOKUP(LEFT(A1159,FIND("-",A1159)-1),MASTER!A:C,3,FALSE())</f>
        <v>Sale</v>
      </c>
      <c r="N1159" t="str">
        <f t="shared" si="93"/>
        <v/>
      </c>
      <c r="O1159" t="str">
        <f t="shared" si="94"/>
        <v/>
      </c>
      <c r="P1159">
        <f t="shared" si="95"/>
        <v>0</v>
      </c>
      <c r="Q1159">
        <f t="shared" si="96"/>
        <v>0</v>
      </c>
      <c r="R1159">
        <f t="shared" si="97"/>
        <v>0</v>
      </c>
    </row>
    <row r="1160" spans="1:18" ht="15" customHeight="1">
      <c r="A1160" s="17" t="s">
        <v>212</v>
      </c>
      <c r="B1160" s="17" t="s">
        <v>194</v>
      </c>
      <c r="C1160" s="17" t="s">
        <v>48</v>
      </c>
      <c r="D1160" s="17" t="s">
        <v>53</v>
      </c>
      <c r="E1160" s="96" t="s">
        <v>38</v>
      </c>
      <c r="F1160" s="96" t="s">
        <v>38</v>
      </c>
      <c r="G1160" s="19">
        <v>0</v>
      </c>
      <c r="H1160" s="96" t="s">
        <v>38</v>
      </c>
      <c r="I1160" s="96" t="s">
        <v>38</v>
      </c>
      <c r="J1160" s="19">
        <v>20955.53</v>
      </c>
      <c r="K1160" s="19">
        <v>0</v>
      </c>
      <c r="L1160" t="str">
        <f>VLOOKUP(LEFT(A1160,FIND("-",A1160)-1),MASTER!A:C,2,FALSE())</f>
        <v>Gold</v>
      </c>
      <c r="M1160" t="str">
        <f>VLOOKUP(LEFT(A1160,FIND("-",A1160)-1),MASTER!A:C,3,FALSE())</f>
        <v>Sale</v>
      </c>
      <c r="N1160" t="str">
        <f t="shared" si="93"/>
        <v/>
      </c>
      <c r="O1160" t="str">
        <f t="shared" si="94"/>
        <v/>
      </c>
      <c r="P1160">
        <f t="shared" si="95"/>
        <v>0</v>
      </c>
      <c r="Q1160">
        <f t="shared" si="96"/>
        <v>0</v>
      </c>
      <c r="R1160">
        <f t="shared" si="97"/>
        <v>0</v>
      </c>
    </row>
    <row r="1161" spans="1:18" ht="15" customHeight="1">
      <c r="A1161" s="17" t="s">
        <v>212</v>
      </c>
      <c r="B1161" s="17" t="s">
        <v>194</v>
      </c>
      <c r="C1161" s="17" t="s">
        <v>48</v>
      </c>
      <c r="D1161" s="17" t="s">
        <v>54</v>
      </c>
      <c r="E1161" s="96" t="s">
        <v>38</v>
      </c>
      <c r="F1161" s="96" t="s">
        <v>38</v>
      </c>
      <c r="G1161" s="19">
        <v>0</v>
      </c>
      <c r="H1161" s="96" t="s">
        <v>38</v>
      </c>
      <c r="I1161" s="96" t="s">
        <v>38</v>
      </c>
      <c r="J1161" s="19">
        <v>6.12</v>
      </c>
      <c r="K1161" s="19">
        <v>0</v>
      </c>
      <c r="L1161" t="str">
        <f>VLOOKUP(LEFT(A1161,FIND("-",A1161)-1),MASTER!A:C,2,FALSE())</f>
        <v>Gold</v>
      </c>
      <c r="M1161" t="str">
        <f>VLOOKUP(LEFT(A1161,FIND("-",A1161)-1),MASTER!A:C,3,FALSE())</f>
        <v>Sale</v>
      </c>
      <c r="N1161" t="str">
        <f t="shared" si="93"/>
        <v/>
      </c>
      <c r="O1161" t="str">
        <f t="shared" si="94"/>
        <v/>
      </c>
      <c r="P1161">
        <f t="shared" si="95"/>
        <v>0</v>
      </c>
      <c r="Q1161">
        <f t="shared" si="96"/>
        <v>0</v>
      </c>
      <c r="R1161">
        <f t="shared" si="97"/>
        <v>0</v>
      </c>
    </row>
    <row r="1162" spans="1:18" ht="15" customHeight="1">
      <c r="A1162" s="17" t="s">
        <v>212</v>
      </c>
      <c r="B1162" s="17" t="s">
        <v>194</v>
      </c>
      <c r="C1162" s="17" t="s">
        <v>48</v>
      </c>
      <c r="D1162" s="17" t="s">
        <v>55</v>
      </c>
      <c r="E1162" s="96" t="s">
        <v>38</v>
      </c>
      <c r="F1162" s="96" t="s">
        <v>38</v>
      </c>
      <c r="G1162" s="19">
        <v>0</v>
      </c>
      <c r="H1162" s="96" t="s">
        <v>38</v>
      </c>
      <c r="I1162" s="96" t="s">
        <v>38</v>
      </c>
      <c r="J1162" s="19">
        <v>6.12</v>
      </c>
      <c r="K1162" s="19">
        <v>0</v>
      </c>
      <c r="L1162" t="str">
        <f>VLOOKUP(LEFT(A1162,FIND("-",A1162)-1),MASTER!A:C,2,FALSE())</f>
        <v>Gold</v>
      </c>
      <c r="M1162" t="str">
        <f>VLOOKUP(LEFT(A1162,FIND("-",A1162)-1),MASTER!A:C,3,FALSE())</f>
        <v>Sale</v>
      </c>
      <c r="N1162" t="str">
        <f t="shared" si="93"/>
        <v/>
      </c>
      <c r="O1162" t="str">
        <f t="shared" si="94"/>
        <v/>
      </c>
      <c r="P1162">
        <f t="shared" si="95"/>
        <v>0</v>
      </c>
      <c r="Q1162">
        <f t="shared" si="96"/>
        <v>0</v>
      </c>
      <c r="R1162">
        <f t="shared" si="97"/>
        <v>0</v>
      </c>
    </row>
    <row r="1163" spans="1:18" ht="15" customHeight="1">
      <c r="A1163" s="17" t="s">
        <v>212</v>
      </c>
      <c r="B1163" s="17" t="s">
        <v>194</v>
      </c>
      <c r="C1163" s="17" t="s">
        <v>48</v>
      </c>
      <c r="D1163" s="17" t="s">
        <v>52</v>
      </c>
      <c r="E1163" s="96" t="s">
        <v>38</v>
      </c>
      <c r="F1163" s="96" t="s">
        <v>38</v>
      </c>
      <c r="G1163" s="19">
        <v>0</v>
      </c>
      <c r="H1163" s="96" t="s">
        <v>38</v>
      </c>
      <c r="I1163" s="96" t="s">
        <v>38</v>
      </c>
      <c r="J1163" s="19">
        <v>983.48</v>
      </c>
      <c r="K1163" s="19">
        <v>0</v>
      </c>
      <c r="L1163" t="str">
        <f>VLOOKUP(LEFT(A1163,FIND("-",A1163)-1),MASTER!A:C,2,FALSE())</f>
        <v>Gold</v>
      </c>
      <c r="M1163" t="str">
        <f>VLOOKUP(LEFT(A1163,FIND("-",A1163)-1),MASTER!A:C,3,FALSE())</f>
        <v>Sale</v>
      </c>
      <c r="N1163" t="str">
        <f t="shared" si="93"/>
        <v/>
      </c>
      <c r="O1163" t="str">
        <f t="shared" si="94"/>
        <v/>
      </c>
      <c r="P1163">
        <f t="shared" si="95"/>
        <v>0</v>
      </c>
      <c r="Q1163">
        <f t="shared" si="96"/>
        <v>0</v>
      </c>
      <c r="R1163">
        <f t="shared" si="97"/>
        <v>0</v>
      </c>
    </row>
    <row r="1164" spans="1:18" ht="15" customHeight="1">
      <c r="A1164" s="17" t="s">
        <v>212</v>
      </c>
      <c r="B1164" s="17" t="s">
        <v>194</v>
      </c>
      <c r="C1164" s="17" t="s">
        <v>48</v>
      </c>
      <c r="D1164" s="17" t="s">
        <v>53</v>
      </c>
      <c r="E1164" s="96" t="s">
        <v>38</v>
      </c>
      <c r="F1164" s="96" t="s">
        <v>38</v>
      </c>
      <c r="G1164" s="19">
        <v>0</v>
      </c>
      <c r="H1164" s="96" t="s">
        <v>38</v>
      </c>
      <c r="I1164" s="96" t="s">
        <v>38</v>
      </c>
      <c r="J1164" s="19">
        <v>983.48</v>
      </c>
      <c r="K1164" s="19">
        <v>0</v>
      </c>
      <c r="L1164" t="str">
        <f>VLOOKUP(LEFT(A1164,FIND("-",A1164)-1),MASTER!A:C,2,FALSE())</f>
        <v>Gold</v>
      </c>
      <c r="M1164" t="str">
        <f>VLOOKUP(LEFT(A1164,FIND("-",A1164)-1),MASTER!A:C,3,FALSE())</f>
        <v>Sale</v>
      </c>
      <c r="N1164" t="str">
        <f t="shared" si="93"/>
        <v/>
      </c>
      <c r="O1164" t="str">
        <f t="shared" si="94"/>
        <v/>
      </c>
      <c r="P1164">
        <f t="shared" si="95"/>
        <v>0</v>
      </c>
      <c r="Q1164">
        <f t="shared" si="96"/>
        <v>0</v>
      </c>
      <c r="R1164">
        <f t="shared" si="97"/>
        <v>0</v>
      </c>
    </row>
    <row r="1165" spans="1:18" ht="15" customHeight="1">
      <c r="A1165" s="17" t="s">
        <v>212</v>
      </c>
      <c r="B1165" s="17" t="s">
        <v>194</v>
      </c>
      <c r="C1165" s="17" t="s">
        <v>48</v>
      </c>
      <c r="D1165" s="17" t="s">
        <v>60</v>
      </c>
      <c r="E1165" s="96" t="s">
        <v>38</v>
      </c>
      <c r="F1165" s="96" t="s">
        <v>38</v>
      </c>
      <c r="G1165" s="19">
        <v>0</v>
      </c>
      <c r="H1165" s="96" t="s">
        <v>38</v>
      </c>
      <c r="I1165" s="96" t="s">
        <v>38</v>
      </c>
      <c r="J1165" s="19">
        <v>14554.77</v>
      </c>
      <c r="K1165" s="19">
        <v>0</v>
      </c>
      <c r="L1165" t="str">
        <f>VLOOKUP(LEFT(A1165,FIND("-",A1165)-1),MASTER!A:C,2,FALSE())</f>
        <v>Gold</v>
      </c>
      <c r="M1165" t="str">
        <f>VLOOKUP(LEFT(A1165,FIND("-",A1165)-1),MASTER!A:C,3,FALSE())</f>
        <v>Sale</v>
      </c>
      <c r="N1165" t="str">
        <f t="shared" si="93"/>
        <v/>
      </c>
      <c r="O1165" t="str">
        <f t="shared" si="94"/>
        <v/>
      </c>
      <c r="P1165">
        <f t="shared" si="95"/>
        <v>0</v>
      </c>
      <c r="Q1165">
        <f t="shared" si="96"/>
        <v>0</v>
      </c>
      <c r="R1165">
        <f t="shared" si="97"/>
        <v>0</v>
      </c>
    </row>
    <row r="1166" spans="1:18" ht="15" customHeight="1">
      <c r="A1166" s="17" t="s">
        <v>212</v>
      </c>
      <c r="B1166" s="17" t="s">
        <v>194</v>
      </c>
      <c r="C1166" s="17" t="s">
        <v>48</v>
      </c>
      <c r="D1166" s="17" t="s">
        <v>61</v>
      </c>
      <c r="E1166" s="96" t="s">
        <v>38</v>
      </c>
      <c r="F1166" s="96" t="s">
        <v>38</v>
      </c>
      <c r="G1166" s="19">
        <v>0</v>
      </c>
      <c r="H1166" s="96" t="s">
        <v>38</v>
      </c>
      <c r="I1166" s="96" t="s">
        <v>38</v>
      </c>
      <c r="J1166" s="19">
        <v>14554.77</v>
      </c>
      <c r="K1166" s="19">
        <v>0</v>
      </c>
      <c r="L1166" t="str">
        <f>VLOOKUP(LEFT(A1166,FIND("-",A1166)-1),MASTER!A:C,2,FALSE())</f>
        <v>Gold</v>
      </c>
      <c r="M1166" t="str">
        <f>VLOOKUP(LEFT(A1166,FIND("-",A1166)-1),MASTER!A:C,3,FALSE())</f>
        <v>Sale</v>
      </c>
      <c r="N1166" t="str">
        <f t="shared" si="93"/>
        <v/>
      </c>
      <c r="O1166" t="str">
        <f t="shared" si="94"/>
        <v/>
      </c>
      <c r="P1166">
        <f t="shared" si="95"/>
        <v>0</v>
      </c>
      <c r="Q1166">
        <f t="shared" si="96"/>
        <v>0</v>
      </c>
      <c r="R1166">
        <f t="shared" si="97"/>
        <v>0</v>
      </c>
    </row>
    <row r="1167" spans="1:18" ht="15" customHeight="1">
      <c r="A1167" s="17" t="s">
        <v>212</v>
      </c>
      <c r="B1167" s="17" t="s">
        <v>194</v>
      </c>
      <c r="C1167" s="17" t="s">
        <v>48</v>
      </c>
      <c r="D1167" s="17" t="s">
        <v>60</v>
      </c>
      <c r="E1167" s="96" t="s">
        <v>38</v>
      </c>
      <c r="F1167" s="96" t="s">
        <v>38</v>
      </c>
      <c r="G1167" s="19">
        <v>0</v>
      </c>
      <c r="H1167" s="96" t="s">
        <v>38</v>
      </c>
      <c r="I1167" s="96" t="s">
        <v>38</v>
      </c>
      <c r="J1167" s="19">
        <v>29.22</v>
      </c>
      <c r="K1167" s="19">
        <v>0</v>
      </c>
      <c r="L1167" t="str">
        <f>VLOOKUP(LEFT(A1167,FIND("-",A1167)-1),MASTER!A:C,2,FALSE())</f>
        <v>Gold</v>
      </c>
      <c r="M1167" t="str">
        <f>VLOOKUP(LEFT(A1167,FIND("-",A1167)-1),MASTER!A:C,3,FALSE())</f>
        <v>Sale</v>
      </c>
      <c r="N1167" t="str">
        <f t="shared" si="93"/>
        <v/>
      </c>
      <c r="O1167" t="str">
        <f t="shared" si="94"/>
        <v/>
      </c>
      <c r="P1167">
        <f t="shared" si="95"/>
        <v>0</v>
      </c>
      <c r="Q1167">
        <f t="shared" si="96"/>
        <v>0</v>
      </c>
      <c r="R1167">
        <f t="shared" si="97"/>
        <v>0</v>
      </c>
    </row>
    <row r="1168" spans="1:18" ht="15" customHeight="1">
      <c r="A1168" s="17" t="s">
        <v>212</v>
      </c>
      <c r="B1168" s="17" t="s">
        <v>194</v>
      </c>
      <c r="C1168" s="17" t="s">
        <v>48</v>
      </c>
      <c r="D1168" s="17" t="s">
        <v>61</v>
      </c>
      <c r="E1168" s="96" t="s">
        <v>38</v>
      </c>
      <c r="F1168" s="96" t="s">
        <v>38</v>
      </c>
      <c r="G1168" s="19">
        <v>0</v>
      </c>
      <c r="H1168" s="96" t="s">
        <v>38</v>
      </c>
      <c r="I1168" s="96" t="s">
        <v>38</v>
      </c>
      <c r="J1168" s="19">
        <v>29.22</v>
      </c>
      <c r="K1168" s="19">
        <v>0</v>
      </c>
      <c r="L1168" t="str">
        <f>VLOOKUP(LEFT(A1168,FIND("-",A1168)-1),MASTER!A:C,2,FALSE())</f>
        <v>Gold</v>
      </c>
      <c r="M1168" t="str">
        <f>VLOOKUP(LEFT(A1168,FIND("-",A1168)-1),MASTER!A:C,3,FALSE())</f>
        <v>Sale</v>
      </c>
      <c r="N1168" t="str">
        <f t="shared" si="93"/>
        <v/>
      </c>
      <c r="O1168" t="str">
        <f t="shared" si="94"/>
        <v/>
      </c>
      <c r="P1168">
        <f t="shared" si="95"/>
        <v>0</v>
      </c>
      <c r="Q1168">
        <f t="shared" si="96"/>
        <v>0</v>
      </c>
      <c r="R1168">
        <f t="shared" si="97"/>
        <v>0</v>
      </c>
    </row>
    <row r="1169" spans="1:18" ht="15" customHeight="1">
      <c r="A1169" s="17" t="s">
        <v>212</v>
      </c>
      <c r="B1169" s="17" t="s">
        <v>194</v>
      </c>
      <c r="C1169" s="17" t="s">
        <v>48</v>
      </c>
      <c r="D1169" s="17" t="s">
        <v>60</v>
      </c>
      <c r="E1169" s="96" t="s">
        <v>38</v>
      </c>
      <c r="F1169" s="96" t="s">
        <v>38</v>
      </c>
      <c r="G1169" s="19">
        <v>0</v>
      </c>
      <c r="H1169" s="96" t="s">
        <v>38</v>
      </c>
      <c r="I1169" s="96" t="s">
        <v>38</v>
      </c>
      <c r="J1169" s="19">
        <v>1.35</v>
      </c>
      <c r="K1169" s="19">
        <v>0</v>
      </c>
      <c r="L1169" t="str">
        <f>VLOOKUP(LEFT(A1169,FIND("-",A1169)-1),MASTER!A:C,2,FALSE())</f>
        <v>Gold</v>
      </c>
      <c r="M1169" t="str">
        <f>VLOOKUP(LEFT(A1169,FIND("-",A1169)-1),MASTER!A:C,3,FALSE())</f>
        <v>Sale</v>
      </c>
      <c r="N1169" t="str">
        <f t="shared" si="93"/>
        <v/>
      </c>
      <c r="O1169" t="str">
        <f t="shared" si="94"/>
        <v/>
      </c>
      <c r="P1169">
        <f t="shared" si="95"/>
        <v>0</v>
      </c>
      <c r="Q1169">
        <f t="shared" si="96"/>
        <v>0</v>
      </c>
      <c r="R1169">
        <f t="shared" si="97"/>
        <v>0</v>
      </c>
    </row>
    <row r="1170" spans="1:18" ht="15" customHeight="1">
      <c r="A1170" s="17" t="s">
        <v>212</v>
      </c>
      <c r="B1170" s="17" t="s">
        <v>194</v>
      </c>
      <c r="C1170" s="17" t="s">
        <v>48</v>
      </c>
      <c r="D1170" s="17" t="s">
        <v>61</v>
      </c>
      <c r="E1170" s="96" t="s">
        <v>38</v>
      </c>
      <c r="F1170" s="96" t="s">
        <v>38</v>
      </c>
      <c r="G1170" s="19">
        <v>0</v>
      </c>
      <c r="H1170" s="96" t="s">
        <v>38</v>
      </c>
      <c r="I1170" s="96" t="s">
        <v>38</v>
      </c>
      <c r="J1170" s="19">
        <v>1.35</v>
      </c>
      <c r="K1170" s="19">
        <v>0</v>
      </c>
      <c r="L1170" t="str">
        <f>VLOOKUP(LEFT(A1170,FIND("-",A1170)-1),MASTER!A:C,2,FALSE())</f>
        <v>Gold</v>
      </c>
      <c r="M1170" t="str">
        <f>VLOOKUP(LEFT(A1170,FIND("-",A1170)-1),MASTER!A:C,3,FALSE())</f>
        <v>Sale</v>
      </c>
      <c r="N1170" t="str">
        <f t="shared" si="93"/>
        <v/>
      </c>
      <c r="O1170" t="str">
        <f t="shared" si="94"/>
        <v/>
      </c>
      <c r="P1170">
        <f t="shared" si="95"/>
        <v>0</v>
      </c>
      <c r="Q1170">
        <f t="shared" si="96"/>
        <v>0</v>
      </c>
      <c r="R1170">
        <f t="shared" si="97"/>
        <v>0</v>
      </c>
    </row>
    <row r="1171" spans="1:18" ht="15" customHeight="1">
      <c r="A1171" s="17" t="s">
        <v>212</v>
      </c>
      <c r="B1171" s="17" t="s">
        <v>194</v>
      </c>
      <c r="C1171" s="17" t="s">
        <v>48</v>
      </c>
      <c r="D1171" s="17" t="s">
        <v>42</v>
      </c>
      <c r="E1171" s="96" t="s">
        <v>38</v>
      </c>
      <c r="F1171" s="96" t="s">
        <v>38</v>
      </c>
      <c r="G1171" s="19">
        <v>0</v>
      </c>
      <c r="H1171" s="96" t="s">
        <v>38</v>
      </c>
      <c r="I1171" s="96" t="s">
        <v>38</v>
      </c>
      <c r="J1171" s="19">
        <v>0.17</v>
      </c>
      <c r="K1171" s="19">
        <v>0</v>
      </c>
      <c r="L1171" t="str">
        <f>VLOOKUP(LEFT(A1171,FIND("-",A1171)-1),MASTER!A:C,2,FALSE())</f>
        <v>Gold</v>
      </c>
      <c r="M1171" t="str">
        <f>VLOOKUP(LEFT(A1171,FIND("-",A1171)-1),MASTER!A:C,3,FALSE())</f>
        <v>Sale</v>
      </c>
      <c r="N1171" t="str">
        <f t="shared" si="93"/>
        <v/>
      </c>
      <c r="O1171" t="str">
        <f t="shared" si="94"/>
        <v/>
      </c>
      <c r="P1171">
        <f t="shared" si="95"/>
        <v>0</v>
      </c>
      <c r="Q1171">
        <f t="shared" si="96"/>
        <v>0</v>
      </c>
      <c r="R1171">
        <f t="shared" si="97"/>
        <v>0</v>
      </c>
    </row>
    <row r="1172" spans="1:18" ht="15" customHeight="1">
      <c r="A1172" s="17" t="s">
        <v>212</v>
      </c>
      <c r="B1172" s="17" t="s">
        <v>194</v>
      </c>
      <c r="C1172" s="17" t="s">
        <v>48</v>
      </c>
      <c r="D1172" s="17" t="s">
        <v>43</v>
      </c>
      <c r="E1172" s="96" t="s">
        <v>38</v>
      </c>
      <c r="F1172" s="96" t="s">
        <v>38</v>
      </c>
      <c r="G1172" s="19">
        <v>2508425</v>
      </c>
      <c r="H1172" s="96" t="s">
        <v>38</v>
      </c>
      <c r="I1172" s="96" t="s">
        <v>38</v>
      </c>
      <c r="J1172" s="19">
        <v>0</v>
      </c>
      <c r="K1172" s="19">
        <v>0</v>
      </c>
      <c r="L1172" t="str">
        <f>VLOOKUP(LEFT(A1172,FIND("-",A1172)-1),MASTER!A:C,2,FALSE())</f>
        <v>Gold</v>
      </c>
      <c r="M1172" t="str">
        <f>VLOOKUP(LEFT(A1172,FIND("-",A1172)-1),MASTER!A:C,3,FALSE())</f>
        <v>Sale</v>
      </c>
      <c r="N1172" t="str">
        <f t="shared" si="93"/>
        <v/>
      </c>
      <c r="O1172" t="str">
        <f t="shared" si="94"/>
        <v/>
      </c>
      <c r="P1172">
        <f t="shared" si="95"/>
        <v>0</v>
      </c>
      <c r="Q1172">
        <f t="shared" si="96"/>
        <v>0</v>
      </c>
      <c r="R1172">
        <f t="shared" si="97"/>
        <v>0</v>
      </c>
    </row>
    <row r="1173" spans="1:18" ht="15" customHeight="1">
      <c r="A1173" s="17" t="s">
        <v>215</v>
      </c>
      <c r="B1173" s="17" t="s">
        <v>194</v>
      </c>
      <c r="C1173" s="17" t="s">
        <v>48</v>
      </c>
      <c r="D1173" s="17" t="s">
        <v>57</v>
      </c>
      <c r="E1173" s="96" t="s">
        <v>38</v>
      </c>
      <c r="F1173" s="19">
        <v>0</v>
      </c>
      <c r="G1173" s="19">
        <v>0</v>
      </c>
      <c r="H1173" s="97">
        <v>19.91</v>
      </c>
      <c r="I1173" s="19">
        <v>7056.9</v>
      </c>
      <c r="J1173" s="19">
        <v>140502.62</v>
      </c>
      <c r="K1173" s="19">
        <v>140502.62</v>
      </c>
      <c r="L1173" t="str">
        <f>VLOOKUP(LEFT(A1173,FIND("-",A1173)-1),MASTER!A:C,2,FALSE())</f>
        <v>Gold</v>
      </c>
      <c r="M1173" t="str">
        <f>VLOOKUP(LEFT(A1173,FIND("-",A1173)-1),MASTER!A:C,3,FALSE())</f>
        <v>Sale</v>
      </c>
      <c r="N1173">
        <f t="shared" si="93"/>
        <v>19.91</v>
      </c>
      <c r="O1173">
        <f t="shared" si="94"/>
        <v>7056.9</v>
      </c>
      <c r="P1173">
        <f t="shared" si="95"/>
        <v>140502.87899999999</v>
      </c>
      <c r="Q1173">
        <f t="shared" si="96"/>
        <v>140502.87899999999</v>
      </c>
      <c r="R1173">
        <f t="shared" si="97"/>
        <v>0</v>
      </c>
    </row>
    <row r="1174" spans="1:18" ht="15" customHeight="1">
      <c r="A1174" s="17" t="s">
        <v>215</v>
      </c>
      <c r="B1174" s="17" t="s">
        <v>194</v>
      </c>
      <c r="C1174" s="17" t="s">
        <v>48</v>
      </c>
      <c r="D1174" s="17" t="s">
        <v>58</v>
      </c>
      <c r="E1174" s="96" t="s">
        <v>38</v>
      </c>
      <c r="F1174" s="96" t="s">
        <v>38</v>
      </c>
      <c r="G1174" s="19">
        <v>0</v>
      </c>
      <c r="H1174" s="96" t="s">
        <v>38</v>
      </c>
      <c r="I1174" s="96" t="s">
        <v>38</v>
      </c>
      <c r="J1174" s="19">
        <v>282.27999999999997</v>
      </c>
      <c r="K1174" s="19">
        <v>282.27999999999997</v>
      </c>
      <c r="L1174" t="str">
        <f>VLOOKUP(LEFT(A1174,FIND("-",A1174)-1),MASTER!A:C,2,FALSE())</f>
        <v>Gold</v>
      </c>
      <c r="M1174" t="str">
        <f>VLOOKUP(LEFT(A1174,FIND("-",A1174)-1),MASTER!A:C,3,FALSE())</f>
        <v>Sale</v>
      </c>
      <c r="N1174" t="str">
        <f t="shared" si="93"/>
        <v/>
      </c>
      <c r="O1174" t="str">
        <f t="shared" si="94"/>
        <v/>
      </c>
      <c r="P1174">
        <f t="shared" si="95"/>
        <v>0</v>
      </c>
      <c r="Q1174">
        <f t="shared" si="96"/>
        <v>0</v>
      </c>
      <c r="R1174">
        <f t="shared" si="97"/>
        <v>0</v>
      </c>
    </row>
    <row r="1175" spans="1:18" ht="15" customHeight="1">
      <c r="A1175" s="17" t="s">
        <v>215</v>
      </c>
      <c r="B1175" s="17" t="s">
        <v>194</v>
      </c>
      <c r="C1175" s="17" t="s">
        <v>48</v>
      </c>
      <c r="D1175" s="17" t="s">
        <v>60</v>
      </c>
      <c r="E1175" s="96" t="s">
        <v>38</v>
      </c>
      <c r="F1175" s="96" t="s">
        <v>38</v>
      </c>
      <c r="G1175" s="19">
        <v>0</v>
      </c>
      <c r="H1175" s="96" t="s">
        <v>38</v>
      </c>
      <c r="I1175" s="96" t="s">
        <v>38</v>
      </c>
      <c r="J1175" s="19">
        <v>2107.54</v>
      </c>
      <c r="K1175" s="19">
        <v>0</v>
      </c>
      <c r="L1175" t="str">
        <f>VLOOKUP(LEFT(A1175,FIND("-",A1175)-1),MASTER!A:C,2,FALSE())</f>
        <v>Gold</v>
      </c>
      <c r="M1175" t="str">
        <f>VLOOKUP(LEFT(A1175,FIND("-",A1175)-1),MASTER!A:C,3,FALSE())</f>
        <v>Sale</v>
      </c>
      <c r="N1175" t="str">
        <f t="shared" si="93"/>
        <v/>
      </c>
      <c r="O1175" t="str">
        <f t="shared" si="94"/>
        <v/>
      </c>
      <c r="P1175">
        <f t="shared" si="95"/>
        <v>0</v>
      </c>
      <c r="Q1175">
        <f t="shared" si="96"/>
        <v>0</v>
      </c>
      <c r="R1175">
        <f t="shared" si="97"/>
        <v>0</v>
      </c>
    </row>
    <row r="1176" spans="1:18" ht="15" customHeight="1">
      <c r="A1176" s="17" t="s">
        <v>215</v>
      </c>
      <c r="B1176" s="17" t="s">
        <v>194</v>
      </c>
      <c r="C1176" s="17" t="s">
        <v>48</v>
      </c>
      <c r="D1176" s="17" t="s">
        <v>61</v>
      </c>
      <c r="E1176" s="96" t="s">
        <v>38</v>
      </c>
      <c r="F1176" s="96" t="s">
        <v>38</v>
      </c>
      <c r="G1176" s="19">
        <v>0</v>
      </c>
      <c r="H1176" s="96" t="s">
        <v>38</v>
      </c>
      <c r="I1176" s="96" t="s">
        <v>38</v>
      </c>
      <c r="J1176" s="19">
        <v>2107.54</v>
      </c>
      <c r="K1176" s="19">
        <v>0</v>
      </c>
      <c r="L1176" t="str">
        <f>VLOOKUP(LEFT(A1176,FIND("-",A1176)-1),MASTER!A:C,2,FALSE())</f>
        <v>Gold</v>
      </c>
      <c r="M1176" t="str">
        <f>VLOOKUP(LEFT(A1176,FIND("-",A1176)-1),MASTER!A:C,3,FALSE())</f>
        <v>Sale</v>
      </c>
      <c r="N1176" t="str">
        <f t="shared" si="93"/>
        <v/>
      </c>
      <c r="O1176" t="str">
        <f t="shared" si="94"/>
        <v/>
      </c>
      <c r="P1176">
        <f t="shared" si="95"/>
        <v>0</v>
      </c>
      <c r="Q1176">
        <f t="shared" si="96"/>
        <v>0</v>
      </c>
      <c r="R1176">
        <f t="shared" si="97"/>
        <v>0</v>
      </c>
    </row>
    <row r="1177" spans="1:18" ht="15" customHeight="1">
      <c r="A1177" s="17" t="s">
        <v>215</v>
      </c>
      <c r="B1177" s="17" t="s">
        <v>194</v>
      </c>
      <c r="C1177" s="17" t="s">
        <v>48</v>
      </c>
      <c r="D1177" s="17" t="s">
        <v>60</v>
      </c>
      <c r="E1177" s="96" t="s">
        <v>38</v>
      </c>
      <c r="F1177" s="96" t="s">
        <v>38</v>
      </c>
      <c r="G1177" s="19">
        <v>0</v>
      </c>
      <c r="H1177" s="96" t="s">
        <v>38</v>
      </c>
      <c r="I1177" s="96" t="s">
        <v>38</v>
      </c>
      <c r="J1177" s="19">
        <v>4.2300000000000004</v>
      </c>
      <c r="K1177" s="19">
        <v>0</v>
      </c>
      <c r="L1177" t="str">
        <f>VLOOKUP(LEFT(A1177,FIND("-",A1177)-1),MASTER!A:C,2,FALSE())</f>
        <v>Gold</v>
      </c>
      <c r="M1177" t="str">
        <f>VLOOKUP(LEFT(A1177,FIND("-",A1177)-1),MASTER!A:C,3,FALSE())</f>
        <v>Sale</v>
      </c>
      <c r="N1177" t="str">
        <f t="shared" si="93"/>
        <v/>
      </c>
      <c r="O1177" t="str">
        <f t="shared" si="94"/>
        <v/>
      </c>
      <c r="P1177">
        <f t="shared" si="95"/>
        <v>0</v>
      </c>
      <c r="Q1177">
        <f t="shared" si="96"/>
        <v>0</v>
      </c>
      <c r="R1177">
        <f t="shared" si="97"/>
        <v>0</v>
      </c>
    </row>
    <row r="1178" spans="1:18" ht="15" customHeight="1">
      <c r="A1178" s="17" t="s">
        <v>215</v>
      </c>
      <c r="B1178" s="17" t="s">
        <v>194</v>
      </c>
      <c r="C1178" s="17" t="s">
        <v>48</v>
      </c>
      <c r="D1178" s="17" t="s">
        <v>61</v>
      </c>
      <c r="E1178" s="96" t="s">
        <v>38</v>
      </c>
      <c r="F1178" s="96" t="s">
        <v>38</v>
      </c>
      <c r="G1178" s="19">
        <v>0</v>
      </c>
      <c r="H1178" s="96" t="s">
        <v>38</v>
      </c>
      <c r="I1178" s="96" t="s">
        <v>38</v>
      </c>
      <c r="J1178" s="19">
        <v>4.2300000000000004</v>
      </c>
      <c r="K1178" s="19">
        <v>0</v>
      </c>
      <c r="L1178" t="str">
        <f>VLOOKUP(LEFT(A1178,FIND("-",A1178)-1),MASTER!A:C,2,FALSE())</f>
        <v>Gold</v>
      </c>
      <c r="M1178" t="str">
        <f>VLOOKUP(LEFT(A1178,FIND("-",A1178)-1),MASTER!A:C,3,FALSE())</f>
        <v>Sale</v>
      </c>
      <c r="N1178" t="str">
        <f t="shared" ref="N1178:N1241" si="98">IF(M1178="SALE",H1178,IF(M1178="Purchase",E1178,"False"))</f>
        <v/>
      </c>
      <c r="O1178" t="str">
        <f t="shared" ref="O1178:O1241" si="99">IF(M1178="SALE",I1178,IF(M1178="Purchase",F1178,"False"))</f>
        <v/>
      </c>
      <c r="P1178">
        <f t="shared" ref="P1178:P1241" si="100">IF(AND(N1178="",O1178=""),0,ROUND(N1178*O1178,3))</f>
        <v>0</v>
      </c>
      <c r="Q1178">
        <f t="shared" ref="Q1178:Q1241" si="101">IF(M1178="SALE",P1178,IF(M1178="Purchase",0,"FALSE"))</f>
        <v>0</v>
      </c>
      <c r="R1178">
        <f t="shared" ref="R1178:R1241" si="102">IF(M1178="Purchase",P1178,IF(M1178="Sale",0,"FALSE"))</f>
        <v>0</v>
      </c>
    </row>
    <row r="1179" spans="1:18" ht="15" customHeight="1">
      <c r="A1179" s="17" t="s">
        <v>215</v>
      </c>
      <c r="B1179" s="17" t="s">
        <v>194</v>
      </c>
      <c r="C1179" s="17" t="s">
        <v>48</v>
      </c>
      <c r="D1179" s="17" t="s">
        <v>42</v>
      </c>
      <c r="E1179" s="96" t="s">
        <v>38</v>
      </c>
      <c r="F1179" s="96" t="s">
        <v>38</v>
      </c>
      <c r="G1179" s="19">
        <v>0.44</v>
      </c>
      <c r="H1179" s="96" t="s">
        <v>38</v>
      </c>
      <c r="I1179" s="96" t="s">
        <v>38</v>
      </c>
      <c r="J1179" s="19">
        <v>0</v>
      </c>
      <c r="K1179" s="19">
        <v>0</v>
      </c>
      <c r="L1179" t="str">
        <f>VLOOKUP(LEFT(A1179,FIND("-",A1179)-1),MASTER!A:C,2,FALSE())</f>
        <v>Gold</v>
      </c>
      <c r="M1179" t="str">
        <f>VLOOKUP(LEFT(A1179,FIND("-",A1179)-1),MASTER!A:C,3,FALSE())</f>
        <v>Sale</v>
      </c>
      <c r="N1179" t="str">
        <f t="shared" si="98"/>
        <v/>
      </c>
      <c r="O1179" t="str">
        <f t="shared" si="99"/>
        <v/>
      </c>
      <c r="P1179">
        <f t="shared" si="100"/>
        <v>0</v>
      </c>
      <c r="Q1179">
        <f t="shared" si="101"/>
        <v>0</v>
      </c>
      <c r="R1179">
        <f t="shared" si="102"/>
        <v>0</v>
      </c>
    </row>
    <row r="1180" spans="1:18" ht="15" customHeight="1">
      <c r="A1180" s="17" t="s">
        <v>215</v>
      </c>
      <c r="B1180" s="17" t="s">
        <v>194</v>
      </c>
      <c r="C1180" s="17" t="s">
        <v>48</v>
      </c>
      <c r="D1180" s="17" t="s">
        <v>43</v>
      </c>
      <c r="E1180" s="96" t="s">
        <v>38</v>
      </c>
      <c r="F1180" s="96" t="s">
        <v>38</v>
      </c>
      <c r="G1180" s="19">
        <v>145008</v>
      </c>
      <c r="H1180" s="96" t="s">
        <v>38</v>
      </c>
      <c r="I1180" s="96" t="s">
        <v>38</v>
      </c>
      <c r="J1180" s="19">
        <v>0</v>
      </c>
      <c r="K1180" s="19">
        <v>0</v>
      </c>
      <c r="L1180" t="str">
        <f>VLOOKUP(LEFT(A1180,FIND("-",A1180)-1),MASTER!A:C,2,FALSE())</f>
        <v>Gold</v>
      </c>
      <c r="M1180" t="str">
        <f>VLOOKUP(LEFT(A1180,FIND("-",A1180)-1),MASTER!A:C,3,FALSE())</f>
        <v>Sale</v>
      </c>
      <c r="N1180" t="str">
        <f t="shared" si="98"/>
        <v/>
      </c>
      <c r="O1180" t="str">
        <f t="shared" si="99"/>
        <v/>
      </c>
      <c r="P1180">
        <f t="shared" si="100"/>
        <v>0</v>
      </c>
      <c r="Q1180">
        <f t="shared" si="101"/>
        <v>0</v>
      </c>
      <c r="R1180">
        <f t="shared" si="102"/>
        <v>0</v>
      </c>
    </row>
    <row r="1181" spans="1:18" ht="15" customHeight="1">
      <c r="A1181" s="17" t="s">
        <v>216</v>
      </c>
      <c r="B1181" s="17" t="s">
        <v>194</v>
      </c>
      <c r="C1181" s="17" t="s">
        <v>48</v>
      </c>
      <c r="D1181" s="17" t="s">
        <v>57</v>
      </c>
      <c r="E1181" s="96" t="s">
        <v>38</v>
      </c>
      <c r="F1181" s="19">
        <v>0</v>
      </c>
      <c r="G1181" s="19">
        <v>0</v>
      </c>
      <c r="H1181" s="97">
        <v>29.87</v>
      </c>
      <c r="I1181" s="19">
        <v>7056.9</v>
      </c>
      <c r="J1181" s="19">
        <v>210789.04</v>
      </c>
      <c r="K1181" s="19">
        <v>210789.04</v>
      </c>
      <c r="L1181" t="str">
        <f>VLOOKUP(LEFT(A1181,FIND("-",A1181)-1),MASTER!A:C,2,FALSE())</f>
        <v>Gold</v>
      </c>
      <c r="M1181" t="str">
        <f>VLOOKUP(LEFT(A1181,FIND("-",A1181)-1),MASTER!A:C,3,FALSE())</f>
        <v>Sale</v>
      </c>
      <c r="N1181">
        <f t="shared" si="98"/>
        <v>29.87</v>
      </c>
      <c r="O1181">
        <f t="shared" si="99"/>
        <v>7056.9</v>
      </c>
      <c r="P1181">
        <f t="shared" si="100"/>
        <v>210789.603</v>
      </c>
      <c r="Q1181">
        <f t="shared" si="101"/>
        <v>210789.603</v>
      </c>
      <c r="R1181">
        <f t="shared" si="102"/>
        <v>0</v>
      </c>
    </row>
    <row r="1182" spans="1:18" ht="15" customHeight="1">
      <c r="A1182" s="17" t="s">
        <v>216</v>
      </c>
      <c r="B1182" s="17" t="s">
        <v>194</v>
      </c>
      <c r="C1182" s="17" t="s">
        <v>48</v>
      </c>
      <c r="D1182" s="17" t="s">
        <v>58</v>
      </c>
      <c r="E1182" s="96" t="s">
        <v>38</v>
      </c>
      <c r="F1182" s="96" t="s">
        <v>38</v>
      </c>
      <c r="G1182" s="19">
        <v>0</v>
      </c>
      <c r="H1182" s="96" t="s">
        <v>38</v>
      </c>
      <c r="I1182" s="96" t="s">
        <v>38</v>
      </c>
      <c r="J1182" s="19">
        <v>423.42</v>
      </c>
      <c r="K1182" s="19">
        <v>423.42</v>
      </c>
      <c r="L1182" t="str">
        <f>VLOOKUP(LEFT(A1182,FIND("-",A1182)-1),MASTER!A:C,2,FALSE())</f>
        <v>Gold</v>
      </c>
      <c r="M1182" t="str">
        <f>VLOOKUP(LEFT(A1182,FIND("-",A1182)-1),MASTER!A:C,3,FALSE())</f>
        <v>Sale</v>
      </c>
      <c r="N1182" t="str">
        <f t="shared" si="98"/>
        <v/>
      </c>
      <c r="O1182" t="str">
        <f t="shared" si="99"/>
        <v/>
      </c>
      <c r="P1182">
        <f t="shared" si="100"/>
        <v>0</v>
      </c>
      <c r="Q1182">
        <f t="shared" si="101"/>
        <v>0</v>
      </c>
      <c r="R1182">
        <f t="shared" si="102"/>
        <v>0</v>
      </c>
    </row>
    <row r="1183" spans="1:18" ht="15" customHeight="1">
      <c r="A1183" s="17" t="s">
        <v>216</v>
      </c>
      <c r="B1183" s="17" t="s">
        <v>194</v>
      </c>
      <c r="C1183" s="17" t="s">
        <v>48</v>
      </c>
      <c r="D1183" s="17" t="s">
        <v>60</v>
      </c>
      <c r="E1183" s="96" t="s">
        <v>38</v>
      </c>
      <c r="F1183" s="96" t="s">
        <v>38</v>
      </c>
      <c r="G1183" s="19">
        <v>0</v>
      </c>
      <c r="H1183" s="96" t="s">
        <v>38</v>
      </c>
      <c r="I1183" s="96" t="s">
        <v>38</v>
      </c>
      <c r="J1183" s="19">
        <v>3161.84</v>
      </c>
      <c r="K1183" s="19">
        <v>0</v>
      </c>
      <c r="L1183" t="str">
        <f>VLOOKUP(LEFT(A1183,FIND("-",A1183)-1),MASTER!A:C,2,FALSE())</f>
        <v>Gold</v>
      </c>
      <c r="M1183" t="str">
        <f>VLOOKUP(LEFT(A1183,FIND("-",A1183)-1),MASTER!A:C,3,FALSE())</f>
        <v>Sale</v>
      </c>
      <c r="N1183" t="str">
        <f t="shared" si="98"/>
        <v/>
      </c>
      <c r="O1183" t="str">
        <f t="shared" si="99"/>
        <v/>
      </c>
      <c r="P1183">
        <f t="shared" si="100"/>
        <v>0</v>
      </c>
      <c r="Q1183">
        <f t="shared" si="101"/>
        <v>0</v>
      </c>
      <c r="R1183">
        <f t="shared" si="102"/>
        <v>0</v>
      </c>
    </row>
    <row r="1184" spans="1:18" ht="15" customHeight="1">
      <c r="A1184" s="17" t="s">
        <v>216</v>
      </c>
      <c r="B1184" s="17" t="s">
        <v>194</v>
      </c>
      <c r="C1184" s="17" t="s">
        <v>48</v>
      </c>
      <c r="D1184" s="17" t="s">
        <v>61</v>
      </c>
      <c r="E1184" s="96" t="s">
        <v>38</v>
      </c>
      <c r="F1184" s="96" t="s">
        <v>38</v>
      </c>
      <c r="G1184" s="19">
        <v>0</v>
      </c>
      <c r="H1184" s="96" t="s">
        <v>38</v>
      </c>
      <c r="I1184" s="96" t="s">
        <v>38</v>
      </c>
      <c r="J1184" s="19">
        <v>3161.84</v>
      </c>
      <c r="K1184" s="19">
        <v>0</v>
      </c>
      <c r="L1184" t="str">
        <f>VLOOKUP(LEFT(A1184,FIND("-",A1184)-1),MASTER!A:C,2,FALSE())</f>
        <v>Gold</v>
      </c>
      <c r="M1184" t="str">
        <f>VLOOKUP(LEFT(A1184,FIND("-",A1184)-1),MASTER!A:C,3,FALSE())</f>
        <v>Sale</v>
      </c>
      <c r="N1184" t="str">
        <f t="shared" si="98"/>
        <v/>
      </c>
      <c r="O1184" t="str">
        <f t="shared" si="99"/>
        <v/>
      </c>
      <c r="P1184">
        <f t="shared" si="100"/>
        <v>0</v>
      </c>
      <c r="Q1184">
        <f t="shared" si="101"/>
        <v>0</v>
      </c>
      <c r="R1184">
        <f t="shared" si="102"/>
        <v>0</v>
      </c>
    </row>
    <row r="1185" spans="1:18" ht="15" customHeight="1">
      <c r="A1185" s="17" t="s">
        <v>216</v>
      </c>
      <c r="B1185" s="17" t="s">
        <v>194</v>
      </c>
      <c r="C1185" s="17" t="s">
        <v>48</v>
      </c>
      <c r="D1185" s="17" t="s">
        <v>60</v>
      </c>
      <c r="E1185" s="96" t="s">
        <v>38</v>
      </c>
      <c r="F1185" s="96" t="s">
        <v>38</v>
      </c>
      <c r="G1185" s="19">
        <v>0</v>
      </c>
      <c r="H1185" s="96" t="s">
        <v>38</v>
      </c>
      <c r="I1185" s="96" t="s">
        <v>38</v>
      </c>
      <c r="J1185" s="19">
        <v>6.35</v>
      </c>
      <c r="K1185" s="19">
        <v>0</v>
      </c>
      <c r="L1185" t="str">
        <f>VLOOKUP(LEFT(A1185,FIND("-",A1185)-1),MASTER!A:C,2,FALSE())</f>
        <v>Gold</v>
      </c>
      <c r="M1185" t="str">
        <f>VLOOKUP(LEFT(A1185,FIND("-",A1185)-1),MASTER!A:C,3,FALSE())</f>
        <v>Sale</v>
      </c>
      <c r="N1185" t="str">
        <f t="shared" si="98"/>
        <v/>
      </c>
      <c r="O1185" t="str">
        <f t="shared" si="99"/>
        <v/>
      </c>
      <c r="P1185">
        <f t="shared" si="100"/>
        <v>0</v>
      </c>
      <c r="Q1185">
        <f t="shared" si="101"/>
        <v>0</v>
      </c>
      <c r="R1185">
        <f t="shared" si="102"/>
        <v>0</v>
      </c>
    </row>
    <row r="1186" spans="1:18" ht="15" customHeight="1">
      <c r="A1186" s="17" t="s">
        <v>216</v>
      </c>
      <c r="B1186" s="17" t="s">
        <v>194</v>
      </c>
      <c r="C1186" s="17" t="s">
        <v>48</v>
      </c>
      <c r="D1186" s="17" t="s">
        <v>61</v>
      </c>
      <c r="E1186" s="96" t="s">
        <v>38</v>
      </c>
      <c r="F1186" s="96" t="s">
        <v>38</v>
      </c>
      <c r="G1186" s="19">
        <v>0</v>
      </c>
      <c r="H1186" s="96" t="s">
        <v>38</v>
      </c>
      <c r="I1186" s="96" t="s">
        <v>38</v>
      </c>
      <c r="J1186" s="19">
        <v>6.35</v>
      </c>
      <c r="K1186" s="19">
        <v>0</v>
      </c>
      <c r="L1186" t="str">
        <f>VLOOKUP(LEFT(A1186,FIND("-",A1186)-1),MASTER!A:C,2,FALSE())</f>
        <v>Gold</v>
      </c>
      <c r="M1186" t="str">
        <f>VLOOKUP(LEFT(A1186,FIND("-",A1186)-1),MASTER!A:C,3,FALSE())</f>
        <v>Sale</v>
      </c>
      <c r="N1186" t="str">
        <f t="shared" si="98"/>
        <v/>
      </c>
      <c r="O1186" t="str">
        <f t="shared" si="99"/>
        <v/>
      </c>
      <c r="P1186">
        <f t="shared" si="100"/>
        <v>0</v>
      </c>
      <c r="Q1186">
        <f t="shared" si="101"/>
        <v>0</v>
      </c>
      <c r="R1186">
        <f t="shared" si="102"/>
        <v>0</v>
      </c>
    </row>
    <row r="1187" spans="1:18" ht="15" customHeight="1">
      <c r="A1187" s="17" t="s">
        <v>216</v>
      </c>
      <c r="B1187" s="17" t="s">
        <v>194</v>
      </c>
      <c r="C1187" s="17" t="s">
        <v>48</v>
      </c>
      <c r="D1187" s="17" t="s">
        <v>42</v>
      </c>
      <c r="E1187" s="96" t="s">
        <v>38</v>
      </c>
      <c r="F1187" s="96" t="s">
        <v>38</v>
      </c>
      <c r="G1187" s="19">
        <v>0</v>
      </c>
      <c r="H1187" s="96" t="s">
        <v>38</v>
      </c>
      <c r="I1187" s="96" t="s">
        <v>38</v>
      </c>
      <c r="J1187" s="19">
        <v>0.16</v>
      </c>
      <c r="K1187" s="19">
        <v>0</v>
      </c>
      <c r="L1187" t="str">
        <f>VLOOKUP(LEFT(A1187,FIND("-",A1187)-1),MASTER!A:C,2,FALSE())</f>
        <v>Gold</v>
      </c>
      <c r="M1187" t="str">
        <f>VLOOKUP(LEFT(A1187,FIND("-",A1187)-1),MASTER!A:C,3,FALSE())</f>
        <v>Sale</v>
      </c>
      <c r="N1187" t="str">
        <f t="shared" si="98"/>
        <v/>
      </c>
      <c r="O1187" t="str">
        <f t="shared" si="99"/>
        <v/>
      </c>
      <c r="P1187">
        <f t="shared" si="100"/>
        <v>0</v>
      </c>
      <c r="Q1187">
        <f t="shared" si="101"/>
        <v>0</v>
      </c>
      <c r="R1187">
        <f t="shared" si="102"/>
        <v>0</v>
      </c>
    </row>
    <row r="1188" spans="1:18" ht="15" customHeight="1">
      <c r="A1188" s="17" t="s">
        <v>216</v>
      </c>
      <c r="B1188" s="17" t="s">
        <v>194</v>
      </c>
      <c r="C1188" s="17" t="s">
        <v>48</v>
      </c>
      <c r="D1188" s="17" t="s">
        <v>43</v>
      </c>
      <c r="E1188" s="96" t="s">
        <v>38</v>
      </c>
      <c r="F1188" s="96" t="s">
        <v>38</v>
      </c>
      <c r="G1188" s="19">
        <v>217549</v>
      </c>
      <c r="H1188" s="96" t="s">
        <v>38</v>
      </c>
      <c r="I1188" s="96" t="s">
        <v>38</v>
      </c>
      <c r="J1188" s="19">
        <v>0</v>
      </c>
      <c r="K1188" s="19">
        <v>0</v>
      </c>
      <c r="L1188" t="str">
        <f>VLOOKUP(LEFT(A1188,FIND("-",A1188)-1),MASTER!A:C,2,FALSE())</f>
        <v>Gold</v>
      </c>
      <c r="M1188" t="str">
        <f>VLOOKUP(LEFT(A1188,FIND("-",A1188)-1),MASTER!A:C,3,FALSE())</f>
        <v>Sale</v>
      </c>
      <c r="N1188" t="str">
        <f t="shared" si="98"/>
        <v/>
      </c>
      <c r="O1188" t="str">
        <f t="shared" si="99"/>
        <v/>
      </c>
      <c r="P1188">
        <f t="shared" si="100"/>
        <v>0</v>
      </c>
      <c r="Q1188">
        <f t="shared" si="101"/>
        <v>0</v>
      </c>
      <c r="R1188">
        <f t="shared" si="102"/>
        <v>0</v>
      </c>
    </row>
    <row r="1189" spans="1:18" ht="15" customHeight="1">
      <c r="A1189" s="17" t="s">
        <v>217</v>
      </c>
      <c r="B1189" s="17" t="s">
        <v>194</v>
      </c>
      <c r="C1189" s="17" t="s">
        <v>48</v>
      </c>
      <c r="D1189" s="17" t="s">
        <v>57</v>
      </c>
      <c r="E1189" s="96" t="s">
        <v>38</v>
      </c>
      <c r="F1189" s="19">
        <v>0</v>
      </c>
      <c r="G1189" s="19">
        <v>0</v>
      </c>
      <c r="H1189" s="97">
        <v>29.87</v>
      </c>
      <c r="I1189" s="19">
        <v>7056.9</v>
      </c>
      <c r="J1189" s="19">
        <v>210789.04</v>
      </c>
      <c r="K1189" s="19">
        <v>210789.04</v>
      </c>
      <c r="L1189" t="str">
        <f>VLOOKUP(LEFT(A1189,FIND("-",A1189)-1),MASTER!A:C,2,FALSE())</f>
        <v>Gold</v>
      </c>
      <c r="M1189" t="str">
        <f>VLOOKUP(LEFT(A1189,FIND("-",A1189)-1),MASTER!A:C,3,FALSE())</f>
        <v>Sale</v>
      </c>
      <c r="N1189">
        <f t="shared" si="98"/>
        <v>29.87</v>
      </c>
      <c r="O1189">
        <f t="shared" si="99"/>
        <v>7056.9</v>
      </c>
      <c r="P1189">
        <f t="shared" si="100"/>
        <v>210789.603</v>
      </c>
      <c r="Q1189">
        <f t="shared" si="101"/>
        <v>210789.603</v>
      </c>
      <c r="R1189">
        <f t="shared" si="102"/>
        <v>0</v>
      </c>
    </row>
    <row r="1190" spans="1:18" ht="15" customHeight="1">
      <c r="A1190" s="17" t="s">
        <v>217</v>
      </c>
      <c r="B1190" s="17" t="s">
        <v>194</v>
      </c>
      <c r="C1190" s="17" t="s">
        <v>48</v>
      </c>
      <c r="D1190" s="17" t="s">
        <v>58</v>
      </c>
      <c r="E1190" s="96" t="s">
        <v>38</v>
      </c>
      <c r="F1190" s="96" t="s">
        <v>38</v>
      </c>
      <c r="G1190" s="19">
        <v>0</v>
      </c>
      <c r="H1190" s="96" t="s">
        <v>38</v>
      </c>
      <c r="I1190" s="96" t="s">
        <v>38</v>
      </c>
      <c r="J1190" s="19">
        <v>423.42</v>
      </c>
      <c r="K1190" s="19">
        <v>423.42</v>
      </c>
      <c r="L1190" t="str">
        <f>VLOOKUP(LEFT(A1190,FIND("-",A1190)-1),MASTER!A:C,2,FALSE())</f>
        <v>Gold</v>
      </c>
      <c r="M1190" t="str">
        <f>VLOOKUP(LEFT(A1190,FIND("-",A1190)-1),MASTER!A:C,3,FALSE())</f>
        <v>Sale</v>
      </c>
      <c r="N1190" t="str">
        <f t="shared" si="98"/>
        <v/>
      </c>
      <c r="O1190" t="str">
        <f t="shared" si="99"/>
        <v/>
      </c>
      <c r="P1190">
        <f t="shared" si="100"/>
        <v>0</v>
      </c>
      <c r="Q1190">
        <f t="shared" si="101"/>
        <v>0</v>
      </c>
      <c r="R1190">
        <f t="shared" si="102"/>
        <v>0</v>
      </c>
    </row>
    <row r="1191" spans="1:18" ht="15" customHeight="1">
      <c r="A1191" s="17" t="s">
        <v>217</v>
      </c>
      <c r="B1191" s="17" t="s">
        <v>194</v>
      </c>
      <c r="C1191" s="17" t="s">
        <v>48</v>
      </c>
      <c r="D1191" s="17" t="s">
        <v>60</v>
      </c>
      <c r="E1191" s="96" t="s">
        <v>38</v>
      </c>
      <c r="F1191" s="96" t="s">
        <v>38</v>
      </c>
      <c r="G1191" s="19">
        <v>0</v>
      </c>
      <c r="H1191" s="96" t="s">
        <v>38</v>
      </c>
      <c r="I1191" s="96" t="s">
        <v>38</v>
      </c>
      <c r="J1191" s="19">
        <v>3161.84</v>
      </c>
      <c r="K1191" s="19">
        <v>0</v>
      </c>
      <c r="L1191" t="str">
        <f>VLOOKUP(LEFT(A1191,FIND("-",A1191)-1),MASTER!A:C,2,FALSE())</f>
        <v>Gold</v>
      </c>
      <c r="M1191" t="str">
        <f>VLOOKUP(LEFT(A1191,FIND("-",A1191)-1),MASTER!A:C,3,FALSE())</f>
        <v>Sale</v>
      </c>
      <c r="N1191" t="str">
        <f t="shared" si="98"/>
        <v/>
      </c>
      <c r="O1191" t="str">
        <f t="shared" si="99"/>
        <v/>
      </c>
      <c r="P1191">
        <f t="shared" si="100"/>
        <v>0</v>
      </c>
      <c r="Q1191">
        <f t="shared" si="101"/>
        <v>0</v>
      </c>
      <c r="R1191">
        <f t="shared" si="102"/>
        <v>0</v>
      </c>
    </row>
    <row r="1192" spans="1:18" ht="15" customHeight="1">
      <c r="A1192" s="17" t="s">
        <v>217</v>
      </c>
      <c r="B1192" s="17" t="s">
        <v>194</v>
      </c>
      <c r="C1192" s="17" t="s">
        <v>48</v>
      </c>
      <c r="D1192" s="17" t="s">
        <v>61</v>
      </c>
      <c r="E1192" s="96" t="s">
        <v>38</v>
      </c>
      <c r="F1192" s="96" t="s">
        <v>38</v>
      </c>
      <c r="G1192" s="19">
        <v>0</v>
      </c>
      <c r="H1192" s="96" t="s">
        <v>38</v>
      </c>
      <c r="I1192" s="96" t="s">
        <v>38</v>
      </c>
      <c r="J1192" s="19">
        <v>3161.84</v>
      </c>
      <c r="K1192" s="19">
        <v>0</v>
      </c>
      <c r="L1192" t="str">
        <f>VLOOKUP(LEFT(A1192,FIND("-",A1192)-1),MASTER!A:C,2,FALSE())</f>
        <v>Gold</v>
      </c>
      <c r="M1192" t="str">
        <f>VLOOKUP(LEFT(A1192,FIND("-",A1192)-1),MASTER!A:C,3,FALSE())</f>
        <v>Sale</v>
      </c>
      <c r="N1192" t="str">
        <f t="shared" si="98"/>
        <v/>
      </c>
      <c r="O1192" t="str">
        <f t="shared" si="99"/>
        <v/>
      </c>
      <c r="P1192">
        <f t="shared" si="100"/>
        <v>0</v>
      </c>
      <c r="Q1192">
        <f t="shared" si="101"/>
        <v>0</v>
      </c>
      <c r="R1192">
        <f t="shared" si="102"/>
        <v>0</v>
      </c>
    </row>
    <row r="1193" spans="1:18" ht="15" customHeight="1">
      <c r="A1193" s="17" t="s">
        <v>217</v>
      </c>
      <c r="B1193" s="17" t="s">
        <v>194</v>
      </c>
      <c r="C1193" s="17" t="s">
        <v>48</v>
      </c>
      <c r="D1193" s="17" t="s">
        <v>60</v>
      </c>
      <c r="E1193" s="96" t="s">
        <v>38</v>
      </c>
      <c r="F1193" s="96" t="s">
        <v>38</v>
      </c>
      <c r="G1193" s="19">
        <v>0</v>
      </c>
      <c r="H1193" s="96" t="s">
        <v>38</v>
      </c>
      <c r="I1193" s="96" t="s">
        <v>38</v>
      </c>
      <c r="J1193" s="19">
        <v>6.35</v>
      </c>
      <c r="K1193" s="19">
        <v>0</v>
      </c>
      <c r="L1193" t="str">
        <f>VLOOKUP(LEFT(A1193,FIND("-",A1193)-1),MASTER!A:C,2,FALSE())</f>
        <v>Gold</v>
      </c>
      <c r="M1193" t="str">
        <f>VLOOKUP(LEFT(A1193,FIND("-",A1193)-1),MASTER!A:C,3,FALSE())</f>
        <v>Sale</v>
      </c>
      <c r="N1193" t="str">
        <f t="shared" si="98"/>
        <v/>
      </c>
      <c r="O1193" t="str">
        <f t="shared" si="99"/>
        <v/>
      </c>
      <c r="P1193">
        <f t="shared" si="100"/>
        <v>0</v>
      </c>
      <c r="Q1193">
        <f t="shared" si="101"/>
        <v>0</v>
      </c>
      <c r="R1193">
        <f t="shared" si="102"/>
        <v>0</v>
      </c>
    </row>
    <row r="1194" spans="1:18" ht="15" customHeight="1">
      <c r="A1194" s="17" t="s">
        <v>217</v>
      </c>
      <c r="B1194" s="17" t="s">
        <v>194</v>
      </c>
      <c r="C1194" s="17" t="s">
        <v>48</v>
      </c>
      <c r="D1194" s="17" t="s">
        <v>61</v>
      </c>
      <c r="E1194" s="96" t="s">
        <v>38</v>
      </c>
      <c r="F1194" s="96" t="s">
        <v>38</v>
      </c>
      <c r="G1194" s="19">
        <v>0</v>
      </c>
      <c r="H1194" s="96" t="s">
        <v>38</v>
      </c>
      <c r="I1194" s="96" t="s">
        <v>38</v>
      </c>
      <c r="J1194" s="19">
        <v>6.35</v>
      </c>
      <c r="K1194" s="19">
        <v>0</v>
      </c>
      <c r="L1194" t="str">
        <f>VLOOKUP(LEFT(A1194,FIND("-",A1194)-1),MASTER!A:C,2,FALSE())</f>
        <v>Gold</v>
      </c>
      <c r="M1194" t="str">
        <f>VLOOKUP(LEFT(A1194,FIND("-",A1194)-1),MASTER!A:C,3,FALSE())</f>
        <v>Sale</v>
      </c>
      <c r="N1194" t="str">
        <f t="shared" si="98"/>
        <v/>
      </c>
      <c r="O1194" t="str">
        <f t="shared" si="99"/>
        <v/>
      </c>
      <c r="P1194">
        <f t="shared" si="100"/>
        <v>0</v>
      </c>
      <c r="Q1194">
        <f t="shared" si="101"/>
        <v>0</v>
      </c>
      <c r="R1194">
        <f t="shared" si="102"/>
        <v>0</v>
      </c>
    </row>
    <row r="1195" spans="1:18" ht="15" customHeight="1">
      <c r="A1195" s="17" t="s">
        <v>217</v>
      </c>
      <c r="B1195" s="17" t="s">
        <v>194</v>
      </c>
      <c r="C1195" s="17" t="s">
        <v>48</v>
      </c>
      <c r="D1195" s="17" t="s">
        <v>42</v>
      </c>
      <c r="E1195" s="96" t="s">
        <v>38</v>
      </c>
      <c r="F1195" s="96" t="s">
        <v>38</v>
      </c>
      <c r="G1195" s="19">
        <v>0</v>
      </c>
      <c r="H1195" s="96" t="s">
        <v>38</v>
      </c>
      <c r="I1195" s="96" t="s">
        <v>38</v>
      </c>
      <c r="J1195" s="19">
        <v>0.16</v>
      </c>
      <c r="K1195" s="19">
        <v>0</v>
      </c>
      <c r="L1195" t="str">
        <f>VLOOKUP(LEFT(A1195,FIND("-",A1195)-1),MASTER!A:C,2,FALSE())</f>
        <v>Gold</v>
      </c>
      <c r="M1195" t="str">
        <f>VLOOKUP(LEFT(A1195,FIND("-",A1195)-1),MASTER!A:C,3,FALSE())</f>
        <v>Sale</v>
      </c>
      <c r="N1195" t="str">
        <f t="shared" si="98"/>
        <v/>
      </c>
      <c r="O1195" t="str">
        <f t="shared" si="99"/>
        <v/>
      </c>
      <c r="P1195">
        <f t="shared" si="100"/>
        <v>0</v>
      </c>
      <c r="Q1195">
        <f t="shared" si="101"/>
        <v>0</v>
      </c>
      <c r="R1195">
        <f t="shared" si="102"/>
        <v>0</v>
      </c>
    </row>
    <row r="1196" spans="1:18" ht="15" customHeight="1">
      <c r="A1196" s="17" t="s">
        <v>217</v>
      </c>
      <c r="B1196" s="17" t="s">
        <v>194</v>
      </c>
      <c r="C1196" s="17" t="s">
        <v>48</v>
      </c>
      <c r="D1196" s="17" t="s">
        <v>43</v>
      </c>
      <c r="E1196" s="96" t="s">
        <v>38</v>
      </c>
      <c r="F1196" s="96" t="s">
        <v>38</v>
      </c>
      <c r="G1196" s="19">
        <v>217549</v>
      </c>
      <c r="H1196" s="96" t="s">
        <v>38</v>
      </c>
      <c r="I1196" s="96" t="s">
        <v>38</v>
      </c>
      <c r="J1196" s="19">
        <v>0</v>
      </c>
      <c r="K1196" s="19">
        <v>0</v>
      </c>
      <c r="L1196" t="str">
        <f>VLOOKUP(LEFT(A1196,FIND("-",A1196)-1),MASTER!A:C,2,FALSE())</f>
        <v>Gold</v>
      </c>
      <c r="M1196" t="str">
        <f>VLOOKUP(LEFT(A1196,FIND("-",A1196)-1),MASTER!A:C,3,FALSE())</f>
        <v>Sale</v>
      </c>
      <c r="N1196" t="str">
        <f t="shared" si="98"/>
        <v/>
      </c>
      <c r="O1196" t="str">
        <f t="shared" si="99"/>
        <v/>
      </c>
      <c r="P1196">
        <f t="shared" si="100"/>
        <v>0</v>
      </c>
      <c r="Q1196">
        <f t="shared" si="101"/>
        <v>0</v>
      </c>
      <c r="R1196">
        <f t="shared" si="102"/>
        <v>0</v>
      </c>
    </row>
    <row r="1197" spans="1:18" ht="15" customHeight="1">
      <c r="A1197" s="17" t="s">
        <v>218</v>
      </c>
      <c r="B1197" s="17" t="s">
        <v>194</v>
      </c>
      <c r="C1197" s="17" t="s">
        <v>48</v>
      </c>
      <c r="D1197" s="17" t="s">
        <v>57</v>
      </c>
      <c r="E1197" s="96" t="s">
        <v>38</v>
      </c>
      <c r="F1197" s="19">
        <v>0</v>
      </c>
      <c r="G1197" s="19">
        <v>0</v>
      </c>
      <c r="H1197" s="97">
        <v>34.854999999999997</v>
      </c>
      <c r="I1197" s="19">
        <v>7056.9</v>
      </c>
      <c r="J1197" s="19">
        <v>245967.35</v>
      </c>
      <c r="K1197" s="19">
        <v>245967.35</v>
      </c>
      <c r="L1197" t="str">
        <f>VLOOKUP(LEFT(A1197,FIND("-",A1197)-1),MASTER!A:C,2,FALSE())</f>
        <v>Gold</v>
      </c>
      <c r="M1197" t="str">
        <f>VLOOKUP(LEFT(A1197,FIND("-",A1197)-1),MASTER!A:C,3,FALSE())</f>
        <v>Sale</v>
      </c>
      <c r="N1197">
        <f t="shared" si="98"/>
        <v>34.854999999999997</v>
      </c>
      <c r="O1197">
        <f t="shared" si="99"/>
        <v>7056.9</v>
      </c>
      <c r="P1197">
        <f t="shared" si="100"/>
        <v>245968.25</v>
      </c>
      <c r="Q1197">
        <f t="shared" si="101"/>
        <v>245968.25</v>
      </c>
      <c r="R1197">
        <f t="shared" si="102"/>
        <v>0</v>
      </c>
    </row>
    <row r="1198" spans="1:18" ht="15" customHeight="1">
      <c r="A1198" s="17" t="s">
        <v>218</v>
      </c>
      <c r="B1198" s="17" t="s">
        <v>194</v>
      </c>
      <c r="C1198" s="17" t="s">
        <v>48</v>
      </c>
      <c r="D1198" s="17" t="s">
        <v>58</v>
      </c>
      <c r="E1198" s="96" t="s">
        <v>38</v>
      </c>
      <c r="F1198" s="96" t="s">
        <v>38</v>
      </c>
      <c r="G1198" s="19">
        <v>0</v>
      </c>
      <c r="H1198" s="96" t="s">
        <v>38</v>
      </c>
      <c r="I1198" s="96" t="s">
        <v>38</v>
      </c>
      <c r="J1198" s="19">
        <v>493.99</v>
      </c>
      <c r="K1198" s="19">
        <v>493.99</v>
      </c>
      <c r="L1198" t="str">
        <f>VLOOKUP(LEFT(A1198,FIND("-",A1198)-1),MASTER!A:C,2,FALSE())</f>
        <v>Gold</v>
      </c>
      <c r="M1198" t="str">
        <f>VLOOKUP(LEFT(A1198,FIND("-",A1198)-1),MASTER!A:C,3,FALSE())</f>
        <v>Sale</v>
      </c>
      <c r="N1198" t="str">
        <f t="shared" si="98"/>
        <v/>
      </c>
      <c r="O1198" t="str">
        <f t="shared" si="99"/>
        <v/>
      </c>
      <c r="P1198">
        <f t="shared" si="100"/>
        <v>0</v>
      </c>
      <c r="Q1198">
        <f t="shared" si="101"/>
        <v>0</v>
      </c>
      <c r="R1198">
        <f t="shared" si="102"/>
        <v>0</v>
      </c>
    </row>
    <row r="1199" spans="1:18" ht="15" customHeight="1">
      <c r="A1199" s="17" t="s">
        <v>218</v>
      </c>
      <c r="B1199" s="17" t="s">
        <v>194</v>
      </c>
      <c r="C1199" s="17" t="s">
        <v>48</v>
      </c>
      <c r="D1199" s="17" t="s">
        <v>60</v>
      </c>
      <c r="E1199" s="96" t="s">
        <v>38</v>
      </c>
      <c r="F1199" s="96" t="s">
        <v>38</v>
      </c>
      <c r="G1199" s="19">
        <v>0</v>
      </c>
      <c r="H1199" s="96" t="s">
        <v>38</v>
      </c>
      <c r="I1199" s="96" t="s">
        <v>38</v>
      </c>
      <c r="J1199" s="19">
        <v>3689.51</v>
      </c>
      <c r="K1199" s="19">
        <v>0</v>
      </c>
      <c r="L1199" t="str">
        <f>VLOOKUP(LEFT(A1199,FIND("-",A1199)-1),MASTER!A:C,2,FALSE())</f>
        <v>Gold</v>
      </c>
      <c r="M1199" t="str">
        <f>VLOOKUP(LEFT(A1199,FIND("-",A1199)-1),MASTER!A:C,3,FALSE())</f>
        <v>Sale</v>
      </c>
      <c r="N1199" t="str">
        <f t="shared" si="98"/>
        <v/>
      </c>
      <c r="O1199" t="str">
        <f t="shared" si="99"/>
        <v/>
      </c>
      <c r="P1199">
        <f t="shared" si="100"/>
        <v>0</v>
      </c>
      <c r="Q1199">
        <f t="shared" si="101"/>
        <v>0</v>
      </c>
      <c r="R1199">
        <f t="shared" si="102"/>
        <v>0</v>
      </c>
    </row>
    <row r="1200" spans="1:18" ht="15" customHeight="1">
      <c r="A1200" s="17" t="s">
        <v>218</v>
      </c>
      <c r="B1200" s="17" t="s">
        <v>194</v>
      </c>
      <c r="C1200" s="17" t="s">
        <v>48</v>
      </c>
      <c r="D1200" s="17" t="s">
        <v>61</v>
      </c>
      <c r="E1200" s="96" t="s">
        <v>38</v>
      </c>
      <c r="F1200" s="96" t="s">
        <v>38</v>
      </c>
      <c r="G1200" s="19">
        <v>0</v>
      </c>
      <c r="H1200" s="96" t="s">
        <v>38</v>
      </c>
      <c r="I1200" s="96" t="s">
        <v>38</v>
      </c>
      <c r="J1200" s="19">
        <v>3689.51</v>
      </c>
      <c r="K1200" s="19">
        <v>0</v>
      </c>
      <c r="L1200" t="str">
        <f>VLOOKUP(LEFT(A1200,FIND("-",A1200)-1),MASTER!A:C,2,FALSE())</f>
        <v>Gold</v>
      </c>
      <c r="M1200" t="str">
        <f>VLOOKUP(LEFT(A1200,FIND("-",A1200)-1),MASTER!A:C,3,FALSE())</f>
        <v>Sale</v>
      </c>
      <c r="N1200" t="str">
        <f t="shared" si="98"/>
        <v/>
      </c>
      <c r="O1200" t="str">
        <f t="shared" si="99"/>
        <v/>
      </c>
      <c r="P1200">
        <f t="shared" si="100"/>
        <v>0</v>
      </c>
      <c r="Q1200">
        <f t="shared" si="101"/>
        <v>0</v>
      </c>
      <c r="R1200">
        <f t="shared" si="102"/>
        <v>0</v>
      </c>
    </row>
    <row r="1201" spans="1:18" ht="15" customHeight="1">
      <c r="A1201" s="17" t="s">
        <v>218</v>
      </c>
      <c r="B1201" s="17" t="s">
        <v>194</v>
      </c>
      <c r="C1201" s="17" t="s">
        <v>48</v>
      </c>
      <c r="D1201" s="17" t="s">
        <v>60</v>
      </c>
      <c r="E1201" s="96" t="s">
        <v>38</v>
      </c>
      <c r="F1201" s="96" t="s">
        <v>38</v>
      </c>
      <c r="G1201" s="19">
        <v>0</v>
      </c>
      <c r="H1201" s="96" t="s">
        <v>38</v>
      </c>
      <c r="I1201" s="96" t="s">
        <v>38</v>
      </c>
      <c r="J1201" s="19">
        <v>7.41</v>
      </c>
      <c r="K1201" s="19">
        <v>0</v>
      </c>
      <c r="L1201" t="str">
        <f>VLOOKUP(LEFT(A1201,FIND("-",A1201)-1),MASTER!A:C,2,FALSE())</f>
        <v>Gold</v>
      </c>
      <c r="M1201" t="str">
        <f>VLOOKUP(LEFT(A1201,FIND("-",A1201)-1),MASTER!A:C,3,FALSE())</f>
        <v>Sale</v>
      </c>
      <c r="N1201" t="str">
        <f t="shared" si="98"/>
        <v/>
      </c>
      <c r="O1201" t="str">
        <f t="shared" si="99"/>
        <v/>
      </c>
      <c r="P1201">
        <f t="shared" si="100"/>
        <v>0</v>
      </c>
      <c r="Q1201">
        <f t="shared" si="101"/>
        <v>0</v>
      </c>
      <c r="R1201">
        <f t="shared" si="102"/>
        <v>0</v>
      </c>
    </row>
    <row r="1202" spans="1:18" ht="15" customHeight="1">
      <c r="A1202" s="17" t="s">
        <v>218</v>
      </c>
      <c r="B1202" s="17" t="s">
        <v>194</v>
      </c>
      <c r="C1202" s="17" t="s">
        <v>48</v>
      </c>
      <c r="D1202" s="17" t="s">
        <v>61</v>
      </c>
      <c r="E1202" s="96" t="s">
        <v>38</v>
      </c>
      <c r="F1202" s="96" t="s">
        <v>38</v>
      </c>
      <c r="G1202" s="19">
        <v>0</v>
      </c>
      <c r="H1202" s="96" t="s">
        <v>38</v>
      </c>
      <c r="I1202" s="96" t="s">
        <v>38</v>
      </c>
      <c r="J1202" s="19">
        <v>7.41</v>
      </c>
      <c r="K1202" s="19">
        <v>0</v>
      </c>
      <c r="L1202" t="str">
        <f>VLOOKUP(LEFT(A1202,FIND("-",A1202)-1),MASTER!A:C,2,FALSE())</f>
        <v>Gold</v>
      </c>
      <c r="M1202" t="str">
        <f>VLOOKUP(LEFT(A1202,FIND("-",A1202)-1),MASTER!A:C,3,FALSE())</f>
        <v>Sale</v>
      </c>
      <c r="N1202" t="str">
        <f t="shared" si="98"/>
        <v/>
      </c>
      <c r="O1202" t="str">
        <f t="shared" si="99"/>
        <v/>
      </c>
      <c r="P1202">
        <f t="shared" si="100"/>
        <v>0</v>
      </c>
      <c r="Q1202">
        <f t="shared" si="101"/>
        <v>0</v>
      </c>
      <c r="R1202">
        <f t="shared" si="102"/>
        <v>0</v>
      </c>
    </row>
    <row r="1203" spans="1:18" ht="15" customHeight="1">
      <c r="A1203" s="17" t="s">
        <v>218</v>
      </c>
      <c r="B1203" s="17" t="s">
        <v>194</v>
      </c>
      <c r="C1203" s="17" t="s">
        <v>48</v>
      </c>
      <c r="D1203" s="17" t="s">
        <v>42</v>
      </c>
      <c r="E1203" s="96" t="s">
        <v>38</v>
      </c>
      <c r="F1203" s="96" t="s">
        <v>38</v>
      </c>
      <c r="G1203" s="19">
        <v>0.18</v>
      </c>
      <c r="H1203" s="96" t="s">
        <v>38</v>
      </c>
      <c r="I1203" s="96" t="s">
        <v>38</v>
      </c>
      <c r="J1203" s="19">
        <v>0</v>
      </c>
      <c r="K1203" s="19">
        <v>0</v>
      </c>
      <c r="L1203" t="str">
        <f>VLOOKUP(LEFT(A1203,FIND("-",A1203)-1),MASTER!A:C,2,FALSE())</f>
        <v>Gold</v>
      </c>
      <c r="M1203" t="str">
        <f>VLOOKUP(LEFT(A1203,FIND("-",A1203)-1),MASTER!A:C,3,FALSE())</f>
        <v>Sale</v>
      </c>
      <c r="N1203" t="str">
        <f t="shared" si="98"/>
        <v/>
      </c>
      <c r="O1203" t="str">
        <f t="shared" si="99"/>
        <v/>
      </c>
      <c r="P1203">
        <f t="shared" si="100"/>
        <v>0</v>
      </c>
      <c r="Q1203">
        <f t="shared" si="101"/>
        <v>0</v>
      </c>
      <c r="R1203">
        <f t="shared" si="102"/>
        <v>0</v>
      </c>
    </row>
    <row r="1204" spans="1:18" ht="15" customHeight="1">
      <c r="A1204" s="17" t="s">
        <v>218</v>
      </c>
      <c r="B1204" s="17" t="s">
        <v>194</v>
      </c>
      <c r="C1204" s="17" t="s">
        <v>48</v>
      </c>
      <c r="D1204" s="17" t="s">
        <v>43</v>
      </c>
      <c r="E1204" s="96" t="s">
        <v>38</v>
      </c>
      <c r="F1204" s="96" t="s">
        <v>38</v>
      </c>
      <c r="G1204" s="19">
        <v>253855</v>
      </c>
      <c r="H1204" s="96" t="s">
        <v>38</v>
      </c>
      <c r="I1204" s="96" t="s">
        <v>38</v>
      </c>
      <c r="J1204" s="19">
        <v>0</v>
      </c>
      <c r="K1204" s="19">
        <v>0</v>
      </c>
      <c r="L1204" t="str">
        <f>VLOOKUP(LEFT(A1204,FIND("-",A1204)-1),MASTER!A:C,2,FALSE())</f>
        <v>Gold</v>
      </c>
      <c r="M1204" t="str">
        <f>VLOOKUP(LEFT(A1204,FIND("-",A1204)-1),MASTER!A:C,3,FALSE())</f>
        <v>Sale</v>
      </c>
      <c r="N1204" t="str">
        <f t="shared" si="98"/>
        <v/>
      </c>
      <c r="O1204" t="str">
        <f t="shared" si="99"/>
        <v/>
      </c>
      <c r="P1204">
        <f t="shared" si="100"/>
        <v>0</v>
      </c>
      <c r="Q1204">
        <f t="shared" si="101"/>
        <v>0</v>
      </c>
      <c r="R1204">
        <f t="shared" si="102"/>
        <v>0</v>
      </c>
    </row>
    <row r="1205" spans="1:18" ht="15" customHeight="1">
      <c r="A1205" s="17" t="s">
        <v>219</v>
      </c>
      <c r="B1205" s="17" t="s">
        <v>194</v>
      </c>
      <c r="C1205" s="17" t="s">
        <v>48</v>
      </c>
      <c r="D1205" s="17" t="s">
        <v>49</v>
      </c>
      <c r="E1205" s="96" t="s">
        <v>38</v>
      </c>
      <c r="F1205" s="19">
        <v>0</v>
      </c>
      <c r="G1205" s="19">
        <v>0</v>
      </c>
      <c r="H1205" s="97">
        <v>568.08600000000001</v>
      </c>
      <c r="I1205" s="19">
        <v>7056.9</v>
      </c>
      <c r="J1205" s="19">
        <v>2404829.23</v>
      </c>
      <c r="K1205" s="19">
        <v>2404829.23</v>
      </c>
      <c r="L1205" t="str">
        <f>VLOOKUP(LEFT(A1205,FIND("-",A1205)-1),MASTER!A:C,2,FALSE())</f>
        <v>Gold</v>
      </c>
      <c r="M1205" t="str">
        <f>VLOOKUP(LEFT(A1205,FIND("-",A1205)-1),MASTER!A:C,3,FALSE())</f>
        <v>Sale</v>
      </c>
      <c r="N1205">
        <f t="shared" si="98"/>
        <v>568.08600000000001</v>
      </c>
      <c r="O1205">
        <f t="shared" si="99"/>
        <v>7056.9</v>
      </c>
      <c r="P1205">
        <f t="shared" si="100"/>
        <v>4008926.0929999999</v>
      </c>
      <c r="Q1205">
        <f t="shared" si="101"/>
        <v>4008926.0929999999</v>
      </c>
      <c r="R1205">
        <f t="shared" si="102"/>
        <v>0</v>
      </c>
    </row>
    <row r="1206" spans="1:18" ht="15" customHeight="1">
      <c r="A1206" s="17" t="s">
        <v>219</v>
      </c>
      <c r="B1206" s="17" t="s">
        <v>194</v>
      </c>
      <c r="C1206" s="17" t="s">
        <v>48</v>
      </c>
      <c r="D1206" s="17" t="s">
        <v>50</v>
      </c>
      <c r="E1206" s="96" t="s">
        <v>38</v>
      </c>
      <c r="F1206" s="96" t="s">
        <v>38</v>
      </c>
      <c r="G1206" s="19">
        <v>0</v>
      </c>
      <c r="H1206" s="96" t="s">
        <v>38</v>
      </c>
      <c r="I1206" s="96" t="s">
        <v>38</v>
      </c>
      <c r="J1206" s="19">
        <v>107455.41</v>
      </c>
      <c r="K1206" s="19">
        <v>107455.41</v>
      </c>
      <c r="L1206" t="str">
        <f>VLOOKUP(LEFT(A1206,FIND("-",A1206)-1),MASTER!A:C,2,FALSE())</f>
        <v>Gold</v>
      </c>
      <c r="M1206" t="str">
        <f>VLOOKUP(LEFT(A1206,FIND("-",A1206)-1),MASTER!A:C,3,FALSE())</f>
        <v>Sale</v>
      </c>
      <c r="N1206" t="str">
        <f t="shared" si="98"/>
        <v/>
      </c>
      <c r="O1206" t="str">
        <f t="shared" si="99"/>
        <v/>
      </c>
      <c r="P1206">
        <f t="shared" si="100"/>
        <v>0</v>
      </c>
      <c r="Q1206">
        <f t="shared" si="101"/>
        <v>0</v>
      </c>
      <c r="R1206">
        <f t="shared" si="102"/>
        <v>0</v>
      </c>
    </row>
    <row r="1207" spans="1:18" ht="15" customHeight="1">
      <c r="A1207" s="17" t="s">
        <v>219</v>
      </c>
      <c r="B1207" s="17" t="s">
        <v>194</v>
      </c>
      <c r="C1207" s="17" t="s">
        <v>48</v>
      </c>
      <c r="D1207" s="17" t="s">
        <v>57</v>
      </c>
      <c r="E1207" s="96" t="s">
        <v>38</v>
      </c>
      <c r="F1207" s="96" t="s">
        <v>38</v>
      </c>
      <c r="G1207" s="19">
        <v>0</v>
      </c>
      <c r="H1207" s="96" t="s">
        <v>38</v>
      </c>
      <c r="I1207" s="96" t="s">
        <v>38</v>
      </c>
      <c r="J1207" s="19">
        <v>1604089.11</v>
      </c>
      <c r="K1207" s="19">
        <v>1604089.11</v>
      </c>
      <c r="L1207" t="str">
        <f>VLOOKUP(LEFT(A1207,FIND("-",A1207)-1),MASTER!A:C,2,FALSE())</f>
        <v>Gold</v>
      </c>
      <c r="M1207" t="str">
        <f>VLOOKUP(LEFT(A1207,FIND("-",A1207)-1),MASTER!A:C,3,FALSE())</f>
        <v>Sale</v>
      </c>
      <c r="N1207" t="str">
        <f t="shared" si="98"/>
        <v/>
      </c>
      <c r="O1207" t="str">
        <f t="shared" si="99"/>
        <v/>
      </c>
      <c r="P1207">
        <f t="shared" si="100"/>
        <v>0</v>
      </c>
      <c r="Q1207">
        <f t="shared" si="101"/>
        <v>0</v>
      </c>
      <c r="R1207">
        <f t="shared" si="102"/>
        <v>0</v>
      </c>
    </row>
    <row r="1208" spans="1:18" ht="15" customHeight="1">
      <c r="A1208" s="17" t="s">
        <v>219</v>
      </c>
      <c r="B1208" s="17" t="s">
        <v>194</v>
      </c>
      <c r="C1208" s="17" t="s">
        <v>48</v>
      </c>
      <c r="D1208" s="17" t="s">
        <v>58</v>
      </c>
      <c r="E1208" s="96" t="s">
        <v>38</v>
      </c>
      <c r="F1208" s="96" t="s">
        <v>38</v>
      </c>
      <c r="G1208" s="19">
        <v>0</v>
      </c>
      <c r="H1208" s="96" t="s">
        <v>38</v>
      </c>
      <c r="I1208" s="96" t="s">
        <v>38</v>
      </c>
      <c r="J1208" s="19">
        <v>2512.27</v>
      </c>
      <c r="K1208" s="19">
        <v>2512.27</v>
      </c>
      <c r="L1208" t="str">
        <f>VLOOKUP(LEFT(A1208,FIND("-",A1208)-1),MASTER!A:C,2,FALSE())</f>
        <v>Gold</v>
      </c>
      <c r="M1208" t="str">
        <f>VLOOKUP(LEFT(A1208,FIND("-",A1208)-1),MASTER!A:C,3,FALSE())</f>
        <v>Sale</v>
      </c>
      <c r="N1208" t="str">
        <f t="shared" si="98"/>
        <v/>
      </c>
      <c r="O1208" t="str">
        <f t="shared" si="99"/>
        <v/>
      </c>
      <c r="P1208">
        <f t="shared" si="100"/>
        <v>0</v>
      </c>
      <c r="Q1208">
        <f t="shared" si="101"/>
        <v>0</v>
      </c>
      <c r="R1208">
        <f t="shared" si="102"/>
        <v>0</v>
      </c>
    </row>
    <row r="1209" spans="1:18" ht="15" customHeight="1">
      <c r="A1209" s="17" t="s">
        <v>219</v>
      </c>
      <c r="B1209" s="17" t="s">
        <v>194</v>
      </c>
      <c r="C1209" s="17" t="s">
        <v>48</v>
      </c>
      <c r="D1209" s="17" t="s">
        <v>56</v>
      </c>
      <c r="E1209" s="96" t="s">
        <v>38</v>
      </c>
      <c r="F1209" s="96" t="s">
        <v>38</v>
      </c>
      <c r="G1209" s="19">
        <v>0</v>
      </c>
      <c r="H1209" s="96" t="s">
        <v>38</v>
      </c>
      <c r="I1209" s="96" t="s">
        <v>38</v>
      </c>
      <c r="J1209" s="19">
        <v>1.25</v>
      </c>
      <c r="K1209" s="19">
        <v>1.25</v>
      </c>
      <c r="L1209" t="str">
        <f>VLOOKUP(LEFT(A1209,FIND("-",A1209)-1),MASTER!A:C,2,FALSE())</f>
        <v>Gold</v>
      </c>
      <c r="M1209" t="str">
        <f>VLOOKUP(LEFT(A1209,FIND("-",A1209)-1),MASTER!A:C,3,FALSE())</f>
        <v>Sale</v>
      </c>
      <c r="N1209" t="str">
        <f t="shared" si="98"/>
        <v/>
      </c>
      <c r="O1209" t="str">
        <f t="shared" si="99"/>
        <v/>
      </c>
      <c r="P1209">
        <f t="shared" si="100"/>
        <v>0</v>
      </c>
      <c r="Q1209">
        <f t="shared" si="101"/>
        <v>0</v>
      </c>
      <c r="R1209">
        <f t="shared" si="102"/>
        <v>0</v>
      </c>
    </row>
    <row r="1210" spans="1:18" ht="15" customHeight="1">
      <c r="A1210" s="17" t="s">
        <v>219</v>
      </c>
      <c r="B1210" s="17" t="s">
        <v>194</v>
      </c>
      <c r="C1210" s="17" t="s">
        <v>48</v>
      </c>
      <c r="D1210" s="17" t="s">
        <v>59</v>
      </c>
      <c r="E1210" s="96" t="s">
        <v>38</v>
      </c>
      <c r="F1210" s="96" t="s">
        <v>38</v>
      </c>
      <c r="G1210" s="19">
        <v>0</v>
      </c>
      <c r="H1210" s="96" t="s">
        <v>38</v>
      </c>
      <c r="I1210" s="96" t="s">
        <v>38</v>
      </c>
      <c r="J1210" s="19">
        <v>130.25</v>
      </c>
      <c r="K1210" s="19">
        <v>130.25</v>
      </c>
      <c r="L1210" t="str">
        <f>VLOOKUP(LEFT(A1210,FIND("-",A1210)-1),MASTER!A:C,2,FALSE())</f>
        <v>Gold</v>
      </c>
      <c r="M1210" t="str">
        <f>VLOOKUP(LEFT(A1210,FIND("-",A1210)-1),MASTER!A:C,3,FALSE())</f>
        <v>Sale</v>
      </c>
      <c r="N1210" t="str">
        <f t="shared" si="98"/>
        <v/>
      </c>
      <c r="O1210" t="str">
        <f t="shared" si="99"/>
        <v/>
      </c>
      <c r="P1210">
        <f t="shared" si="100"/>
        <v>0</v>
      </c>
      <c r="Q1210">
        <f t="shared" si="101"/>
        <v>0</v>
      </c>
      <c r="R1210">
        <f t="shared" si="102"/>
        <v>0</v>
      </c>
    </row>
    <row r="1211" spans="1:18" ht="15" customHeight="1">
      <c r="A1211" s="17" t="s">
        <v>219</v>
      </c>
      <c r="B1211" s="17" t="s">
        <v>194</v>
      </c>
      <c r="C1211" s="17" t="s">
        <v>48</v>
      </c>
      <c r="D1211" s="17" t="s">
        <v>52</v>
      </c>
      <c r="E1211" s="96" t="s">
        <v>38</v>
      </c>
      <c r="F1211" s="96" t="s">
        <v>38</v>
      </c>
      <c r="G1211" s="19">
        <v>0</v>
      </c>
      <c r="H1211" s="96" t="s">
        <v>38</v>
      </c>
      <c r="I1211" s="96" t="s">
        <v>38</v>
      </c>
      <c r="J1211" s="19">
        <v>36072.44</v>
      </c>
      <c r="K1211" s="19">
        <v>0</v>
      </c>
      <c r="L1211" t="str">
        <f>VLOOKUP(LEFT(A1211,FIND("-",A1211)-1),MASTER!A:C,2,FALSE())</f>
        <v>Gold</v>
      </c>
      <c r="M1211" t="str">
        <f>VLOOKUP(LEFT(A1211,FIND("-",A1211)-1),MASTER!A:C,3,FALSE())</f>
        <v>Sale</v>
      </c>
      <c r="N1211" t="str">
        <f t="shared" si="98"/>
        <v/>
      </c>
      <c r="O1211" t="str">
        <f t="shared" si="99"/>
        <v/>
      </c>
      <c r="P1211">
        <f t="shared" si="100"/>
        <v>0</v>
      </c>
      <c r="Q1211">
        <f t="shared" si="101"/>
        <v>0</v>
      </c>
      <c r="R1211">
        <f t="shared" si="102"/>
        <v>0</v>
      </c>
    </row>
    <row r="1212" spans="1:18" ht="15" customHeight="1">
      <c r="A1212" s="17" t="s">
        <v>219</v>
      </c>
      <c r="B1212" s="17" t="s">
        <v>194</v>
      </c>
      <c r="C1212" s="17" t="s">
        <v>48</v>
      </c>
      <c r="D1212" s="17" t="s">
        <v>53</v>
      </c>
      <c r="E1212" s="96" t="s">
        <v>38</v>
      </c>
      <c r="F1212" s="96" t="s">
        <v>38</v>
      </c>
      <c r="G1212" s="19">
        <v>0</v>
      </c>
      <c r="H1212" s="96" t="s">
        <v>38</v>
      </c>
      <c r="I1212" s="96" t="s">
        <v>38</v>
      </c>
      <c r="J1212" s="19">
        <v>36072.44</v>
      </c>
      <c r="K1212" s="19">
        <v>0</v>
      </c>
      <c r="L1212" t="str">
        <f>VLOOKUP(LEFT(A1212,FIND("-",A1212)-1),MASTER!A:C,2,FALSE())</f>
        <v>Gold</v>
      </c>
      <c r="M1212" t="str">
        <f>VLOOKUP(LEFT(A1212,FIND("-",A1212)-1),MASTER!A:C,3,FALSE())</f>
        <v>Sale</v>
      </c>
      <c r="N1212" t="str">
        <f t="shared" si="98"/>
        <v/>
      </c>
      <c r="O1212" t="str">
        <f t="shared" si="99"/>
        <v/>
      </c>
      <c r="P1212">
        <f t="shared" si="100"/>
        <v>0</v>
      </c>
      <c r="Q1212">
        <f t="shared" si="101"/>
        <v>0</v>
      </c>
      <c r="R1212">
        <f t="shared" si="102"/>
        <v>0</v>
      </c>
    </row>
    <row r="1213" spans="1:18" ht="15" customHeight="1">
      <c r="A1213" s="17" t="s">
        <v>219</v>
      </c>
      <c r="B1213" s="17" t="s">
        <v>194</v>
      </c>
      <c r="C1213" s="17" t="s">
        <v>48</v>
      </c>
      <c r="D1213" s="17" t="s">
        <v>52</v>
      </c>
      <c r="E1213" s="96" t="s">
        <v>38</v>
      </c>
      <c r="F1213" s="96" t="s">
        <v>38</v>
      </c>
      <c r="G1213" s="19">
        <v>0</v>
      </c>
      <c r="H1213" s="96" t="s">
        <v>38</v>
      </c>
      <c r="I1213" s="96" t="s">
        <v>38</v>
      </c>
      <c r="J1213" s="19">
        <v>1611.83</v>
      </c>
      <c r="K1213" s="19">
        <v>0</v>
      </c>
      <c r="L1213" t="str">
        <f>VLOOKUP(LEFT(A1213,FIND("-",A1213)-1),MASTER!A:C,2,FALSE())</f>
        <v>Gold</v>
      </c>
      <c r="M1213" t="str">
        <f>VLOOKUP(LEFT(A1213,FIND("-",A1213)-1),MASTER!A:C,3,FALSE())</f>
        <v>Sale</v>
      </c>
      <c r="N1213" t="str">
        <f t="shared" si="98"/>
        <v/>
      </c>
      <c r="O1213" t="str">
        <f t="shared" si="99"/>
        <v/>
      </c>
      <c r="P1213">
        <f t="shared" si="100"/>
        <v>0</v>
      </c>
      <c r="Q1213">
        <f t="shared" si="101"/>
        <v>0</v>
      </c>
      <c r="R1213">
        <f t="shared" si="102"/>
        <v>0</v>
      </c>
    </row>
    <row r="1214" spans="1:18" ht="15" customHeight="1">
      <c r="A1214" s="17" t="s">
        <v>219</v>
      </c>
      <c r="B1214" s="17" t="s">
        <v>194</v>
      </c>
      <c r="C1214" s="17" t="s">
        <v>48</v>
      </c>
      <c r="D1214" s="17" t="s">
        <v>53</v>
      </c>
      <c r="E1214" s="96" t="s">
        <v>38</v>
      </c>
      <c r="F1214" s="96" t="s">
        <v>38</v>
      </c>
      <c r="G1214" s="19">
        <v>0</v>
      </c>
      <c r="H1214" s="96" t="s">
        <v>38</v>
      </c>
      <c r="I1214" s="96" t="s">
        <v>38</v>
      </c>
      <c r="J1214" s="19">
        <v>1611.83</v>
      </c>
      <c r="K1214" s="19">
        <v>0</v>
      </c>
      <c r="L1214" t="str">
        <f>VLOOKUP(LEFT(A1214,FIND("-",A1214)-1),MASTER!A:C,2,FALSE())</f>
        <v>Gold</v>
      </c>
      <c r="M1214" t="str">
        <f>VLOOKUP(LEFT(A1214,FIND("-",A1214)-1),MASTER!A:C,3,FALSE())</f>
        <v>Sale</v>
      </c>
      <c r="N1214" t="str">
        <f t="shared" si="98"/>
        <v/>
      </c>
      <c r="O1214" t="str">
        <f t="shared" si="99"/>
        <v/>
      </c>
      <c r="P1214">
        <f t="shared" si="100"/>
        <v>0</v>
      </c>
      <c r="Q1214">
        <f t="shared" si="101"/>
        <v>0</v>
      </c>
      <c r="R1214">
        <f t="shared" si="102"/>
        <v>0</v>
      </c>
    </row>
    <row r="1215" spans="1:18" ht="15" customHeight="1">
      <c r="A1215" s="17" t="s">
        <v>219</v>
      </c>
      <c r="B1215" s="17" t="s">
        <v>194</v>
      </c>
      <c r="C1215" s="17" t="s">
        <v>48</v>
      </c>
      <c r="D1215" s="17" t="s">
        <v>60</v>
      </c>
      <c r="E1215" s="96" t="s">
        <v>38</v>
      </c>
      <c r="F1215" s="96" t="s">
        <v>38</v>
      </c>
      <c r="G1215" s="19">
        <v>0</v>
      </c>
      <c r="H1215" s="96" t="s">
        <v>38</v>
      </c>
      <c r="I1215" s="96" t="s">
        <v>38</v>
      </c>
      <c r="J1215" s="19">
        <v>24061.34</v>
      </c>
      <c r="K1215" s="19">
        <v>0</v>
      </c>
      <c r="L1215" t="str">
        <f>VLOOKUP(LEFT(A1215,FIND("-",A1215)-1),MASTER!A:C,2,FALSE())</f>
        <v>Gold</v>
      </c>
      <c r="M1215" t="str">
        <f>VLOOKUP(LEFT(A1215,FIND("-",A1215)-1),MASTER!A:C,3,FALSE())</f>
        <v>Sale</v>
      </c>
      <c r="N1215" t="str">
        <f t="shared" si="98"/>
        <v/>
      </c>
      <c r="O1215" t="str">
        <f t="shared" si="99"/>
        <v/>
      </c>
      <c r="P1215">
        <f t="shared" si="100"/>
        <v>0</v>
      </c>
      <c r="Q1215">
        <f t="shared" si="101"/>
        <v>0</v>
      </c>
      <c r="R1215">
        <f t="shared" si="102"/>
        <v>0</v>
      </c>
    </row>
    <row r="1216" spans="1:18" ht="15" customHeight="1">
      <c r="A1216" s="17" t="s">
        <v>219</v>
      </c>
      <c r="B1216" s="17" t="s">
        <v>194</v>
      </c>
      <c r="C1216" s="17" t="s">
        <v>48</v>
      </c>
      <c r="D1216" s="17" t="s">
        <v>61</v>
      </c>
      <c r="E1216" s="96" t="s">
        <v>38</v>
      </c>
      <c r="F1216" s="96" t="s">
        <v>38</v>
      </c>
      <c r="G1216" s="19">
        <v>0</v>
      </c>
      <c r="H1216" s="96" t="s">
        <v>38</v>
      </c>
      <c r="I1216" s="96" t="s">
        <v>38</v>
      </c>
      <c r="J1216" s="19">
        <v>24061.34</v>
      </c>
      <c r="K1216" s="19">
        <v>0</v>
      </c>
      <c r="L1216" t="str">
        <f>VLOOKUP(LEFT(A1216,FIND("-",A1216)-1),MASTER!A:C,2,FALSE())</f>
        <v>Gold</v>
      </c>
      <c r="M1216" t="str">
        <f>VLOOKUP(LEFT(A1216,FIND("-",A1216)-1),MASTER!A:C,3,FALSE())</f>
        <v>Sale</v>
      </c>
      <c r="N1216" t="str">
        <f t="shared" si="98"/>
        <v/>
      </c>
      <c r="O1216" t="str">
        <f t="shared" si="99"/>
        <v/>
      </c>
      <c r="P1216">
        <f t="shared" si="100"/>
        <v>0</v>
      </c>
      <c r="Q1216">
        <f t="shared" si="101"/>
        <v>0</v>
      </c>
      <c r="R1216">
        <f t="shared" si="102"/>
        <v>0</v>
      </c>
    </row>
    <row r="1217" spans="1:18" ht="15" customHeight="1">
      <c r="A1217" s="17" t="s">
        <v>219</v>
      </c>
      <c r="B1217" s="17" t="s">
        <v>194</v>
      </c>
      <c r="C1217" s="17" t="s">
        <v>48</v>
      </c>
      <c r="D1217" s="17" t="s">
        <v>60</v>
      </c>
      <c r="E1217" s="96" t="s">
        <v>38</v>
      </c>
      <c r="F1217" s="96" t="s">
        <v>38</v>
      </c>
      <c r="G1217" s="19">
        <v>0</v>
      </c>
      <c r="H1217" s="96" t="s">
        <v>38</v>
      </c>
      <c r="I1217" s="96" t="s">
        <v>38</v>
      </c>
      <c r="J1217" s="19">
        <v>37.68</v>
      </c>
      <c r="K1217" s="19">
        <v>0</v>
      </c>
      <c r="L1217" t="str">
        <f>VLOOKUP(LEFT(A1217,FIND("-",A1217)-1),MASTER!A:C,2,FALSE())</f>
        <v>Gold</v>
      </c>
      <c r="M1217" t="str">
        <f>VLOOKUP(LEFT(A1217,FIND("-",A1217)-1),MASTER!A:C,3,FALSE())</f>
        <v>Sale</v>
      </c>
      <c r="N1217" t="str">
        <f t="shared" si="98"/>
        <v/>
      </c>
      <c r="O1217" t="str">
        <f t="shared" si="99"/>
        <v/>
      </c>
      <c r="P1217">
        <f t="shared" si="100"/>
        <v>0</v>
      </c>
      <c r="Q1217">
        <f t="shared" si="101"/>
        <v>0</v>
      </c>
      <c r="R1217">
        <f t="shared" si="102"/>
        <v>0</v>
      </c>
    </row>
    <row r="1218" spans="1:18" ht="15" customHeight="1">
      <c r="A1218" s="17" t="s">
        <v>219</v>
      </c>
      <c r="B1218" s="17" t="s">
        <v>194</v>
      </c>
      <c r="C1218" s="17" t="s">
        <v>48</v>
      </c>
      <c r="D1218" s="17" t="s">
        <v>61</v>
      </c>
      <c r="E1218" s="96" t="s">
        <v>38</v>
      </c>
      <c r="F1218" s="96" t="s">
        <v>38</v>
      </c>
      <c r="G1218" s="19">
        <v>0</v>
      </c>
      <c r="H1218" s="96" t="s">
        <v>38</v>
      </c>
      <c r="I1218" s="96" t="s">
        <v>38</v>
      </c>
      <c r="J1218" s="19">
        <v>37.68</v>
      </c>
      <c r="K1218" s="19">
        <v>0</v>
      </c>
      <c r="L1218" t="str">
        <f>VLOOKUP(LEFT(A1218,FIND("-",A1218)-1),MASTER!A:C,2,FALSE())</f>
        <v>Gold</v>
      </c>
      <c r="M1218" t="str">
        <f>VLOOKUP(LEFT(A1218,FIND("-",A1218)-1),MASTER!A:C,3,FALSE())</f>
        <v>Sale</v>
      </c>
      <c r="N1218" t="str">
        <f t="shared" si="98"/>
        <v/>
      </c>
      <c r="O1218" t="str">
        <f t="shared" si="99"/>
        <v/>
      </c>
      <c r="P1218">
        <f t="shared" si="100"/>
        <v>0</v>
      </c>
      <c r="Q1218">
        <f t="shared" si="101"/>
        <v>0</v>
      </c>
      <c r="R1218">
        <f t="shared" si="102"/>
        <v>0</v>
      </c>
    </row>
    <row r="1219" spans="1:18" ht="15" customHeight="1">
      <c r="A1219" s="17" t="s">
        <v>219</v>
      </c>
      <c r="B1219" s="17" t="s">
        <v>194</v>
      </c>
      <c r="C1219" s="17" t="s">
        <v>48</v>
      </c>
      <c r="D1219" s="17" t="s">
        <v>52</v>
      </c>
      <c r="E1219" s="96" t="s">
        <v>38</v>
      </c>
      <c r="F1219" s="96" t="s">
        <v>38</v>
      </c>
      <c r="G1219" s="19">
        <v>0</v>
      </c>
      <c r="H1219" s="96" t="s">
        <v>38</v>
      </c>
      <c r="I1219" s="96" t="s">
        <v>38</v>
      </c>
      <c r="J1219" s="19">
        <v>0.02</v>
      </c>
      <c r="K1219" s="19">
        <v>0</v>
      </c>
      <c r="L1219" t="str">
        <f>VLOOKUP(LEFT(A1219,FIND("-",A1219)-1),MASTER!A:C,2,FALSE())</f>
        <v>Gold</v>
      </c>
      <c r="M1219" t="str">
        <f>VLOOKUP(LEFT(A1219,FIND("-",A1219)-1),MASTER!A:C,3,FALSE())</f>
        <v>Sale</v>
      </c>
      <c r="N1219" t="str">
        <f t="shared" si="98"/>
        <v/>
      </c>
      <c r="O1219" t="str">
        <f t="shared" si="99"/>
        <v/>
      </c>
      <c r="P1219">
        <f t="shared" si="100"/>
        <v>0</v>
      </c>
      <c r="Q1219">
        <f t="shared" si="101"/>
        <v>0</v>
      </c>
      <c r="R1219">
        <f t="shared" si="102"/>
        <v>0</v>
      </c>
    </row>
    <row r="1220" spans="1:18" ht="15" customHeight="1">
      <c r="A1220" s="17" t="s">
        <v>219</v>
      </c>
      <c r="B1220" s="17" t="s">
        <v>194</v>
      </c>
      <c r="C1220" s="17" t="s">
        <v>48</v>
      </c>
      <c r="D1220" s="17" t="s">
        <v>53</v>
      </c>
      <c r="E1220" s="96" t="s">
        <v>38</v>
      </c>
      <c r="F1220" s="96" t="s">
        <v>38</v>
      </c>
      <c r="G1220" s="19">
        <v>0</v>
      </c>
      <c r="H1220" s="96" t="s">
        <v>38</v>
      </c>
      <c r="I1220" s="96" t="s">
        <v>38</v>
      </c>
      <c r="J1220" s="19">
        <v>0.02</v>
      </c>
      <c r="K1220" s="19">
        <v>0</v>
      </c>
      <c r="L1220" t="str">
        <f>VLOOKUP(LEFT(A1220,FIND("-",A1220)-1),MASTER!A:C,2,FALSE())</f>
        <v>Gold</v>
      </c>
      <c r="M1220" t="str">
        <f>VLOOKUP(LEFT(A1220,FIND("-",A1220)-1),MASTER!A:C,3,FALSE())</f>
        <v>Sale</v>
      </c>
      <c r="N1220" t="str">
        <f t="shared" si="98"/>
        <v/>
      </c>
      <c r="O1220" t="str">
        <f t="shared" si="99"/>
        <v/>
      </c>
      <c r="P1220">
        <f t="shared" si="100"/>
        <v>0</v>
      </c>
      <c r="Q1220">
        <f t="shared" si="101"/>
        <v>0</v>
      </c>
      <c r="R1220">
        <f t="shared" si="102"/>
        <v>0</v>
      </c>
    </row>
    <row r="1221" spans="1:18" ht="15" customHeight="1">
      <c r="A1221" s="17" t="s">
        <v>219</v>
      </c>
      <c r="B1221" s="17" t="s">
        <v>194</v>
      </c>
      <c r="C1221" s="17" t="s">
        <v>48</v>
      </c>
      <c r="D1221" s="17" t="s">
        <v>60</v>
      </c>
      <c r="E1221" s="96" t="s">
        <v>38</v>
      </c>
      <c r="F1221" s="96" t="s">
        <v>38</v>
      </c>
      <c r="G1221" s="19">
        <v>0</v>
      </c>
      <c r="H1221" s="96" t="s">
        <v>38</v>
      </c>
      <c r="I1221" s="96" t="s">
        <v>38</v>
      </c>
      <c r="J1221" s="19">
        <v>1.95</v>
      </c>
      <c r="K1221" s="19">
        <v>0</v>
      </c>
      <c r="L1221" t="str">
        <f>VLOOKUP(LEFT(A1221,FIND("-",A1221)-1),MASTER!A:C,2,FALSE())</f>
        <v>Gold</v>
      </c>
      <c r="M1221" t="str">
        <f>VLOOKUP(LEFT(A1221,FIND("-",A1221)-1),MASTER!A:C,3,FALSE())</f>
        <v>Sale</v>
      </c>
      <c r="N1221" t="str">
        <f t="shared" si="98"/>
        <v/>
      </c>
      <c r="O1221" t="str">
        <f t="shared" si="99"/>
        <v/>
      </c>
      <c r="P1221">
        <f t="shared" si="100"/>
        <v>0</v>
      </c>
      <c r="Q1221">
        <f t="shared" si="101"/>
        <v>0</v>
      </c>
      <c r="R1221">
        <f t="shared" si="102"/>
        <v>0</v>
      </c>
    </row>
    <row r="1222" spans="1:18" ht="15" customHeight="1">
      <c r="A1222" s="17" t="s">
        <v>219</v>
      </c>
      <c r="B1222" s="17" t="s">
        <v>194</v>
      </c>
      <c r="C1222" s="17" t="s">
        <v>48</v>
      </c>
      <c r="D1222" s="17" t="s">
        <v>61</v>
      </c>
      <c r="E1222" s="96" t="s">
        <v>38</v>
      </c>
      <c r="F1222" s="96" t="s">
        <v>38</v>
      </c>
      <c r="G1222" s="19">
        <v>0</v>
      </c>
      <c r="H1222" s="96" t="s">
        <v>38</v>
      </c>
      <c r="I1222" s="96" t="s">
        <v>38</v>
      </c>
      <c r="J1222" s="19">
        <v>1.95</v>
      </c>
      <c r="K1222" s="19">
        <v>0</v>
      </c>
      <c r="L1222" t="str">
        <f>VLOOKUP(LEFT(A1222,FIND("-",A1222)-1),MASTER!A:C,2,FALSE())</f>
        <v>Gold</v>
      </c>
      <c r="M1222" t="str">
        <f>VLOOKUP(LEFT(A1222,FIND("-",A1222)-1),MASTER!A:C,3,FALSE())</f>
        <v>Sale</v>
      </c>
      <c r="N1222" t="str">
        <f t="shared" si="98"/>
        <v/>
      </c>
      <c r="O1222" t="str">
        <f t="shared" si="99"/>
        <v/>
      </c>
      <c r="P1222">
        <f t="shared" si="100"/>
        <v>0</v>
      </c>
      <c r="Q1222">
        <f t="shared" si="101"/>
        <v>0</v>
      </c>
      <c r="R1222">
        <f t="shared" si="102"/>
        <v>0</v>
      </c>
    </row>
    <row r="1223" spans="1:18" ht="15" customHeight="1">
      <c r="A1223" s="17" t="s">
        <v>219</v>
      </c>
      <c r="B1223" s="17" t="s">
        <v>194</v>
      </c>
      <c r="C1223" s="17" t="s">
        <v>48</v>
      </c>
      <c r="D1223" s="17" t="s">
        <v>42</v>
      </c>
      <c r="E1223" s="96" t="s">
        <v>38</v>
      </c>
      <c r="F1223" s="96" t="s">
        <v>38</v>
      </c>
      <c r="G1223" s="19">
        <v>0.04</v>
      </c>
      <c r="H1223" s="96" t="s">
        <v>38</v>
      </c>
      <c r="I1223" s="96" t="s">
        <v>38</v>
      </c>
      <c r="J1223" s="19">
        <v>0</v>
      </c>
      <c r="K1223" s="19">
        <v>0</v>
      </c>
      <c r="L1223" t="str">
        <f>VLOOKUP(LEFT(A1223,FIND("-",A1223)-1),MASTER!A:C,2,FALSE())</f>
        <v>Gold</v>
      </c>
      <c r="M1223" t="str">
        <f>VLOOKUP(LEFT(A1223,FIND("-",A1223)-1),MASTER!A:C,3,FALSE())</f>
        <v>Sale</v>
      </c>
      <c r="N1223" t="str">
        <f t="shared" si="98"/>
        <v/>
      </c>
      <c r="O1223" t="str">
        <f t="shared" si="99"/>
        <v/>
      </c>
      <c r="P1223">
        <f t="shared" si="100"/>
        <v>0</v>
      </c>
      <c r="Q1223">
        <f t="shared" si="101"/>
        <v>0</v>
      </c>
      <c r="R1223">
        <f t="shared" si="102"/>
        <v>0</v>
      </c>
    </row>
    <row r="1224" spans="1:18" ht="15" customHeight="1">
      <c r="A1224" s="17" t="s">
        <v>219</v>
      </c>
      <c r="B1224" s="17" t="s">
        <v>194</v>
      </c>
      <c r="C1224" s="17" t="s">
        <v>48</v>
      </c>
      <c r="D1224" s="17" t="s">
        <v>43</v>
      </c>
      <c r="E1224" s="96" t="s">
        <v>38</v>
      </c>
      <c r="F1224" s="96" t="s">
        <v>38</v>
      </c>
      <c r="G1224" s="19">
        <v>4242588</v>
      </c>
      <c r="H1224" s="96" t="s">
        <v>38</v>
      </c>
      <c r="I1224" s="96" t="s">
        <v>38</v>
      </c>
      <c r="J1224" s="19">
        <v>0</v>
      </c>
      <c r="K1224" s="19">
        <v>0</v>
      </c>
      <c r="L1224" t="str">
        <f>VLOOKUP(LEFT(A1224,FIND("-",A1224)-1),MASTER!A:C,2,FALSE())</f>
        <v>Gold</v>
      </c>
      <c r="M1224" t="str">
        <f>VLOOKUP(LEFT(A1224,FIND("-",A1224)-1),MASTER!A:C,3,FALSE())</f>
        <v>Sale</v>
      </c>
      <c r="N1224" t="str">
        <f t="shared" si="98"/>
        <v/>
      </c>
      <c r="O1224" t="str">
        <f t="shared" si="99"/>
        <v/>
      </c>
      <c r="P1224">
        <f t="shared" si="100"/>
        <v>0</v>
      </c>
      <c r="Q1224">
        <f t="shared" si="101"/>
        <v>0</v>
      </c>
      <c r="R1224">
        <f t="shared" si="102"/>
        <v>0</v>
      </c>
    </row>
    <row r="1225" spans="1:18" ht="15" customHeight="1">
      <c r="A1225" s="17" t="s">
        <v>220</v>
      </c>
      <c r="B1225" s="17" t="s">
        <v>194</v>
      </c>
      <c r="C1225" s="17" t="s">
        <v>48</v>
      </c>
      <c r="D1225" s="17" t="s">
        <v>57</v>
      </c>
      <c r="E1225" s="96" t="s">
        <v>38</v>
      </c>
      <c r="F1225" s="19">
        <v>0</v>
      </c>
      <c r="G1225" s="19">
        <v>0</v>
      </c>
      <c r="H1225" s="97">
        <v>84.594999999999999</v>
      </c>
      <c r="I1225" s="19">
        <v>7056.9</v>
      </c>
      <c r="J1225" s="19">
        <v>596978.14</v>
      </c>
      <c r="K1225" s="19">
        <v>596978.14</v>
      </c>
      <c r="L1225" t="str">
        <f>VLOOKUP(LEFT(A1225,FIND("-",A1225)-1),MASTER!A:C,2,FALSE())</f>
        <v>Gold</v>
      </c>
      <c r="M1225" t="str">
        <f>VLOOKUP(LEFT(A1225,FIND("-",A1225)-1),MASTER!A:C,3,FALSE())</f>
        <v>Sale</v>
      </c>
      <c r="N1225">
        <f t="shared" si="98"/>
        <v>84.594999999999999</v>
      </c>
      <c r="O1225">
        <f t="shared" si="99"/>
        <v>7056.9</v>
      </c>
      <c r="P1225">
        <f t="shared" si="100"/>
        <v>596978.45600000001</v>
      </c>
      <c r="Q1225">
        <f t="shared" si="101"/>
        <v>596978.45600000001</v>
      </c>
      <c r="R1225">
        <f t="shared" si="102"/>
        <v>0</v>
      </c>
    </row>
    <row r="1226" spans="1:18" ht="15" customHeight="1">
      <c r="A1226" s="17" t="s">
        <v>220</v>
      </c>
      <c r="B1226" s="17" t="s">
        <v>194</v>
      </c>
      <c r="C1226" s="17" t="s">
        <v>48</v>
      </c>
      <c r="D1226" s="17" t="s">
        <v>58</v>
      </c>
      <c r="E1226" s="96" t="s">
        <v>38</v>
      </c>
      <c r="F1226" s="96" t="s">
        <v>38</v>
      </c>
      <c r="G1226" s="19">
        <v>0</v>
      </c>
      <c r="H1226" s="96" t="s">
        <v>38</v>
      </c>
      <c r="I1226" s="96" t="s">
        <v>38</v>
      </c>
      <c r="J1226" s="19">
        <v>1199.68</v>
      </c>
      <c r="K1226" s="19">
        <v>1199.68</v>
      </c>
      <c r="L1226" t="str">
        <f>VLOOKUP(LEFT(A1226,FIND("-",A1226)-1),MASTER!A:C,2,FALSE())</f>
        <v>Gold</v>
      </c>
      <c r="M1226" t="str">
        <f>VLOOKUP(LEFT(A1226,FIND("-",A1226)-1),MASTER!A:C,3,FALSE())</f>
        <v>Sale</v>
      </c>
      <c r="N1226" t="str">
        <f t="shared" si="98"/>
        <v/>
      </c>
      <c r="O1226" t="str">
        <f t="shared" si="99"/>
        <v/>
      </c>
      <c r="P1226">
        <f t="shared" si="100"/>
        <v>0</v>
      </c>
      <c r="Q1226">
        <f t="shared" si="101"/>
        <v>0</v>
      </c>
      <c r="R1226">
        <f t="shared" si="102"/>
        <v>0</v>
      </c>
    </row>
    <row r="1227" spans="1:18" ht="15" customHeight="1">
      <c r="A1227" s="17" t="s">
        <v>220</v>
      </c>
      <c r="B1227" s="17" t="s">
        <v>194</v>
      </c>
      <c r="C1227" s="17" t="s">
        <v>48</v>
      </c>
      <c r="D1227" s="17" t="s">
        <v>60</v>
      </c>
      <c r="E1227" s="96" t="s">
        <v>38</v>
      </c>
      <c r="F1227" s="96" t="s">
        <v>38</v>
      </c>
      <c r="G1227" s="19">
        <v>0</v>
      </c>
      <c r="H1227" s="96" t="s">
        <v>38</v>
      </c>
      <c r="I1227" s="96" t="s">
        <v>38</v>
      </c>
      <c r="J1227" s="19">
        <v>8954.67</v>
      </c>
      <c r="K1227" s="19">
        <v>0</v>
      </c>
      <c r="L1227" t="str">
        <f>VLOOKUP(LEFT(A1227,FIND("-",A1227)-1),MASTER!A:C,2,FALSE())</f>
        <v>Gold</v>
      </c>
      <c r="M1227" t="str">
        <f>VLOOKUP(LEFT(A1227,FIND("-",A1227)-1),MASTER!A:C,3,FALSE())</f>
        <v>Sale</v>
      </c>
      <c r="N1227" t="str">
        <f t="shared" si="98"/>
        <v/>
      </c>
      <c r="O1227" t="str">
        <f t="shared" si="99"/>
        <v/>
      </c>
      <c r="P1227">
        <f t="shared" si="100"/>
        <v>0</v>
      </c>
      <c r="Q1227">
        <f t="shared" si="101"/>
        <v>0</v>
      </c>
      <c r="R1227">
        <f t="shared" si="102"/>
        <v>0</v>
      </c>
    </row>
    <row r="1228" spans="1:18" ht="15" customHeight="1">
      <c r="A1228" s="17" t="s">
        <v>220</v>
      </c>
      <c r="B1228" s="17" t="s">
        <v>194</v>
      </c>
      <c r="C1228" s="17" t="s">
        <v>48</v>
      </c>
      <c r="D1228" s="17" t="s">
        <v>61</v>
      </c>
      <c r="E1228" s="96" t="s">
        <v>38</v>
      </c>
      <c r="F1228" s="96" t="s">
        <v>38</v>
      </c>
      <c r="G1228" s="19">
        <v>0</v>
      </c>
      <c r="H1228" s="96" t="s">
        <v>38</v>
      </c>
      <c r="I1228" s="96" t="s">
        <v>38</v>
      </c>
      <c r="J1228" s="19">
        <v>8954.67</v>
      </c>
      <c r="K1228" s="19">
        <v>0</v>
      </c>
      <c r="L1228" t="str">
        <f>VLOOKUP(LEFT(A1228,FIND("-",A1228)-1),MASTER!A:C,2,FALSE())</f>
        <v>Gold</v>
      </c>
      <c r="M1228" t="str">
        <f>VLOOKUP(LEFT(A1228,FIND("-",A1228)-1),MASTER!A:C,3,FALSE())</f>
        <v>Sale</v>
      </c>
      <c r="N1228" t="str">
        <f t="shared" si="98"/>
        <v/>
      </c>
      <c r="O1228" t="str">
        <f t="shared" si="99"/>
        <v/>
      </c>
      <c r="P1228">
        <f t="shared" si="100"/>
        <v>0</v>
      </c>
      <c r="Q1228">
        <f t="shared" si="101"/>
        <v>0</v>
      </c>
      <c r="R1228">
        <f t="shared" si="102"/>
        <v>0</v>
      </c>
    </row>
    <row r="1229" spans="1:18" ht="15" customHeight="1">
      <c r="A1229" s="17" t="s">
        <v>220</v>
      </c>
      <c r="B1229" s="17" t="s">
        <v>194</v>
      </c>
      <c r="C1229" s="17" t="s">
        <v>48</v>
      </c>
      <c r="D1229" s="17" t="s">
        <v>60</v>
      </c>
      <c r="E1229" s="96" t="s">
        <v>38</v>
      </c>
      <c r="F1229" s="96" t="s">
        <v>38</v>
      </c>
      <c r="G1229" s="19">
        <v>0</v>
      </c>
      <c r="H1229" s="96" t="s">
        <v>38</v>
      </c>
      <c r="I1229" s="96" t="s">
        <v>38</v>
      </c>
      <c r="J1229" s="19">
        <v>18</v>
      </c>
      <c r="K1229" s="19">
        <v>0</v>
      </c>
      <c r="L1229" t="str">
        <f>VLOOKUP(LEFT(A1229,FIND("-",A1229)-1),MASTER!A:C,2,FALSE())</f>
        <v>Gold</v>
      </c>
      <c r="M1229" t="str">
        <f>VLOOKUP(LEFT(A1229,FIND("-",A1229)-1),MASTER!A:C,3,FALSE())</f>
        <v>Sale</v>
      </c>
      <c r="N1229" t="str">
        <f t="shared" si="98"/>
        <v/>
      </c>
      <c r="O1229" t="str">
        <f t="shared" si="99"/>
        <v/>
      </c>
      <c r="P1229">
        <f t="shared" si="100"/>
        <v>0</v>
      </c>
      <c r="Q1229">
        <f t="shared" si="101"/>
        <v>0</v>
      </c>
      <c r="R1229">
        <f t="shared" si="102"/>
        <v>0</v>
      </c>
    </row>
    <row r="1230" spans="1:18" ht="15" customHeight="1">
      <c r="A1230" s="17" t="s">
        <v>220</v>
      </c>
      <c r="B1230" s="17" t="s">
        <v>194</v>
      </c>
      <c r="C1230" s="17" t="s">
        <v>48</v>
      </c>
      <c r="D1230" s="17" t="s">
        <v>61</v>
      </c>
      <c r="E1230" s="96" t="s">
        <v>38</v>
      </c>
      <c r="F1230" s="96" t="s">
        <v>38</v>
      </c>
      <c r="G1230" s="19">
        <v>0</v>
      </c>
      <c r="H1230" s="96" t="s">
        <v>38</v>
      </c>
      <c r="I1230" s="96" t="s">
        <v>38</v>
      </c>
      <c r="J1230" s="19">
        <v>18</v>
      </c>
      <c r="K1230" s="19">
        <v>0</v>
      </c>
      <c r="L1230" t="str">
        <f>VLOOKUP(LEFT(A1230,FIND("-",A1230)-1),MASTER!A:C,2,FALSE())</f>
        <v>Gold</v>
      </c>
      <c r="M1230" t="str">
        <f>VLOOKUP(LEFT(A1230,FIND("-",A1230)-1),MASTER!A:C,3,FALSE())</f>
        <v>Sale</v>
      </c>
      <c r="N1230" t="str">
        <f t="shared" si="98"/>
        <v/>
      </c>
      <c r="O1230" t="str">
        <f t="shared" si="99"/>
        <v/>
      </c>
      <c r="P1230">
        <f t="shared" si="100"/>
        <v>0</v>
      </c>
      <c r="Q1230">
        <f t="shared" si="101"/>
        <v>0</v>
      </c>
      <c r="R1230">
        <f t="shared" si="102"/>
        <v>0</v>
      </c>
    </row>
    <row r="1231" spans="1:18" ht="15" customHeight="1">
      <c r="A1231" s="17" t="s">
        <v>220</v>
      </c>
      <c r="B1231" s="17" t="s">
        <v>194</v>
      </c>
      <c r="C1231" s="17" t="s">
        <v>48</v>
      </c>
      <c r="D1231" s="17" t="s">
        <v>42</v>
      </c>
      <c r="E1231" s="96" t="s">
        <v>38</v>
      </c>
      <c r="F1231" s="96" t="s">
        <v>38</v>
      </c>
      <c r="G1231" s="19">
        <v>0.16</v>
      </c>
      <c r="H1231" s="96" t="s">
        <v>38</v>
      </c>
      <c r="I1231" s="96" t="s">
        <v>38</v>
      </c>
      <c r="J1231" s="19">
        <v>0</v>
      </c>
      <c r="K1231" s="19">
        <v>0</v>
      </c>
      <c r="L1231" t="str">
        <f>VLOOKUP(LEFT(A1231,FIND("-",A1231)-1),MASTER!A:C,2,FALSE())</f>
        <v>Gold</v>
      </c>
      <c r="M1231" t="str">
        <f>VLOOKUP(LEFT(A1231,FIND("-",A1231)-1),MASTER!A:C,3,FALSE())</f>
        <v>Sale</v>
      </c>
      <c r="N1231" t="str">
        <f t="shared" si="98"/>
        <v/>
      </c>
      <c r="O1231" t="str">
        <f t="shared" si="99"/>
        <v/>
      </c>
      <c r="P1231">
        <f t="shared" si="100"/>
        <v>0</v>
      </c>
      <c r="Q1231">
        <f t="shared" si="101"/>
        <v>0</v>
      </c>
      <c r="R1231">
        <f t="shared" si="102"/>
        <v>0</v>
      </c>
    </row>
    <row r="1232" spans="1:18" ht="15" customHeight="1">
      <c r="A1232" s="17" t="s">
        <v>220</v>
      </c>
      <c r="B1232" s="17" t="s">
        <v>194</v>
      </c>
      <c r="C1232" s="17" t="s">
        <v>48</v>
      </c>
      <c r="D1232" s="17" t="s">
        <v>43</v>
      </c>
      <c r="E1232" s="96" t="s">
        <v>38</v>
      </c>
      <c r="F1232" s="96" t="s">
        <v>38</v>
      </c>
      <c r="G1232" s="19">
        <v>616123</v>
      </c>
      <c r="H1232" s="96" t="s">
        <v>38</v>
      </c>
      <c r="I1232" s="96" t="s">
        <v>38</v>
      </c>
      <c r="J1232" s="19">
        <v>0</v>
      </c>
      <c r="K1232" s="19">
        <v>0</v>
      </c>
      <c r="L1232" t="str">
        <f>VLOOKUP(LEFT(A1232,FIND("-",A1232)-1),MASTER!A:C,2,FALSE())</f>
        <v>Gold</v>
      </c>
      <c r="M1232" t="str">
        <f>VLOOKUP(LEFT(A1232,FIND("-",A1232)-1),MASTER!A:C,3,FALSE())</f>
        <v>Sale</v>
      </c>
      <c r="N1232" t="str">
        <f t="shared" si="98"/>
        <v/>
      </c>
      <c r="O1232" t="str">
        <f t="shared" si="99"/>
        <v/>
      </c>
      <c r="P1232">
        <f t="shared" si="100"/>
        <v>0</v>
      </c>
      <c r="Q1232">
        <f t="shared" si="101"/>
        <v>0</v>
      </c>
      <c r="R1232">
        <f t="shared" si="102"/>
        <v>0</v>
      </c>
    </row>
    <row r="1233" spans="1:18" ht="15" customHeight="1">
      <c r="A1233" s="17" t="s">
        <v>221</v>
      </c>
      <c r="B1233" s="17" t="s">
        <v>194</v>
      </c>
      <c r="C1233" s="17" t="s">
        <v>48</v>
      </c>
      <c r="D1233" s="17" t="s">
        <v>57</v>
      </c>
      <c r="E1233" s="96" t="s">
        <v>38</v>
      </c>
      <c r="F1233" s="19">
        <v>0</v>
      </c>
      <c r="G1233" s="19">
        <v>0</v>
      </c>
      <c r="H1233" s="97">
        <v>21.92</v>
      </c>
      <c r="I1233" s="19">
        <v>7056.9</v>
      </c>
      <c r="J1233" s="19">
        <v>154686.29</v>
      </c>
      <c r="K1233" s="19">
        <v>154686.29</v>
      </c>
      <c r="L1233" t="str">
        <f>VLOOKUP(LEFT(A1233,FIND("-",A1233)-1),MASTER!A:C,2,FALSE())</f>
        <v>Gold</v>
      </c>
      <c r="M1233" t="str">
        <f>VLOOKUP(LEFT(A1233,FIND("-",A1233)-1),MASTER!A:C,3,FALSE())</f>
        <v>Sale</v>
      </c>
      <c r="N1233">
        <f t="shared" si="98"/>
        <v>21.92</v>
      </c>
      <c r="O1233">
        <f t="shared" si="99"/>
        <v>7056.9</v>
      </c>
      <c r="P1233">
        <f t="shared" si="100"/>
        <v>154687.24799999999</v>
      </c>
      <c r="Q1233">
        <f t="shared" si="101"/>
        <v>154687.24799999999</v>
      </c>
      <c r="R1233">
        <f t="shared" si="102"/>
        <v>0</v>
      </c>
    </row>
    <row r="1234" spans="1:18" ht="15" customHeight="1">
      <c r="A1234" s="17" t="s">
        <v>221</v>
      </c>
      <c r="B1234" s="17" t="s">
        <v>194</v>
      </c>
      <c r="C1234" s="17" t="s">
        <v>48</v>
      </c>
      <c r="D1234" s="17" t="s">
        <v>58</v>
      </c>
      <c r="E1234" s="96" t="s">
        <v>38</v>
      </c>
      <c r="F1234" s="96" t="s">
        <v>38</v>
      </c>
      <c r="G1234" s="19">
        <v>0</v>
      </c>
      <c r="H1234" s="96" t="s">
        <v>38</v>
      </c>
      <c r="I1234" s="96" t="s">
        <v>38</v>
      </c>
      <c r="J1234" s="19">
        <v>310.51</v>
      </c>
      <c r="K1234" s="19">
        <v>310.51</v>
      </c>
      <c r="L1234" t="str">
        <f>VLOOKUP(LEFT(A1234,FIND("-",A1234)-1),MASTER!A:C,2,FALSE())</f>
        <v>Gold</v>
      </c>
      <c r="M1234" t="str">
        <f>VLOOKUP(LEFT(A1234,FIND("-",A1234)-1),MASTER!A:C,3,FALSE())</f>
        <v>Sale</v>
      </c>
      <c r="N1234" t="str">
        <f t="shared" si="98"/>
        <v/>
      </c>
      <c r="O1234" t="str">
        <f t="shared" si="99"/>
        <v/>
      </c>
      <c r="P1234">
        <f t="shared" si="100"/>
        <v>0</v>
      </c>
      <c r="Q1234">
        <f t="shared" si="101"/>
        <v>0</v>
      </c>
      <c r="R1234">
        <f t="shared" si="102"/>
        <v>0</v>
      </c>
    </row>
    <row r="1235" spans="1:18" ht="15" customHeight="1">
      <c r="A1235" s="17" t="s">
        <v>221</v>
      </c>
      <c r="B1235" s="17" t="s">
        <v>194</v>
      </c>
      <c r="C1235" s="17" t="s">
        <v>48</v>
      </c>
      <c r="D1235" s="17" t="s">
        <v>60</v>
      </c>
      <c r="E1235" s="96" t="s">
        <v>38</v>
      </c>
      <c r="F1235" s="96" t="s">
        <v>38</v>
      </c>
      <c r="G1235" s="19">
        <v>0</v>
      </c>
      <c r="H1235" s="96" t="s">
        <v>38</v>
      </c>
      <c r="I1235" s="96" t="s">
        <v>38</v>
      </c>
      <c r="J1235" s="19">
        <v>2320.29</v>
      </c>
      <c r="K1235" s="19">
        <v>0</v>
      </c>
      <c r="L1235" t="str">
        <f>VLOOKUP(LEFT(A1235,FIND("-",A1235)-1),MASTER!A:C,2,FALSE())</f>
        <v>Gold</v>
      </c>
      <c r="M1235" t="str">
        <f>VLOOKUP(LEFT(A1235,FIND("-",A1235)-1),MASTER!A:C,3,FALSE())</f>
        <v>Sale</v>
      </c>
      <c r="N1235" t="str">
        <f t="shared" si="98"/>
        <v/>
      </c>
      <c r="O1235" t="str">
        <f t="shared" si="99"/>
        <v/>
      </c>
      <c r="P1235">
        <f t="shared" si="100"/>
        <v>0</v>
      </c>
      <c r="Q1235">
        <f t="shared" si="101"/>
        <v>0</v>
      </c>
      <c r="R1235">
        <f t="shared" si="102"/>
        <v>0</v>
      </c>
    </row>
    <row r="1236" spans="1:18" ht="15" customHeight="1">
      <c r="A1236" s="17" t="s">
        <v>221</v>
      </c>
      <c r="B1236" s="17" t="s">
        <v>194</v>
      </c>
      <c r="C1236" s="17" t="s">
        <v>48</v>
      </c>
      <c r="D1236" s="17" t="s">
        <v>61</v>
      </c>
      <c r="E1236" s="96" t="s">
        <v>38</v>
      </c>
      <c r="F1236" s="96" t="s">
        <v>38</v>
      </c>
      <c r="G1236" s="19">
        <v>0</v>
      </c>
      <c r="H1236" s="96" t="s">
        <v>38</v>
      </c>
      <c r="I1236" s="96" t="s">
        <v>38</v>
      </c>
      <c r="J1236" s="19">
        <v>2320.29</v>
      </c>
      <c r="K1236" s="19">
        <v>0</v>
      </c>
      <c r="L1236" t="str">
        <f>VLOOKUP(LEFT(A1236,FIND("-",A1236)-1),MASTER!A:C,2,FALSE())</f>
        <v>Gold</v>
      </c>
      <c r="M1236" t="str">
        <f>VLOOKUP(LEFT(A1236,FIND("-",A1236)-1),MASTER!A:C,3,FALSE())</f>
        <v>Sale</v>
      </c>
      <c r="N1236" t="str">
        <f t="shared" si="98"/>
        <v/>
      </c>
      <c r="O1236" t="str">
        <f t="shared" si="99"/>
        <v/>
      </c>
      <c r="P1236">
        <f t="shared" si="100"/>
        <v>0</v>
      </c>
      <c r="Q1236">
        <f t="shared" si="101"/>
        <v>0</v>
      </c>
      <c r="R1236">
        <f t="shared" si="102"/>
        <v>0</v>
      </c>
    </row>
    <row r="1237" spans="1:18" ht="15" customHeight="1">
      <c r="A1237" s="17" t="s">
        <v>221</v>
      </c>
      <c r="B1237" s="17" t="s">
        <v>194</v>
      </c>
      <c r="C1237" s="17" t="s">
        <v>48</v>
      </c>
      <c r="D1237" s="17" t="s">
        <v>60</v>
      </c>
      <c r="E1237" s="96" t="s">
        <v>38</v>
      </c>
      <c r="F1237" s="96" t="s">
        <v>38</v>
      </c>
      <c r="G1237" s="19">
        <v>0</v>
      </c>
      <c r="H1237" s="96" t="s">
        <v>38</v>
      </c>
      <c r="I1237" s="96" t="s">
        <v>38</v>
      </c>
      <c r="J1237" s="19">
        <v>4.66</v>
      </c>
      <c r="K1237" s="19">
        <v>0</v>
      </c>
      <c r="L1237" t="str">
        <f>VLOOKUP(LEFT(A1237,FIND("-",A1237)-1),MASTER!A:C,2,FALSE())</f>
        <v>Gold</v>
      </c>
      <c r="M1237" t="str">
        <f>VLOOKUP(LEFT(A1237,FIND("-",A1237)-1),MASTER!A:C,3,FALSE())</f>
        <v>Sale</v>
      </c>
      <c r="N1237" t="str">
        <f t="shared" si="98"/>
        <v/>
      </c>
      <c r="O1237" t="str">
        <f t="shared" si="99"/>
        <v/>
      </c>
      <c r="P1237">
        <f t="shared" si="100"/>
        <v>0</v>
      </c>
      <c r="Q1237">
        <f t="shared" si="101"/>
        <v>0</v>
      </c>
      <c r="R1237">
        <f t="shared" si="102"/>
        <v>0</v>
      </c>
    </row>
    <row r="1238" spans="1:18" ht="15" customHeight="1">
      <c r="A1238" s="17" t="s">
        <v>221</v>
      </c>
      <c r="B1238" s="17" t="s">
        <v>194</v>
      </c>
      <c r="C1238" s="17" t="s">
        <v>48</v>
      </c>
      <c r="D1238" s="17" t="s">
        <v>61</v>
      </c>
      <c r="E1238" s="96" t="s">
        <v>38</v>
      </c>
      <c r="F1238" s="96" t="s">
        <v>38</v>
      </c>
      <c r="G1238" s="19">
        <v>0</v>
      </c>
      <c r="H1238" s="96" t="s">
        <v>38</v>
      </c>
      <c r="I1238" s="96" t="s">
        <v>38</v>
      </c>
      <c r="J1238" s="19">
        <v>4.66</v>
      </c>
      <c r="K1238" s="19">
        <v>0</v>
      </c>
      <c r="L1238" t="str">
        <f>VLOOKUP(LEFT(A1238,FIND("-",A1238)-1),MASTER!A:C,2,FALSE())</f>
        <v>Gold</v>
      </c>
      <c r="M1238" t="str">
        <f>VLOOKUP(LEFT(A1238,FIND("-",A1238)-1),MASTER!A:C,3,FALSE())</f>
        <v>Sale</v>
      </c>
      <c r="N1238" t="str">
        <f t="shared" si="98"/>
        <v/>
      </c>
      <c r="O1238" t="str">
        <f t="shared" si="99"/>
        <v/>
      </c>
      <c r="P1238">
        <f t="shared" si="100"/>
        <v>0</v>
      </c>
      <c r="Q1238">
        <f t="shared" si="101"/>
        <v>0</v>
      </c>
      <c r="R1238">
        <f t="shared" si="102"/>
        <v>0</v>
      </c>
    </row>
    <row r="1239" spans="1:18" ht="15" customHeight="1">
      <c r="A1239" s="17" t="s">
        <v>221</v>
      </c>
      <c r="B1239" s="17" t="s">
        <v>194</v>
      </c>
      <c r="C1239" s="17" t="s">
        <v>48</v>
      </c>
      <c r="D1239" s="17" t="s">
        <v>42</v>
      </c>
      <c r="E1239" s="96" t="s">
        <v>38</v>
      </c>
      <c r="F1239" s="96" t="s">
        <v>38</v>
      </c>
      <c r="G1239" s="19">
        <v>0</v>
      </c>
      <c r="H1239" s="96" t="s">
        <v>38</v>
      </c>
      <c r="I1239" s="96" t="s">
        <v>38</v>
      </c>
      <c r="J1239" s="19">
        <v>0.3</v>
      </c>
      <c r="K1239" s="19">
        <v>0</v>
      </c>
      <c r="L1239" t="str">
        <f>VLOOKUP(LEFT(A1239,FIND("-",A1239)-1),MASTER!A:C,2,FALSE())</f>
        <v>Gold</v>
      </c>
      <c r="M1239" t="str">
        <f>VLOOKUP(LEFT(A1239,FIND("-",A1239)-1),MASTER!A:C,3,FALSE())</f>
        <v>Sale</v>
      </c>
      <c r="N1239" t="str">
        <f t="shared" si="98"/>
        <v/>
      </c>
      <c r="O1239" t="str">
        <f t="shared" si="99"/>
        <v/>
      </c>
      <c r="P1239">
        <f t="shared" si="100"/>
        <v>0</v>
      </c>
      <c r="Q1239">
        <f t="shared" si="101"/>
        <v>0</v>
      </c>
      <c r="R1239">
        <f t="shared" si="102"/>
        <v>0</v>
      </c>
    </row>
    <row r="1240" spans="1:18" ht="15" customHeight="1">
      <c r="A1240" s="17" t="s">
        <v>221</v>
      </c>
      <c r="B1240" s="17" t="s">
        <v>194</v>
      </c>
      <c r="C1240" s="17" t="s">
        <v>48</v>
      </c>
      <c r="D1240" s="17" t="s">
        <v>43</v>
      </c>
      <c r="E1240" s="96" t="s">
        <v>38</v>
      </c>
      <c r="F1240" s="96" t="s">
        <v>38</v>
      </c>
      <c r="G1240" s="19">
        <v>159647</v>
      </c>
      <c r="H1240" s="96" t="s">
        <v>38</v>
      </c>
      <c r="I1240" s="96" t="s">
        <v>38</v>
      </c>
      <c r="J1240" s="19">
        <v>0</v>
      </c>
      <c r="K1240" s="19">
        <v>0</v>
      </c>
      <c r="L1240" t="str">
        <f>VLOOKUP(LEFT(A1240,FIND("-",A1240)-1),MASTER!A:C,2,FALSE())</f>
        <v>Gold</v>
      </c>
      <c r="M1240" t="str">
        <f>VLOOKUP(LEFT(A1240,FIND("-",A1240)-1),MASTER!A:C,3,FALSE())</f>
        <v>Sale</v>
      </c>
      <c r="N1240" t="str">
        <f t="shared" si="98"/>
        <v/>
      </c>
      <c r="O1240" t="str">
        <f t="shared" si="99"/>
        <v/>
      </c>
      <c r="P1240">
        <f t="shared" si="100"/>
        <v>0</v>
      </c>
      <c r="Q1240">
        <f t="shared" si="101"/>
        <v>0</v>
      </c>
      <c r="R1240">
        <f t="shared" si="102"/>
        <v>0</v>
      </c>
    </row>
    <row r="1241" spans="1:18" ht="15" customHeight="1">
      <c r="A1241" s="17" t="s">
        <v>222</v>
      </c>
      <c r="B1241" s="17" t="s">
        <v>194</v>
      </c>
      <c r="C1241" s="17" t="s">
        <v>48</v>
      </c>
      <c r="D1241" s="17" t="s">
        <v>57</v>
      </c>
      <c r="E1241" s="96" t="s">
        <v>38</v>
      </c>
      <c r="F1241" s="19">
        <v>0</v>
      </c>
      <c r="G1241" s="19">
        <v>0</v>
      </c>
      <c r="H1241" s="97">
        <v>3.0049999999999999</v>
      </c>
      <c r="I1241" s="19">
        <v>7056.9</v>
      </c>
      <c r="J1241" s="19">
        <v>21205.3</v>
      </c>
      <c r="K1241" s="19">
        <v>21205.3</v>
      </c>
      <c r="L1241" t="str">
        <f>VLOOKUP(LEFT(A1241,FIND("-",A1241)-1),MASTER!A:C,2,FALSE())</f>
        <v>Gold</v>
      </c>
      <c r="M1241" t="str">
        <f>VLOOKUP(LEFT(A1241,FIND("-",A1241)-1),MASTER!A:C,3,FALSE())</f>
        <v>Sale</v>
      </c>
      <c r="N1241">
        <f t="shared" si="98"/>
        <v>3.0049999999999999</v>
      </c>
      <c r="O1241">
        <f t="shared" si="99"/>
        <v>7056.9</v>
      </c>
      <c r="P1241">
        <f t="shared" si="100"/>
        <v>21205.985000000001</v>
      </c>
      <c r="Q1241">
        <f t="shared" si="101"/>
        <v>21205.985000000001</v>
      </c>
      <c r="R1241">
        <f t="shared" si="102"/>
        <v>0</v>
      </c>
    </row>
    <row r="1242" spans="1:18" ht="15" customHeight="1">
      <c r="A1242" s="17" t="s">
        <v>222</v>
      </c>
      <c r="B1242" s="17" t="s">
        <v>194</v>
      </c>
      <c r="C1242" s="17" t="s">
        <v>48</v>
      </c>
      <c r="D1242" s="17" t="s">
        <v>58</v>
      </c>
      <c r="E1242" s="96" t="s">
        <v>38</v>
      </c>
      <c r="F1242" s="96" t="s">
        <v>38</v>
      </c>
      <c r="G1242" s="19">
        <v>0</v>
      </c>
      <c r="H1242" s="96" t="s">
        <v>38</v>
      </c>
      <c r="I1242" s="96" t="s">
        <v>38</v>
      </c>
      <c r="J1242" s="19">
        <v>42.34</v>
      </c>
      <c r="K1242" s="19">
        <v>42.34</v>
      </c>
      <c r="L1242" t="str">
        <f>VLOOKUP(LEFT(A1242,FIND("-",A1242)-1),MASTER!A:C,2,FALSE())</f>
        <v>Gold</v>
      </c>
      <c r="M1242" t="str">
        <f>VLOOKUP(LEFT(A1242,FIND("-",A1242)-1),MASTER!A:C,3,FALSE())</f>
        <v>Sale</v>
      </c>
      <c r="N1242" t="str">
        <f t="shared" ref="N1242:N1305" si="103">IF(M1242="SALE",H1242,IF(M1242="Purchase",E1242,"False"))</f>
        <v/>
      </c>
      <c r="O1242" t="str">
        <f t="shared" ref="O1242:O1305" si="104">IF(M1242="SALE",I1242,IF(M1242="Purchase",F1242,"False"))</f>
        <v/>
      </c>
      <c r="P1242">
        <f t="shared" ref="P1242:P1305" si="105">IF(AND(N1242="",O1242=""),0,ROUND(N1242*O1242,3))</f>
        <v>0</v>
      </c>
      <c r="Q1242">
        <f t="shared" ref="Q1242:Q1305" si="106">IF(M1242="SALE",P1242,IF(M1242="Purchase",0,"FALSE"))</f>
        <v>0</v>
      </c>
      <c r="R1242">
        <f t="shared" ref="R1242:R1305" si="107">IF(M1242="Purchase",P1242,IF(M1242="Sale",0,"FALSE"))</f>
        <v>0</v>
      </c>
    </row>
    <row r="1243" spans="1:18" ht="15" customHeight="1">
      <c r="A1243" s="17" t="s">
        <v>222</v>
      </c>
      <c r="B1243" s="17" t="s">
        <v>194</v>
      </c>
      <c r="C1243" s="17" t="s">
        <v>48</v>
      </c>
      <c r="D1243" s="17" t="s">
        <v>60</v>
      </c>
      <c r="E1243" s="96" t="s">
        <v>38</v>
      </c>
      <c r="F1243" s="96" t="s">
        <v>38</v>
      </c>
      <c r="G1243" s="19">
        <v>0</v>
      </c>
      <c r="H1243" s="96" t="s">
        <v>38</v>
      </c>
      <c r="I1243" s="96" t="s">
        <v>38</v>
      </c>
      <c r="J1243" s="19">
        <v>318.08</v>
      </c>
      <c r="K1243" s="19">
        <v>0</v>
      </c>
      <c r="L1243" t="str">
        <f>VLOOKUP(LEFT(A1243,FIND("-",A1243)-1),MASTER!A:C,2,FALSE())</f>
        <v>Gold</v>
      </c>
      <c r="M1243" t="str">
        <f>VLOOKUP(LEFT(A1243,FIND("-",A1243)-1),MASTER!A:C,3,FALSE())</f>
        <v>Sale</v>
      </c>
      <c r="N1243" t="str">
        <f t="shared" si="103"/>
        <v/>
      </c>
      <c r="O1243" t="str">
        <f t="shared" si="104"/>
        <v/>
      </c>
      <c r="P1243">
        <f t="shared" si="105"/>
        <v>0</v>
      </c>
      <c r="Q1243">
        <f t="shared" si="106"/>
        <v>0</v>
      </c>
      <c r="R1243">
        <f t="shared" si="107"/>
        <v>0</v>
      </c>
    </row>
    <row r="1244" spans="1:18" ht="15" customHeight="1">
      <c r="A1244" s="17" t="s">
        <v>222</v>
      </c>
      <c r="B1244" s="17" t="s">
        <v>194</v>
      </c>
      <c r="C1244" s="17" t="s">
        <v>48</v>
      </c>
      <c r="D1244" s="17" t="s">
        <v>61</v>
      </c>
      <c r="E1244" s="96" t="s">
        <v>38</v>
      </c>
      <c r="F1244" s="96" t="s">
        <v>38</v>
      </c>
      <c r="G1244" s="19">
        <v>0</v>
      </c>
      <c r="H1244" s="96" t="s">
        <v>38</v>
      </c>
      <c r="I1244" s="96" t="s">
        <v>38</v>
      </c>
      <c r="J1244" s="19">
        <v>318.08</v>
      </c>
      <c r="K1244" s="19">
        <v>0</v>
      </c>
      <c r="L1244" t="str">
        <f>VLOOKUP(LEFT(A1244,FIND("-",A1244)-1),MASTER!A:C,2,FALSE())</f>
        <v>Gold</v>
      </c>
      <c r="M1244" t="str">
        <f>VLOOKUP(LEFT(A1244,FIND("-",A1244)-1),MASTER!A:C,3,FALSE())</f>
        <v>Sale</v>
      </c>
      <c r="N1244" t="str">
        <f t="shared" si="103"/>
        <v/>
      </c>
      <c r="O1244" t="str">
        <f t="shared" si="104"/>
        <v/>
      </c>
      <c r="P1244">
        <f t="shared" si="105"/>
        <v>0</v>
      </c>
      <c r="Q1244">
        <f t="shared" si="106"/>
        <v>0</v>
      </c>
      <c r="R1244">
        <f t="shared" si="107"/>
        <v>0</v>
      </c>
    </row>
    <row r="1245" spans="1:18" ht="15" customHeight="1">
      <c r="A1245" s="17" t="s">
        <v>222</v>
      </c>
      <c r="B1245" s="17" t="s">
        <v>194</v>
      </c>
      <c r="C1245" s="17" t="s">
        <v>48</v>
      </c>
      <c r="D1245" s="17" t="s">
        <v>60</v>
      </c>
      <c r="E1245" s="96" t="s">
        <v>38</v>
      </c>
      <c r="F1245" s="96" t="s">
        <v>38</v>
      </c>
      <c r="G1245" s="19">
        <v>0</v>
      </c>
      <c r="H1245" s="96" t="s">
        <v>38</v>
      </c>
      <c r="I1245" s="96" t="s">
        <v>38</v>
      </c>
      <c r="J1245" s="19">
        <v>0.64</v>
      </c>
      <c r="K1245" s="19">
        <v>0</v>
      </c>
      <c r="L1245" t="str">
        <f>VLOOKUP(LEFT(A1245,FIND("-",A1245)-1),MASTER!A:C,2,FALSE())</f>
        <v>Gold</v>
      </c>
      <c r="M1245" t="str">
        <f>VLOOKUP(LEFT(A1245,FIND("-",A1245)-1),MASTER!A:C,3,FALSE())</f>
        <v>Sale</v>
      </c>
      <c r="N1245" t="str">
        <f t="shared" si="103"/>
        <v/>
      </c>
      <c r="O1245" t="str">
        <f t="shared" si="104"/>
        <v/>
      </c>
      <c r="P1245">
        <f t="shared" si="105"/>
        <v>0</v>
      </c>
      <c r="Q1245">
        <f t="shared" si="106"/>
        <v>0</v>
      </c>
      <c r="R1245">
        <f t="shared" si="107"/>
        <v>0</v>
      </c>
    </row>
    <row r="1246" spans="1:18" ht="15" customHeight="1">
      <c r="A1246" s="17" t="s">
        <v>222</v>
      </c>
      <c r="B1246" s="17" t="s">
        <v>194</v>
      </c>
      <c r="C1246" s="17" t="s">
        <v>48</v>
      </c>
      <c r="D1246" s="17" t="s">
        <v>61</v>
      </c>
      <c r="E1246" s="96" t="s">
        <v>38</v>
      </c>
      <c r="F1246" s="96" t="s">
        <v>38</v>
      </c>
      <c r="G1246" s="19">
        <v>0</v>
      </c>
      <c r="H1246" s="96" t="s">
        <v>38</v>
      </c>
      <c r="I1246" s="96" t="s">
        <v>38</v>
      </c>
      <c r="J1246" s="19">
        <v>0.64</v>
      </c>
      <c r="K1246" s="19">
        <v>0</v>
      </c>
      <c r="L1246" t="str">
        <f>VLOOKUP(LEFT(A1246,FIND("-",A1246)-1),MASTER!A:C,2,FALSE())</f>
        <v>Gold</v>
      </c>
      <c r="M1246" t="str">
        <f>VLOOKUP(LEFT(A1246,FIND("-",A1246)-1),MASTER!A:C,3,FALSE())</f>
        <v>Sale</v>
      </c>
      <c r="N1246" t="str">
        <f t="shared" si="103"/>
        <v/>
      </c>
      <c r="O1246" t="str">
        <f t="shared" si="104"/>
        <v/>
      </c>
      <c r="P1246">
        <f t="shared" si="105"/>
        <v>0</v>
      </c>
      <c r="Q1246">
        <f t="shared" si="106"/>
        <v>0</v>
      </c>
      <c r="R1246">
        <f t="shared" si="107"/>
        <v>0</v>
      </c>
    </row>
    <row r="1247" spans="1:18" ht="15" customHeight="1">
      <c r="A1247" s="17" t="s">
        <v>222</v>
      </c>
      <c r="B1247" s="17" t="s">
        <v>194</v>
      </c>
      <c r="C1247" s="17" t="s">
        <v>48</v>
      </c>
      <c r="D1247" s="17" t="s">
        <v>42</v>
      </c>
      <c r="E1247" s="96" t="s">
        <v>38</v>
      </c>
      <c r="F1247" s="96" t="s">
        <v>38</v>
      </c>
      <c r="G1247" s="19">
        <v>0.08</v>
      </c>
      <c r="H1247" s="96" t="s">
        <v>38</v>
      </c>
      <c r="I1247" s="96" t="s">
        <v>38</v>
      </c>
      <c r="J1247" s="19">
        <v>0</v>
      </c>
      <c r="K1247" s="19">
        <v>0</v>
      </c>
      <c r="L1247" t="str">
        <f>VLOOKUP(LEFT(A1247,FIND("-",A1247)-1),MASTER!A:C,2,FALSE())</f>
        <v>Gold</v>
      </c>
      <c r="M1247" t="str">
        <f>VLOOKUP(LEFT(A1247,FIND("-",A1247)-1),MASTER!A:C,3,FALSE())</f>
        <v>Sale</v>
      </c>
      <c r="N1247" t="str">
        <f t="shared" si="103"/>
        <v/>
      </c>
      <c r="O1247" t="str">
        <f t="shared" si="104"/>
        <v/>
      </c>
      <c r="P1247">
        <f t="shared" si="105"/>
        <v>0</v>
      </c>
      <c r="Q1247">
        <f t="shared" si="106"/>
        <v>0</v>
      </c>
      <c r="R1247">
        <f t="shared" si="107"/>
        <v>0</v>
      </c>
    </row>
    <row r="1248" spans="1:18" ht="15" customHeight="1">
      <c r="A1248" s="17" t="s">
        <v>222</v>
      </c>
      <c r="B1248" s="17" t="s">
        <v>194</v>
      </c>
      <c r="C1248" s="17" t="s">
        <v>48</v>
      </c>
      <c r="D1248" s="17" t="s">
        <v>43</v>
      </c>
      <c r="E1248" s="96" t="s">
        <v>38</v>
      </c>
      <c r="F1248" s="96" t="s">
        <v>38</v>
      </c>
      <c r="G1248" s="19">
        <v>21885</v>
      </c>
      <c r="H1248" s="96" t="s">
        <v>38</v>
      </c>
      <c r="I1248" s="96" t="s">
        <v>38</v>
      </c>
      <c r="J1248" s="19">
        <v>0</v>
      </c>
      <c r="K1248" s="19">
        <v>0</v>
      </c>
      <c r="L1248" t="str">
        <f>VLOOKUP(LEFT(A1248,FIND("-",A1248)-1),MASTER!A:C,2,FALSE())</f>
        <v>Gold</v>
      </c>
      <c r="M1248" t="str">
        <f>VLOOKUP(LEFT(A1248,FIND("-",A1248)-1),MASTER!A:C,3,FALSE())</f>
        <v>Sale</v>
      </c>
      <c r="N1248" t="str">
        <f t="shared" si="103"/>
        <v/>
      </c>
      <c r="O1248" t="str">
        <f t="shared" si="104"/>
        <v/>
      </c>
      <c r="P1248">
        <f t="shared" si="105"/>
        <v>0</v>
      </c>
      <c r="Q1248">
        <f t="shared" si="106"/>
        <v>0</v>
      </c>
      <c r="R1248">
        <f t="shared" si="107"/>
        <v>0</v>
      </c>
    </row>
    <row r="1249" spans="1:18" ht="15" customHeight="1">
      <c r="A1249" s="17" t="s">
        <v>223</v>
      </c>
      <c r="B1249" s="17" t="s">
        <v>194</v>
      </c>
      <c r="C1249" s="17" t="s">
        <v>48</v>
      </c>
      <c r="D1249" s="17" t="s">
        <v>57</v>
      </c>
      <c r="E1249" s="96" t="s">
        <v>38</v>
      </c>
      <c r="F1249" s="19">
        <v>0</v>
      </c>
      <c r="G1249" s="19">
        <v>0</v>
      </c>
      <c r="H1249" s="97">
        <v>66.724999999999994</v>
      </c>
      <c r="I1249" s="19">
        <v>7056.9</v>
      </c>
      <c r="J1249" s="19">
        <v>470869.84</v>
      </c>
      <c r="K1249" s="19">
        <v>470869.84</v>
      </c>
      <c r="L1249" t="str">
        <f>VLOOKUP(LEFT(A1249,FIND("-",A1249)-1),MASTER!A:C,2,FALSE())</f>
        <v>Gold</v>
      </c>
      <c r="M1249" t="str">
        <f>VLOOKUP(LEFT(A1249,FIND("-",A1249)-1),MASTER!A:C,3,FALSE())</f>
        <v>Sale</v>
      </c>
      <c r="N1249">
        <f t="shared" si="103"/>
        <v>66.724999999999994</v>
      </c>
      <c r="O1249">
        <f t="shared" si="104"/>
        <v>7056.9</v>
      </c>
      <c r="P1249">
        <f t="shared" si="105"/>
        <v>470871.65299999999</v>
      </c>
      <c r="Q1249">
        <f t="shared" si="106"/>
        <v>470871.65299999999</v>
      </c>
      <c r="R1249">
        <f t="shared" si="107"/>
        <v>0</v>
      </c>
    </row>
    <row r="1250" spans="1:18" ht="15" customHeight="1">
      <c r="A1250" s="17" t="s">
        <v>223</v>
      </c>
      <c r="B1250" s="17" t="s">
        <v>194</v>
      </c>
      <c r="C1250" s="17" t="s">
        <v>48</v>
      </c>
      <c r="D1250" s="17" t="s">
        <v>58</v>
      </c>
      <c r="E1250" s="96" t="s">
        <v>38</v>
      </c>
      <c r="F1250" s="96" t="s">
        <v>38</v>
      </c>
      <c r="G1250" s="19">
        <v>0</v>
      </c>
      <c r="H1250" s="96" t="s">
        <v>38</v>
      </c>
      <c r="I1250" s="96" t="s">
        <v>38</v>
      </c>
      <c r="J1250" s="19">
        <v>945.63</v>
      </c>
      <c r="K1250" s="19">
        <v>945.63</v>
      </c>
      <c r="L1250" t="str">
        <f>VLOOKUP(LEFT(A1250,FIND("-",A1250)-1),MASTER!A:C,2,FALSE())</f>
        <v>Gold</v>
      </c>
      <c r="M1250" t="str">
        <f>VLOOKUP(LEFT(A1250,FIND("-",A1250)-1),MASTER!A:C,3,FALSE())</f>
        <v>Sale</v>
      </c>
      <c r="N1250" t="str">
        <f t="shared" si="103"/>
        <v/>
      </c>
      <c r="O1250" t="str">
        <f t="shared" si="104"/>
        <v/>
      </c>
      <c r="P1250">
        <f t="shared" si="105"/>
        <v>0</v>
      </c>
      <c r="Q1250">
        <f t="shared" si="106"/>
        <v>0</v>
      </c>
      <c r="R1250">
        <f t="shared" si="107"/>
        <v>0</v>
      </c>
    </row>
    <row r="1251" spans="1:18" ht="15" customHeight="1">
      <c r="A1251" s="17" t="s">
        <v>223</v>
      </c>
      <c r="B1251" s="17" t="s">
        <v>194</v>
      </c>
      <c r="C1251" s="17" t="s">
        <v>48</v>
      </c>
      <c r="D1251" s="17" t="s">
        <v>60</v>
      </c>
      <c r="E1251" s="96" t="s">
        <v>38</v>
      </c>
      <c r="F1251" s="96" t="s">
        <v>38</v>
      </c>
      <c r="G1251" s="19">
        <v>0</v>
      </c>
      <c r="H1251" s="96" t="s">
        <v>38</v>
      </c>
      <c r="I1251" s="96" t="s">
        <v>38</v>
      </c>
      <c r="J1251" s="19">
        <v>7063.05</v>
      </c>
      <c r="K1251" s="19">
        <v>0</v>
      </c>
      <c r="L1251" t="str">
        <f>VLOOKUP(LEFT(A1251,FIND("-",A1251)-1),MASTER!A:C,2,FALSE())</f>
        <v>Gold</v>
      </c>
      <c r="M1251" t="str">
        <f>VLOOKUP(LEFT(A1251,FIND("-",A1251)-1),MASTER!A:C,3,FALSE())</f>
        <v>Sale</v>
      </c>
      <c r="N1251" t="str">
        <f t="shared" si="103"/>
        <v/>
      </c>
      <c r="O1251" t="str">
        <f t="shared" si="104"/>
        <v/>
      </c>
      <c r="P1251">
        <f t="shared" si="105"/>
        <v>0</v>
      </c>
      <c r="Q1251">
        <f t="shared" si="106"/>
        <v>0</v>
      </c>
      <c r="R1251">
        <f t="shared" si="107"/>
        <v>0</v>
      </c>
    </row>
    <row r="1252" spans="1:18" ht="15" customHeight="1">
      <c r="A1252" s="17" t="s">
        <v>223</v>
      </c>
      <c r="B1252" s="17" t="s">
        <v>194</v>
      </c>
      <c r="C1252" s="17" t="s">
        <v>48</v>
      </c>
      <c r="D1252" s="17" t="s">
        <v>61</v>
      </c>
      <c r="E1252" s="96" t="s">
        <v>38</v>
      </c>
      <c r="F1252" s="96" t="s">
        <v>38</v>
      </c>
      <c r="G1252" s="19">
        <v>0</v>
      </c>
      <c r="H1252" s="96" t="s">
        <v>38</v>
      </c>
      <c r="I1252" s="96" t="s">
        <v>38</v>
      </c>
      <c r="J1252" s="19">
        <v>7063.05</v>
      </c>
      <c r="K1252" s="19">
        <v>0</v>
      </c>
      <c r="L1252" t="str">
        <f>VLOOKUP(LEFT(A1252,FIND("-",A1252)-1),MASTER!A:C,2,FALSE())</f>
        <v>Gold</v>
      </c>
      <c r="M1252" t="str">
        <f>VLOOKUP(LEFT(A1252,FIND("-",A1252)-1),MASTER!A:C,3,FALSE())</f>
        <v>Sale</v>
      </c>
      <c r="N1252" t="str">
        <f t="shared" si="103"/>
        <v/>
      </c>
      <c r="O1252" t="str">
        <f t="shared" si="104"/>
        <v/>
      </c>
      <c r="P1252">
        <f t="shared" si="105"/>
        <v>0</v>
      </c>
      <c r="Q1252">
        <f t="shared" si="106"/>
        <v>0</v>
      </c>
      <c r="R1252">
        <f t="shared" si="107"/>
        <v>0</v>
      </c>
    </row>
    <row r="1253" spans="1:18" ht="15" customHeight="1">
      <c r="A1253" s="17" t="s">
        <v>223</v>
      </c>
      <c r="B1253" s="17" t="s">
        <v>194</v>
      </c>
      <c r="C1253" s="17" t="s">
        <v>48</v>
      </c>
      <c r="D1253" s="17" t="s">
        <v>60</v>
      </c>
      <c r="E1253" s="96" t="s">
        <v>38</v>
      </c>
      <c r="F1253" s="96" t="s">
        <v>38</v>
      </c>
      <c r="G1253" s="19">
        <v>0</v>
      </c>
      <c r="H1253" s="96" t="s">
        <v>38</v>
      </c>
      <c r="I1253" s="96" t="s">
        <v>38</v>
      </c>
      <c r="J1253" s="19">
        <v>14.18</v>
      </c>
      <c r="K1253" s="19">
        <v>0</v>
      </c>
      <c r="L1253" t="str">
        <f>VLOOKUP(LEFT(A1253,FIND("-",A1253)-1),MASTER!A:C,2,FALSE())</f>
        <v>Gold</v>
      </c>
      <c r="M1253" t="str">
        <f>VLOOKUP(LEFT(A1253,FIND("-",A1253)-1),MASTER!A:C,3,FALSE())</f>
        <v>Sale</v>
      </c>
      <c r="N1253" t="str">
        <f t="shared" si="103"/>
        <v/>
      </c>
      <c r="O1253" t="str">
        <f t="shared" si="104"/>
        <v/>
      </c>
      <c r="P1253">
        <f t="shared" si="105"/>
        <v>0</v>
      </c>
      <c r="Q1253">
        <f t="shared" si="106"/>
        <v>0</v>
      </c>
      <c r="R1253">
        <f t="shared" si="107"/>
        <v>0</v>
      </c>
    </row>
    <row r="1254" spans="1:18" ht="15" customHeight="1">
      <c r="A1254" s="17" t="s">
        <v>223</v>
      </c>
      <c r="B1254" s="17" t="s">
        <v>194</v>
      </c>
      <c r="C1254" s="17" t="s">
        <v>48</v>
      </c>
      <c r="D1254" s="17" t="s">
        <v>61</v>
      </c>
      <c r="E1254" s="96" t="s">
        <v>38</v>
      </c>
      <c r="F1254" s="96" t="s">
        <v>38</v>
      </c>
      <c r="G1254" s="19">
        <v>0</v>
      </c>
      <c r="H1254" s="96" t="s">
        <v>38</v>
      </c>
      <c r="I1254" s="96" t="s">
        <v>38</v>
      </c>
      <c r="J1254" s="19">
        <v>14.18</v>
      </c>
      <c r="K1254" s="19">
        <v>0</v>
      </c>
      <c r="L1254" t="str">
        <f>VLOOKUP(LEFT(A1254,FIND("-",A1254)-1),MASTER!A:C,2,FALSE())</f>
        <v>Gold</v>
      </c>
      <c r="M1254" t="str">
        <f>VLOOKUP(LEFT(A1254,FIND("-",A1254)-1),MASTER!A:C,3,FALSE())</f>
        <v>Sale</v>
      </c>
      <c r="N1254" t="str">
        <f t="shared" si="103"/>
        <v/>
      </c>
      <c r="O1254" t="str">
        <f t="shared" si="104"/>
        <v/>
      </c>
      <c r="P1254">
        <f t="shared" si="105"/>
        <v>0</v>
      </c>
      <c r="Q1254">
        <f t="shared" si="106"/>
        <v>0</v>
      </c>
      <c r="R1254">
        <f t="shared" si="107"/>
        <v>0</v>
      </c>
    </row>
    <row r="1255" spans="1:18" ht="15" customHeight="1">
      <c r="A1255" s="17" t="s">
        <v>223</v>
      </c>
      <c r="B1255" s="17" t="s">
        <v>194</v>
      </c>
      <c r="C1255" s="17" t="s">
        <v>48</v>
      </c>
      <c r="D1255" s="17" t="s">
        <v>42</v>
      </c>
      <c r="E1255" s="96" t="s">
        <v>38</v>
      </c>
      <c r="F1255" s="96" t="s">
        <v>38</v>
      </c>
      <c r="G1255" s="19">
        <v>0</v>
      </c>
      <c r="H1255" s="96" t="s">
        <v>38</v>
      </c>
      <c r="I1255" s="96" t="s">
        <v>38</v>
      </c>
      <c r="J1255" s="19">
        <v>7.0000000000000007E-2</v>
      </c>
      <c r="K1255" s="19">
        <v>0</v>
      </c>
      <c r="L1255" t="str">
        <f>VLOOKUP(LEFT(A1255,FIND("-",A1255)-1),MASTER!A:C,2,FALSE())</f>
        <v>Gold</v>
      </c>
      <c r="M1255" t="str">
        <f>VLOOKUP(LEFT(A1255,FIND("-",A1255)-1),MASTER!A:C,3,FALSE())</f>
        <v>Sale</v>
      </c>
      <c r="N1255" t="str">
        <f t="shared" si="103"/>
        <v/>
      </c>
      <c r="O1255" t="str">
        <f t="shared" si="104"/>
        <v/>
      </c>
      <c r="P1255">
        <f t="shared" si="105"/>
        <v>0</v>
      </c>
      <c r="Q1255">
        <f t="shared" si="106"/>
        <v>0</v>
      </c>
      <c r="R1255">
        <f t="shared" si="107"/>
        <v>0</v>
      </c>
    </row>
    <row r="1256" spans="1:18" ht="15" customHeight="1">
      <c r="A1256" s="17" t="s">
        <v>223</v>
      </c>
      <c r="B1256" s="17" t="s">
        <v>194</v>
      </c>
      <c r="C1256" s="17" t="s">
        <v>48</v>
      </c>
      <c r="D1256" s="17" t="s">
        <v>43</v>
      </c>
      <c r="E1256" s="96" t="s">
        <v>38</v>
      </c>
      <c r="F1256" s="96" t="s">
        <v>38</v>
      </c>
      <c r="G1256" s="19">
        <v>485970</v>
      </c>
      <c r="H1256" s="96" t="s">
        <v>38</v>
      </c>
      <c r="I1256" s="96" t="s">
        <v>38</v>
      </c>
      <c r="J1256" s="19">
        <v>0</v>
      </c>
      <c r="K1256" s="19">
        <v>0</v>
      </c>
      <c r="L1256" t="str">
        <f>VLOOKUP(LEFT(A1256,FIND("-",A1256)-1),MASTER!A:C,2,FALSE())</f>
        <v>Gold</v>
      </c>
      <c r="M1256" t="str">
        <f>VLOOKUP(LEFT(A1256,FIND("-",A1256)-1),MASTER!A:C,3,FALSE())</f>
        <v>Sale</v>
      </c>
      <c r="N1256" t="str">
        <f t="shared" si="103"/>
        <v/>
      </c>
      <c r="O1256" t="str">
        <f t="shared" si="104"/>
        <v/>
      </c>
      <c r="P1256">
        <f t="shared" si="105"/>
        <v>0</v>
      </c>
      <c r="Q1256">
        <f t="shared" si="106"/>
        <v>0</v>
      </c>
      <c r="R1256">
        <f t="shared" si="107"/>
        <v>0</v>
      </c>
    </row>
    <row r="1257" spans="1:18" ht="15" customHeight="1">
      <c r="A1257" s="17" t="s">
        <v>224</v>
      </c>
      <c r="B1257" s="17" t="s">
        <v>194</v>
      </c>
      <c r="C1257" s="17" t="s">
        <v>48</v>
      </c>
      <c r="D1257" s="17" t="s">
        <v>57</v>
      </c>
      <c r="E1257" s="96" t="s">
        <v>38</v>
      </c>
      <c r="F1257" s="19">
        <v>0</v>
      </c>
      <c r="G1257" s="19">
        <v>0</v>
      </c>
      <c r="H1257" s="97">
        <v>9.9499999999999993</v>
      </c>
      <c r="I1257" s="19">
        <v>7056.9</v>
      </c>
      <c r="J1257" s="19">
        <v>70216.2</v>
      </c>
      <c r="K1257" s="19">
        <v>70216.2</v>
      </c>
      <c r="L1257" t="str">
        <f>VLOOKUP(LEFT(A1257,FIND("-",A1257)-1),MASTER!A:C,2,FALSE())</f>
        <v>Gold</v>
      </c>
      <c r="M1257" t="str">
        <f>VLOOKUP(LEFT(A1257,FIND("-",A1257)-1),MASTER!A:C,3,FALSE())</f>
        <v>Sale</v>
      </c>
      <c r="N1257">
        <f t="shared" si="103"/>
        <v>9.9499999999999993</v>
      </c>
      <c r="O1257">
        <f t="shared" si="104"/>
        <v>7056.9</v>
      </c>
      <c r="P1257">
        <f t="shared" si="105"/>
        <v>70216.154999999999</v>
      </c>
      <c r="Q1257">
        <f t="shared" si="106"/>
        <v>70216.154999999999</v>
      </c>
      <c r="R1257">
        <f t="shared" si="107"/>
        <v>0</v>
      </c>
    </row>
    <row r="1258" spans="1:18" ht="15" customHeight="1">
      <c r="A1258" s="17" t="s">
        <v>224</v>
      </c>
      <c r="B1258" s="17" t="s">
        <v>194</v>
      </c>
      <c r="C1258" s="17" t="s">
        <v>48</v>
      </c>
      <c r="D1258" s="17" t="s">
        <v>58</v>
      </c>
      <c r="E1258" s="96" t="s">
        <v>38</v>
      </c>
      <c r="F1258" s="96" t="s">
        <v>38</v>
      </c>
      <c r="G1258" s="19">
        <v>0</v>
      </c>
      <c r="H1258" s="96" t="s">
        <v>38</v>
      </c>
      <c r="I1258" s="96" t="s">
        <v>38</v>
      </c>
      <c r="J1258" s="19">
        <v>141.13999999999999</v>
      </c>
      <c r="K1258" s="19">
        <v>141.13999999999999</v>
      </c>
      <c r="L1258" t="str">
        <f>VLOOKUP(LEFT(A1258,FIND("-",A1258)-1),MASTER!A:C,2,FALSE())</f>
        <v>Gold</v>
      </c>
      <c r="M1258" t="str">
        <f>VLOOKUP(LEFT(A1258,FIND("-",A1258)-1),MASTER!A:C,3,FALSE())</f>
        <v>Sale</v>
      </c>
      <c r="N1258" t="str">
        <f t="shared" si="103"/>
        <v/>
      </c>
      <c r="O1258" t="str">
        <f t="shared" si="104"/>
        <v/>
      </c>
      <c r="P1258">
        <f t="shared" si="105"/>
        <v>0</v>
      </c>
      <c r="Q1258">
        <f t="shared" si="106"/>
        <v>0</v>
      </c>
      <c r="R1258">
        <f t="shared" si="107"/>
        <v>0</v>
      </c>
    </row>
    <row r="1259" spans="1:18" ht="15" customHeight="1">
      <c r="A1259" s="17" t="s">
        <v>224</v>
      </c>
      <c r="B1259" s="17" t="s">
        <v>194</v>
      </c>
      <c r="C1259" s="17" t="s">
        <v>48</v>
      </c>
      <c r="D1259" s="17" t="s">
        <v>60</v>
      </c>
      <c r="E1259" s="96" t="s">
        <v>38</v>
      </c>
      <c r="F1259" s="96" t="s">
        <v>38</v>
      </c>
      <c r="G1259" s="19">
        <v>0</v>
      </c>
      <c r="H1259" s="96" t="s">
        <v>38</v>
      </c>
      <c r="I1259" s="96" t="s">
        <v>38</v>
      </c>
      <c r="J1259" s="19">
        <v>1053.24</v>
      </c>
      <c r="K1259" s="19">
        <v>0</v>
      </c>
      <c r="L1259" t="str">
        <f>VLOOKUP(LEFT(A1259,FIND("-",A1259)-1),MASTER!A:C,2,FALSE())</f>
        <v>Gold</v>
      </c>
      <c r="M1259" t="str">
        <f>VLOOKUP(LEFT(A1259,FIND("-",A1259)-1),MASTER!A:C,3,FALSE())</f>
        <v>Sale</v>
      </c>
      <c r="N1259" t="str">
        <f t="shared" si="103"/>
        <v/>
      </c>
      <c r="O1259" t="str">
        <f t="shared" si="104"/>
        <v/>
      </c>
      <c r="P1259">
        <f t="shared" si="105"/>
        <v>0</v>
      </c>
      <c r="Q1259">
        <f t="shared" si="106"/>
        <v>0</v>
      </c>
      <c r="R1259">
        <f t="shared" si="107"/>
        <v>0</v>
      </c>
    </row>
    <row r="1260" spans="1:18" ht="15" customHeight="1">
      <c r="A1260" s="17" t="s">
        <v>224</v>
      </c>
      <c r="B1260" s="17" t="s">
        <v>194</v>
      </c>
      <c r="C1260" s="17" t="s">
        <v>48</v>
      </c>
      <c r="D1260" s="17" t="s">
        <v>61</v>
      </c>
      <c r="E1260" s="96" t="s">
        <v>38</v>
      </c>
      <c r="F1260" s="96" t="s">
        <v>38</v>
      </c>
      <c r="G1260" s="19">
        <v>0</v>
      </c>
      <c r="H1260" s="96" t="s">
        <v>38</v>
      </c>
      <c r="I1260" s="96" t="s">
        <v>38</v>
      </c>
      <c r="J1260" s="19">
        <v>1053.24</v>
      </c>
      <c r="K1260" s="19">
        <v>0</v>
      </c>
      <c r="L1260" t="str">
        <f>VLOOKUP(LEFT(A1260,FIND("-",A1260)-1),MASTER!A:C,2,FALSE())</f>
        <v>Gold</v>
      </c>
      <c r="M1260" t="str">
        <f>VLOOKUP(LEFT(A1260,FIND("-",A1260)-1),MASTER!A:C,3,FALSE())</f>
        <v>Sale</v>
      </c>
      <c r="N1260" t="str">
        <f t="shared" si="103"/>
        <v/>
      </c>
      <c r="O1260" t="str">
        <f t="shared" si="104"/>
        <v/>
      </c>
      <c r="P1260">
        <f t="shared" si="105"/>
        <v>0</v>
      </c>
      <c r="Q1260">
        <f t="shared" si="106"/>
        <v>0</v>
      </c>
      <c r="R1260">
        <f t="shared" si="107"/>
        <v>0</v>
      </c>
    </row>
    <row r="1261" spans="1:18" ht="15" customHeight="1">
      <c r="A1261" s="17" t="s">
        <v>224</v>
      </c>
      <c r="B1261" s="17" t="s">
        <v>194</v>
      </c>
      <c r="C1261" s="17" t="s">
        <v>48</v>
      </c>
      <c r="D1261" s="17" t="s">
        <v>60</v>
      </c>
      <c r="E1261" s="96" t="s">
        <v>38</v>
      </c>
      <c r="F1261" s="96" t="s">
        <v>38</v>
      </c>
      <c r="G1261" s="19">
        <v>0</v>
      </c>
      <c r="H1261" s="96" t="s">
        <v>38</v>
      </c>
      <c r="I1261" s="96" t="s">
        <v>38</v>
      </c>
      <c r="J1261" s="19">
        <v>2.12</v>
      </c>
      <c r="K1261" s="19">
        <v>0</v>
      </c>
      <c r="L1261" t="str">
        <f>VLOOKUP(LEFT(A1261,FIND("-",A1261)-1),MASTER!A:C,2,FALSE())</f>
        <v>Gold</v>
      </c>
      <c r="M1261" t="str">
        <f>VLOOKUP(LEFT(A1261,FIND("-",A1261)-1),MASTER!A:C,3,FALSE())</f>
        <v>Sale</v>
      </c>
      <c r="N1261" t="str">
        <f t="shared" si="103"/>
        <v/>
      </c>
      <c r="O1261" t="str">
        <f t="shared" si="104"/>
        <v/>
      </c>
      <c r="P1261">
        <f t="shared" si="105"/>
        <v>0</v>
      </c>
      <c r="Q1261">
        <f t="shared" si="106"/>
        <v>0</v>
      </c>
      <c r="R1261">
        <f t="shared" si="107"/>
        <v>0</v>
      </c>
    </row>
    <row r="1262" spans="1:18" ht="15" customHeight="1">
      <c r="A1262" s="17" t="s">
        <v>224</v>
      </c>
      <c r="B1262" s="17" t="s">
        <v>194</v>
      </c>
      <c r="C1262" s="17" t="s">
        <v>48</v>
      </c>
      <c r="D1262" s="17" t="s">
        <v>61</v>
      </c>
      <c r="E1262" s="96" t="s">
        <v>38</v>
      </c>
      <c r="F1262" s="96" t="s">
        <v>38</v>
      </c>
      <c r="G1262" s="19">
        <v>0</v>
      </c>
      <c r="H1262" s="96" t="s">
        <v>38</v>
      </c>
      <c r="I1262" s="96" t="s">
        <v>38</v>
      </c>
      <c r="J1262" s="19">
        <v>2.12</v>
      </c>
      <c r="K1262" s="19">
        <v>0</v>
      </c>
      <c r="L1262" t="str">
        <f>VLOOKUP(LEFT(A1262,FIND("-",A1262)-1),MASTER!A:C,2,FALSE())</f>
        <v>Gold</v>
      </c>
      <c r="M1262" t="str">
        <f>VLOOKUP(LEFT(A1262,FIND("-",A1262)-1),MASTER!A:C,3,FALSE())</f>
        <v>Sale</v>
      </c>
      <c r="N1262" t="str">
        <f t="shared" si="103"/>
        <v/>
      </c>
      <c r="O1262" t="str">
        <f t="shared" si="104"/>
        <v/>
      </c>
      <c r="P1262">
        <f t="shared" si="105"/>
        <v>0</v>
      </c>
      <c r="Q1262">
        <f t="shared" si="106"/>
        <v>0</v>
      </c>
      <c r="R1262">
        <f t="shared" si="107"/>
        <v>0</v>
      </c>
    </row>
    <row r="1263" spans="1:18" ht="15" customHeight="1">
      <c r="A1263" s="17" t="s">
        <v>224</v>
      </c>
      <c r="B1263" s="17" t="s">
        <v>194</v>
      </c>
      <c r="C1263" s="17" t="s">
        <v>48</v>
      </c>
      <c r="D1263" s="17" t="s">
        <v>42</v>
      </c>
      <c r="E1263" s="96" t="s">
        <v>38</v>
      </c>
      <c r="F1263" s="96" t="s">
        <v>38</v>
      </c>
      <c r="G1263" s="19">
        <v>0.06</v>
      </c>
      <c r="H1263" s="96" t="s">
        <v>38</v>
      </c>
      <c r="I1263" s="96" t="s">
        <v>38</v>
      </c>
      <c r="J1263" s="19">
        <v>0</v>
      </c>
      <c r="K1263" s="19">
        <v>0</v>
      </c>
      <c r="L1263" t="str">
        <f>VLOOKUP(LEFT(A1263,FIND("-",A1263)-1),MASTER!A:C,2,FALSE())</f>
        <v>Gold</v>
      </c>
      <c r="M1263" t="str">
        <f>VLOOKUP(LEFT(A1263,FIND("-",A1263)-1),MASTER!A:C,3,FALSE())</f>
        <v>Sale</v>
      </c>
      <c r="N1263" t="str">
        <f t="shared" si="103"/>
        <v/>
      </c>
      <c r="O1263" t="str">
        <f t="shared" si="104"/>
        <v/>
      </c>
      <c r="P1263">
        <f t="shared" si="105"/>
        <v>0</v>
      </c>
      <c r="Q1263">
        <f t="shared" si="106"/>
        <v>0</v>
      </c>
      <c r="R1263">
        <f t="shared" si="107"/>
        <v>0</v>
      </c>
    </row>
    <row r="1264" spans="1:18" ht="15" customHeight="1">
      <c r="A1264" s="17" t="s">
        <v>224</v>
      </c>
      <c r="B1264" s="17" t="s">
        <v>194</v>
      </c>
      <c r="C1264" s="17" t="s">
        <v>48</v>
      </c>
      <c r="D1264" s="17" t="s">
        <v>43</v>
      </c>
      <c r="E1264" s="96" t="s">
        <v>38</v>
      </c>
      <c r="F1264" s="96" t="s">
        <v>38</v>
      </c>
      <c r="G1264" s="19">
        <v>72468</v>
      </c>
      <c r="H1264" s="96" t="s">
        <v>38</v>
      </c>
      <c r="I1264" s="96" t="s">
        <v>38</v>
      </c>
      <c r="J1264" s="19">
        <v>0</v>
      </c>
      <c r="K1264" s="19">
        <v>0</v>
      </c>
      <c r="L1264" t="str">
        <f>VLOOKUP(LEFT(A1264,FIND("-",A1264)-1),MASTER!A:C,2,FALSE())</f>
        <v>Gold</v>
      </c>
      <c r="M1264" t="str">
        <f>VLOOKUP(LEFT(A1264,FIND("-",A1264)-1),MASTER!A:C,3,FALSE())</f>
        <v>Sale</v>
      </c>
      <c r="N1264" t="str">
        <f t="shared" si="103"/>
        <v/>
      </c>
      <c r="O1264" t="str">
        <f t="shared" si="104"/>
        <v/>
      </c>
      <c r="P1264">
        <f t="shared" si="105"/>
        <v>0</v>
      </c>
      <c r="Q1264">
        <f t="shared" si="106"/>
        <v>0</v>
      </c>
      <c r="R1264">
        <f t="shared" si="107"/>
        <v>0</v>
      </c>
    </row>
    <row r="1265" spans="1:18" ht="15" customHeight="1">
      <c r="A1265" s="17" t="s">
        <v>225</v>
      </c>
      <c r="B1265" s="17" t="s">
        <v>194</v>
      </c>
      <c r="C1265" s="17" t="s">
        <v>48</v>
      </c>
      <c r="D1265" s="17" t="s">
        <v>57</v>
      </c>
      <c r="E1265" s="96" t="s">
        <v>38</v>
      </c>
      <c r="F1265" s="19">
        <v>0</v>
      </c>
      <c r="G1265" s="19">
        <v>0</v>
      </c>
      <c r="H1265" s="97">
        <v>6.9649999999999999</v>
      </c>
      <c r="I1265" s="19">
        <v>7056.9</v>
      </c>
      <c r="J1265" s="19">
        <v>49151.34</v>
      </c>
      <c r="K1265" s="19">
        <v>49151.34</v>
      </c>
      <c r="L1265" t="str">
        <f>VLOOKUP(LEFT(A1265,FIND("-",A1265)-1),MASTER!A:C,2,FALSE())</f>
        <v>Gold</v>
      </c>
      <c r="M1265" t="str">
        <f>VLOOKUP(LEFT(A1265,FIND("-",A1265)-1),MASTER!A:C,3,FALSE())</f>
        <v>Sale</v>
      </c>
      <c r="N1265">
        <f t="shared" si="103"/>
        <v>6.9649999999999999</v>
      </c>
      <c r="O1265">
        <f t="shared" si="104"/>
        <v>7056.9</v>
      </c>
      <c r="P1265">
        <f t="shared" si="105"/>
        <v>49151.309000000001</v>
      </c>
      <c r="Q1265">
        <f t="shared" si="106"/>
        <v>49151.309000000001</v>
      </c>
      <c r="R1265">
        <f t="shared" si="107"/>
        <v>0</v>
      </c>
    </row>
    <row r="1266" spans="1:18" ht="15" customHeight="1">
      <c r="A1266" s="17" t="s">
        <v>225</v>
      </c>
      <c r="B1266" s="17" t="s">
        <v>194</v>
      </c>
      <c r="C1266" s="17" t="s">
        <v>48</v>
      </c>
      <c r="D1266" s="17" t="s">
        <v>58</v>
      </c>
      <c r="E1266" s="96" t="s">
        <v>38</v>
      </c>
      <c r="F1266" s="96" t="s">
        <v>38</v>
      </c>
      <c r="G1266" s="19">
        <v>0</v>
      </c>
      <c r="H1266" s="96" t="s">
        <v>38</v>
      </c>
      <c r="I1266" s="96" t="s">
        <v>38</v>
      </c>
      <c r="J1266" s="19">
        <v>98.8</v>
      </c>
      <c r="K1266" s="19">
        <v>98.8</v>
      </c>
      <c r="L1266" t="str">
        <f>VLOOKUP(LEFT(A1266,FIND("-",A1266)-1),MASTER!A:C,2,FALSE())</f>
        <v>Gold</v>
      </c>
      <c r="M1266" t="str">
        <f>VLOOKUP(LEFT(A1266,FIND("-",A1266)-1),MASTER!A:C,3,FALSE())</f>
        <v>Sale</v>
      </c>
      <c r="N1266" t="str">
        <f t="shared" si="103"/>
        <v/>
      </c>
      <c r="O1266" t="str">
        <f t="shared" si="104"/>
        <v/>
      </c>
      <c r="P1266">
        <f t="shared" si="105"/>
        <v>0</v>
      </c>
      <c r="Q1266">
        <f t="shared" si="106"/>
        <v>0</v>
      </c>
      <c r="R1266">
        <f t="shared" si="107"/>
        <v>0</v>
      </c>
    </row>
    <row r="1267" spans="1:18" ht="15" customHeight="1">
      <c r="A1267" s="17" t="s">
        <v>225</v>
      </c>
      <c r="B1267" s="17" t="s">
        <v>194</v>
      </c>
      <c r="C1267" s="17" t="s">
        <v>48</v>
      </c>
      <c r="D1267" s="17" t="s">
        <v>60</v>
      </c>
      <c r="E1267" s="96" t="s">
        <v>38</v>
      </c>
      <c r="F1267" s="96" t="s">
        <v>38</v>
      </c>
      <c r="G1267" s="19">
        <v>0</v>
      </c>
      <c r="H1267" s="96" t="s">
        <v>38</v>
      </c>
      <c r="I1267" s="96" t="s">
        <v>38</v>
      </c>
      <c r="J1267" s="19">
        <v>737.27</v>
      </c>
      <c r="K1267" s="19">
        <v>0</v>
      </c>
      <c r="L1267" t="str">
        <f>VLOOKUP(LEFT(A1267,FIND("-",A1267)-1),MASTER!A:C,2,FALSE())</f>
        <v>Gold</v>
      </c>
      <c r="M1267" t="str">
        <f>VLOOKUP(LEFT(A1267,FIND("-",A1267)-1),MASTER!A:C,3,FALSE())</f>
        <v>Sale</v>
      </c>
      <c r="N1267" t="str">
        <f t="shared" si="103"/>
        <v/>
      </c>
      <c r="O1267" t="str">
        <f t="shared" si="104"/>
        <v/>
      </c>
      <c r="P1267">
        <f t="shared" si="105"/>
        <v>0</v>
      </c>
      <c r="Q1267">
        <f t="shared" si="106"/>
        <v>0</v>
      </c>
      <c r="R1267">
        <f t="shared" si="107"/>
        <v>0</v>
      </c>
    </row>
    <row r="1268" spans="1:18" ht="15" customHeight="1">
      <c r="A1268" s="17" t="s">
        <v>225</v>
      </c>
      <c r="B1268" s="17" t="s">
        <v>194</v>
      </c>
      <c r="C1268" s="17" t="s">
        <v>48</v>
      </c>
      <c r="D1268" s="17" t="s">
        <v>61</v>
      </c>
      <c r="E1268" s="96" t="s">
        <v>38</v>
      </c>
      <c r="F1268" s="96" t="s">
        <v>38</v>
      </c>
      <c r="G1268" s="19">
        <v>0</v>
      </c>
      <c r="H1268" s="96" t="s">
        <v>38</v>
      </c>
      <c r="I1268" s="96" t="s">
        <v>38</v>
      </c>
      <c r="J1268" s="19">
        <v>737.27</v>
      </c>
      <c r="K1268" s="19">
        <v>0</v>
      </c>
      <c r="L1268" t="str">
        <f>VLOOKUP(LEFT(A1268,FIND("-",A1268)-1),MASTER!A:C,2,FALSE())</f>
        <v>Gold</v>
      </c>
      <c r="M1268" t="str">
        <f>VLOOKUP(LEFT(A1268,FIND("-",A1268)-1),MASTER!A:C,3,FALSE())</f>
        <v>Sale</v>
      </c>
      <c r="N1268" t="str">
        <f t="shared" si="103"/>
        <v/>
      </c>
      <c r="O1268" t="str">
        <f t="shared" si="104"/>
        <v/>
      </c>
      <c r="P1268">
        <f t="shared" si="105"/>
        <v>0</v>
      </c>
      <c r="Q1268">
        <f t="shared" si="106"/>
        <v>0</v>
      </c>
      <c r="R1268">
        <f t="shared" si="107"/>
        <v>0</v>
      </c>
    </row>
    <row r="1269" spans="1:18" ht="15" customHeight="1">
      <c r="A1269" s="17" t="s">
        <v>225</v>
      </c>
      <c r="B1269" s="17" t="s">
        <v>194</v>
      </c>
      <c r="C1269" s="17" t="s">
        <v>48</v>
      </c>
      <c r="D1269" s="17" t="s">
        <v>60</v>
      </c>
      <c r="E1269" s="96" t="s">
        <v>38</v>
      </c>
      <c r="F1269" s="96" t="s">
        <v>38</v>
      </c>
      <c r="G1269" s="19">
        <v>0</v>
      </c>
      <c r="H1269" s="96" t="s">
        <v>38</v>
      </c>
      <c r="I1269" s="96" t="s">
        <v>38</v>
      </c>
      <c r="J1269" s="19">
        <v>1.48</v>
      </c>
      <c r="K1269" s="19">
        <v>0</v>
      </c>
      <c r="L1269" t="str">
        <f>VLOOKUP(LEFT(A1269,FIND("-",A1269)-1),MASTER!A:C,2,FALSE())</f>
        <v>Gold</v>
      </c>
      <c r="M1269" t="str">
        <f>VLOOKUP(LEFT(A1269,FIND("-",A1269)-1),MASTER!A:C,3,FALSE())</f>
        <v>Sale</v>
      </c>
      <c r="N1269" t="str">
        <f t="shared" si="103"/>
        <v/>
      </c>
      <c r="O1269" t="str">
        <f t="shared" si="104"/>
        <v/>
      </c>
      <c r="P1269">
        <f t="shared" si="105"/>
        <v>0</v>
      </c>
      <c r="Q1269">
        <f t="shared" si="106"/>
        <v>0</v>
      </c>
      <c r="R1269">
        <f t="shared" si="107"/>
        <v>0</v>
      </c>
    </row>
    <row r="1270" spans="1:18" ht="15" customHeight="1">
      <c r="A1270" s="17" t="s">
        <v>225</v>
      </c>
      <c r="B1270" s="17" t="s">
        <v>194</v>
      </c>
      <c r="C1270" s="17" t="s">
        <v>48</v>
      </c>
      <c r="D1270" s="17" t="s">
        <v>61</v>
      </c>
      <c r="E1270" s="96" t="s">
        <v>38</v>
      </c>
      <c r="F1270" s="96" t="s">
        <v>38</v>
      </c>
      <c r="G1270" s="19">
        <v>0</v>
      </c>
      <c r="H1270" s="96" t="s">
        <v>38</v>
      </c>
      <c r="I1270" s="96" t="s">
        <v>38</v>
      </c>
      <c r="J1270" s="19">
        <v>1.48</v>
      </c>
      <c r="K1270" s="19">
        <v>0</v>
      </c>
      <c r="L1270" t="str">
        <f>VLOOKUP(LEFT(A1270,FIND("-",A1270)-1),MASTER!A:C,2,FALSE())</f>
        <v>Gold</v>
      </c>
      <c r="M1270" t="str">
        <f>VLOOKUP(LEFT(A1270,FIND("-",A1270)-1),MASTER!A:C,3,FALSE())</f>
        <v>Sale</v>
      </c>
      <c r="N1270" t="str">
        <f t="shared" si="103"/>
        <v/>
      </c>
      <c r="O1270" t="str">
        <f t="shared" si="104"/>
        <v/>
      </c>
      <c r="P1270">
        <f t="shared" si="105"/>
        <v>0</v>
      </c>
      <c r="Q1270">
        <f t="shared" si="106"/>
        <v>0</v>
      </c>
      <c r="R1270">
        <f t="shared" si="107"/>
        <v>0</v>
      </c>
    </row>
    <row r="1271" spans="1:18" ht="15" customHeight="1">
      <c r="A1271" s="17" t="s">
        <v>225</v>
      </c>
      <c r="B1271" s="17" t="s">
        <v>194</v>
      </c>
      <c r="C1271" s="17" t="s">
        <v>48</v>
      </c>
      <c r="D1271" s="17" t="s">
        <v>42</v>
      </c>
      <c r="E1271" s="96" t="s">
        <v>38</v>
      </c>
      <c r="F1271" s="96" t="s">
        <v>38</v>
      </c>
      <c r="G1271" s="19">
        <v>0</v>
      </c>
      <c r="H1271" s="96" t="s">
        <v>38</v>
      </c>
      <c r="I1271" s="96" t="s">
        <v>38</v>
      </c>
      <c r="J1271" s="19">
        <v>0.36</v>
      </c>
      <c r="K1271" s="19">
        <v>0</v>
      </c>
      <c r="L1271" t="str">
        <f>VLOOKUP(LEFT(A1271,FIND("-",A1271)-1),MASTER!A:C,2,FALSE())</f>
        <v>Gold</v>
      </c>
      <c r="M1271" t="str">
        <f>VLOOKUP(LEFT(A1271,FIND("-",A1271)-1),MASTER!A:C,3,FALSE())</f>
        <v>Sale</v>
      </c>
      <c r="N1271" t="str">
        <f t="shared" si="103"/>
        <v/>
      </c>
      <c r="O1271" t="str">
        <f t="shared" si="104"/>
        <v/>
      </c>
      <c r="P1271">
        <f t="shared" si="105"/>
        <v>0</v>
      </c>
      <c r="Q1271">
        <f t="shared" si="106"/>
        <v>0</v>
      </c>
      <c r="R1271">
        <f t="shared" si="107"/>
        <v>0</v>
      </c>
    </row>
    <row r="1272" spans="1:18" ht="15" customHeight="1">
      <c r="A1272" s="17" t="s">
        <v>225</v>
      </c>
      <c r="B1272" s="17" t="s">
        <v>194</v>
      </c>
      <c r="C1272" s="17" t="s">
        <v>48</v>
      </c>
      <c r="D1272" s="17" t="s">
        <v>43</v>
      </c>
      <c r="E1272" s="96" t="s">
        <v>38</v>
      </c>
      <c r="F1272" s="96" t="s">
        <v>38</v>
      </c>
      <c r="G1272" s="19">
        <v>50728</v>
      </c>
      <c r="H1272" s="96" t="s">
        <v>38</v>
      </c>
      <c r="I1272" s="96" t="s">
        <v>38</v>
      </c>
      <c r="J1272" s="19">
        <v>0</v>
      </c>
      <c r="K1272" s="19">
        <v>0</v>
      </c>
      <c r="L1272" t="str">
        <f>VLOOKUP(LEFT(A1272,FIND("-",A1272)-1),MASTER!A:C,2,FALSE())</f>
        <v>Gold</v>
      </c>
      <c r="M1272" t="str">
        <f>VLOOKUP(LEFT(A1272,FIND("-",A1272)-1),MASTER!A:C,3,FALSE())</f>
        <v>Sale</v>
      </c>
      <c r="N1272" t="str">
        <f t="shared" si="103"/>
        <v/>
      </c>
      <c r="O1272" t="str">
        <f t="shared" si="104"/>
        <v/>
      </c>
      <c r="P1272">
        <f t="shared" si="105"/>
        <v>0</v>
      </c>
      <c r="Q1272">
        <f t="shared" si="106"/>
        <v>0</v>
      </c>
      <c r="R1272">
        <f t="shared" si="107"/>
        <v>0</v>
      </c>
    </row>
    <row r="1273" spans="1:18" ht="15" customHeight="1">
      <c r="A1273" s="17" t="s">
        <v>226</v>
      </c>
      <c r="B1273" s="17" t="s">
        <v>194</v>
      </c>
      <c r="C1273" s="17" t="s">
        <v>48</v>
      </c>
      <c r="D1273" s="17" t="s">
        <v>57</v>
      </c>
      <c r="E1273" s="96" t="s">
        <v>38</v>
      </c>
      <c r="F1273" s="19">
        <v>0</v>
      </c>
      <c r="G1273" s="19">
        <v>0</v>
      </c>
      <c r="H1273" s="97">
        <v>99.5</v>
      </c>
      <c r="I1273" s="19">
        <v>7056.9</v>
      </c>
      <c r="J1273" s="19">
        <v>702162</v>
      </c>
      <c r="K1273" s="19">
        <v>702162</v>
      </c>
      <c r="L1273" t="str">
        <f>VLOOKUP(LEFT(A1273,FIND("-",A1273)-1),MASTER!A:C,2,FALSE())</f>
        <v>Gold</v>
      </c>
      <c r="M1273" t="str">
        <f>VLOOKUP(LEFT(A1273,FIND("-",A1273)-1),MASTER!A:C,3,FALSE())</f>
        <v>Sale</v>
      </c>
      <c r="N1273">
        <f t="shared" si="103"/>
        <v>99.5</v>
      </c>
      <c r="O1273">
        <f t="shared" si="104"/>
        <v>7056.9</v>
      </c>
      <c r="P1273">
        <f t="shared" si="105"/>
        <v>702161.55</v>
      </c>
      <c r="Q1273">
        <f t="shared" si="106"/>
        <v>702161.55</v>
      </c>
      <c r="R1273">
        <f t="shared" si="107"/>
        <v>0</v>
      </c>
    </row>
    <row r="1274" spans="1:18" ht="15" customHeight="1">
      <c r="A1274" s="17" t="s">
        <v>226</v>
      </c>
      <c r="B1274" s="17" t="s">
        <v>194</v>
      </c>
      <c r="C1274" s="17" t="s">
        <v>48</v>
      </c>
      <c r="D1274" s="17" t="s">
        <v>58</v>
      </c>
      <c r="E1274" s="96" t="s">
        <v>38</v>
      </c>
      <c r="F1274" s="96" t="s">
        <v>38</v>
      </c>
      <c r="G1274" s="19">
        <v>0</v>
      </c>
      <c r="H1274" s="96" t="s">
        <v>38</v>
      </c>
      <c r="I1274" s="96" t="s">
        <v>38</v>
      </c>
      <c r="J1274" s="19">
        <v>1411.38</v>
      </c>
      <c r="K1274" s="19">
        <v>1411.38</v>
      </c>
      <c r="L1274" t="str">
        <f>VLOOKUP(LEFT(A1274,FIND("-",A1274)-1),MASTER!A:C,2,FALSE())</f>
        <v>Gold</v>
      </c>
      <c r="M1274" t="str">
        <f>VLOOKUP(LEFT(A1274,FIND("-",A1274)-1),MASTER!A:C,3,FALSE())</f>
        <v>Sale</v>
      </c>
      <c r="N1274" t="str">
        <f t="shared" si="103"/>
        <v/>
      </c>
      <c r="O1274" t="str">
        <f t="shared" si="104"/>
        <v/>
      </c>
      <c r="P1274">
        <f t="shared" si="105"/>
        <v>0</v>
      </c>
      <c r="Q1274">
        <f t="shared" si="106"/>
        <v>0</v>
      </c>
      <c r="R1274">
        <f t="shared" si="107"/>
        <v>0</v>
      </c>
    </row>
    <row r="1275" spans="1:18" ht="15" customHeight="1">
      <c r="A1275" s="17" t="s">
        <v>226</v>
      </c>
      <c r="B1275" s="17" t="s">
        <v>194</v>
      </c>
      <c r="C1275" s="17" t="s">
        <v>48</v>
      </c>
      <c r="D1275" s="17" t="s">
        <v>60</v>
      </c>
      <c r="E1275" s="96" t="s">
        <v>38</v>
      </c>
      <c r="F1275" s="96" t="s">
        <v>38</v>
      </c>
      <c r="G1275" s="19">
        <v>0</v>
      </c>
      <c r="H1275" s="96" t="s">
        <v>38</v>
      </c>
      <c r="I1275" s="96" t="s">
        <v>38</v>
      </c>
      <c r="J1275" s="19">
        <v>10532.43</v>
      </c>
      <c r="K1275" s="19">
        <v>0</v>
      </c>
      <c r="L1275" t="str">
        <f>VLOOKUP(LEFT(A1275,FIND("-",A1275)-1),MASTER!A:C,2,FALSE())</f>
        <v>Gold</v>
      </c>
      <c r="M1275" t="str">
        <f>VLOOKUP(LEFT(A1275,FIND("-",A1275)-1),MASTER!A:C,3,FALSE())</f>
        <v>Sale</v>
      </c>
      <c r="N1275" t="str">
        <f t="shared" si="103"/>
        <v/>
      </c>
      <c r="O1275" t="str">
        <f t="shared" si="104"/>
        <v/>
      </c>
      <c r="P1275">
        <f t="shared" si="105"/>
        <v>0</v>
      </c>
      <c r="Q1275">
        <f t="shared" si="106"/>
        <v>0</v>
      </c>
      <c r="R1275">
        <f t="shared" si="107"/>
        <v>0</v>
      </c>
    </row>
    <row r="1276" spans="1:18" ht="15" customHeight="1">
      <c r="A1276" s="17" t="s">
        <v>226</v>
      </c>
      <c r="B1276" s="17" t="s">
        <v>194</v>
      </c>
      <c r="C1276" s="17" t="s">
        <v>48</v>
      </c>
      <c r="D1276" s="17" t="s">
        <v>61</v>
      </c>
      <c r="E1276" s="96" t="s">
        <v>38</v>
      </c>
      <c r="F1276" s="96" t="s">
        <v>38</v>
      </c>
      <c r="G1276" s="19">
        <v>0</v>
      </c>
      <c r="H1276" s="96" t="s">
        <v>38</v>
      </c>
      <c r="I1276" s="96" t="s">
        <v>38</v>
      </c>
      <c r="J1276" s="19">
        <v>10532.43</v>
      </c>
      <c r="K1276" s="19">
        <v>0</v>
      </c>
      <c r="L1276" t="str">
        <f>VLOOKUP(LEFT(A1276,FIND("-",A1276)-1),MASTER!A:C,2,FALSE())</f>
        <v>Gold</v>
      </c>
      <c r="M1276" t="str">
        <f>VLOOKUP(LEFT(A1276,FIND("-",A1276)-1),MASTER!A:C,3,FALSE())</f>
        <v>Sale</v>
      </c>
      <c r="N1276" t="str">
        <f t="shared" si="103"/>
        <v/>
      </c>
      <c r="O1276" t="str">
        <f t="shared" si="104"/>
        <v/>
      </c>
      <c r="P1276">
        <f t="shared" si="105"/>
        <v>0</v>
      </c>
      <c r="Q1276">
        <f t="shared" si="106"/>
        <v>0</v>
      </c>
      <c r="R1276">
        <f t="shared" si="107"/>
        <v>0</v>
      </c>
    </row>
    <row r="1277" spans="1:18" ht="15" customHeight="1">
      <c r="A1277" s="17" t="s">
        <v>226</v>
      </c>
      <c r="B1277" s="17" t="s">
        <v>194</v>
      </c>
      <c r="C1277" s="17" t="s">
        <v>48</v>
      </c>
      <c r="D1277" s="17" t="s">
        <v>60</v>
      </c>
      <c r="E1277" s="96" t="s">
        <v>38</v>
      </c>
      <c r="F1277" s="96" t="s">
        <v>38</v>
      </c>
      <c r="G1277" s="19">
        <v>0</v>
      </c>
      <c r="H1277" s="96" t="s">
        <v>38</v>
      </c>
      <c r="I1277" s="96" t="s">
        <v>38</v>
      </c>
      <c r="J1277" s="19">
        <v>21.17</v>
      </c>
      <c r="K1277" s="19">
        <v>0</v>
      </c>
      <c r="L1277" t="str">
        <f>VLOOKUP(LEFT(A1277,FIND("-",A1277)-1),MASTER!A:C,2,FALSE())</f>
        <v>Gold</v>
      </c>
      <c r="M1277" t="str">
        <f>VLOOKUP(LEFT(A1277,FIND("-",A1277)-1),MASTER!A:C,3,FALSE())</f>
        <v>Sale</v>
      </c>
      <c r="N1277" t="str">
        <f t="shared" si="103"/>
        <v/>
      </c>
      <c r="O1277" t="str">
        <f t="shared" si="104"/>
        <v/>
      </c>
      <c r="P1277">
        <f t="shared" si="105"/>
        <v>0</v>
      </c>
      <c r="Q1277">
        <f t="shared" si="106"/>
        <v>0</v>
      </c>
      <c r="R1277">
        <f t="shared" si="107"/>
        <v>0</v>
      </c>
    </row>
    <row r="1278" spans="1:18" ht="15" customHeight="1">
      <c r="A1278" s="17" t="s">
        <v>226</v>
      </c>
      <c r="B1278" s="17" t="s">
        <v>194</v>
      </c>
      <c r="C1278" s="17" t="s">
        <v>48</v>
      </c>
      <c r="D1278" s="17" t="s">
        <v>61</v>
      </c>
      <c r="E1278" s="96" t="s">
        <v>38</v>
      </c>
      <c r="F1278" s="96" t="s">
        <v>38</v>
      </c>
      <c r="G1278" s="19">
        <v>0</v>
      </c>
      <c r="H1278" s="96" t="s">
        <v>38</v>
      </c>
      <c r="I1278" s="96" t="s">
        <v>38</v>
      </c>
      <c r="J1278" s="19">
        <v>21.17</v>
      </c>
      <c r="K1278" s="19">
        <v>0</v>
      </c>
      <c r="L1278" t="str">
        <f>VLOOKUP(LEFT(A1278,FIND("-",A1278)-1),MASTER!A:C,2,FALSE())</f>
        <v>Gold</v>
      </c>
      <c r="M1278" t="str">
        <f>VLOOKUP(LEFT(A1278,FIND("-",A1278)-1),MASTER!A:C,3,FALSE())</f>
        <v>Sale</v>
      </c>
      <c r="N1278" t="str">
        <f t="shared" si="103"/>
        <v/>
      </c>
      <c r="O1278" t="str">
        <f t="shared" si="104"/>
        <v/>
      </c>
      <c r="P1278">
        <f t="shared" si="105"/>
        <v>0</v>
      </c>
      <c r="Q1278">
        <f t="shared" si="106"/>
        <v>0</v>
      </c>
      <c r="R1278">
        <f t="shared" si="107"/>
        <v>0</v>
      </c>
    </row>
    <row r="1279" spans="1:18" ht="15" customHeight="1">
      <c r="A1279" s="17" t="s">
        <v>226</v>
      </c>
      <c r="B1279" s="17" t="s">
        <v>194</v>
      </c>
      <c r="C1279" s="17" t="s">
        <v>48</v>
      </c>
      <c r="D1279" s="17" t="s">
        <v>42</v>
      </c>
      <c r="E1279" s="96" t="s">
        <v>38</v>
      </c>
      <c r="F1279" s="96" t="s">
        <v>38</v>
      </c>
      <c r="G1279" s="19">
        <v>0</v>
      </c>
      <c r="H1279" s="96" t="s">
        <v>38</v>
      </c>
      <c r="I1279" s="96" t="s">
        <v>38</v>
      </c>
      <c r="J1279" s="19">
        <v>0.42</v>
      </c>
      <c r="K1279" s="19">
        <v>0</v>
      </c>
      <c r="L1279" t="str">
        <f>VLOOKUP(LEFT(A1279,FIND("-",A1279)-1),MASTER!A:C,2,FALSE())</f>
        <v>Gold</v>
      </c>
      <c r="M1279" t="str">
        <f>VLOOKUP(LEFT(A1279,FIND("-",A1279)-1),MASTER!A:C,3,FALSE())</f>
        <v>Sale</v>
      </c>
      <c r="N1279" t="str">
        <f t="shared" si="103"/>
        <v/>
      </c>
      <c r="O1279" t="str">
        <f t="shared" si="104"/>
        <v/>
      </c>
      <c r="P1279">
        <f t="shared" si="105"/>
        <v>0</v>
      </c>
      <c r="Q1279">
        <f t="shared" si="106"/>
        <v>0</v>
      </c>
      <c r="R1279">
        <f t="shared" si="107"/>
        <v>0</v>
      </c>
    </row>
    <row r="1280" spans="1:18" ht="15" customHeight="1">
      <c r="A1280" s="17" t="s">
        <v>226</v>
      </c>
      <c r="B1280" s="17" t="s">
        <v>194</v>
      </c>
      <c r="C1280" s="17" t="s">
        <v>48</v>
      </c>
      <c r="D1280" s="17" t="s">
        <v>43</v>
      </c>
      <c r="E1280" s="96" t="s">
        <v>38</v>
      </c>
      <c r="F1280" s="96" t="s">
        <v>38</v>
      </c>
      <c r="G1280" s="19">
        <v>724681</v>
      </c>
      <c r="H1280" s="96" t="s">
        <v>38</v>
      </c>
      <c r="I1280" s="96" t="s">
        <v>38</v>
      </c>
      <c r="J1280" s="19">
        <v>0</v>
      </c>
      <c r="K1280" s="19">
        <v>0</v>
      </c>
      <c r="L1280" t="str">
        <f>VLOOKUP(LEFT(A1280,FIND("-",A1280)-1),MASTER!A:C,2,FALSE())</f>
        <v>Gold</v>
      </c>
      <c r="M1280" t="str">
        <f>VLOOKUP(LEFT(A1280,FIND("-",A1280)-1),MASTER!A:C,3,FALSE())</f>
        <v>Sale</v>
      </c>
      <c r="N1280" t="str">
        <f t="shared" si="103"/>
        <v/>
      </c>
      <c r="O1280" t="str">
        <f t="shared" si="104"/>
        <v/>
      </c>
      <c r="P1280">
        <f t="shared" si="105"/>
        <v>0</v>
      </c>
      <c r="Q1280">
        <f t="shared" si="106"/>
        <v>0</v>
      </c>
      <c r="R1280">
        <f t="shared" si="107"/>
        <v>0</v>
      </c>
    </row>
    <row r="1281" spans="1:18" ht="15" customHeight="1">
      <c r="A1281" s="17" t="s">
        <v>227</v>
      </c>
      <c r="B1281" s="17" t="s">
        <v>194</v>
      </c>
      <c r="C1281" s="17" t="s">
        <v>48</v>
      </c>
      <c r="D1281" s="17" t="s">
        <v>49</v>
      </c>
      <c r="E1281" s="96" t="s">
        <v>38</v>
      </c>
      <c r="F1281" s="19">
        <v>0</v>
      </c>
      <c r="G1281" s="19">
        <v>0</v>
      </c>
      <c r="H1281" s="97">
        <v>403.08199999999999</v>
      </c>
      <c r="I1281" s="19">
        <v>7056.9</v>
      </c>
      <c r="J1281" s="19">
        <v>2049654.66</v>
      </c>
      <c r="K1281" s="19">
        <v>2049654.66</v>
      </c>
      <c r="L1281" t="str">
        <f>VLOOKUP(LEFT(A1281,FIND("-",A1281)-1),MASTER!A:C,2,FALSE())</f>
        <v>Gold</v>
      </c>
      <c r="M1281" t="str">
        <f>VLOOKUP(LEFT(A1281,FIND("-",A1281)-1),MASTER!A:C,3,FALSE())</f>
        <v>Sale</v>
      </c>
      <c r="N1281">
        <f t="shared" si="103"/>
        <v>403.08199999999999</v>
      </c>
      <c r="O1281">
        <f t="shared" si="104"/>
        <v>7056.9</v>
      </c>
      <c r="P1281">
        <f t="shared" si="105"/>
        <v>2844509.3659999999</v>
      </c>
      <c r="Q1281">
        <f t="shared" si="106"/>
        <v>2844509.3659999999</v>
      </c>
      <c r="R1281">
        <f t="shared" si="107"/>
        <v>0</v>
      </c>
    </row>
    <row r="1282" spans="1:18" ht="15" customHeight="1">
      <c r="A1282" s="17" t="s">
        <v>227</v>
      </c>
      <c r="B1282" s="17" t="s">
        <v>194</v>
      </c>
      <c r="C1282" s="17" t="s">
        <v>48</v>
      </c>
      <c r="D1282" s="17" t="s">
        <v>51</v>
      </c>
      <c r="E1282" s="96" t="s">
        <v>38</v>
      </c>
      <c r="F1282" s="96" t="s">
        <v>38</v>
      </c>
      <c r="G1282" s="19">
        <v>0</v>
      </c>
      <c r="H1282" s="96" t="s">
        <v>38</v>
      </c>
      <c r="I1282" s="96" t="s">
        <v>38</v>
      </c>
      <c r="J1282" s="19">
        <v>505.68</v>
      </c>
      <c r="K1282" s="19">
        <v>505.68</v>
      </c>
      <c r="L1282" t="str">
        <f>VLOOKUP(LEFT(A1282,FIND("-",A1282)-1),MASTER!A:C,2,FALSE())</f>
        <v>Gold</v>
      </c>
      <c r="M1282" t="str">
        <f>VLOOKUP(LEFT(A1282,FIND("-",A1282)-1),MASTER!A:C,3,FALSE())</f>
        <v>Sale</v>
      </c>
      <c r="N1282" t="str">
        <f t="shared" si="103"/>
        <v/>
      </c>
      <c r="O1282" t="str">
        <f t="shared" si="104"/>
        <v/>
      </c>
      <c r="P1282">
        <f t="shared" si="105"/>
        <v>0</v>
      </c>
      <c r="Q1282">
        <f t="shared" si="106"/>
        <v>0</v>
      </c>
      <c r="R1282">
        <f t="shared" si="107"/>
        <v>0</v>
      </c>
    </row>
    <row r="1283" spans="1:18" ht="15" customHeight="1">
      <c r="A1283" s="17" t="s">
        <v>227</v>
      </c>
      <c r="B1283" s="17" t="s">
        <v>194</v>
      </c>
      <c r="C1283" s="17" t="s">
        <v>48</v>
      </c>
      <c r="D1283" s="17" t="s">
        <v>50</v>
      </c>
      <c r="E1283" s="96" t="s">
        <v>38</v>
      </c>
      <c r="F1283" s="96" t="s">
        <v>38</v>
      </c>
      <c r="G1283" s="19">
        <v>0</v>
      </c>
      <c r="H1283" s="96" t="s">
        <v>38</v>
      </c>
      <c r="I1283" s="96" t="s">
        <v>38</v>
      </c>
      <c r="J1283" s="19">
        <v>92798.22</v>
      </c>
      <c r="K1283" s="19">
        <v>92798.22</v>
      </c>
      <c r="L1283" t="str">
        <f>VLOOKUP(LEFT(A1283,FIND("-",A1283)-1),MASTER!A:C,2,FALSE())</f>
        <v>Gold</v>
      </c>
      <c r="M1283" t="str">
        <f>VLOOKUP(LEFT(A1283,FIND("-",A1283)-1),MASTER!A:C,3,FALSE())</f>
        <v>Sale</v>
      </c>
      <c r="N1283" t="str">
        <f t="shared" si="103"/>
        <v/>
      </c>
      <c r="O1283" t="str">
        <f t="shared" si="104"/>
        <v/>
      </c>
      <c r="P1283">
        <f t="shared" si="105"/>
        <v>0</v>
      </c>
      <c r="Q1283">
        <f t="shared" si="106"/>
        <v>0</v>
      </c>
      <c r="R1283">
        <f t="shared" si="107"/>
        <v>0</v>
      </c>
    </row>
    <row r="1284" spans="1:18" ht="15" customHeight="1">
      <c r="A1284" s="17" t="s">
        <v>227</v>
      </c>
      <c r="B1284" s="17" t="s">
        <v>194</v>
      </c>
      <c r="C1284" s="17" t="s">
        <v>48</v>
      </c>
      <c r="D1284" s="17" t="s">
        <v>57</v>
      </c>
      <c r="E1284" s="96" t="s">
        <v>38</v>
      </c>
      <c r="F1284" s="96" t="s">
        <v>38</v>
      </c>
      <c r="G1284" s="19">
        <v>0</v>
      </c>
      <c r="H1284" s="96" t="s">
        <v>38</v>
      </c>
      <c r="I1284" s="96" t="s">
        <v>38</v>
      </c>
      <c r="J1284" s="19">
        <v>794847.39</v>
      </c>
      <c r="K1284" s="19">
        <v>794847.39</v>
      </c>
      <c r="L1284" t="str">
        <f>VLOOKUP(LEFT(A1284,FIND("-",A1284)-1),MASTER!A:C,2,FALSE())</f>
        <v>Gold</v>
      </c>
      <c r="M1284" t="str">
        <f>VLOOKUP(LEFT(A1284,FIND("-",A1284)-1),MASTER!A:C,3,FALSE())</f>
        <v>Sale</v>
      </c>
      <c r="N1284" t="str">
        <f t="shared" si="103"/>
        <v/>
      </c>
      <c r="O1284" t="str">
        <f t="shared" si="104"/>
        <v/>
      </c>
      <c r="P1284">
        <f t="shared" si="105"/>
        <v>0</v>
      </c>
      <c r="Q1284">
        <f t="shared" si="106"/>
        <v>0</v>
      </c>
      <c r="R1284">
        <f t="shared" si="107"/>
        <v>0</v>
      </c>
    </row>
    <row r="1285" spans="1:18" ht="15" customHeight="1">
      <c r="A1285" s="17" t="s">
        <v>227</v>
      </c>
      <c r="B1285" s="17" t="s">
        <v>194</v>
      </c>
      <c r="C1285" s="17" t="s">
        <v>48</v>
      </c>
      <c r="D1285" s="17" t="s">
        <v>58</v>
      </c>
      <c r="E1285" s="96" t="s">
        <v>38</v>
      </c>
      <c r="F1285" s="96" t="s">
        <v>38</v>
      </c>
      <c r="G1285" s="19">
        <v>0</v>
      </c>
      <c r="H1285" s="96" t="s">
        <v>38</v>
      </c>
      <c r="I1285" s="96" t="s">
        <v>38</v>
      </c>
      <c r="J1285" s="19">
        <v>1594.86</v>
      </c>
      <c r="K1285" s="19">
        <v>1594.86</v>
      </c>
      <c r="L1285" t="str">
        <f>VLOOKUP(LEFT(A1285,FIND("-",A1285)-1),MASTER!A:C,2,FALSE())</f>
        <v>Gold</v>
      </c>
      <c r="M1285" t="str">
        <f>VLOOKUP(LEFT(A1285,FIND("-",A1285)-1),MASTER!A:C,3,FALSE())</f>
        <v>Sale</v>
      </c>
      <c r="N1285" t="str">
        <f t="shared" si="103"/>
        <v/>
      </c>
      <c r="O1285" t="str">
        <f t="shared" si="104"/>
        <v/>
      </c>
      <c r="P1285">
        <f t="shared" si="105"/>
        <v>0</v>
      </c>
      <c r="Q1285">
        <f t="shared" si="106"/>
        <v>0</v>
      </c>
      <c r="R1285">
        <f t="shared" si="107"/>
        <v>0</v>
      </c>
    </row>
    <row r="1286" spans="1:18" ht="15" customHeight="1">
      <c r="A1286" s="17" t="s">
        <v>227</v>
      </c>
      <c r="B1286" s="17" t="s">
        <v>194</v>
      </c>
      <c r="C1286" s="17" t="s">
        <v>48</v>
      </c>
      <c r="D1286" s="17" t="s">
        <v>59</v>
      </c>
      <c r="E1286" s="96" t="s">
        <v>38</v>
      </c>
      <c r="F1286" s="96" t="s">
        <v>38</v>
      </c>
      <c r="G1286" s="19">
        <v>0</v>
      </c>
      <c r="H1286" s="96" t="s">
        <v>38</v>
      </c>
      <c r="I1286" s="96" t="s">
        <v>38</v>
      </c>
      <c r="J1286" s="19">
        <v>95</v>
      </c>
      <c r="K1286" s="19">
        <v>95</v>
      </c>
      <c r="L1286" t="str">
        <f>VLOOKUP(LEFT(A1286,FIND("-",A1286)-1),MASTER!A:C,2,FALSE())</f>
        <v>Gold</v>
      </c>
      <c r="M1286" t="str">
        <f>VLOOKUP(LEFT(A1286,FIND("-",A1286)-1),MASTER!A:C,3,FALSE())</f>
        <v>Sale</v>
      </c>
      <c r="N1286" t="str">
        <f t="shared" si="103"/>
        <v/>
      </c>
      <c r="O1286" t="str">
        <f t="shared" si="104"/>
        <v/>
      </c>
      <c r="P1286">
        <f t="shared" si="105"/>
        <v>0</v>
      </c>
      <c r="Q1286">
        <f t="shared" si="106"/>
        <v>0</v>
      </c>
      <c r="R1286">
        <f t="shared" si="107"/>
        <v>0</v>
      </c>
    </row>
    <row r="1287" spans="1:18" ht="15" customHeight="1">
      <c r="A1287" s="17" t="s">
        <v>227</v>
      </c>
      <c r="B1287" s="17" t="s">
        <v>194</v>
      </c>
      <c r="C1287" s="17" t="s">
        <v>48</v>
      </c>
      <c r="D1287" s="17" t="s">
        <v>52</v>
      </c>
      <c r="E1287" s="96" t="s">
        <v>38</v>
      </c>
      <c r="F1287" s="96" t="s">
        <v>38</v>
      </c>
      <c r="G1287" s="19">
        <v>0</v>
      </c>
      <c r="H1287" s="96" t="s">
        <v>38</v>
      </c>
      <c r="I1287" s="96" t="s">
        <v>38</v>
      </c>
      <c r="J1287" s="19">
        <v>30744.82</v>
      </c>
      <c r="K1287" s="19">
        <v>0</v>
      </c>
      <c r="L1287" t="str">
        <f>VLOOKUP(LEFT(A1287,FIND("-",A1287)-1),MASTER!A:C,2,FALSE())</f>
        <v>Gold</v>
      </c>
      <c r="M1287" t="str">
        <f>VLOOKUP(LEFT(A1287,FIND("-",A1287)-1),MASTER!A:C,3,FALSE())</f>
        <v>Sale</v>
      </c>
      <c r="N1287" t="str">
        <f t="shared" si="103"/>
        <v/>
      </c>
      <c r="O1287" t="str">
        <f t="shared" si="104"/>
        <v/>
      </c>
      <c r="P1287">
        <f t="shared" si="105"/>
        <v>0</v>
      </c>
      <c r="Q1287">
        <f t="shared" si="106"/>
        <v>0</v>
      </c>
      <c r="R1287">
        <f t="shared" si="107"/>
        <v>0</v>
      </c>
    </row>
    <row r="1288" spans="1:18" ht="15" customHeight="1">
      <c r="A1288" s="17" t="s">
        <v>227</v>
      </c>
      <c r="B1288" s="17" t="s">
        <v>194</v>
      </c>
      <c r="C1288" s="17" t="s">
        <v>48</v>
      </c>
      <c r="D1288" s="17" t="s">
        <v>53</v>
      </c>
      <c r="E1288" s="96" t="s">
        <v>38</v>
      </c>
      <c r="F1288" s="96" t="s">
        <v>38</v>
      </c>
      <c r="G1288" s="19">
        <v>0</v>
      </c>
      <c r="H1288" s="96" t="s">
        <v>38</v>
      </c>
      <c r="I1288" s="96" t="s">
        <v>38</v>
      </c>
      <c r="J1288" s="19">
        <v>30744.82</v>
      </c>
      <c r="K1288" s="19">
        <v>0</v>
      </c>
      <c r="L1288" t="str">
        <f>VLOOKUP(LEFT(A1288,FIND("-",A1288)-1),MASTER!A:C,2,FALSE())</f>
        <v>Gold</v>
      </c>
      <c r="M1288" t="str">
        <f>VLOOKUP(LEFT(A1288,FIND("-",A1288)-1),MASTER!A:C,3,FALSE())</f>
        <v>Sale</v>
      </c>
      <c r="N1288" t="str">
        <f t="shared" si="103"/>
        <v/>
      </c>
      <c r="O1288" t="str">
        <f t="shared" si="104"/>
        <v/>
      </c>
      <c r="P1288">
        <f t="shared" si="105"/>
        <v>0</v>
      </c>
      <c r="Q1288">
        <f t="shared" si="106"/>
        <v>0</v>
      </c>
      <c r="R1288">
        <f t="shared" si="107"/>
        <v>0</v>
      </c>
    </row>
    <row r="1289" spans="1:18" ht="15" customHeight="1">
      <c r="A1289" s="17" t="s">
        <v>227</v>
      </c>
      <c r="B1289" s="17" t="s">
        <v>194</v>
      </c>
      <c r="C1289" s="17" t="s">
        <v>48</v>
      </c>
      <c r="D1289" s="17" t="s">
        <v>54</v>
      </c>
      <c r="E1289" s="96" t="s">
        <v>38</v>
      </c>
      <c r="F1289" s="96" t="s">
        <v>38</v>
      </c>
      <c r="G1289" s="19">
        <v>0</v>
      </c>
      <c r="H1289" s="96" t="s">
        <v>38</v>
      </c>
      <c r="I1289" s="96" t="s">
        <v>38</v>
      </c>
      <c r="J1289" s="19">
        <v>7.59</v>
      </c>
      <c r="K1289" s="19">
        <v>0</v>
      </c>
      <c r="L1289" t="str">
        <f>VLOOKUP(LEFT(A1289,FIND("-",A1289)-1),MASTER!A:C,2,FALSE())</f>
        <v>Gold</v>
      </c>
      <c r="M1289" t="str">
        <f>VLOOKUP(LEFT(A1289,FIND("-",A1289)-1),MASTER!A:C,3,FALSE())</f>
        <v>Sale</v>
      </c>
      <c r="N1289" t="str">
        <f t="shared" si="103"/>
        <v/>
      </c>
      <c r="O1289" t="str">
        <f t="shared" si="104"/>
        <v/>
      </c>
      <c r="P1289">
        <f t="shared" si="105"/>
        <v>0</v>
      </c>
      <c r="Q1289">
        <f t="shared" si="106"/>
        <v>0</v>
      </c>
      <c r="R1289">
        <f t="shared" si="107"/>
        <v>0</v>
      </c>
    </row>
    <row r="1290" spans="1:18" ht="15" customHeight="1">
      <c r="A1290" s="17" t="s">
        <v>227</v>
      </c>
      <c r="B1290" s="17" t="s">
        <v>194</v>
      </c>
      <c r="C1290" s="17" t="s">
        <v>48</v>
      </c>
      <c r="D1290" s="17" t="s">
        <v>55</v>
      </c>
      <c r="E1290" s="96" t="s">
        <v>38</v>
      </c>
      <c r="F1290" s="96" t="s">
        <v>38</v>
      </c>
      <c r="G1290" s="19">
        <v>0</v>
      </c>
      <c r="H1290" s="96" t="s">
        <v>38</v>
      </c>
      <c r="I1290" s="96" t="s">
        <v>38</v>
      </c>
      <c r="J1290" s="19">
        <v>7.59</v>
      </c>
      <c r="K1290" s="19">
        <v>0</v>
      </c>
      <c r="L1290" t="str">
        <f>VLOOKUP(LEFT(A1290,FIND("-",A1290)-1),MASTER!A:C,2,FALSE())</f>
        <v>Gold</v>
      </c>
      <c r="M1290" t="str">
        <f>VLOOKUP(LEFT(A1290,FIND("-",A1290)-1),MASTER!A:C,3,FALSE())</f>
        <v>Sale</v>
      </c>
      <c r="N1290" t="str">
        <f t="shared" si="103"/>
        <v/>
      </c>
      <c r="O1290" t="str">
        <f t="shared" si="104"/>
        <v/>
      </c>
      <c r="P1290">
        <f t="shared" si="105"/>
        <v>0</v>
      </c>
      <c r="Q1290">
        <f t="shared" si="106"/>
        <v>0</v>
      </c>
      <c r="R1290">
        <f t="shared" si="107"/>
        <v>0</v>
      </c>
    </row>
    <row r="1291" spans="1:18" ht="15" customHeight="1">
      <c r="A1291" s="17" t="s">
        <v>227</v>
      </c>
      <c r="B1291" s="17" t="s">
        <v>194</v>
      </c>
      <c r="C1291" s="17" t="s">
        <v>48</v>
      </c>
      <c r="D1291" s="17" t="s">
        <v>52</v>
      </c>
      <c r="E1291" s="96" t="s">
        <v>38</v>
      </c>
      <c r="F1291" s="96" t="s">
        <v>38</v>
      </c>
      <c r="G1291" s="19">
        <v>0</v>
      </c>
      <c r="H1291" s="96" t="s">
        <v>38</v>
      </c>
      <c r="I1291" s="96" t="s">
        <v>38</v>
      </c>
      <c r="J1291" s="19">
        <v>1391.97</v>
      </c>
      <c r="K1291" s="19">
        <v>0</v>
      </c>
      <c r="L1291" t="str">
        <f>VLOOKUP(LEFT(A1291,FIND("-",A1291)-1),MASTER!A:C,2,FALSE())</f>
        <v>Gold</v>
      </c>
      <c r="M1291" t="str">
        <f>VLOOKUP(LEFT(A1291,FIND("-",A1291)-1),MASTER!A:C,3,FALSE())</f>
        <v>Sale</v>
      </c>
      <c r="N1291" t="str">
        <f t="shared" si="103"/>
        <v/>
      </c>
      <c r="O1291" t="str">
        <f t="shared" si="104"/>
        <v/>
      </c>
      <c r="P1291">
        <f t="shared" si="105"/>
        <v>0</v>
      </c>
      <c r="Q1291">
        <f t="shared" si="106"/>
        <v>0</v>
      </c>
      <c r="R1291">
        <f t="shared" si="107"/>
        <v>0</v>
      </c>
    </row>
    <row r="1292" spans="1:18" ht="15" customHeight="1">
      <c r="A1292" s="17" t="s">
        <v>227</v>
      </c>
      <c r="B1292" s="17" t="s">
        <v>194</v>
      </c>
      <c r="C1292" s="17" t="s">
        <v>48</v>
      </c>
      <c r="D1292" s="17" t="s">
        <v>53</v>
      </c>
      <c r="E1292" s="96" t="s">
        <v>38</v>
      </c>
      <c r="F1292" s="96" t="s">
        <v>38</v>
      </c>
      <c r="G1292" s="19">
        <v>0</v>
      </c>
      <c r="H1292" s="96" t="s">
        <v>38</v>
      </c>
      <c r="I1292" s="96" t="s">
        <v>38</v>
      </c>
      <c r="J1292" s="19">
        <v>1391.97</v>
      </c>
      <c r="K1292" s="19">
        <v>0</v>
      </c>
      <c r="L1292" t="str">
        <f>VLOOKUP(LEFT(A1292,FIND("-",A1292)-1),MASTER!A:C,2,FALSE())</f>
        <v>Gold</v>
      </c>
      <c r="M1292" t="str">
        <f>VLOOKUP(LEFT(A1292,FIND("-",A1292)-1),MASTER!A:C,3,FALSE())</f>
        <v>Sale</v>
      </c>
      <c r="N1292" t="str">
        <f t="shared" si="103"/>
        <v/>
      </c>
      <c r="O1292" t="str">
        <f t="shared" si="104"/>
        <v/>
      </c>
      <c r="P1292">
        <f t="shared" si="105"/>
        <v>0</v>
      </c>
      <c r="Q1292">
        <f t="shared" si="106"/>
        <v>0</v>
      </c>
      <c r="R1292">
        <f t="shared" si="107"/>
        <v>0</v>
      </c>
    </row>
    <row r="1293" spans="1:18" ht="15" customHeight="1">
      <c r="A1293" s="17" t="s">
        <v>227</v>
      </c>
      <c r="B1293" s="17" t="s">
        <v>194</v>
      </c>
      <c r="C1293" s="17" t="s">
        <v>48</v>
      </c>
      <c r="D1293" s="17" t="s">
        <v>60</v>
      </c>
      <c r="E1293" s="96" t="s">
        <v>38</v>
      </c>
      <c r="F1293" s="96" t="s">
        <v>38</v>
      </c>
      <c r="G1293" s="19">
        <v>0</v>
      </c>
      <c r="H1293" s="96" t="s">
        <v>38</v>
      </c>
      <c r="I1293" s="96" t="s">
        <v>38</v>
      </c>
      <c r="J1293" s="19">
        <v>11922.71</v>
      </c>
      <c r="K1293" s="19">
        <v>0</v>
      </c>
      <c r="L1293" t="str">
        <f>VLOOKUP(LEFT(A1293,FIND("-",A1293)-1),MASTER!A:C,2,FALSE())</f>
        <v>Gold</v>
      </c>
      <c r="M1293" t="str">
        <f>VLOOKUP(LEFT(A1293,FIND("-",A1293)-1),MASTER!A:C,3,FALSE())</f>
        <v>Sale</v>
      </c>
      <c r="N1293" t="str">
        <f t="shared" si="103"/>
        <v/>
      </c>
      <c r="O1293" t="str">
        <f t="shared" si="104"/>
        <v/>
      </c>
      <c r="P1293">
        <f t="shared" si="105"/>
        <v>0</v>
      </c>
      <c r="Q1293">
        <f t="shared" si="106"/>
        <v>0</v>
      </c>
      <c r="R1293">
        <f t="shared" si="107"/>
        <v>0</v>
      </c>
    </row>
    <row r="1294" spans="1:18" ht="15" customHeight="1">
      <c r="A1294" s="17" t="s">
        <v>227</v>
      </c>
      <c r="B1294" s="17" t="s">
        <v>194</v>
      </c>
      <c r="C1294" s="17" t="s">
        <v>48</v>
      </c>
      <c r="D1294" s="17" t="s">
        <v>61</v>
      </c>
      <c r="E1294" s="96" t="s">
        <v>38</v>
      </c>
      <c r="F1294" s="96" t="s">
        <v>38</v>
      </c>
      <c r="G1294" s="19">
        <v>0</v>
      </c>
      <c r="H1294" s="96" t="s">
        <v>38</v>
      </c>
      <c r="I1294" s="96" t="s">
        <v>38</v>
      </c>
      <c r="J1294" s="19">
        <v>11922.71</v>
      </c>
      <c r="K1294" s="19">
        <v>0</v>
      </c>
      <c r="L1294" t="str">
        <f>VLOOKUP(LEFT(A1294,FIND("-",A1294)-1),MASTER!A:C,2,FALSE())</f>
        <v>Gold</v>
      </c>
      <c r="M1294" t="str">
        <f>VLOOKUP(LEFT(A1294,FIND("-",A1294)-1),MASTER!A:C,3,FALSE())</f>
        <v>Sale</v>
      </c>
      <c r="N1294" t="str">
        <f t="shared" si="103"/>
        <v/>
      </c>
      <c r="O1294" t="str">
        <f t="shared" si="104"/>
        <v/>
      </c>
      <c r="P1294">
        <f t="shared" si="105"/>
        <v>0</v>
      </c>
      <c r="Q1294">
        <f t="shared" si="106"/>
        <v>0</v>
      </c>
      <c r="R1294">
        <f t="shared" si="107"/>
        <v>0</v>
      </c>
    </row>
    <row r="1295" spans="1:18" ht="15" customHeight="1">
      <c r="A1295" s="17" t="s">
        <v>227</v>
      </c>
      <c r="B1295" s="17" t="s">
        <v>194</v>
      </c>
      <c r="C1295" s="17" t="s">
        <v>48</v>
      </c>
      <c r="D1295" s="17" t="s">
        <v>60</v>
      </c>
      <c r="E1295" s="96" t="s">
        <v>38</v>
      </c>
      <c r="F1295" s="96" t="s">
        <v>38</v>
      </c>
      <c r="G1295" s="19">
        <v>0</v>
      </c>
      <c r="H1295" s="96" t="s">
        <v>38</v>
      </c>
      <c r="I1295" s="96" t="s">
        <v>38</v>
      </c>
      <c r="J1295" s="19">
        <v>23.92</v>
      </c>
      <c r="K1295" s="19">
        <v>0</v>
      </c>
      <c r="L1295" t="str">
        <f>VLOOKUP(LEFT(A1295,FIND("-",A1295)-1),MASTER!A:C,2,FALSE())</f>
        <v>Gold</v>
      </c>
      <c r="M1295" t="str">
        <f>VLOOKUP(LEFT(A1295,FIND("-",A1295)-1),MASTER!A:C,3,FALSE())</f>
        <v>Sale</v>
      </c>
      <c r="N1295" t="str">
        <f t="shared" si="103"/>
        <v/>
      </c>
      <c r="O1295" t="str">
        <f t="shared" si="104"/>
        <v/>
      </c>
      <c r="P1295">
        <f t="shared" si="105"/>
        <v>0</v>
      </c>
      <c r="Q1295">
        <f t="shared" si="106"/>
        <v>0</v>
      </c>
      <c r="R1295">
        <f t="shared" si="107"/>
        <v>0</v>
      </c>
    </row>
    <row r="1296" spans="1:18" ht="15" customHeight="1">
      <c r="A1296" s="17" t="s">
        <v>227</v>
      </c>
      <c r="B1296" s="17" t="s">
        <v>194</v>
      </c>
      <c r="C1296" s="17" t="s">
        <v>48</v>
      </c>
      <c r="D1296" s="17" t="s">
        <v>61</v>
      </c>
      <c r="E1296" s="96" t="s">
        <v>38</v>
      </c>
      <c r="F1296" s="96" t="s">
        <v>38</v>
      </c>
      <c r="G1296" s="19">
        <v>0</v>
      </c>
      <c r="H1296" s="96" t="s">
        <v>38</v>
      </c>
      <c r="I1296" s="96" t="s">
        <v>38</v>
      </c>
      <c r="J1296" s="19">
        <v>23.92</v>
      </c>
      <c r="K1296" s="19">
        <v>0</v>
      </c>
      <c r="L1296" t="str">
        <f>VLOOKUP(LEFT(A1296,FIND("-",A1296)-1),MASTER!A:C,2,FALSE())</f>
        <v>Gold</v>
      </c>
      <c r="M1296" t="str">
        <f>VLOOKUP(LEFT(A1296,FIND("-",A1296)-1),MASTER!A:C,3,FALSE())</f>
        <v>Sale</v>
      </c>
      <c r="N1296" t="str">
        <f t="shared" si="103"/>
        <v/>
      </c>
      <c r="O1296" t="str">
        <f t="shared" si="104"/>
        <v/>
      </c>
      <c r="P1296">
        <f t="shared" si="105"/>
        <v>0</v>
      </c>
      <c r="Q1296">
        <f t="shared" si="106"/>
        <v>0</v>
      </c>
      <c r="R1296">
        <f t="shared" si="107"/>
        <v>0</v>
      </c>
    </row>
    <row r="1297" spans="1:18" ht="15" customHeight="1">
      <c r="A1297" s="17" t="s">
        <v>227</v>
      </c>
      <c r="B1297" s="17" t="s">
        <v>194</v>
      </c>
      <c r="C1297" s="17" t="s">
        <v>48</v>
      </c>
      <c r="D1297" s="17" t="s">
        <v>60</v>
      </c>
      <c r="E1297" s="96" t="s">
        <v>38</v>
      </c>
      <c r="F1297" s="96" t="s">
        <v>38</v>
      </c>
      <c r="G1297" s="19">
        <v>0</v>
      </c>
      <c r="H1297" s="96" t="s">
        <v>38</v>
      </c>
      <c r="I1297" s="96" t="s">
        <v>38</v>
      </c>
      <c r="J1297" s="19">
        <v>1.43</v>
      </c>
      <c r="K1297" s="19">
        <v>0</v>
      </c>
      <c r="L1297" t="str">
        <f>VLOOKUP(LEFT(A1297,FIND("-",A1297)-1),MASTER!A:C,2,FALSE())</f>
        <v>Gold</v>
      </c>
      <c r="M1297" t="str">
        <f>VLOOKUP(LEFT(A1297,FIND("-",A1297)-1),MASTER!A:C,3,FALSE())</f>
        <v>Sale</v>
      </c>
      <c r="N1297" t="str">
        <f t="shared" si="103"/>
        <v/>
      </c>
      <c r="O1297" t="str">
        <f t="shared" si="104"/>
        <v/>
      </c>
      <c r="P1297">
        <f t="shared" si="105"/>
        <v>0</v>
      </c>
      <c r="Q1297">
        <f t="shared" si="106"/>
        <v>0</v>
      </c>
      <c r="R1297">
        <f t="shared" si="107"/>
        <v>0</v>
      </c>
    </row>
    <row r="1298" spans="1:18" ht="15" customHeight="1">
      <c r="A1298" s="17" t="s">
        <v>227</v>
      </c>
      <c r="B1298" s="17" t="s">
        <v>194</v>
      </c>
      <c r="C1298" s="17" t="s">
        <v>48</v>
      </c>
      <c r="D1298" s="17" t="s">
        <v>61</v>
      </c>
      <c r="E1298" s="96" t="s">
        <v>38</v>
      </c>
      <c r="F1298" s="96" t="s">
        <v>38</v>
      </c>
      <c r="G1298" s="19">
        <v>0</v>
      </c>
      <c r="H1298" s="96" t="s">
        <v>38</v>
      </c>
      <c r="I1298" s="96" t="s">
        <v>38</v>
      </c>
      <c r="J1298" s="19">
        <v>1.43</v>
      </c>
      <c r="K1298" s="19">
        <v>0</v>
      </c>
      <c r="L1298" t="str">
        <f>VLOOKUP(LEFT(A1298,FIND("-",A1298)-1),MASTER!A:C,2,FALSE())</f>
        <v>Gold</v>
      </c>
      <c r="M1298" t="str">
        <f>VLOOKUP(LEFT(A1298,FIND("-",A1298)-1),MASTER!A:C,3,FALSE())</f>
        <v>Sale</v>
      </c>
      <c r="N1298" t="str">
        <f t="shared" si="103"/>
        <v/>
      </c>
      <c r="O1298" t="str">
        <f t="shared" si="104"/>
        <v/>
      </c>
      <c r="P1298">
        <f t="shared" si="105"/>
        <v>0</v>
      </c>
      <c r="Q1298">
        <f t="shared" si="106"/>
        <v>0</v>
      </c>
      <c r="R1298">
        <f t="shared" si="107"/>
        <v>0</v>
      </c>
    </row>
    <row r="1299" spans="1:18" ht="15" customHeight="1">
      <c r="A1299" s="17" t="s">
        <v>227</v>
      </c>
      <c r="B1299" s="17" t="s">
        <v>194</v>
      </c>
      <c r="C1299" s="17" t="s">
        <v>48</v>
      </c>
      <c r="D1299" s="17" t="s">
        <v>42</v>
      </c>
      <c r="E1299" s="96" t="s">
        <v>38</v>
      </c>
      <c r="F1299" s="96" t="s">
        <v>38</v>
      </c>
      <c r="G1299" s="19">
        <v>0</v>
      </c>
      <c r="H1299" s="96" t="s">
        <v>38</v>
      </c>
      <c r="I1299" s="96" t="s">
        <v>38</v>
      </c>
      <c r="J1299" s="19">
        <v>0.31</v>
      </c>
      <c r="K1299" s="19">
        <v>0</v>
      </c>
      <c r="L1299" t="str">
        <f>VLOOKUP(LEFT(A1299,FIND("-",A1299)-1),MASTER!A:C,2,FALSE())</f>
        <v>Gold</v>
      </c>
      <c r="M1299" t="str">
        <f>VLOOKUP(LEFT(A1299,FIND("-",A1299)-1),MASTER!A:C,3,FALSE())</f>
        <v>Sale</v>
      </c>
      <c r="N1299" t="str">
        <f t="shared" si="103"/>
        <v/>
      </c>
      <c r="O1299" t="str">
        <f t="shared" si="104"/>
        <v/>
      </c>
      <c r="P1299">
        <f t="shared" si="105"/>
        <v>0</v>
      </c>
      <c r="Q1299">
        <f t="shared" si="106"/>
        <v>0</v>
      </c>
      <c r="R1299">
        <f t="shared" si="107"/>
        <v>0</v>
      </c>
    </row>
    <row r="1300" spans="1:18" ht="15" customHeight="1">
      <c r="A1300" s="17" t="s">
        <v>227</v>
      </c>
      <c r="B1300" s="17" t="s">
        <v>194</v>
      </c>
      <c r="C1300" s="17" t="s">
        <v>48</v>
      </c>
      <c r="D1300" s="17" t="s">
        <v>43</v>
      </c>
      <c r="E1300" s="96" t="s">
        <v>38</v>
      </c>
      <c r="F1300" s="96" t="s">
        <v>38</v>
      </c>
      <c r="G1300" s="19">
        <v>3027681</v>
      </c>
      <c r="H1300" s="96" t="s">
        <v>38</v>
      </c>
      <c r="I1300" s="96" t="s">
        <v>38</v>
      </c>
      <c r="J1300" s="19">
        <v>0</v>
      </c>
      <c r="K1300" s="19">
        <v>0</v>
      </c>
      <c r="L1300" t="str">
        <f>VLOOKUP(LEFT(A1300,FIND("-",A1300)-1),MASTER!A:C,2,FALSE())</f>
        <v>Gold</v>
      </c>
      <c r="M1300" t="str">
        <f>VLOOKUP(LEFT(A1300,FIND("-",A1300)-1),MASTER!A:C,3,FALSE())</f>
        <v>Sale</v>
      </c>
      <c r="N1300" t="str">
        <f t="shared" si="103"/>
        <v/>
      </c>
      <c r="O1300" t="str">
        <f t="shared" si="104"/>
        <v/>
      </c>
      <c r="P1300">
        <f t="shared" si="105"/>
        <v>0</v>
      </c>
      <c r="Q1300">
        <f t="shared" si="106"/>
        <v>0</v>
      </c>
      <c r="R1300">
        <f t="shared" si="107"/>
        <v>0</v>
      </c>
    </row>
    <row r="1301" spans="1:18" ht="15" customHeight="1">
      <c r="A1301" s="17" t="s">
        <v>228</v>
      </c>
      <c r="B1301" s="17" t="s">
        <v>194</v>
      </c>
      <c r="C1301" s="17" t="s">
        <v>48</v>
      </c>
      <c r="D1301" s="17" t="s">
        <v>57</v>
      </c>
      <c r="E1301" s="96" t="s">
        <v>38</v>
      </c>
      <c r="F1301" s="19">
        <v>0</v>
      </c>
      <c r="G1301" s="19">
        <v>0</v>
      </c>
      <c r="H1301" s="97">
        <v>99.51</v>
      </c>
      <c r="I1301" s="19">
        <v>7056.9</v>
      </c>
      <c r="J1301" s="19">
        <v>702232.22</v>
      </c>
      <c r="K1301" s="19">
        <v>702232.22</v>
      </c>
      <c r="L1301" t="str">
        <f>VLOOKUP(LEFT(A1301,FIND("-",A1301)-1),MASTER!A:C,2,FALSE())</f>
        <v>Gold</v>
      </c>
      <c r="M1301" t="str">
        <f>VLOOKUP(LEFT(A1301,FIND("-",A1301)-1),MASTER!A:C,3,FALSE())</f>
        <v>Sale</v>
      </c>
      <c r="N1301">
        <f t="shared" si="103"/>
        <v>99.51</v>
      </c>
      <c r="O1301">
        <f t="shared" si="104"/>
        <v>7056.9</v>
      </c>
      <c r="P1301">
        <f t="shared" si="105"/>
        <v>702232.11899999995</v>
      </c>
      <c r="Q1301">
        <f t="shared" si="106"/>
        <v>702232.11899999995</v>
      </c>
      <c r="R1301">
        <f t="shared" si="107"/>
        <v>0</v>
      </c>
    </row>
    <row r="1302" spans="1:18" ht="15" customHeight="1">
      <c r="A1302" s="17" t="s">
        <v>228</v>
      </c>
      <c r="B1302" s="17" t="s">
        <v>194</v>
      </c>
      <c r="C1302" s="17" t="s">
        <v>48</v>
      </c>
      <c r="D1302" s="17" t="s">
        <v>58</v>
      </c>
      <c r="E1302" s="96" t="s">
        <v>38</v>
      </c>
      <c r="F1302" s="96" t="s">
        <v>38</v>
      </c>
      <c r="G1302" s="19">
        <v>0</v>
      </c>
      <c r="H1302" s="96" t="s">
        <v>38</v>
      </c>
      <c r="I1302" s="96" t="s">
        <v>38</v>
      </c>
      <c r="J1302" s="19">
        <v>1411.39</v>
      </c>
      <c r="K1302" s="19">
        <v>1411.39</v>
      </c>
      <c r="L1302" t="str">
        <f>VLOOKUP(LEFT(A1302,FIND("-",A1302)-1),MASTER!A:C,2,FALSE())</f>
        <v>Gold</v>
      </c>
      <c r="M1302" t="str">
        <f>VLOOKUP(LEFT(A1302,FIND("-",A1302)-1),MASTER!A:C,3,FALSE())</f>
        <v>Sale</v>
      </c>
      <c r="N1302" t="str">
        <f t="shared" si="103"/>
        <v/>
      </c>
      <c r="O1302" t="str">
        <f t="shared" si="104"/>
        <v/>
      </c>
      <c r="P1302">
        <f t="shared" si="105"/>
        <v>0</v>
      </c>
      <c r="Q1302">
        <f t="shared" si="106"/>
        <v>0</v>
      </c>
      <c r="R1302">
        <f t="shared" si="107"/>
        <v>0</v>
      </c>
    </row>
    <row r="1303" spans="1:18" ht="15" customHeight="1">
      <c r="A1303" s="17" t="s">
        <v>228</v>
      </c>
      <c r="B1303" s="17" t="s">
        <v>194</v>
      </c>
      <c r="C1303" s="17" t="s">
        <v>48</v>
      </c>
      <c r="D1303" s="17" t="s">
        <v>60</v>
      </c>
      <c r="E1303" s="96" t="s">
        <v>38</v>
      </c>
      <c r="F1303" s="96" t="s">
        <v>38</v>
      </c>
      <c r="G1303" s="19">
        <v>0</v>
      </c>
      <c r="H1303" s="96" t="s">
        <v>38</v>
      </c>
      <c r="I1303" s="96" t="s">
        <v>38</v>
      </c>
      <c r="J1303" s="19">
        <v>10533.48</v>
      </c>
      <c r="K1303" s="19">
        <v>0</v>
      </c>
      <c r="L1303" t="str">
        <f>VLOOKUP(LEFT(A1303,FIND("-",A1303)-1),MASTER!A:C,2,FALSE())</f>
        <v>Gold</v>
      </c>
      <c r="M1303" t="str">
        <f>VLOOKUP(LEFT(A1303,FIND("-",A1303)-1),MASTER!A:C,3,FALSE())</f>
        <v>Sale</v>
      </c>
      <c r="N1303" t="str">
        <f t="shared" si="103"/>
        <v/>
      </c>
      <c r="O1303" t="str">
        <f t="shared" si="104"/>
        <v/>
      </c>
      <c r="P1303">
        <f t="shared" si="105"/>
        <v>0</v>
      </c>
      <c r="Q1303">
        <f t="shared" si="106"/>
        <v>0</v>
      </c>
      <c r="R1303">
        <f t="shared" si="107"/>
        <v>0</v>
      </c>
    </row>
    <row r="1304" spans="1:18" ht="15" customHeight="1">
      <c r="A1304" s="17" t="s">
        <v>228</v>
      </c>
      <c r="B1304" s="17" t="s">
        <v>194</v>
      </c>
      <c r="C1304" s="17" t="s">
        <v>48</v>
      </c>
      <c r="D1304" s="17" t="s">
        <v>61</v>
      </c>
      <c r="E1304" s="96" t="s">
        <v>38</v>
      </c>
      <c r="F1304" s="96" t="s">
        <v>38</v>
      </c>
      <c r="G1304" s="19">
        <v>0</v>
      </c>
      <c r="H1304" s="96" t="s">
        <v>38</v>
      </c>
      <c r="I1304" s="96" t="s">
        <v>38</v>
      </c>
      <c r="J1304" s="19">
        <v>10533.48</v>
      </c>
      <c r="K1304" s="19">
        <v>0</v>
      </c>
      <c r="L1304" t="str">
        <f>VLOOKUP(LEFT(A1304,FIND("-",A1304)-1),MASTER!A:C,2,FALSE())</f>
        <v>Gold</v>
      </c>
      <c r="M1304" t="str">
        <f>VLOOKUP(LEFT(A1304,FIND("-",A1304)-1),MASTER!A:C,3,FALSE())</f>
        <v>Sale</v>
      </c>
      <c r="N1304" t="str">
        <f t="shared" si="103"/>
        <v/>
      </c>
      <c r="O1304" t="str">
        <f t="shared" si="104"/>
        <v/>
      </c>
      <c r="P1304">
        <f t="shared" si="105"/>
        <v>0</v>
      </c>
      <c r="Q1304">
        <f t="shared" si="106"/>
        <v>0</v>
      </c>
      <c r="R1304">
        <f t="shared" si="107"/>
        <v>0</v>
      </c>
    </row>
    <row r="1305" spans="1:18" ht="15" customHeight="1">
      <c r="A1305" s="17" t="s">
        <v>228</v>
      </c>
      <c r="B1305" s="17" t="s">
        <v>194</v>
      </c>
      <c r="C1305" s="17" t="s">
        <v>48</v>
      </c>
      <c r="D1305" s="17" t="s">
        <v>60</v>
      </c>
      <c r="E1305" s="96" t="s">
        <v>38</v>
      </c>
      <c r="F1305" s="96" t="s">
        <v>38</v>
      </c>
      <c r="G1305" s="19">
        <v>0</v>
      </c>
      <c r="H1305" s="96" t="s">
        <v>38</v>
      </c>
      <c r="I1305" s="96" t="s">
        <v>38</v>
      </c>
      <c r="J1305" s="19">
        <v>21.17</v>
      </c>
      <c r="K1305" s="19">
        <v>0</v>
      </c>
      <c r="L1305" t="str">
        <f>VLOOKUP(LEFT(A1305,FIND("-",A1305)-1),MASTER!A:C,2,FALSE())</f>
        <v>Gold</v>
      </c>
      <c r="M1305" t="str">
        <f>VLOOKUP(LEFT(A1305,FIND("-",A1305)-1),MASTER!A:C,3,FALSE())</f>
        <v>Sale</v>
      </c>
      <c r="N1305" t="str">
        <f t="shared" si="103"/>
        <v/>
      </c>
      <c r="O1305" t="str">
        <f t="shared" si="104"/>
        <v/>
      </c>
      <c r="P1305">
        <f t="shared" si="105"/>
        <v>0</v>
      </c>
      <c r="Q1305">
        <f t="shared" si="106"/>
        <v>0</v>
      </c>
      <c r="R1305">
        <f t="shared" si="107"/>
        <v>0</v>
      </c>
    </row>
    <row r="1306" spans="1:18" ht="15" customHeight="1">
      <c r="A1306" s="17" t="s">
        <v>228</v>
      </c>
      <c r="B1306" s="17" t="s">
        <v>194</v>
      </c>
      <c r="C1306" s="17" t="s">
        <v>48</v>
      </c>
      <c r="D1306" s="17" t="s">
        <v>61</v>
      </c>
      <c r="E1306" s="96" t="s">
        <v>38</v>
      </c>
      <c r="F1306" s="96" t="s">
        <v>38</v>
      </c>
      <c r="G1306" s="19">
        <v>0</v>
      </c>
      <c r="H1306" s="96" t="s">
        <v>38</v>
      </c>
      <c r="I1306" s="96" t="s">
        <v>38</v>
      </c>
      <c r="J1306" s="19">
        <v>21.17</v>
      </c>
      <c r="K1306" s="19">
        <v>0</v>
      </c>
      <c r="L1306" t="str">
        <f>VLOOKUP(LEFT(A1306,FIND("-",A1306)-1),MASTER!A:C,2,FALSE())</f>
        <v>Gold</v>
      </c>
      <c r="M1306" t="str">
        <f>VLOOKUP(LEFT(A1306,FIND("-",A1306)-1),MASTER!A:C,3,FALSE())</f>
        <v>Sale</v>
      </c>
      <c r="N1306" t="str">
        <f t="shared" ref="N1306:N1369" si="108">IF(M1306="SALE",H1306,IF(M1306="Purchase",E1306,"False"))</f>
        <v/>
      </c>
      <c r="O1306" t="str">
        <f t="shared" ref="O1306:O1369" si="109">IF(M1306="SALE",I1306,IF(M1306="Purchase",F1306,"False"))</f>
        <v/>
      </c>
      <c r="P1306">
        <f t="shared" ref="P1306:P1369" si="110">IF(AND(N1306="",O1306=""),0,ROUND(N1306*O1306,3))</f>
        <v>0</v>
      </c>
      <c r="Q1306">
        <f t="shared" ref="Q1306:Q1369" si="111">IF(M1306="SALE",P1306,IF(M1306="Purchase",0,"FALSE"))</f>
        <v>0</v>
      </c>
      <c r="R1306">
        <f t="shared" ref="R1306:R1369" si="112">IF(M1306="Purchase",P1306,IF(M1306="Sale",0,"FALSE"))</f>
        <v>0</v>
      </c>
    </row>
    <row r="1307" spans="1:18" ht="15" customHeight="1">
      <c r="A1307" s="17" t="s">
        <v>228</v>
      </c>
      <c r="B1307" s="17" t="s">
        <v>194</v>
      </c>
      <c r="C1307" s="17" t="s">
        <v>48</v>
      </c>
      <c r="D1307" s="17" t="s">
        <v>42</v>
      </c>
      <c r="E1307" s="96" t="s">
        <v>38</v>
      </c>
      <c r="F1307" s="96" t="s">
        <v>38</v>
      </c>
      <c r="G1307" s="19">
        <v>0</v>
      </c>
      <c r="H1307" s="96" t="s">
        <v>38</v>
      </c>
      <c r="I1307" s="96" t="s">
        <v>38</v>
      </c>
      <c r="J1307" s="19">
        <v>0.09</v>
      </c>
      <c r="K1307" s="19">
        <v>0</v>
      </c>
      <c r="L1307" t="str">
        <f>VLOOKUP(LEFT(A1307,FIND("-",A1307)-1),MASTER!A:C,2,FALSE())</f>
        <v>Gold</v>
      </c>
      <c r="M1307" t="str">
        <f>VLOOKUP(LEFT(A1307,FIND("-",A1307)-1),MASTER!A:C,3,FALSE())</f>
        <v>Sale</v>
      </c>
      <c r="N1307" t="str">
        <f t="shared" si="108"/>
        <v/>
      </c>
      <c r="O1307" t="str">
        <f t="shared" si="109"/>
        <v/>
      </c>
      <c r="P1307">
        <f t="shared" si="110"/>
        <v>0</v>
      </c>
      <c r="Q1307">
        <f t="shared" si="111"/>
        <v>0</v>
      </c>
      <c r="R1307">
        <f t="shared" si="112"/>
        <v>0</v>
      </c>
    </row>
    <row r="1308" spans="1:18" ht="15" customHeight="1">
      <c r="A1308" s="17" t="s">
        <v>228</v>
      </c>
      <c r="B1308" s="17" t="s">
        <v>194</v>
      </c>
      <c r="C1308" s="17" t="s">
        <v>48</v>
      </c>
      <c r="D1308" s="17" t="s">
        <v>43</v>
      </c>
      <c r="E1308" s="96" t="s">
        <v>38</v>
      </c>
      <c r="F1308" s="96" t="s">
        <v>38</v>
      </c>
      <c r="G1308" s="19">
        <v>724753</v>
      </c>
      <c r="H1308" s="96" t="s">
        <v>38</v>
      </c>
      <c r="I1308" s="96" t="s">
        <v>38</v>
      </c>
      <c r="J1308" s="19">
        <v>0</v>
      </c>
      <c r="K1308" s="19">
        <v>0</v>
      </c>
      <c r="L1308" t="str">
        <f>VLOOKUP(LEFT(A1308,FIND("-",A1308)-1),MASTER!A:C,2,FALSE())</f>
        <v>Gold</v>
      </c>
      <c r="M1308" t="str">
        <f>VLOOKUP(LEFT(A1308,FIND("-",A1308)-1),MASTER!A:C,3,FALSE())</f>
        <v>Sale</v>
      </c>
      <c r="N1308" t="str">
        <f t="shared" si="108"/>
        <v/>
      </c>
      <c r="O1308" t="str">
        <f t="shared" si="109"/>
        <v/>
      </c>
      <c r="P1308">
        <f t="shared" si="110"/>
        <v>0</v>
      </c>
      <c r="Q1308">
        <f t="shared" si="111"/>
        <v>0</v>
      </c>
      <c r="R1308">
        <f t="shared" si="112"/>
        <v>0</v>
      </c>
    </row>
    <row r="1309" spans="1:18" ht="15" customHeight="1">
      <c r="A1309" s="17" t="s">
        <v>230</v>
      </c>
      <c r="B1309" s="17" t="s">
        <v>194</v>
      </c>
      <c r="C1309" s="17" t="s">
        <v>48</v>
      </c>
      <c r="D1309" s="17" t="s">
        <v>49</v>
      </c>
      <c r="E1309" s="96" t="s">
        <v>38</v>
      </c>
      <c r="F1309" s="19">
        <v>0</v>
      </c>
      <c r="G1309" s="19">
        <v>0</v>
      </c>
      <c r="H1309" s="97">
        <v>10.99</v>
      </c>
      <c r="I1309" s="19">
        <v>7056.9</v>
      </c>
      <c r="J1309" s="19">
        <v>7271.43</v>
      </c>
      <c r="K1309" s="19">
        <v>7271.43</v>
      </c>
      <c r="L1309" t="str">
        <f>VLOOKUP(LEFT(A1309,FIND("-",A1309)-1),MASTER!A:C,2,FALSE())</f>
        <v>Gold</v>
      </c>
      <c r="M1309" t="str">
        <f>VLOOKUP(LEFT(A1309,FIND("-",A1309)-1),MASTER!A:C,3,FALSE())</f>
        <v>Sale</v>
      </c>
      <c r="N1309">
        <f t="shared" si="108"/>
        <v>10.99</v>
      </c>
      <c r="O1309">
        <f t="shared" si="109"/>
        <v>7056.9</v>
      </c>
      <c r="P1309">
        <f t="shared" si="110"/>
        <v>77555.331000000006</v>
      </c>
      <c r="Q1309">
        <f t="shared" si="111"/>
        <v>77555.331000000006</v>
      </c>
      <c r="R1309">
        <f t="shared" si="112"/>
        <v>0</v>
      </c>
    </row>
    <row r="1310" spans="1:18" ht="15" customHeight="1">
      <c r="A1310" s="17" t="s">
        <v>230</v>
      </c>
      <c r="B1310" s="17" t="s">
        <v>194</v>
      </c>
      <c r="C1310" s="17" t="s">
        <v>48</v>
      </c>
      <c r="D1310" s="17" t="s">
        <v>50</v>
      </c>
      <c r="E1310" s="96" t="s">
        <v>38</v>
      </c>
      <c r="F1310" s="96" t="s">
        <v>38</v>
      </c>
      <c r="G1310" s="19">
        <v>0</v>
      </c>
      <c r="H1310" s="96" t="s">
        <v>38</v>
      </c>
      <c r="I1310" s="96" t="s">
        <v>38</v>
      </c>
      <c r="J1310" s="19">
        <v>268.16000000000003</v>
      </c>
      <c r="K1310" s="19">
        <v>268.16000000000003</v>
      </c>
      <c r="L1310" t="str">
        <f>VLOOKUP(LEFT(A1310,FIND("-",A1310)-1),MASTER!A:C,2,FALSE())</f>
        <v>Gold</v>
      </c>
      <c r="M1310" t="str">
        <f>VLOOKUP(LEFT(A1310,FIND("-",A1310)-1),MASTER!A:C,3,FALSE())</f>
        <v>Sale</v>
      </c>
      <c r="N1310" t="str">
        <f t="shared" si="108"/>
        <v/>
      </c>
      <c r="O1310" t="str">
        <f t="shared" si="109"/>
        <v/>
      </c>
      <c r="P1310">
        <f t="shared" si="110"/>
        <v>0</v>
      </c>
      <c r="Q1310">
        <f t="shared" si="111"/>
        <v>0</v>
      </c>
      <c r="R1310">
        <f t="shared" si="112"/>
        <v>0</v>
      </c>
    </row>
    <row r="1311" spans="1:18" ht="15" customHeight="1">
      <c r="A1311" s="17" t="s">
        <v>230</v>
      </c>
      <c r="B1311" s="17" t="s">
        <v>194</v>
      </c>
      <c r="C1311" s="17" t="s">
        <v>48</v>
      </c>
      <c r="D1311" s="17" t="s">
        <v>56</v>
      </c>
      <c r="E1311" s="96" t="s">
        <v>38</v>
      </c>
      <c r="F1311" s="96" t="s">
        <v>38</v>
      </c>
      <c r="G1311" s="19">
        <v>0</v>
      </c>
      <c r="H1311" s="96" t="s">
        <v>38</v>
      </c>
      <c r="I1311" s="96" t="s">
        <v>38</v>
      </c>
      <c r="J1311" s="19">
        <v>0.5</v>
      </c>
      <c r="K1311" s="19">
        <v>0.5</v>
      </c>
      <c r="L1311" t="str">
        <f>VLOOKUP(LEFT(A1311,FIND("-",A1311)-1),MASTER!A:C,2,FALSE())</f>
        <v>Gold</v>
      </c>
      <c r="M1311" t="str">
        <f>VLOOKUP(LEFT(A1311,FIND("-",A1311)-1),MASTER!A:C,3,FALSE())</f>
        <v>Sale</v>
      </c>
      <c r="N1311" t="str">
        <f t="shared" si="108"/>
        <v/>
      </c>
      <c r="O1311" t="str">
        <f t="shared" si="109"/>
        <v/>
      </c>
      <c r="P1311">
        <f t="shared" si="110"/>
        <v>0</v>
      </c>
      <c r="Q1311">
        <f t="shared" si="111"/>
        <v>0</v>
      </c>
      <c r="R1311">
        <f t="shared" si="112"/>
        <v>0</v>
      </c>
    </row>
    <row r="1312" spans="1:18" ht="15" customHeight="1">
      <c r="A1312" s="17" t="s">
        <v>230</v>
      </c>
      <c r="B1312" s="17" t="s">
        <v>194</v>
      </c>
      <c r="C1312" s="17" t="s">
        <v>48</v>
      </c>
      <c r="D1312" s="17" t="s">
        <v>57</v>
      </c>
      <c r="E1312" s="96" t="s">
        <v>38</v>
      </c>
      <c r="F1312" s="96" t="s">
        <v>38</v>
      </c>
      <c r="G1312" s="19">
        <v>0</v>
      </c>
      <c r="H1312" s="96" t="s">
        <v>38</v>
      </c>
      <c r="I1312" s="96" t="s">
        <v>38</v>
      </c>
      <c r="J1312" s="19">
        <v>70286.42</v>
      </c>
      <c r="K1312" s="19">
        <v>70286.42</v>
      </c>
      <c r="L1312" t="str">
        <f>VLOOKUP(LEFT(A1312,FIND("-",A1312)-1),MASTER!A:C,2,FALSE())</f>
        <v>Gold</v>
      </c>
      <c r="M1312" t="str">
        <f>VLOOKUP(LEFT(A1312,FIND("-",A1312)-1),MASTER!A:C,3,FALSE())</f>
        <v>Sale</v>
      </c>
      <c r="N1312" t="str">
        <f t="shared" si="108"/>
        <v/>
      </c>
      <c r="O1312" t="str">
        <f t="shared" si="109"/>
        <v/>
      </c>
      <c r="P1312">
        <f t="shared" si="110"/>
        <v>0</v>
      </c>
      <c r="Q1312">
        <f t="shared" si="111"/>
        <v>0</v>
      </c>
      <c r="R1312">
        <f t="shared" si="112"/>
        <v>0</v>
      </c>
    </row>
    <row r="1313" spans="1:18" ht="15" customHeight="1">
      <c r="A1313" s="17" t="s">
        <v>230</v>
      </c>
      <c r="B1313" s="17" t="s">
        <v>194</v>
      </c>
      <c r="C1313" s="17" t="s">
        <v>48</v>
      </c>
      <c r="D1313" s="17" t="s">
        <v>58</v>
      </c>
      <c r="E1313" s="96" t="s">
        <v>38</v>
      </c>
      <c r="F1313" s="96" t="s">
        <v>38</v>
      </c>
      <c r="G1313" s="19">
        <v>0</v>
      </c>
      <c r="H1313" s="96" t="s">
        <v>38</v>
      </c>
      <c r="I1313" s="96" t="s">
        <v>38</v>
      </c>
      <c r="J1313" s="19">
        <v>141.13999999999999</v>
      </c>
      <c r="K1313" s="19">
        <v>141.13999999999999</v>
      </c>
      <c r="L1313" t="str">
        <f>VLOOKUP(LEFT(A1313,FIND("-",A1313)-1),MASTER!A:C,2,FALSE())</f>
        <v>Gold</v>
      </c>
      <c r="M1313" t="str">
        <f>VLOOKUP(LEFT(A1313,FIND("-",A1313)-1),MASTER!A:C,3,FALSE())</f>
        <v>Sale</v>
      </c>
      <c r="N1313" t="str">
        <f t="shared" si="108"/>
        <v/>
      </c>
      <c r="O1313" t="str">
        <f t="shared" si="109"/>
        <v/>
      </c>
      <c r="P1313">
        <f t="shared" si="110"/>
        <v>0</v>
      </c>
      <c r="Q1313">
        <f t="shared" si="111"/>
        <v>0</v>
      </c>
      <c r="R1313">
        <f t="shared" si="112"/>
        <v>0</v>
      </c>
    </row>
    <row r="1314" spans="1:18" ht="15" customHeight="1">
      <c r="A1314" s="17" t="s">
        <v>230</v>
      </c>
      <c r="B1314" s="17" t="s">
        <v>194</v>
      </c>
      <c r="C1314" s="17" t="s">
        <v>48</v>
      </c>
      <c r="D1314" s="17" t="s">
        <v>52</v>
      </c>
      <c r="E1314" s="96" t="s">
        <v>38</v>
      </c>
      <c r="F1314" s="96" t="s">
        <v>38</v>
      </c>
      <c r="G1314" s="19">
        <v>0</v>
      </c>
      <c r="H1314" s="96" t="s">
        <v>38</v>
      </c>
      <c r="I1314" s="96" t="s">
        <v>38</v>
      </c>
      <c r="J1314" s="19">
        <v>109.07</v>
      </c>
      <c r="K1314" s="19">
        <v>0</v>
      </c>
      <c r="L1314" t="str">
        <f>VLOOKUP(LEFT(A1314,FIND("-",A1314)-1),MASTER!A:C,2,FALSE())</f>
        <v>Gold</v>
      </c>
      <c r="M1314" t="str">
        <f>VLOOKUP(LEFT(A1314,FIND("-",A1314)-1),MASTER!A:C,3,FALSE())</f>
        <v>Sale</v>
      </c>
      <c r="N1314" t="str">
        <f t="shared" si="108"/>
        <v/>
      </c>
      <c r="O1314" t="str">
        <f t="shared" si="109"/>
        <v/>
      </c>
      <c r="P1314">
        <f t="shared" si="110"/>
        <v>0</v>
      </c>
      <c r="Q1314">
        <f t="shared" si="111"/>
        <v>0</v>
      </c>
      <c r="R1314">
        <f t="shared" si="112"/>
        <v>0</v>
      </c>
    </row>
    <row r="1315" spans="1:18" ht="15" customHeight="1">
      <c r="A1315" s="17" t="s">
        <v>230</v>
      </c>
      <c r="B1315" s="17" t="s">
        <v>194</v>
      </c>
      <c r="C1315" s="17" t="s">
        <v>48</v>
      </c>
      <c r="D1315" s="17" t="s">
        <v>53</v>
      </c>
      <c r="E1315" s="96" t="s">
        <v>38</v>
      </c>
      <c r="F1315" s="96" t="s">
        <v>38</v>
      </c>
      <c r="G1315" s="19">
        <v>0</v>
      </c>
      <c r="H1315" s="96" t="s">
        <v>38</v>
      </c>
      <c r="I1315" s="96" t="s">
        <v>38</v>
      </c>
      <c r="J1315" s="19">
        <v>109.07</v>
      </c>
      <c r="K1315" s="19">
        <v>0</v>
      </c>
      <c r="L1315" t="str">
        <f>VLOOKUP(LEFT(A1315,FIND("-",A1315)-1),MASTER!A:C,2,FALSE())</f>
        <v>Gold</v>
      </c>
      <c r="M1315" t="str">
        <f>VLOOKUP(LEFT(A1315,FIND("-",A1315)-1),MASTER!A:C,3,FALSE())</f>
        <v>Sale</v>
      </c>
      <c r="N1315" t="str">
        <f t="shared" si="108"/>
        <v/>
      </c>
      <c r="O1315" t="str">
        <f t="shared" si="109"/>
        <v/>
      </c>
      <c r="P1315">
        <f t="shared" si="110"/>
        <v>0</v>
      </c>
      <c r="Q1315">
        <f t="shared" si="111"/>
        <v>0</v>
      </c>
      <c r="R1315">
        <f t="shared" si="112"/>
        <v>0</v>
      </c>
    </row>
    <row r="1316" spans="1:18" ht="15" customHeight="1">
      <c r="A1316" s="17" t="s">
        <v>230</v>
      </c>
      <c r="B1316" s="17" t="s">
        <v>194</v>
      </c>
      <c r="C1316" s="17" t="s">
        <v>48</v>
      </c>
      <c r="D1316" s="17" t="s">
        <v>52</v>
      </c>
      <c r="E1316" s="96" t="s">
        <v>38</v>
      </c>
      <c r="F1316" s="96" t="s">
        <v>38</v>
      </c>
      <c r="G1316" s="19">
        <v>0</v>
      </c>
      <c r="H1316" s="96" t="s">
        <v>38</v>
      </c>
      <c r="I1316" s="96" t="s">
        <v>38</v>
      </c>
      <c r="J1316" s="19">
        <v>4.0199999999999996</v>
      </c>
      <c r="K1316" s="19">
        <v>0</v>
      </c>
      <c r="L1316" t="str">
        <f>VLOOKUP(LEFT(A1316,FIND("-",A1316)-1),MASTER!A:C,2,FALSE())</f>
        <v>Gold</v>
      </c>
      <c r="M1316" t="str">
        <f>VLOOKUP(LEFT(A1316,FIND("-",A1316)-1),MASTER!A:C,3,FALSE())</f>
        <v>Sale</v>
      </c>
      <c r="N1316" t="str">
        <f t="shared" si="108"/>
        <v/>
      </c>
      <c r="O1316" t="str">
        <f t="shared" si="109"/>
        <v/>
      </c>
      <c r="P1316">
        <f t="shared" si="110"/>
        <v>0</v>
      </c>
      <c r="Q1316">
        <f t="shared" si="111"/>
        <v>0</v>
      </c>
      <c r="R1316">
        <f t="shared" si="112"/>
        <v>0</v>
      </c>
    </row>
    <row r="1317" spans="1:18" ht="15" customHeight="1">
      <c r="A1317" s="17" t="s">
        <v>230</v>
      </c>
      <c r="B1317" s="17" t="s">
        <v>194</v>
      </c>
      <c r="C1317" s="17" t="s">
        <v>48</v>
      </c>
      <c r="D1317" s="17" t="s">
        <v>53</v>
      </c>
      <c r="E1317" s="96" t="s">
        <v>38</v>
      </c>
      <c r="F1317" s="96" t="s">
        <v>38</v>
      </c>
      <c r="G1317" s="19">
        <v>0</v>
      </c>
      <c r="H1317" s="96" t="s">
        <v>38</v>
      </c>
      <c r="I1317" s="96" t="s">
        <v>38</v>
      </c>
      <c r="J1317" s="19">
        <v>4.0199999999999996</v>
      </c>
      <c r="K1317" s="19">
        <v>0</v>
      </c>
      <c r="L1317" t="str">
        <f>VLOOKUP(LEFT(A1317,FIND("-",A1317)-1),MASTER!A:C,2,FALSE())</f>
        <v>Gold</v>
      </c>
      <c r="M1317" t="str">
        <f>VLOOKUP(LEFT(A1317,FIND("-",A1317)-1),MASTER!A:C,3,FALSE())</f>
        <v>Sale</v>
      </c>
      <c r="N1317" t="str">
        <f t="shared" si="108"/>
        <v/>
      </c>
      <c r="O1317" t="str">
        <f t="shared" si="109"/>
        <v/>
      </c>
      <c r="P1317">
        <f t="shared" si="110"/>
        <v>0</v>
      </c>
      <c r="Q1317">
        <f t="shared" si="111"/>
        <v>0</v>
      </c>
      <c r="R1317">
        <f t="shared" si="112"/>
        <v>0</v>
      </c>
    </row>
    <row r="1318" spans="1:18" ht="15" customHeight="1">
      <c r="A1318" s="17" t="s">
        <v>230</v>
      </c>
      <c r="B1318" s="17" t="s">
        <v>194</v>
      </c>
      <c r="C1318" s="17" t="s">
        <v>48</v>
      </c>
      <c r="D1318" s="17" t="s">
        <v>52</v>
      </c>
      <c r="E1318" s="96" t="s">
        <v>38</v>
      </c>
      <c r="F1318" s="96" t="s">
        <v>38</v>
      </c>
      <c r="G1318" s="19">
        <v>0</v>
      </c>
      <c r="H1318" s="96" t="s">
        <v>38</v>
      </c>
      <c r="I1318" s="96" t="s">
        <v>38</v>
      </c>
      <c r="J1318" s="19">
        <v>0.01</v>
      </c>
      <c r="K1318" s="19">
        <v>0</v>
      </c>
      <c r="L1318" t="str">
        <f>VLOOKUP(LEFT(A1318,FIND("-",A1318)-1),MASTER!A:C,2,FALSE())</f>
        <v>Gold</v>
      </c>
      <c r="M1318" t="str">
        <f>VLOOKUP(LEFT(A1318,FIND("-",A1318)-1),MASTER!A:C,3,FALSE())</f>
        <v>Sale</v>
      </c>
      <c r="N1318" t="str">
        <f t="shared" si="108"/>
        <v/>
      </c>
      <c r="O1318" t="str">
        <f t="shared" si="109"/>
        <v/>
      </c>
      <c r="P1318">
        <f t="shared" si="110"/>
        <v>0</v>
      </c>
      <c r="Q1318">
        <f t="shared" si="111"/>
        <v>0</v>
      </c>
      <c r="R1318">
        <f t="shared" si="112"/>
        <v>0</v>
      </c>
    </row>
    <row r="1319" spans="1:18" ht="15" customHeight="1">
      <c r="A1319" s="17" t="s">
        <v>230</v>
      </c>
      <c r="B1319" s="17" t="s">
        <v>194</v>
      </c>
      <c r="C1319" s="17" t="s">
        <v>48</v>
      </c>
      <c r="D1319" s="17" t="s">
        <v>53</v>
      </c>
      <c r="E1319" s="96" t="s">
        <v>38</v>
      </c>
      <c r="F1319" s="96" t="s">
        <v>38</v>
      </c>
      <c r="G1319" s="19">
        <v>0</v>
      </c>
      <c r="H1319" s="96" t="s">
        <v>38</v>
      </c>
      <c r="I1319" s="96" t="s">
        <v>38</v>
      </c>
      <c r="J1319" s="19">
        <v>0.01</v>
      </c>
      <c r="K1319" s="19">
        <v>0</v>
      </c>
      <c r="L1319" t="str">
        <f>VLOOKUP(LEFT(A1319,FIND("-",A1319)-1),MASTER!A:C,2,FALSE())</f>
        <v>Gold</v>
      </c>
      <c r="M1319" t="str">
        <f>VLOOKUP(LEFT(A1319,FIND("-",A1319)-1),MASTER!A:C,3,FALSE())</f>
        <v>Sale</v>
      </c>
      <c r="N1319" t="str">
        <f t="shared" si="108"/>
        <v/>
      </c>
      <c r="O1319" t="str">
        <f t="shared" si="109"/>
        <v/>
      </c>
      <c r="P1319">
        <f t="shared" si="110"/>
        <v>0</v>
      </c>
      <c r="Q1319">
        <f t="shared" si="111"/>
        <v>0</v>
      </c>
      <c r="R1319">
        <f t="shared" si="112"/>
        <v>0</v>
      </c>
    </row>
    <row r="1320" spans="1:18" ht="15" customHeight="1">
      <c r="A1320" s="17" t="s">
        <v>230</v>
      </c>
      <c r="B1320" s="17" t="s">
        <v>194</v>
      </c>
      <c r="C1320" s="17" t="s">
        <v>48</v>
      </c>
      <c r="D1320" s="17" t="s">
        <v>60</v>
      </c>
      <c r="E1320" s="96" t="s">
        <v>38</v>
      </c>
      <c r="F1320" s="96" t="s">
        <v>38</v>
      </c>
      <c r="G1320" s="19">
        <v>0</v>
      </c>
      <c r="H1320" s="96" t="s">
        <v>38</v>
      </c>
      <c r="I1320" s="96" t="s">
        <v>38</v>
      </c>
      <c r="J1320" s="19">
        <v>1054.3</v>
      </c>
      <c r="K1320" s="19">
        <v>0</v>
      </c>
      <c r="L1320" t="str">
        <f>VLOOKUP(LEFT(A1320,FIND("-",A1320)-1),MASTER!A:C,2,FALSE())</f>
        <v>Gold</v>
      </c>
      <c r="M1320" t="str">
        <f>VLOOKUP(LEFT(A1320,FIND("-",A1320)-1),MASTER!A:C,3,FALSE())</f>
        <v>Sale</v>
      </c>
      <c r="N1320" t="str">
        <f t="shared" si="108"/>
        <v/>
      </c>
      <c r="O1320" t="str">
        <f t="shared" si="109"/>
        <v/>
      </c>
      <c r="P1320">
        <f t="shared" si="110"/>
        <v>0</v>
      </c>
      <c r="Q1320">
        <f t="shared" si="111"/>
        <v>0</v>
      </c>
      <c r="R1320">
        <f t="shared" si="112"/>
        <v>0</v>
      </c>
    </row>
    <row r="1321" spans="1:18" ht="15" customHeight="1">
      <c r="A1321" s="17" t="s">
        <v>230</v>
      </c>
      <c r="B1321" s="17" t="s">
        <v>194</v>
      </c>
      <c r="C1321" s="17" t="s">
        <v>48</v>
      </c>
      <c r="D1321" s="17" t="s">
        <v>61</v>
      </c>
      <c r="E1321" s="96" t="s">
        <v>38</v>
      </c>
      <c r="F1321" s="96" t="s">
        <v>38</v>
      </c>
      <c r="G1321" s="19">
        <v>0</v>
      </c>
      <c r="H1321" s="96" t="s">
        <v>38</v>
      </c>
      <c r="I1321" s="96" t="s">
        <v>38</v>
      </c>
      <c r="J1321" s="19">
        <v>1054.3</v>
      </c>
      <c r="K1321" s="19">
        <v>0</v>
      </c>
      <c r="L1321" t="str">
        <f>VLOOKUP(LEFT(A1321,FIND("-",A1321)-1),MASTER!A:C,2,FALSE())</f>
        <v>Gold</v>
      </c>
      <c r="M1321" t="str">
        <f>VLOOKUP(LEFT(A1321,FIND("-",A1321)-1),MASTER!A:C,3,FALSE())</f>
        <v>Sale</v>
      </c>
      <c r="N1321" t="str">
        <f t="shared" si="108"/>
        <v/>
      </c>
      <c r="O1321" t="str">
        <f t="shared" si="109"/>
        <v/>
      </c>
      <c r="P1321">
        <f t="shared" si="110"/>
        <v>0</v>
      </c>
      <c r="Q1321">
        <f t="shared" si="111"/>
        <v>0</v>
      </c>
      <c r="R1321">
        <f t="shared" si="112"/>
        <v>0</v>
      </c>
    </row>
    <row r="1322" spans="1:18" ht="15" customHeight="1">
      <c r="A1322" s="17" t="s">
        <v>230</v>
      </c>
      <c r="B1322" s="17" t="s">
        <v>194</v>
      </c>
      <c r="C1322" s="17" t="s">
        <v>48</v>
      </c>
      <c r="D1322" s="17" t="s">
        <v>60</v>
      </c>
      <c r="E1322" s="96" t="s">
        <v>38</v>
      </c>
      <c r="F1322" s="96" t="s">
        <v>38</v>
      </c>
      <c r="G1322" s="19">
        <v>0</v>
      </c>
      <c r="H1322" s="96" t="s">
        <v>38</v>
      </c>
      <c r="I1322" s="96" t="s">
        <v>38</v>
      </c>
      <c r="J1322" s="19">
        <v>2.12</v>
      </c>
      <c r="K1322" s="19">
        <v>0</v>
      </c>
      <c r="L1322" t="str">
        <f>VLOOKUP(LEFT(A1322,FIND("-",A1322)-1),MASTER!A:C,2,FALSE())</f>
        <v>Gold</v>
      </c>
      <c r="M1322" t="str">
        <f>VLOOKUP(LEFT(A1322,FIND("-",A1322)-1),MASTER!A:C,3,FALSE())</f>
        <v>Sale</v>
      </c>
      <c r="N1322" t="str">
        <f t="shared" si="108"/>
        <v/>
      </c>
      <c r="O1322" t="str">
        <f t="shared" si="109"/>
        <v/>
      </c>
      <c r="P1322">
        <f t="shared" si="110"/>
        <v>0</v>
      </c>
      <c r="Q1322">
        <f t="shared" si="111"/>
        <v>0</v>
      </c>
      <c r="R1322">
        <f t="shared" si="112"/>
        <v>0</v>
      </c>
    </row>
    <row r="1323" spans="1:18" ht="15" customHeight="1">
      <c r="A1323" s="17" t="s">
        <v>230</v>
      </c>
      <c r="B1323" s="17" t="s">
        <v>194</v>
      </c>
      <c r="C1323" s="17" t="s">
        <v>48</v>
      </c>
      <c r="D1323" s="17" t="s">
        <v>61</v>
      </c>
      <c r="E1323" s="96" t="s">
        <v>38</v>
      </c>
      <c r="F1323" s="96" t="s">
        <v>38</v>
      </c>
      <c r="G1323" s="19">
        <v>0</v>
      </c>
      <c r="H1323" s="96" t="s">
        <v>38</v>
      </c>
      <c r="I1323" s="96" t="s">
        <v>38</v>
      </c>
      <c r="J1323" s="19">
        <v>2.12</v>
      </c>
      <c r="K1323" s="19">
        <v>0</v>
      </c>
      <c r="L1323" t="str">
        <f>VLOOKUP(LEFT(A1323,FIND("-",A1323)-1),MASTER!A:C,2,FALSE())</f>
        <v>Gold</v>
      </c>
      <c r="M1323" t="str">
        <f>VLOOKUP(LEFT(A1323,FIND("-",A1323)-1),MASTER!A:C,3,FALSE())</f>
        <v>Sale</v>
      </c>
      <c r="N1323" t="str">
        <f t="shared" si="108"/>
        <v/>
      </c>
      <c r="O1323" t="str">
        <f t="shared" si="109"/>
        <v/>
      </c>
      <c r="P1323">
        <f t="shared" si="110"/>
        <v>0</v>
      </c>
      <c r="Q1323">
        <f t="shared" si="111"/>
        <v>0</v>
      </c>
      <c r="R1323">
        <f t="shared" si="112"/>
        <v>0</v>
      </c>
    </row>
    <row r="1324" spans="1:18" ht="15" customHeight="1">
      <c r="A1324" s="17" t="s">
        <v>230</v>
      </c>
      <c r="B1324" s="17" t="s">
        <v>194</v>
      </c>
      <c r="C1324" s="17" t="s">
        <v>48</v>
      </c>
      <c r="D1324" s="17" t="s">
        <v>42</v>
      </c>
      <c r="E1324" s="96" t="s">
        <v>38</v>
      </c>
      <c r="F1324" s="96" t="s">
        <v>38</v>
      </c>
      <c r="G1324" s="19">
        <v>0</v>
      </c>
      <c r="H1324" s="96" t="s">
        <v>38</v>
      </c>
      <c r="I1324" s="96" t="s">
        <v>38</v>
      </c>
      <c r="J1324" s="19">
        <v>0.31</v>
      </c>
      <c r="K1324" s="19">
        <v>0</v>
      </c>
      <c r="L1324" t="str">
        <f>VLOOKUP(LEFT(A1324,FIND("-",A1324)-1),MASTER!A:C,2,FALSE())</f>
        <v>Gold</v>
      </c>
      <c r="M1324" t="str">
        <f>VLOOKUP(LEFT(A1324,FIND("-",A1324)-1),MASTER!A:C,3,FALSE())</f>
        <v>Sale</v>
      </c>
      <c r="N1324" t="str">
        <f t="shared" si="108"/>
        <v/>
      </c>
      <c r="O1324" t="str">
        <f t="shared" si="109"/>
        <v/>
      </c>
      <c r="P1324">
        <f t="shared" si="110"/>
        <v>0</v>
      </c>
      <c r="Q1324">
        <f t="shared" si="111"/>
        <v>0</v>
      </c>
      <c r="R1324">
        <f t="shared" si="112"/>
        <v>0</v>
      </c>
    </row>
    <row r="1325" spans="1:18" ht="15" customHeight="1">
      <c r="A1325" s="17" t="s">
        <v>230</v>
      </c>
      <c r="B1325" s="17" t="s">
        <v>194</v>
      </c>
      <c r="C1325" s="17" t="s">
        <v>48</v>
      </c>
      <c r="D1325" s="17" t="s">
        <v>43</v>
      </c>
      <c r="E1325" s="96" t="s">
        <v>38</v>
      </c>
      <c r="F1325" s="96" t="s">
        <v>38</v>
      </c>
      <c r="G1325" s="19">
        <v>80307</v>
      </c>
      <c r="H1325" s="96" t="s">
        <v>38</v>
      </c>
      <c r="I1325" s="96" t="s">
        <v>38</v>
      </c>
      <c r="J1325" s="19">
        <v>0</v>
      </c>
      <c r="K1325" s="19">
        <v>0</v>
      </c>
      <c r="L1325" t="str">
        <f>VLOOKUP(LEFT(A1325,FIND("-",A1325)-1),MASTER!A:C,2,FALSE())</f>
        <v>Gold</v>
      </c>
      <c r="M1325" t="str">
        <f>VLOOKUP(LEFT(A1325,FIND("-",A1325)-1),MASTER!A:C,3,FALSE())</f>
        <v>Sale</v>
      </c>
      <c r="N1325" t="str">
        <f t="shared" si="108"/>
        <v/>
      </c>
      <c r="O1325" t="str">
        <f t="shared" si="109"/>
        <v/>
      </c>
      <c r="P1325">
        <f t="shared" si="110"/>
        <v>0</v>
      </c>
      <c r="Q1325">
        <f t="shared" si="111"/>
        <v>0</v>
      </c>
      <c r="R1325">
        <f t="shared" si="112"/>
        <v>0</v>
      </c>
    </row>
    <row r="1326" spans="1:18" ht="15" customHeight="1">
      <c r="A1326" s="17" t="s">
        <v>231</v>
      </c>
      <c r="B1326" s="17" t="s">
        <v>194</v>
      </c>
      <c r="C1326" s="17" t="s">
        <v>48</v>
      </c>
      <c r="D1326" s="17" t="s">
        <v>49</v>
      </c>
      <c r="E1326" s="96" t="s">
        <v>38</v>
      </c>
      <c r="F1326" s="19">
        <v>0</v>
      </c>
      <c r="G1326" s="19">
        <v>0</v>
      </c>
      <c r="H1326" s="97">
        <v>2.9710000000000001</v>
      </c>
      <c r="I1326" s="19">
        <v>7056.9</v>
      </c>
      <c r="J1326" s="19">
        <v>3270.87</v>
      </c>
      <c r="K1326" s="19">
        <v>3270.87</v>
      </c>
      <c r="L1326" t="str">
        <f>VLOOKUP(LEFT(A1326,FIND("-",A1326)-1),MASTER!A:C,2,FALSE())</f>
        <v>Gold</v>
      </c>
      <c r="M1326" t="str">
        <f>VLOOKUP(LEFT(A1326,FIND("-",A1326)-1),MASTER!A:C,3,FALSE())</f>
        <v>Sale</v>
      </c>
      <c r="N1326">
        <f t="shared" si="108"/>
        <v>2.9710000000000001</v>
      </c>
      <c r="O1326">
        <f t="shared" si="109"/>
        <v>7056.9</v>
      </c>
      <c r="P1326">
        <f t="shared" si="110"/>
        <v>20966.05</v>
      </c>
      <c r="Q1326">
        <f t="shared" si="111"/>
        <v>20966.05</v>
      </c>
      <c r="R1326">
        <f t="shared" si="112"/>
        <v>0</v>
      </c>
    </row>
    <row r="1327" spans="1:18" ht="15" customHeight="1">
      <c r="A1327" s="17" t="s">
        <v>231</v>
      </c>
      <c r="B1327" s="17" t="s">
        <v>194</v>
      </c>
      <c r="C1327" s="17" t="s">
        <v>48</v>
      </c>
      <c r="D1327" s="17" t="s">
        <v>50</v>
      </c>
      <c r="E1327" s="96" t="s">
        <v>38</v>
      </c>
      <c r="F1327" s="96" t="s">
        <v>38</v>
      </c>
      <c r="G1327" s="19">
        <v>0</v>
      </c>
      <c r="H1327" s="96" t="s">
        <v>38</v>
      </c>
      <c r="I1327" s="96" t="s">
        <v>38</v>
      </c>
      <c r="J1327" s="19">
        <v>204.65</v>
      </c>
      <c r="K1327" s="19">
        <v>204.65</v>
      </c>
      <c r="L1327" t="str">
        <f>VLOOKUP(LEFT(A1327,FIND("-",A1327)-1),MASTER!A:C,2,FALSE())</f>
        <v>Gold</v>
      </c>
      <c r="M1327" t="str">
        <f>VLOOKUP(LEFT(A1327,FIND("-",A1327)-1),MASTER!A:C,3,FALSE())</f>
        <v>Sale</v>
      </c>
      <c r="N1327" t="str">
        <f t="shared" si="108"/>
        <v/>
      </c>
      <c r="O1327" t="str">
        <f t="shared" si="109"/>
        <v/>
      </c>
      <c r="P1327">
        <f t="shared" si="110"/>
        <v>0</v>
      </c>
      <c r="Q1327">
        <f t="shared" si="111"/>
        <v>0</v>
      </c>
      <c r="R1327">
        <f t="shared" si="112"/>
        <v>0</v>
      </c>
    </row>
    <row r="1328" spans="1:18" ht="15" customHeight="1">
      <c r="A1328" s="17" t="s">
        <v>231</v>
      </c>
      <c r="B1328" s="17" t="s">
        <v>194</v>
      </c>
      <c r="C1328" s="17" t="s">
        <v>48</v>
      </c>
      <c r="D1328" s="17" t="s">
        <v>56</v>
      </c>
      <c r="E1328" s="96" t="s">
        <v>38</v>
      </c>
      <c r="F1328" s="96" t="s">
        <v>38</v>
      </c>
      <c r="G1328" s="19">
        <v>0</v>
      </c>
      <c r="H1328" s="96" t="s">
        <v>38</v>
      </c>
      <c r="I1328" s="96" t="s">
        <v>38</v>
      </c>
      <c r="J1328" s="19">
        <v>5.5</v>
      </c>
      <c r="K1328" s="19">
        <v>5.5</v>
      </c>
      <c r="L1328" t="str">
        <f>VLOOKUP(LEFT(A1328,FIND("-",A1328)-1),MASTER!A:C,2,FALSE())</f>
        <v>Gold</v>
      </c>
      <c r="M1328" t="str">
        <f>VLOOKUP(LEFT(A1328,FIND("-",A1328)-1),MASTER!A:C,3,FALSE())</f>
        <v>Sale</v>
      </c>
      <c r="N1328" t="str">
        <f t="shared" si="108"/>
        <v/>
      </c>
      <c r="O1328" t="str">
        <f t="shared" si="109"/>
        <v/>
      </c>
      <c r="P1328">
        <f t="shared" si="110"/>
        <v>0</v>
      </c>
      <c r="Q1328">
        <f t="shared" si="111"/>
        <v>0</v>
      </c>
      <c r="R1328">
        <f t="shared" si="112"/>
        <v>0</v>
      </c>
    </row>
    <row r="1329" spans="1:18" ht="15" customHeight="1">
      <c r="A1329" s="17" t="s">
        <v>231</v>
      </c>
      <c r="B1329" s="17" t="s">
        <v>194</v>
      </c>
      <c r="C1329" s="17" t="s">
        <v>48</v>
      </c>
      <c r="D1329" s="17" t="s">
        <v>57</v>
      </c>
      <c r="E1329" s="96" t="s">
        <v>38</v>
      </c>
      <c r="F1329" s="96" t="s">
        <v>38</v>
      </c>
      <c r="G1329" s="19">
        <v>0</v>
      </c>
      <c r="H1329" s="96" t="s">
        <v>38</v>
      </c>
      <c r="I1329" s="96" t="s">
        <v>38</v>
      </c>
      <c r="J1329" s="19">
        <v>17694.48</v>
      </c>
      <c r="K1329" s="19">
        <v>17694.48</v>
      </c>
      <c r="L1329" t="str">
        <f>VLOOKUP(LEFT(A1329,FIND("-",A1329)-1),MASTER!A:C,2,FALSE())</f>
        <v>Gold</v>
      </c>
      <c r="M1329" t="str">
        <f>VLOOKUP(LEFT(A1329,FIND("-",A1329)-1),MASTER!A:C,3,FALSE())</f>
        <v>Sale</v>
      </c>
      <c r="N1329" t="str">
        <f t="shared" si="108"/>
        <v/>
      </c>
      <c r="O1329" t="str">
        <f t="shared" si="109"/>
        <v/>
      </c>
      <c r="P1329">
        <f t="shared" si="110"/>
        <v>0</v>
      </c>
      <c r="Q1329">
        <f t="shared" si="111"/>
        <v>0</v>
      </c>
      <c r="R1329">
        <f t="shared" si="112"/>
        <v>0</v>
      </c>
    </row>
    <row r="1330" spans="1:18" ht="15" customHeight="1">
      <c r="A1330" s="17" t="s">
        <v>231</v>
      </c>
      <c r="B1330" s="17" t="s">
        <v>194</v>
      </c>
      <c r="C1330" s="17" t="s">
        <v>48</v>
      </c>
      <c r="D1330" s="17" t="s">
        <v>58</v>
      </c>
      <c r="E1330" s="96" t="s">
        <v>38</v>
      </c>
      <c r="F1330" s="96" t="s">
        <v>38</v>
      </c>
      <c r="G1330" s="19">
        <v>0</v>
      </c>
      <c r="H1330" s="96" t="s">
        <v>38</v>
      </c>
      <c r="I1330" s="96" t="s">
        <v>38</v>
      </c>
      <c r="J1330" s="19">
        <v>35.29</v>
      </c>
      <c r="K1330" s="19">
        <v>35.29</v>
      </c>
      <c r="L1330" t="str">
        <f>VLOOKUP(LEFT(A1330,FIND("-",A1330)-1),MASTER!A:C,2,FALSE())</f>
        <v>Gold</v>
      </c>
      <c r="M1330" t="str">
        <f>VLOOKUP(LEFT(A1330,FIND("-",A1330)-1),MASTER!A:C,3,FALSE())</f>
        <v>Sale</v>
      </c>
      <c r="N1330" t="str">
        <f t="shared" si="108"/>
        <v/>
      </c>
      <c r="O1330" t="str">
        <f t="shared" si="109"/>
        <v/>
      </c>
      <c r="P1330">
        <f t="shared" si="110"/>
        <v>0</v>
      </c>
      <c r="Q1330">
        <f t="shared" si="111"/>
        <v>0</v>
      </c>
      <c r="R1330">
        <f t="shared" si="112"/>
        <v>0</v>
      </c>
    </row>
    <row r="1331" spans="1:18" ht="15" customHeight="1">
      <c r="A1331" s="17" t="s">
        <v>231</v>
      </c>
      <c r="B1331" s="17" t="s">
        <v>194</v>
      </c>
      <c r="C1331" s="17" t="s">
        <v>48</v>
      </c>
      <c r="D1331" s="17" t="s">
        <v>59</v>
      </c>
      <c r="E1331" s="96" t="s">
        <v>38</v>
      </c>
      <c r="F1331" s="96" t="s">
        <v>38</v>
      </c>
      <c r="G1331" s="19">
        <v>0</v>
      </c>
      <c r="H1331" s="96" t="s">
        <v>38</v>
      </c>
      <c r="I1331" s="96" t="s">
        <v>38</v>
      </c>
      <c r="J1331" s="19">
        <v>10</v>
      </c>
      <c r="K1331" s="19">
        <v>10</v>
      </c>
      <c r="L1331" t="str">
        <f>VLOOKUP(LEFT(A1331,FIND("-",A1331)-1),MASTER!A:C,2,FALSE())</f>
        <v>Gold</v>
      </c>
      <c r="M1331" t="str">
        <f>VLOOKUP(LEFT(A1331,FIND("-",A1331)-1),MASTER!A:C,3,FALSE())</f>
        <v>Sale</v>
      </c>
      <c r="N1331" t="str">
        <f t="shared" si="108"/>
        <v/>
      </c>
      <c r="O1331" t="str">
        <f t="shared" si="109"/>
        <v/>
      </c>
      <c r="P1331">
        <f t="shared" si="110"/>
        <v>0</v>
      </c>
      <c r="Q1331">
        <f t="shared" si="111"/>
        <v>0</v>
      </c>
      <c r="R1331">
        <f t="shared" si="112"/>
        <v>0</v>
      </c>
    </row>
    <row r="1332" spans="1:18" ht="15" customHeight="1">
      <c r="A1332" s="17" t="s">
        <v>231</v>
      </c>
      <c r="B1332" s="17" t="s">
        <v>194</v>
      </c>
      <c r="C1332" s="17" t="s">
        <v>48</v>
      </c>
      <c r="D1332" s="17" t="s">
        <v>51</v>
      </c>
      <c r="E1332" s="96" t="s">
        <v>38</v>
      </c>
      <c r="F1332" s="96" t="s">
        <v>38</v>
      </c>
      <c r="G1332" s="19">
        <v>0</v>
      </c>
      <c r="H1332" s="96" t="s">
        <v>38</v>
      </c>
      <c r="I1332" s="96" t="s">
        <v>38</v>
      </c>
      <c r="J1332" s="19">
        <v>113.6</v>
      </c>
      <c r="K1332" s="19">
        <v>113.6</v>
      </c>
      <c r="L1332" t="str">
        <f>VLOOKUP(LEFT(A1332,FIND("-",A1332)-1),MASTER!A:C,2,FALSE())</f>
        <v>Gold</v>
      </c>
      <c r="M1332" t="str">
        <f>VLOOKUP(LEFT(A1332,FIND("-",A1332)-1),MASTER!A:C,3,FALSE())</f>
        <v>Sale</v>
      </c>
      <c r="N1332" t="str">
        <f t="shared" si="108"/>
        <v/>
      </c>
      <c r="O1332" t="str">
        <f t="shared" si="109"/>
        <v/>
      </c>
      <c r="P1332">
        <f t="shared" si="110"/>
        <v>0</v>
      </c>
      <c r="Q1332">
        <f t="shared" si="111"/>
        <v>0</v>
      </c>
      <c r="R1332">
        <f t="shared" si="112"/>
        <v>0</v>
      </c>
    </row>
    <row r="1333" spans="1:18" ht="15" customHeight="1">
      <c r="A1333" s="17" t="s">
        <v>231</v>
      </c>
      <c r="B1333" s="17" t="s">
        <v>194</v>
      </c>
      <c r="C1333" s="17" t="s">
        <v>48</v>
      </c>
      <c r="D1333" s="17" t="s">
        <v>52</v>
      </c>
      <c r="E1333" s="96" t="s">
        <v>38</v>
      </c>
      <c r="F1333" s="96" t="s">
        <v>38</v>
      </c>
      <c r="G1333" s="19">
        <v>0</v>
      </c>
      <c r="H1333" s="96" t="s">
        <v>38</v>
      </c>
      <c r="I1333" s="96" t="s">
        <v>38</v>
      </c>
      <c r="J1333" s="19">
        <v>49.06</v>
      </c>
      <c r="K1333" s="19">
        <v>0</v>
      </c>
      <c r="L1333" t="str">
        <f>VLOOKUP(LEFT(A1333,FIND("-",A1333)-1),MASTER!A:C,2,FALSE())</f>
        <v>Gold</v>
      </c>
      <c r="M1333" t="str">
        <f>VLOOKUP(LEFT(A1333,FIND("-",A1333)-1),MASTER!A:C,3,FALSE())</f>
        <v>Sale</v>
      </c>
      <c r="N1333" t="str">
        <f t="shared" si="108"/>
        <v/>
      </c>
      <c r="O1333" t="str">
        <f t="shared" si="109"/>
        <v/>
      </c>
      <c r="P1333">
        <f t="shared" si="110"/>
        <v>0</v>
      </c>
      <c r="Q1333">
        <f t="shared" si="111"/>
        <v>0</v>
      </c>
      <c r="R1333">
        <f t="shared" si="112"/>
        <v>0</v>
      </c>
    </row>
    <row r="1334" spans="1:18" ht="15" customHeight="1">
      <c r="A1334" s="17" t="s">
        <v>231</v>
      </c>
      <c r="B1334" s="17" t="s">
        <v>194</v>
      </c>
      <c r="C1334" s="17" t="s">
        <v>48</v>
      </c>
      <c r="D1334" s="17" t="s">
        <v>53</v>
      </c>
      <c r="E1334" s="96" t="s">
        <v>38</v>
      </c>
      <c r="F1334" s="96" t="s">
        <v>38</v>
      </c>
      <c r="G1334" s="19">
        <v>0</v>
      </c>
      <c r="H1334" s="96" t="s">
        <v>38</v>
      </c>
      <c r="I1334" s="96" t="s">
        <v>38</v>
      </c>
      <c r="J1334" s="19">
        <v>49.06</v>
      </c>
      <c r="K1334" s="19">
        <v>0</v>
      </c>
      <c r="L1334" t="str">
        <f>VLOOKUP(LEFT(A1334,FIND("-",A1334)-1),MASTER!A:C,2,FALSE())</f>
        <v>Gold</v>
      </c>
      <c r="M1334" t="str">
        <f>VLOOKUP(LEFT(A1334,FIND("-",A1334)-1),MASTER!A:C,3,FALSE())</f>
        <v>Sale</v>
      </c>
      <c r="N1334" t="str">
        <f t="shared" si="108"/>
        <v/>
      </c>
      <c r="O1334" t="str">
        <f t="shared" si="109"/>
        <v/>
      </c>
      <c r="P1334">
        <f t="shared" si="110"/>
        <v>0</v>
      </c>
      <c r="Q1334">
        <f t="shared" si="111"/>
        <v>0</v>
      </c>
      <c r="R1334">
        <f t="shared" si="112"/>
        <v>0</v>
      </c>
    </row>
    <row r="1335" spans="1:18" ht="15" customHeight="1">
      <c r="A1335" s="17" t="s">
        <v>231</v>
      </c>
      <c r="B1335" s="17" t="s">
        <v>194</v>
      </c>
      <c r="C1335" s="17" t="s">
        <v>48</v>
      </c>
      <c r="D1335" s="17" t="s">
        <v>52</v>
      </c>
      <c r="E1335" s="96" t="s">
        <v>38</v>
      </c>
      <c r="F1335" s="96" t="s">
        <v>38</v>
      </c>
      <c r="G1335" s="19">
        <v>0</v>
      </c>
      <c r="H1335" s="96" t="s">
        <v>38</v>
      </c>
      <c r="I1335" s="96" t="s">
        <v>38</v>
      </c>
      <c r="J1335" s="19">
        <v>3.07</v>
      </c>
      <c r="K1335" s="19">
        <v>0</v>
      </c>
      <c r="L1335" t="str">
        <f>VLOOKUP(LEFT(A1335,FIND("-",A1335)-1),MASTER!A:C,2,FALSE())</f>
        <v>Gold</v>
      </c>
      <c r="M1335" t="str">
        <f>VLOOKUP(LEFT(A1335,FIND("-",A1335)-1),MASTER!A:C,3,FALSE())</f>
        <v>Sale</v>
      </c>
      <c r="N1335" t="str">
        <f t="shared" si="108"/>
        <v/>
      </c>
      <c r="O1335" t="str">
        <f t="shared" si="109"/>
        <v/>
      </c>
      <c r="P1335">
        <f t="shared" si="110"/>
        <v>0</v>
      </c>
      <c r="Q1335">
        <f t="shared" si="111"/>
        <v>0</v>
      </c>
      <c r="R1335">
        <f t="shared" si="112"/>
        <v>0</v>
      </c>
    </row>
    <row r="1336" spans="1:18" ht="15" customHeight="1">
      <c r="A1336" s="17" t="s">
        <v>231</v>
      </c>
      <c r="B1336" s="17" t="s">
        <v>194</v>
      </c>
      <c r="C1336" s="17" t="s">
        <v>48</v>
      </c>
      <c r="D1336" s="17" t="s">
        <v>53</v>
      </c>
      <c r="E1336" s="96" t="s">
        <v>38</v>
      </c>
      <c r="F1336" s="96" t="s">
        <v>38</v>
      </c>
      <c r="G1336" s="19">
        <v>0</v>
      </c>
      <c r="H1336" s="96" t="s">
        <v>38</v>
      </c>
      <c r="I1336" s="96" t="s">
        <v>38</v>
      </c>
      <c r="J1336" s="19">
        <v>3.07</v>
      </c>
      <c r="K1336" s="19">
        <v>0</v>
      </c>
      <c r="L1336" t="str">
        <f>VLOOKUP(LEFT(A1336,FIND("-",A1336)-1),MASTER!A:C,2,FALSE())</f>
        <v>Gold</v>
      </c>
      <c r="M1336" t="str">
        <f>VLOOKUP(LEFT(A1336,FIND("-",A1336)-1),MASTER!A:C,3,FALSE())</f>
        <v>Sale</v>
      </c>
      <c r="N1336" t="str">
        <f t="shared" si="108"/>
        <v/>
      </c>
      <c r="O1336" t="str">
        <f t="shared" si="109"/>
        <v/>
      </c>
      <c r="P1336">
        <f t="shared" si="110"/>
        <v>0</v>
      </c>
      <c r="Q1336">
        <f t="shared" si="111"/>
        <v>0</v>
      </c>
      <c r="R1336">
        <f t="shared" si="112"/>
        <v>0</v>
      </c>
    </row>
    <row r="1337" spans="1:18" ht="15" customHeight="1">
      <c r="A1337" s="17" t="s">
        <v>231</v>
      </c>
      <c r="B1337" s="17" t="s">
        <v>194</v>
      </c>
      <c r="C1337" s="17" t="s">
        <v>48</v>
      </c>
      <c r="D1337" s="17" t="s">
        <v>52</v>
      </c>
      <c r="E1337" s="96" t="s">
        <v>38</v>
      </c>
      <c r="F1337" s="96" t="s">
        <v>38</v>
      </c>
      <c r="G1337" s="19">
        <v>0</v>
      </c>
      <c r="H1337" s="96" t="s">
        <v>38</v>
      </c>
      <c r="I1337" s="96" t="s">
        <v>38</v>
      </c>
      <c r="J1337" s="19">
        <v>0.08</v>
      </c>
      <c r="K1337" s="19">
        <v>0</v>
      </c>
      <c r="L1337" t="str">
        <f>VLOOKUP(LEFT(A1337,FIND("-",A1337)-1),MASTER!A:C,2,FALSE())</f>
        <v>Gold</v>
      </c>
      <c r="M1337" t="str">
        <f>VLOOKUP(LEFT(A1337,FIND("-",A1337)-1),MASTER!A:C,3,FALSE())</f>
        <v>Sale</v>
      </c>
      <c r="N1337" t="str">
        <f t="shared" si="108"/>
        <v/>
      </c>
      <c r="O1337" t="str">
        <f t="shared" si="109"/>
        <v/>
      </c>
      <c r="P1337">
        <f t="shared" si="110"/>
        <v>0</v>
      </c>
      <c r="Q1337">
        <f t="shared" si="111"/>
        <v>0</v>
      </c>
      <c r="R1337">
        <f t="shared" si="112"/>
        <v>0</v>
      </c>
    </row>
    <row r="1338" spans="1:18" ht="15" customHeight="1">
      <c r="A1338" s="17" t="s">
        <v>231</v>
      </c>
      <c r="B1338" s="17" t="s">
        <v>194</v>
      </c>
      <c r="C1338" s="17" t="s">
        <v>48</v>
      </c>
      <c r="D1338" s="17" t="s">
        <v>53</v>
      </c>
      <c r="E1338" s="96" t="s">
        <v>38</v>
      </c>
      <c r="F1338" s="96" t="s">
        <v>38</v>
      </c>
      <c r="G1338" s="19">
        <v>0</v>
      </c>
      <c r="H1338" s="96" t="s">
        <v>38</v>
      </c>
      <c r="I1338" s="96" t="s">
        <v>38</v>
      </c>
      <c r="J1338" s="19">
        <v>0.08</v>
      </c>
      <c r="K1338" s="19">
        <v>0</v>
      </c>
      <c r="L1338" t="str">
        <f>VLOOKUP(LEFT(A1338,FIND("-",A1338)-1),MASTER!A:C,2,FALSE())</f>
        <v>Gold</v>
      </c>
      <c r="M1338" t="str">
        <f>VLOOKUP(LEFT(A1338,FIND("-",A1338)-1),MASTER!A:C,3,FALSE())</f>
        <v>Sale</v>
      </c>
      <c r="N1338" t="str">
        <f t="shared" si="108"/>
        <v/>
      </c>
      <c r="O1338" t="str">
        <f t="shared" si="109"/>
        <v/>
      </c>
      <c r="P1338">
        <f t="shared" si="110"/>
        <v>0</v>
      </c>
      <c r="Q1338">
        <f t="shared" si="111"/>
        <v>0</v>
      </c>
      <c r="R1338">
        <f t="shared" si="112"/>
        <v>0</v>
      </c>
    </row>
    <row r="1339" spans="1:18" ht="15" customHeight="1">
      <c r="A1339" s="17" t="s">
        <v>231</v>
      </c>
      <c r="B1339" s="17" t="s">
        <v>194</v>
      </c>
      <c r="C1339" s="17" t="s">
        <v>48</v>
      </c>
      <c r="D1339" s="17" t="s">
        <v>60</v>
      </c>
      <c r="E1339" s="96" t="s">
        <v>38</v>
      </c>
      <c r="F1339" s="96" t="s">
        <v>38</v>
      </c>
      <c r="G1339" s="19">
        <v>0</v>
      </c>
      <c r="H1339" s="96" t="s">
        <v>38</v>
      </c>
      <c r="I1339" s="96" t="s">
        <v>38</v>
      </c>
      <c r="J1339" s="19">
        <v>265.42</v>
      </c>
      <c r="K1339" s="19">
        <v>0</v>
      </c>
      <c r="L1339" t="str">
        <f>VLOOKUP(LEFT(A1339,FIND("-",A1339)-1),MASTER!A:C,2,FALSE())</f>
        <v>Gold</v>
      </c>
      <c r="M1339" t="str">
        <f>VLOOKUP(LEFT(A1339,FIND("-",A1339)-1),MASTER!A:C,3,FALSE())</f>
        <v>Sale</v>
      </c>
      <c r="N1339" t="str">
        <f t="shared" si="108"/>
        <v/>
      </c>
      <c r="O1339" t="str">
        <f t="shared" si="109"/>
        <v/>
      </c>
      <c r="P1339">
        <f t="shared" si="110"/>
        <v>0</v>
      </c>
      <c r="Q1339">
        <f t="shared" si="111"/>
        <v>0</v>
      </c>
      <c r="R1339">
        <f t="shared" si="112"/>
        <v>0</v>
      </c>
    </row>
    <row r="1340" spans="1:18" ht="15" customHeight="1">
      <c r="A1340" s="17" t="s">
        <v>231</v>
      </c>
      <c r="B1340" s="17" t="s">
        <v>194</v>
      </c>
      <c r="C1340" s="17" t="s">
        <v>48</v>
      </c>
      <c r="D1340" s="17" t="s">
        <v>61</v>
      </c>
      <c r="E1340" s="96" t="s">
        <v>38</v>
      </c>
      <c r="F1340" s="96" t="s">
        <v>38</v>
      </c>
      <c r="G1340" s="19">
        <v>0</v>
      </c>
      <c r="H1340" s="96" t="s">
        <v>38</v>
      </c>
      <c r="I1340" s="96" t="s">
        <v>38</v>
      </c>
      <c r="J1340" s="19">
        <v>265.42</v>
      </c>
      <c r="K1340" s="19">
        <v>0</v>
      </c>
      <c r="L1340" t="str">
        <f>VLOOKUP(LEFT(A1340,FIND("-",A1340)-1),MASTER!A:C,2,FALSE())</f>
        <v>Gold</v>
      </c>
      <c r="M1340" t="str">
        <f>VLOOKUP(LEFT(A1340,FIND("-",A1340)-1),MASTER!A:C,3,FALSE())</f>
        <v>Sale</v>
      </c>
      <c r="N1340" t="str">
        <f t="shared" si="108"/>
        <v/>
      </c>
      <c r="O1340" t="str">
        <f t="shared" si="109"/>
        <v/>
      </c>
      <c r="P1340">
        <f t="shared" si="110"/>
        <v>0</v>
      </c>
      <c r="Q1340">
        <f t="shared" si="111"/>
        <v>0</v>
      </c>
      <c r="R1340">
        <f t="shared" si="112"/>
        <v>0</v>
      </c>
    </row>
    <row r="1341" spans="1:18" ht="15" customHeight="1">
      <c r="A1341" s="17" t="s">
        <v>231</v>
      </c>
      <c r="B1341" s="17" t="s">
        <v>194</v>
      </c>
      <c r="C1341" s="17" t="s">
        <v>48</v>
      </c>
      <c r="D1341" s="17" t="s">
        <v>60</v>
      </c>
      <c r="E1341" s="96" t="s">
        <v>38</v>
      </c>
      <c r="F1341" s="96" t="s">
        <v>38</v>
      </c>
      <c r="G1341" s="19">
        <v>0</v>
      </c>
      <c r="H1341" s="96" t="s">
        <v>38</v>
      </c>
      <c r="I1341" s="96" t="s">
        <v>38</v>
      </c>
      <c r="J1341" s="19">
        <v>0.53</v>
      </c>
      <c r="K1341" s="19">
        <v>0</v>
      </c>
      <c r="L1341" t="str">
        <f>VLOOKUP(LEFT(A1341,FIND("-",A1341)-1),MASTER!A:C,2,FALSE())</f>
        <v>Gold</v>
      </c>
      <c r="M1341" t="str">
        <f>VLOOKUP(LEFT(A1341,FIND("-",A1341)-1),MASTER!A:C,3,FALSE())</f>
        <v>Sale</v>
      </c>
      <c r="N1341" t="str">
        <f t="shared" si="108"/>
        <v/>
      </c>
      <c r="O1341" t="str">
        <f t="shared" si="109"/>
        <v/>
      </c>
      <c r="P1341">
        <f t="shared" si="110"/>
        <v>0</v>
      </c>
      <c r="Q1341">
        <f t="shared" si="111"/>
        <v>0</v>
      </c>
      <c r="R1341">
        <f t="shared" si="112"/>
        <v>0</v>
      </c>
    </row>
    <row r="1342" spans="1:18" ht="15" customHeight="1">
      <c r="A1342" s="17" t="s">
        <v>231</v>
      </c>
      <c r="B1342" s="17" t="s">
        <v>194</v>
      </c>
      <c r="C1342" s="17" t="s">
        <v>48</v>
      </c>
      <c r="D1342" s="17" t="s">
        <v>61</v>
      </c>
      <c r="E1342" s="96" t="s">
        <v>38</v>
      </c>
      <c r="F1342" s="96" t="s">
        <v>38</v>
      </c>
      <c r="G1342" s="19">
        <v>0</v>
      </c>
      <c r="H1342" s="96" t="s">
        <v>38</v>
      </c>
      <c r="I1342" s="96" t="s">
        <v>38</v>
      </c>
      <c r="J1342" s="19">
        <v>0.53</v>
      </c>
      <c r="K1342" s="19">
        <v>0</v>
      </c>
      <c r="L1342" t="str">
        <f>VLOOKUP(LEFT(A1342,FIND("-",A1342)-1),MASTER!A:C,2,FALSE())</f>
        <v>Gold</v>
      </c>
      <c r="M1342" t="str">
        <f>VLOOKUP(LEFT(A1342,FIND("-",A1342)-1),MASTER!A:C,3,FALSE())</f>
        <v>Sale</v>
      </c>
      <c r="N1342" t="str">
        <f t="shared" si="108"/>
        <v/>
      </c>
      <c r="O1342" t="str">
        <f t="shared" si="109"/>
        <v/>
      </c>
      <c r="P1342">
        <f t="shared" si="110"/>
        <v>0</v>
      </c>
      <c r="Q1342">
        <f t="shared" si="111"/>
        <v>0</v>
      </c>
      <c r="R1342">
        <f t="shared" si="112"/>
        <v>0</v>
      </c>
    </row>
    <row r="1343" spans="1:18" ht="15" customHeight="1">
      <c r="A1343" s="17" t="s">
        <v>231</v>
      </c>
      <c r="B1343" s="17" t="s">
        <v>194</v>
      </c>
      <c r="C1343" s="17" t="s">
        <v>48</v>
      </c>
      <c r="D1343" s="17" t="s">
        <v>60</v>
      </c>
      <c r="E1343" s="96" t="s">
        <v>38</v>
      </c>
      <c r="F1343" s="96" t="s">
        <v>38</v>
      </c>
      <c r="G1343" s="19">
        <v>0</v>
      </c>
      <c r="H1343" s="96" t="s">
        <v>38</v>
      </c>
      <c r="I1343" s="96" t="s">
        <v>38</v>
      </c>
      <c r="J1343" s="19">
        <v>0.15</v>
      </c>
      <c r="K1343" s="19">
        <v>0</v>
      </c>
      <c r="L1343" t="str">
        <f>VLOOKUP(LEFT(A1343,FIND("-",A1343)-1),MASTER!A:C,2,FALSE())</f>
        <v>Gold</v>
      </c>
      <c r="M1343" t="str">
        <f>VLOOKUP(LEFT(A1343,FIND("-",A1343)-1),MASTER!A:C,3,FALSE())</f>
        <v>Sale</v>
      </c>
      <c r="N1343" t="str">
        <f t="shared" si="108"/>
        <v/>
      </c>
      <c r="O1343" t="str">
        <f t="shared" si="109"/>
        <v/>
      </c>
      <c r="P1343">
        <f t="shared" si="110"/>
        <v>0</v>
      </c>
      <c r="Q1343">
        <f t="shared" si="111"/>
        <v>0</v>
      </c>
      <c r="R1343">
        <f t="shared" si="112"/>
        <v>0</v>
      </c>
    </row>
    <row r="1344" spans="1:18" ht="15" customHeight="1">
      <c r="A1344" s="17" t="s">
        <v>231</v>
      </c>
      <c r="B1344" s="17" t="s">
        <v>194</v>
      </c>
      <c r="C1344" s="17" t="s">
        <v>48</v>
      </c>
      <c r="D1344" s="17" t="s">
        <v>61</v>
      </c>
      <c r="E1344" s="96" t="s">
        <v>38</v>
      </c>
      <c r="F1344" s="96" t="s">
        <v>38</v>
      </c>
      <c r="G1344" s="19">
        <v>0</v>
      </c>
      <c r="H1344" s="96" t="s">
        <v>38</v>
      </c>
      <c r="I1344" s="96" t="s">
        <v>38</v>
      </c>
      <c r="J1344" s="19">
        <v>0.15</v>
      </c>
      <c r="K1344" s="19">
        <v>0</v>
      </c>
      <c r="L1344" t="str">
        <f>VLOOKUP(LEFT(A1344,FIND("-",A1344)-1),MASTER!A:C,2,FALSE())</f>
        <v>Gold</v>
      </c>
      <c r="M1344" t="str">
        <f>VLOOKUP(LEFT(A1344,FIND("-",A1344)-1),MASTER!A:C,3,FALSE())</f>
        <v>Sale</v>
      </c>
      <c r="N1344" t="str">
        <f t="shared" si="108"/>
        <v/>
      </c>
      <c r="O1344" t="str">
        <f t="shared" si="109"/>
        <v/>
      </c>
      <c r="P1344">
        <f t="shared" si="110"/>
        <v>0</v>
      </c>
      <c r="Q1344">
        <f t="shared" si="111"/>
        <v>0</v>
      </c>
      <c r="R1344">
        <f t="shared" si="112"/>
        <v>0</v>
      </c>
    </row>
    <row r="1345" spans="1:18" ht="15" customHeight="1">
      <c r="A1345" s="17" t="s">
        <v>231</v>
      </c>
      <c r="B1345" s="17" t="s">
        <v>194</v>
      </c>
      <c r="C1345" s="17" t="s">
        <v>48</v>
      </c>
      <c r="D1345" s="17" t="s">
        <v>54</v>
      </c>
      <c r="E1345" s="96" t="s">
        <v>38</v>
      </c>
      <c r="F1345" s="96" t="s">
        <v>38</v>
      </c>
      <c r="G1345" s="19">
        <v>0</v>
      </c>
      <c r="H1345" s="96" t="s">
        <v>38</v>
      </c>
      <c r="I1345" s="96" t="s">
        <v>38</v>
      </c>
      <c r="J1345" s="19">
        <v>1.7</v>
      </c>
      <c r="K1345" s="19">
        <v>0</v>
      </c>
      <c r="L1345" t="str">
        <f>VLOOKUP(LEFT(A1345,FIND("-",A1345)-1),MASTER!A:C,2,FALSE())</f>
        <v>Gold</v>
      </c>
      <c r="M1345" t="str">
        <f>VLOOKUP(LEFT(A1345,FIND("-",A1345)-1),MASTER!A:C,3,FALSE())</f>
        <v>Sale</v>
      </c>
      <c r="N1345" t="str">
        <f t="shared" si="108"/>
        <v/>
      </c>
      <c r="O1345" t="str">
        <f t="shared" si="109"/>
        <v/>
      </c>
      <c r="P1345">
        <f t="shared" si="110"/>
        <v>0</v>
      </c>
      <c r="Q1345">
        <f t="shared" si="111"/>
        <v>0</v>
      </c>
      <c r="R1345">
        <f t="shared" si="112"/>
        <v>0</v>
      </c>
    </row>
    <row r="1346" spans="1:18" ht="15" customHeight="1">
      <c r="A1346" s="17" t="s">
        <v>231</v>
      </c>
      <c r="B1346" s="17" t="s">
        <v>194</v>
      </c>
      <c r="C1346" s="17" t="s">
        <v>48</v>
      </c>
      <c r="D1346" s="17" t="s">
        <v>55</v>
      </c>
      <c r="E1346" s="96" t="s">
        <v>38</v>
      </c>
      <c r="F1346" s="96" t="s">
        <v>38</v>
      </c>
      <c r="G1346" s="19">
        <v>0</v>
      </c>
      <c r="H1346" s="96" t="s">
        <v>38</v>
      </c>
      <c r="I1346" s="96" t="s">
        <v>38</v>
      </c>
      <c r="J1346" s="19">
        <v>1.7</v>
      </c>
      <c r="K1346" s="19">
        <v>0</v>
      </c>
      <c r="L1346" t="str">
        <f>VLOOKUP(LEFT(A1346,FIND("-",A1346)-1),MASTER!A:C,2,FALSE())</f>
        <v>Gold</v>
      </c>
      <c r="M1346" t="str">
        <f>VLOOKUP(LEFT(A1346,FIND("-",A1346)-1),MASTER!A:C,3,FALSE())</f>
        <v>Sale</v>
      </c>
      <c r="N1346" t="str">
        <f t="shared" si="108"/>
        <v/>
      </c>
      <c r="O1346" t="str">
        <f t="shared" si="109"/>
        <v/>
      </c>
      <c r="P1346">
        <f t="shared" si="110"/>
        <v>0</v>
      </c>
      <c r="Q1346">
        <f t="shared" si="111"/>
        <v>0</v>
      </c>
      <c r="R1346">
        <f t="shared" si="112"/>
        <v>0</v>
      </c>
    </row>
    <row r="1347" spans="1:18" ht="15" customHeight="1">
      <c r="A1347" s="17" t="s">
        <v>231</v>
      </c>
      <c r="B1347" s="17" t="s">
        <v>194</v>
      </c>
      <c r="C1347" s="17" t="s">
        <v>48</v>
      </c>
      <c r="D1347" s="17" t="s">
        <v>42</v>
      </c>
      <c r="E1347" s="96" t="s">
        <v>38</v>
      </c>
      <c r="F1347" s="96" t="s">
        <v>38</v>
      </c>
      <c r="G1347" s="19">
        <v>0.41</v>
      </c>
      <c r="H1347" s="96" t="s">
        <v>38</v>
      </c>
      <c r="I1347" s="96" t="s">
        <v>38</v>
      </c>
      <c r="J1347" s="19">
        <v>0</v>
      </c>
      <c r="K1347" s="19">
        <v>0</v>
      </c>
      <c r="L1347" t="str">
        <f>VLOOKUP(LEFT(A1347,FIND("-",A1347)-1),MASTER!A:C,2,FALSE())</f>
        <v>Gold</v>
      </c>
      <c r="M1347" t="str">
        <f>VLOOKUP(LEFT(A1347,FIND("-",A1347)-1),MASTER!A:C,3,FALSE())</f>
        <v>Sale</v>
      </c>
      <c r="N1347" t="str">
        <f t="shared" si="108"/>
        <v/>
      </c>
      <c r="O1347" t="str">
        <f t="shared" si="109"/>
        <v/>
      </c>
      <c r="P1347">
        <f t="shared" si="110"/>
        <v>0</v>
      </c>
      <c r="Q1347">
        <f t="shared" si="111"/>
        <v>0</v>
      </c>
      <c r="R1347">
        <f t="shared" si="112"/>
        <v>0</v>
      </c>
    </row>
    <row r="1348" spans="1:18" ht="15" customHeight="1">
      <c r="A1348" s="17" t="s">
        <v>231</v>
      </c>
      <c r="B1348" s="17" t="s">
        <v>194</v>
      </c>
      <c r="C1348" s="17" t="s">
        <v>48</v>
      </c>
      <c r="D1348" s="17" t="s">
        <v>43</v>
      </c>
      <c r="E1348" s="96" t="s">
        <v>38</v>
      </c>
      <c r="F1348" s="96" t="s">
        <v>38</v>
      </c>
      <c r="G1348" s="19">
        <v>21974</v>
      </c>
      <c r="H1348" s="96" t="s">
        <v>38</v>
      </c>
      <c r="I1348" s="96" t="s">
        <v>38</v>
      </c>
      <c r="J1348" s="19">
        <v>0</v>
      </c>
      <c r="K1348" s="19">
        <v>0</v>
      </c>
      <c r="L1348" t="str">
        <f>VLOOKUP(LEFT(A1348,FIND("-",A1348)-1),MASTER!A:C,2,FALSE())</f>
        <v>Gold</v>
      </c>
      <c r="M1348" t="str">
        <f>VLOOKUP(LEFT(A1348,FIND("-",A1348)-1),MASTER!A:C,3,FALSE())</f>
        <v>Sale</v>
      </c>
      <c r="N1348" t="str">
        <f t="shared" si="108"/>
        <v/>
      </c>
      <c r="O1348" t="str">
        <f t="shared" si="109"/>
        <v/>
      </c>
      <c r="P1348">
        <f t="shared" si="110"/>
        <v>0</v>
      </c>
      <c r="Q1348">
        <f t="shared" si="111"/>
        <v>0</v>
      </c>
      <c r="R1348">
        <f t="shared" si="112"/>
        <v>0</v>
      </c>
    </row>
    <row r="1349" spans="1:18" ht="15" customHeight="1">
      <c r="A1349" s="17" t="s">
        <v>205</v>
      </c>
      <c r="B1349" s="17" t="s">
        <v>194</v>
      </c>
      <c r="C1349" s="17" t="s">
        <v>91</v>
      </c>
      <c r="D1349" s="17" t="s">
        <v>49</v>
      </c>
      <c r="E1349" s="96" t="s">
        <v>38</v>
      </c>
      <c r="F1349" s="19">
        <v>0</v>
      </c>
      <c r="G1349" s="19">
        <v>0</v>
      </c>
      <c r="H1349" s="97">
        <v>19.053000000000001</v>
      </c>
      <c r="I1349" s="19">
        <v>7056.9</v>
      </c>
      <c r="J1349" s="19">
        <v>134423.49</v>
      </c>
      <c r="K1349" s="19">
        <v>134423.49</v>
      </c>
      <c r="L1349" t="str">
        <f>VLOOKUP(LEFT(A1349,FIND("-",A1349)-1),MASTER!A:C,2,FALSE())</f>
        <v>Diamond</v>
      </c>
      <c r="M1349" t="str">
        <f>VLOOKUP(LEFT(A1349,FIND("-",A1349)-1),MASTER!A:C,3,FALSE())</f>
        <v>Sale</v>
      </c>
      <c r="N1349">
        <f t="shared" si="108"/>
        <v>19.053000000000001</v>
      </c>
      <c r="O1349">
        <f t="shared" si="109"/>
        <v>7056.9</v>
      </c>
      <c r="P1349">
        <f t="shared" si="110"/>
        <v>134455.11600000001</v>
      </c>
      <c r="Q1349">
        <f t="shared" si="111"/>
        <v>134455.11600000001</v>
      </c>
      <c r="R1349">
        <f t="shared" si="112"/>
        <v>0</v>
      </c>
    </row>
    <row r="1350" spans="1:18" ht="15" customHeight="1">
      <c r="A1350" s="17" t="s">
        <v>205</v>
      </c>
      <c r="B1350" s="17" t="s">
        <v>194</v>
      </c>
      <c r="C1350" s="17" t="s">
        <v>91</v>
      </c>
      <c r="D1350" s="17" t="s">
        <v>92</v>
      </c>
      <c r="E1350" s="96" t="s">
        <v>38</v>
      </c>
      <c r="F1350" s="96" t="s">
        <v>38</v>
      </c>
      <c r="G1350" s="19">
        <v>0</v>
      </c>
      <c r="H1350" s="96" t="s">
        <v>38</v>
      </c>
      <c r="I1350" s="96" t="s">
        <v>38</v>
      </c>
      <c r="J1350" s="19">
        <v>410975</v>
      </c>
      <c r="K1350" s="19">
        <v>410975</v>
      </c>
      <c r="L1350" t="str">
        <f>VLOOKUP(LEFT(A1350,FIND("-",A1350)-1),MASTER!A:C,2,FALSE())</f>
        <v>Diamond</v>
      </c>
      <c r="M1350" t="str">
        <f>VLOOKUP(LEFT(A1350,FIND("-",A1350)-1),MASTER!A:C,3,FALSE())</f>
        <v>Sale</v>
      </c>
      <c r="N1350" t="str">
        <f t="shared" si="108"/>
        <v/>
      </c>
      <c r="O1350" t="str">
        <f t="shared" si="109"/>
        <v/>
      </c>
      <c r="P1350">
        <f t="shared" si="110"/>
        <v>0</v>
      </c>
      <c r="Q1350">
        <f t="shared" si="111"/>
        <v>0</v>
      </c>
      <c r="R1350">
        <f t="shared" si="112"/>
        <v>0</v>
      </c>
    </row>
    <row r="1351" spans="1:18" ht="15" customHeight="1">
      <c r="A1351" s="17" t="s">
        <v>205</v>
      </c>
      <c r="B1351" s="17" t="s">
        <v>194</v>
      </c>
      <c r="C1351" s="17" t="s">
        <v>91</v>
      </c>
      <c r="D1351" s="17" t="s">
        <v>50</v>
      </c>
      <c r="E1351" s="96" t="s">
        <v>38</v>
      </c>
      <c r="F1351" s="96" t="s">
        <v>38</v>
      </c>
      <c r="G1351" s="19">
        <v>0</v>
      </c>
      <c r="H1351" s="96" t="s">
        <v>38</v>
      </c>
      <c r="I1351" s="96" t="s">
        <v>38</v>
      </c>
      <c r="J1351" s="19">
        <v>40577.17</v>
      </c>
      <c r="K1351" s="19">
        <v>40577.17</v>
      </c>
      <c r="L1351" t="str">
        <f>VLOOKUP(LEFT(A1351,FIND("-",A1351)-1),MASTER!A:C,2,FALSE())</f>
        <v>Diamond</v>
      </c>
      <c r="M1351" t="str">
        <f>VLOOKUP(LEFT(A1351,FIND("-",A1351)-1),MASTER!A:C,3,FALSE())</f>
        <v>Sale</v>
      </c>
      <c r="N1351" t="str">
        <f t="shared" si="108"/>
        <v/>
      </c>
      <c r="O1351" t="str">
        <f t="shared" si="109"/>
        <v/>
      </c>
      <c r="P1351">
        <f t="shared" si="110"/>
        <v>0</v>
      </c>
      <c r="Q1351">
        <f t="shared" si="111"/>
        <v>0</v>
      </c>
      <c r="R1351">
        <f t="shared" si="112"/>
        <v>0</v>
      </c>
    </row>
    <row r="1352" spans="1:18" ht="15" customHeight="1">
      <c r="A1352" s="17" t="s">
        <v>205</v>
      </c>
      <c r="B1352" s="17" t="s">
        <v>194</v>
      </c>
      <c r="C1352" s="17" t="s">
        <v>91</v>
      </c>
      <c r="D1352" s="17" t="s">
        <v>52</v>
      </c>
      <c r="E1352" s="96" t="s">
        <v>38</v>
      </c>
      <c r="F1352" s="96" t="s">
        <v>38</v>
      </c>
      <c r="G1352" s="19">
        <v>0</v>
      </c>
      <c r="H1352" s="96" t="s">
        <v>38</v>
      </c>
      <c r="I1352" s="96" t="s">
        <v>38</v>
      </c>
      <c r="J1352" s="19">
        <v>2016.35</v>
      </c>
      <c r="K1352" s="19">
        <v>0</v>
      </c>
      <c r="L1352" t="str">
        <f>VLOOKUP(LEFT(A1352,FIND("-",A1352)-1),MASTER!A:C,2,FALSE())</f>
        <v>Diamond</v>
      </c>
      <c r="M1352" t="str">
        <f>VLOOKUP(LEFT(A1352,FIND("-",A1352)-1),MASTER!A:C,3,FALSE())</f>
        <v>Sale</v>
      </c>
      <c r="N1352" t="str">
        <f t="shared" si="108"/>
        <v/>
      </c>
      <c r="O1352" t="str">
        <f t="shared" si="109"/>
        <v/>
      </c>
      <c r="P1352">
        <f t="shared" si="110"/>
        <v>0</v>
      </c>
      <c r="Q1352">
        <f t="shared" si="111"/>
        <v>0</v>
      </c>
      <c r="R1352">
        <f t="shared" si="112"/>
        <v>0</v>
      </c>
    </row>
    <row r="1353" spans="1:18" ht="15" customHeight="1">
      <c r="A1353" s="17" t="s">
        <v>205</v>
      </c>
      <c r="B1353" s="17" t="s">
        <v>194</v>
      </c>
      <c r="C1353" s="17" t="s">
        <v>91</v>
      </c>
      <c r="D1353" s="17" t="s">
        <v>53</v>
      </c>
      <c r="E1353" s="96" t="s">
        <v>38</v>
      </c>
      <c r="F1353" s="96" t="s">
        <v>38</v>
      </c>
      <c r="G1353" s="19">
        <v>0</v>
      </c>
      <c r="H1353" s="96" t="s">
        <v>38</v>
      </c>
      <c r="I1353" s="96" t="s">
        <v>38</v>
      </c>
      <c r="J1353" s="19">
        <v>2016.35</v>
      </c>
      <c r="K1353" s="19">
        <v>0</v>
      </c>
      <c r="L1353" t="str">
        <f>VLOOKUP(LEFT(A1353,FIND("-",A1353)-1),MASTER!A:C,2,FALSE())</f>
        <v>Diamond</v>
      </c>
      <c r="M1353" t="str">
        <f>VLOOKUP(LEFT(A1353,FIND("-",A1353)-1),MASTER!A:C,3,FALSE())</f>
        <v>Sale</v>
      </c>
      <c r="N1353" t="str">
        <f t="shared" si="108"/>
        <v/>
      </c>
      <c r="O1353" t="str">
        <f t="shared" si="109"/>
        <v/>
      </c>
      <c r="P1353">
        <f t="shared" si="110"/>
        <v>0</v>
      </c>
      <c r="Q1353">
        <f t="shared" si="111"/>
        <v>0</v>
      </c>
      <c r="R1353">
        <f t="shared" si="112"/>
        <v>0</v>
      </c>
    </row>
    <row r="1354" spans="1:18" ht="15" customHeight="1">
      <c r="A1354" s="17" t="s">
        <v>205</v>
      </c>
      <c r="B1354" s="17" t="s">
        <v>194</v>
      </c>
      <c r="C1354" s="17" t="s">
        <v>91</v>
      </c>
      <c r="D1354" s="17" t="s">
        <v>93</v>
      </c>
      <c r="E1354" s="96" t="s">
        <v>38</v>
      </c>
      <c r="F1354" s="96" t="s">
        <v>38</v>
      </c>
      <c r="G1354" s="19">
        <v>0</v>
      </c>
      <c r="H1354" s="96" t="s">
        <v>38</v>
      </c>
      <c r="I1354" s="96" t="s">
        <v>38</v>
      </c>
      <c r="J1354" s="19">
        <v>6164.63</v>
      </c>
      <c r="K1354" s="19">
        <v>0</v>
      </c>
      <c r="L1354" t="str">
        <f>VLOOKUP(LEFT(A1354,FIND("-",A1354)-1),MASTER!A:C,2,FALSE())</f>
        <v>Diamond</v>
      </c>
      <c r="M1354" t="str">
        <f>VLOOKUP(LEFT(A1354,FIND("-",A1354)-1),MASTER!A:C,3,FALSE())</f>
        <v>Sale</v>
      </c>
      <c r="N1354" t="str">
        <f t="shared" si="108"/>
        <v/>
      </c>
      <c r="O1354" t="str">
        <f t="shared" si="109"/>
        <v/>
      </c>
      <c r="P1354">
        <f t="shared" si="110"/>
        <v>0</v>
      </c>
      <c r="Q1354">
        <f t="shared" si="111"/>
        <v>0</v>
      </c>
      <c r="R1354">
        <f t="shared" si="112"/>
        <v>0</v>
      </c>
    </row>
    <row r="1355" spans="1:18" ht="15" customHeight="1">
      <c r="A1355" s="17" t="s">
        <v>205</v>
      </c>
      <c r="B1355" s="17" t="s">
        <v>194</v>
      </c>
      <c r="C1355" s="17" t="s">
        <v>91</v>
      </c>
      <c r="D1355" s="17" t="s">
        <v>94</v>
      </c>
      <c r="E1355" s="96" t="s">
        <v>38</v>
      </c>
      <c r="F1355" s="96" t="s">
        <v>38</v>
      </c>
      <c r="G1355" s="19">
        <v>0</v>
      </c>
      <c r="H1355" s="96" t="s">
        <v>38</v>
      </c>
      <c r="I1355" s="96" t="s">
        <v>38</v>
      </c>
      <c r="J1355" s="19">
        <v>6164.63</v>
      </c>
      <c r="K1355" s="19">
        <v>0</v>
      </c>
      <c r="L1355" t="str">
        <f>VLOOKUP(LEFT(A1355,FIND("-",A1355)-1),MASTER!A:C,2,FALSE())</f>
        <v>Diamond</v>
      </c>
      <c r="M1355" t="str">
        <f>VLOOKUP(LEFT(A1355,FIND("-",A1355)-1),MASTER!A:C,3,FALSE())</f>
        <v>Sale</v>
      </c>
      <c r="N1355" t="str">
        <f t="shared" si="108"/>
        <v/>
      </c>
      <c r="O1355" t="str">
        <f t="shared" si="109"/>
        <v/>
      </c>
      <c r="P1355">
        <f t="shared" si="110"/>
        <v>0</v>
      </c>
      <c r="Q1355">
        <f t="shared" si="111"/>
        <v>0</v>
      </c>
      <c r="R1355">
        <f t="shared" si="112"/>
        <v>0</v>
      </c>
    </row>
    <row r="1356" spans="1:18" ht="15" customHeight="1">
      <c r="A1356" s="17" t="s">
        <v>205</v>
      </c>
      <c r="B1356" s="17" t="s">
        <v>194</v>
      </c>
      <c r="C1356" s="17" t="s">
        <v>91</v>
      </c>
      <c r="D1356" s="17" t="s">
        <v>52</v>
      </c>
      <c r="E1356" s="96" t="s">
        <v>38</v>
      </c>
      <c r="F1356" s="96" t="s">
        <v>38</v>
      </c>
      <c r="G1356" s="19">
        <v>0</v>
      </c>
      <c r="H1356" s="96" t="s">
        <v>38</v>
      </c>
      <c r="I1356" s="96" t="s">
        <v>38</v>
      </c>
      <c r="J1356" s="19">
        <v>608.66</v>
      </c>
      <c r="K1356" s="19">
        <v>0</v>
      </c>
      <c r="L1356" t="str">
        <f>VLOOKUP(LEFT(A1356,FIND("-",A1356)-1),MASTER!A:C,2,FALSE())</f>
        <v>Diamond</v>
      </c>
      <c r="M1356" t="str">
        <f>VLOOKUP(LEFT(A1356,FIND("-",A1356)-1),MASTER!A:C,3,FALSE())</f>
        <v>Sale</v>
      </c>
      <c r="N1356" t="str">
        <f t="shared" si="108"/>
        <v/>
      </c>
      <c r="O1356" t="str">
        <f t="shared" si="109"/>
        <v/>
      </c>
      <c r="P1356">
        <f t="shared" si="110"/>
        <v>0</v>
      </c>
      <c r="Q1356">
        <f t="shared" si="111"/>
        <v>0</v>
      </c>
      <c r="R1356">
        <f t="shared" si="112"/>
        <v>0</v>
      </c>
    </row>
    <row r="1357" spans="1:18" ht="15" customHeight="1">
      <c r="A1357" s="17" t="s">
        <v>205</v>
      </c>
      <c r="B1357" s="17" t="s">
        <v>194</v>
      </c>
      <c r="C1357" s="17" t="s">
        <v>91</v>
      </c>
      <c r="D1357" s="17" t="s">
        <v>53</v>
      </c>
      <c r="E1357" s="96" t="s">
        <v>38</v>
      </c>
      <c r="F1357" s="96" t="s">
        <v>38</v>
      </c>
      <c r="G1357" s="19">
        <v>0</v>
      </c>
      <c r="H1357" s="96" t="s">
        <v>38</v>
      </c>
      <c r="I1357" s="96" t="s">
        <v>38</v>
      </c>
      <c r="J1357" s="19">
        <v>608.66</v>
      </c>
      <c r="K1357" s="19">
        <v>0</v>
      </c>
      <c r="L1357" t="str">
        <f>VLOOKUP(LEFT(A1357,FIND("-",A1357)-1),MASTER!A:C,2,FALSE())</f>
        <v>Diamond</v>
      </c>
      <c r="M1357" t="str">
        <f>VLOOKUP(LEFT(A1357,FIND("-",A1357)-1),MASTER!A:C,3,FALSE())</f>
        <v>Sale</v>
      </c>
      <c r="N1357" t="str">
        <f t="shared" si="108"/>
        <v/>
      </c>
      <c r="O1357" t="str">
        <f t="shared" si="109"/>
        <v/>
      </c>
      <c r="P1357">
        <f t="shared" si="110"/>
        <v>0</v>
      </c>
      <c r="Q1357">
        <f t="shared" si="111"/>
        <v>0</v>
      </c>
      <c r="R1357">
        <f t="shared" si="112"/>
        <v>0</v>
      </c>
    </row>
    <row r="1358" spans="1:18" ht="15" customHeight="1">
      <c r="A1358" s="17" t="s">
        <v>205</v>
      </c>
      <c r="B1358" s="17" t="s">
        <v>194</v>
      </c>
      <c r="C1358" s="17" t="s">
        <v>91</v>
      </c>
      <c r="D1358" s="17" t="s">
        <v>42</v>
      </c>
      <c r="E1358" s="96" t="s">
        <v>38</v>
      </c>
      <c r="F1358" s="96" t="s">
        <v>38</v>
      </c>
      <c r="G1358" s="19">
        <v>0</v>
      </c>
      <c r="H1358" s="96" t="s">
        <v>38</v>
      </c>
      <c r="I1358" s="96" t="s">
        <v>38</v>
      </c>
      <c r="J1358" s="19">
        <v>0.06</v>
      </c>
      <c r="K1358" s="19">
        <v>0</v>
      </c>
      <c r="L1358" t="str">
        <f>VLOOKUP(LEFT(A1358,FIND("-",A1358)-1),MASTER!A:C,2,FALSE())</f>
        <v>Diamond</v>
      </c>
      <c r="M1358" t="str">
        <f>VLOOKUP(LEFT(A1358,FIND("-",A1358)-1),MASTER!A:C,3,FALSE())</f>
        <v>Sale</v>
      </c>
      <c r="N1358" t="str">
        <f t="shared" si="108"/>
        <v/>
      </c>
      <c r="O1358" t="str">
        <f t="shared" si="109"/>
        <v/>
      </c>
      <c r="P1358">
        <f t="shared" si="110"/>
        <v>0</v>
      </c>
      <c r="Q1358">
        <f t="shared" si="111"/>
        <v>0</v>
      </c>
      <c r="R1358">
        <f t="shared" si="112"/>
        <v>0</v>
      </c>
    </row>
    <row r="1359" spans="1:18" ht="15" customHeight="1">
      <c r="A1359" s="17" t="s">
        <v>205</v>
      </c>
      <c r="B1359" s="17" t="s">
        <v>194</v>
      </c>
      <c r="C1359" s="17" t="s">
        <v>91</v>
      </c>
      <c r="D1359" s="17" t="s">
        <v>43</v>
      </c>
      <c r="E1359" s="96" t="s">
        <v>38</v>
      </c>
      <c r="F1359" s="96" t="s">
        <v>38</v>
      </c>
      <c r="G1359" s="19">
        <v>603555</v>
      </c>
      <c r="H1359" s="96" t="s">
        <v>38</v>
      </c>
      <c r="I1359" s="96" t="s">
        <v>38</v>
      </c>
      <c r="J1359" s="19">
        <v>0</v>
      </c>
      <c r="K1359" s="19">
        <v>0</v>
      </c>
      <c r="L1359" t="str">
        <f>VLOOKUP(LEFT(A1359,FIND("-",A1359)-1),MASTER!A:C,2,FALSE())</f>
        <v>Diamond</v>
      </c>
      <c r="M1359" t="str">
        <f>VLOOKUP(LEFT(A1359,FIND("-",A1359)-1),MASTER!A:C,3,FALSE())</f>
        <v>Sale</v>
      </c>
      <c r="N1359" t="str">
        <f t="shared" si="108"/>
        <v/>
      </c>
      <c r="O1359" t="str">
        <f t="shared" si="109"/>
        <v/>
      </c>
      <c r="P1359">
        <f t="shared" si="110"/>
        <v>0</v>
      </c>
      <c r="Q1359">
        <f t="shared" si="111"/>
        <v>0</v>
      </c>
      <c r="R1359">
        <f t="shared" si="112"/>
        <v>0</v>
      </c>
    </row>
    <row r="1360" spans="1:18" ht="15" customHeight="1">
      <c r="A1360" s="17" t="s">
        <v>211</v>
      </c>
      <c r="B1360" s="17" t="s">
        <v>194</v>
      </c>
      <c r="C1360" s="17" t="s">
        <v>91</v>
      </c>
      <c r="D1360" s="17" t="s">
        <v>49</v>
      </c>
      <c r="E1360" s="96" t="s">
        <v>38</v>
      </c>
      <c r="F1360" s="19">
        <v>0</v>
      </c>
      <c r="G1360" s="19">
        <v>0</v>
      </c>
      <c r="H1360" s="97">
        <v>60.688000000000002</v>
      </c>
      <c r="I1360" s="19">
        <v>7056.9</v>
      </c>
      <c r="J1360" s="19">
        <v>428241.32</v>
      </c>
      <c r="K1360" s="19">
        <v>428241.32</v>
      </c>
      <c r="L1360" t="str">
        <f>VLOOKUP(LEFT(A1360,FIND("-",A1360)-1),MASTER!A:C,2,FALSE())</f>
        <v>Diamond</v>
      </c>
      <c r="M1360" t="str">
        <f>VLOOKUP(LEFT(A1360,FIND("-",A1360)-1),MASTER!A:C,3,FALSE())</f>
        <v>Sale</v>
      </c>
      <c r="N1360">
        <f t="shared" si="108"/>
        <v>60.688000000000002</v>
      </c>
      <c r="O1360">
        <f t="shared" si="109"/>
        <v>7056.9</v>
      </c>
      <c r="P1360">
        <f t="shared" si="110"/>
        <v>428269.147</v>
      </c>
      <c r="Q1360">
        <f t="shared" si="111"/>
        <v>428269.147</v>
      </c>
      <c r="R1360">
        <f t="shared" si="112"/>
        <v>0</v>
      </c>
    </row>
    <row r="1361" spans="1:18" ht="15" customHeight="1">
      <c r="A1361" s="17" t="s">
        <v>211</v>
      </c>
      <c r="B1361" s="17" t="s">
        <v>194</v>
      </c>
      <c r="C1361" s="17" t="s">
        <v>91</v>
      </c>
      <c r="D1361" s="17" t="s">
        <v>92</v>
      </c>
      <c r="E1361" s="96" t="s">
        <v>38</v>
      </c>
      <c r="F1361" s="96" t="s">
        <v>38</v>
      </c>
      <c r="G1361" s="19">
        <v>0</v>
      </c>
      <c r="H1361" s="96" t="s">
        <v>38</v>
      </c>
      <c r="I1361" s="96" t="s">
        <v>38</v>
      </c>
      <c r="J1361" s="19">
        <v>540075</v>
      </c>
      <c r="K1361" s="19">
        <v>540075</v>
      </c>
      <c r="L1361" t="str">
        <f>VLOOKUP(LEFT(A1361,FIND("-",A1361)-1),MASTER!A:C,2,FALSE())</f>
        <v>Diamond</v>
      </c>
      <c r="M1361" t="str">
        <f>VLOOKUP(LEFT(A1361,FIND("-",A1361)-1),MASTER!A:C,3,FALSE())</f>
        <v>Sale</v>
      </c>
      <c r="N1361" t="str">
        <f t="shared" si="108"/>
        <v/>
      </c>
      <c r="O1361" t="str">
        <f t="shared" si="109"/>
        <v/>
      </c>
      <c r="P1361">
        <f t="shared" si="110"/>
        <v>0</v>
      </c>
      <c r="Q1361">
        <f t="shared" si="111"/>
        <v>0</v>
      </c>
      <c r="R1361">
        <f t="shared" si="112"/>
        <v>0</v>
      </c>
    </row>
    <row r="1362" spans="1:18" ht="15" customHeight="1">
      <c r="A1362" s="17" t="s">
        <v>211</v>
      </c>
      <c r="B1362" s="17" t="s">
        <v>194</v>
      </c>
      <c r="C1362" s="17" t="s">
        <v>91</v>
      </c>
      <c r="D1362" s="17" t="s">
        <v>50</v>
      </c>
      <c r="E1362" s="96" t="s">
        <v>38</v>
      </c>
      <c r="F1362" s="96" t="s">
        <v>38</v>
      </c>
      <c r="G1362" s="19">
        <v>0</v>
      </c>
      <c r="H1362" s="96" t="s">
        <v>38</v>
      </c>
      <c r="I1362" s="96" t="s">
        <v>38</v>
      </c>
      <c r="J1362" s="19">
        <v>71098.27</v>
      </c>
      <c r="K1362" s="19">
        <v>71098.27</v>
      </c>
      <c r="L1362" t="str">
        <f>VLOOKUP(LEFT(A1362,FIND("-",A1362)-1),MASTER!A:C,2,FALSE())</f>
        <v>Diamond</v>
      </c>
      <c r="M1362" t="str">
        <f>VLOOKUP(LEFT(A1362,FIND("-",A1362)-1),MASTER!A:C,3,FALSE())</f>
        <v>Sale</v>
      </c>
      <c r="N1362" t="str">
        <f t="shared" si="108"/>
        <v/>
      </c>
      <c r="O1362" t="str">
        <f t="shared" si="109"/>
        <v/>
      </c>
      <c r="P1362">
        <f t="shared" si="110"/>
        <v>0</v>
      </c>
      <c r="Q1362">
        <f t="shared" si="111"/>
        <v>0</v>
      </c>
      <c r="R1362">
        <f t="shared" si="112"/>
        <v>0</v>
      </c>
    </row>
    <row r="1363" spans="1:18" ht="15" customHeight="1">
      <c r="A1363" s="17" t="s">
        <v>211</v>
      </c>
      <c r="B1363" s="17" t="s">
        <v>194</v>
      </c>
      <c r="C1363" s="17" t="s">
        <v>91</v>
      </c>
      <c r="D1363" s="17" t="s">
        <v>52</v>
      </c>
      <c r="E1363" s="96" t="s">
        <v>38</v>
      </c>
      <c r="F1363" s="96" t="s">
        <v>38</v>
      </c>
      <c r="G1363" s="19">
        <v>0</v>
      </c>
      <c r="H1363" s="96" t="s">
        <v>38</v>
      </c>
      <c r="I1363" s="96" t="s">
        <v>38</v>
      </c>
      <c r="J1363" s="19">
        <v>6423.62</v>
      </c>
      <c r="K1363" s="19">
        <v>0</v>
      </c>
      <c r="L1363" t="str">
        <f>VLOOKUP(LEFT(A1363,FIND("-",A1363)-1),MASTER!A:C,2,FALSE())</f>
        <v>Diamond</v>
      </c>
      <c r="M1363" t="str">
        <f>VLOOKUP(LEFT(A1363,FIND("-",A1363)-1),MASTER!A:C,3,FALSE())</f>
        <v>Sale</v>
      </c>
      <c r="N1363" t="str">
        <f t="shared" si="108"/>
        <v/>
      </c>
      <c r="O1363" t="str">
        <f t="shared" si="109"/>
        <v/>
      </c>
      <c r="P1363">
        <f t="shared" si="110"/>
        <v>0</v>
      </c>
      <c r="Q1363">
        <f t="shared" si="111"/>
        <v>0</v>
      </c>
      <c r="R1363">
        <f t="shared" si="112"/>
        <v>0</v>
      </c>
    </row>
    <row r="1364" spans="1:18" ht="15" customHeight="1">
      <c r="A1364" s="17" t="s">
        <v>211</v>
      </c>
      <c r="B1364" s="17" t="s">
        <v>194</v>
      </c>
      <c r="C1364" s="17" t="s">
        <v>91</v>
      </c>
      <c r="D1364" s="17" t="s">
        <v>53</v>
      </c>
      <c r="E1364" s="96" t="s">
        <v>38</v>
      </c>
      <c r="F1364" s="96" t="s">
        <v>38</v>
      </c>
      <c r="G1364" s="19">
        <v>0</v>
      </c>
      <c r="H1364" s="96" t="s">
        <v>38</v>
      </c>
      <c r="I1364" s="96" t="s">
        <v>38</v>
      </c>
      <c r="J1364" s="19">
        <v>6423.62</v>
      </c>
      <c r="K1364" s="19">
        <v>0</v>
      </c>
      <c r="L1364" t="str">
        <f>VLOOKUP(LEFT(A1364,FIND("-",A1364)-1),MASTER!A:C,2,FALSE())</f>
        <v>Diamond</v>
      </c>
      <c r="M1364" t="str">
        <f>VLOOKUP(LEFT(A1364,FIND("-",A1364)-1),MASTER!A:C,3,FALSE())</f>
        <v>Sale</v>
      </c>
      <c r="N1364" t="str">
        <f t="shared" si="108"/>
        <v/>
      </c>
      <c r="O1364" t="str">
        <f t="shared" si="109"/>
        <v/>
      </c>
      <c r="P1364">
        <f t="shared" si="110"/>
        <v>0</v>
      </c>
      <c r="Q1364">
        <f t="shared" si="111"/>
        <v>0</v>
      </c>
      <c r="R1364">
        <f t="shared" si="112"/>
        <v>0</v>
      </c>
    </row>
    <row r="1365" spans="1:18" ht="15" customHeight="1">
      <c r="A1365" s="17" t="s">
        <v>211</v>
      </c>
      <c r="B1365" s="17" t="s">
        <v>194</v>
      </c>
      <c r="C1365" s="17" t="s">
        <v>91</v>
      </c>
      <c r="D1365" s="17" t="s">
        <v>93</v>
      </c>
      <c r="E1365" s="96" t="s">
        <v>38</v>
      </c>
      <c r="F1365" s="96" t="s">
        <v>38</v>
      </c>
      <c r="G1365" s="19">
        <v>0</v>
      </c>
      <c r="H1365" s="96" t="s">
        <v>38</v>
      </c>
      <c r="I1365" s="96" t="s">
        <v>38</v>
      </c>
      <c r="J1365" s="19">
        <v>8101.13</v>
      </c>
      <c r="K1365" s="19">
        <v>0</v>
      </c>
      <c r="L1365" t="str">
        <f>VLOOKUP(LEFT(A1365,FIND("-",A1365)-1),MASTER!A:C,2,FALSE())</f>
        <v>Diamond</v>
      </c>
      <c r="M1365" t="str">
        <f>VLOOKUP(LEFT(A1365,FIND("-",A1365)-1),MASTER!A:C,3,FALSE())</f>
        <v>Sale</v>
      </c>
      <c r="N1365" t="str">
        <f t="shared" si="108"/>
        <v/>
      </c>
      <c r="O1365" t="str">
        <f t="shared" si="109"/>
        <v/>
      </c>
      <c r="P1365">
        <f t="shared" si="110"/>
        <v>0</v>
      </c>
      <c r="Q1365">
        <f t="shared" si="111"/>
        <v>0</v>
      </c>
      <c r="R1365">
        <f t="shared" si="112"/>
        <v>0</v>
      </c>
    </row>
    <row r="1366" spans="1:18" ht="15" customHeight="1">
      <c r="A1366" s="17" t="s">
        <v>211</v>
      </c>
      <c r="B1366" s="17" t="s">
        <v>194</v>
      </c>
      <c r="C1366" s="17" t="s">
        <v>91</v>
      </c>
      <c r="D1366" s="17" t="s">
        <v>94</v>
      </c>
      <c r="E1366" s="96" t="s">
        <v>38</v>
      </c>
      <c r="F1366" s="96" t="s">
        <v>38</v>
      </c>
      <c r="G1366" s="19">
        <v>0</v>
      </c>
      <c r="H1366" s="96" t="s">
        <v>38</v>
      </c>
      <c r="I1366" s="96" t="s">
        <v>38</v>
      </c>
      <c r="J1366" s="19">
        <v>8101.13</v>
      </c>
      <c r="K1366" s="19">
        <v>0</v>
      </c>
      <c r="L1366" t="str">
        <f>VLOOKUP(LEFT(A1366,FIND("-",A1366)-1),MASTER!A:C,2,FALSE())</f>
        <v>Diamond</v>
      </c>
      <c r="M1366" t="str">
        <f>VLOOKUP(LEFT(A1366,FIND("-",A1366)-1),MASTER!A:C,3,FALSE())</f>
        <v>Sale</v>
      </c>
      <c r="N1366" t="str">
        <f t="shared" si="108"/>
        <v/>
      </c>
      <c r="O1366" t="str">
        <f t="shared" si="109"/>
        <v/>
      </c>
      <c r="P1366">
        <f t="shared" si="110"/>
        <v>0</v>
      </c>
      <c r="Q1366">
        <f t="shared" si="111"/>
        <v>0</v>
      </c>
      <c r="R1366">
        <f t="shared" si="112"/>
        <v>0</v>
      </c>
    </row>
    <row r="1367" spans="1:18" ht="15" customHeight="1">
      <c r="A1367" s="17" t="s">
        <v>211</v>
      </c>
      <c r="B1367" s="17" t="s">
        <v>194</v>
      </c>
      <c r="C1367" s="17" t="s">
        <v>91</v>
      </c>
      <c r="D1367" s="17" t="s">
        <v>52</v>
      </c>
      <c r="E1367" s="96" t="s">
        <v>38</v>
      </c>
      <c r="F1367" s="96" t="s">
        <v>38</v>
      </c>
      <c r="G1367" s="19">
        <v>0</v>
      </c>
      <c r="H1367" s="96" t="s">
        <v>38</v>
      </c>
      <c r="I1367" s="96" t="s">
        <v>38</v>
      </c>
      <c r="J1367" s="19">
        <v>1066.47</v>
      </c>
      <c r="K1367" s="19">
        <v>0</v>
      </c>
      <c r="L1367" t="str">
        <f>VLOOKUP(LEFT(A1367,FIND("-",A1367)-1),MASTER!A:C,2,FALSE())</f>
        <v>Diamond</v>
      </c>
      <c r="M1367" t="str">
        <f>VLOOKUP(LEFT(A1367,FIND("-",A1367)-1),MASTER!A:C,3,FALSE())</f>
        <v>Sale</v>
      </c>
      <c r="N1367" t="str">
        <f t="shared" si="108"/>
        <v/>
      </c>
      <c r="O1367" t="str">
        <f t="shared" si="109"/>
        <v/>
      </c>
      <c r="P1367">
        <f t="shared" si="110"/>
        <v>0</v>
      </c>
      <c r="Q1367">
        <f t="shared" si="111"/>
        <v>0</v>
      </c>
      <c r="R1367">
        <f t="shared" si="112"/>
        <v>0</v>
      </c>
    </row>
    <row r="1368" spans="1:18" ht="15" customHeight="1">
      <c r="A1368" s="17" t="s">
        <v>211</v>
      </c>
      <c r="B1368" s="17" t="s">
        <v>194</v>
      </c>
      <c r="C1368" s="17" t="s">
        <v>91</v>
      </c>
      <c r="D1368" s="17" t="s">
        <v>53</v>
      </c>
      <c r="E1368" s="96" t="s">
        <v>38</v>
      </c>
      <c r="F1368" s="96" t="s">
        <v>38</v>
      </c>
      <c r="G1368" s="19">
        <v>0</v>
      </c>
      <c r="H1368" s="96" t="s">
        <v>38</v>
      </c>
      <c r="I1368" s="96" t="s">
        <v>38</v>
      </c>
      <c r="J1368" s="19">
        <v>1066.47</v>
      </c>
      <c r="K1368" s="19">
        <v>0</v>
      </c>
      <c r="L1368" t="str">
        <f>VLOOKUP(LEFT(A1368,FIND("-",A1368)-1),MASTER!A:C,2,FALSE())</f>
        <v>Diamond</v>
      </c>
      <c r="M1368" t="str">
        <f>VLOOKUP(LEFT(A1368,FIND("-",A1368)-1),MASTER!A:C,3,FALSE())</f>
        <v>Sale</v>
      </c>
      <c r="N1368" t="str">
        <f t="shared" si="108"/>
        <v/>
      </c>
      <c r="O1368" t="str">
        <f t="shared" si="109"/>
        <v/>
      </c>
      <c r="P1368">
        <f t="shared" si="110"/>
        <v>0</v>
      </c>
      <c r="Q1368">
        <f t="shared" si="111"/>
        <v>0</v>
      </c>
      <c r="R1368">
        <f t="shared" si="112"/>
        <v>0</v>
      </c>
    </row>
    <row r="1369" spans="1:18" ht="15" customHeight="1">
      <c r="A1369" s="17" t="s">
        <v>211</v>
      </c>
      <c r="B1369" s="17" t="s">
        <v>194</v>
      </c>
      <c r="C1369" s="17" t="s">
        <v>91</v>
      </c>
      <c r="D1369" s="17" t="s">
        <v>42</v>
      </c>
      <c r="E1369" s="96" t="s">
        <v>38</v>
      </c>
      <c r="F1369" s="96" t="s">
        <v>38</v>
      </c>
      <c r="G1369" s="19">
        <v>0.03</v>
      </c>
      <c r="H1369" s="96" t="s">
        <v>38</v>
      </c>
      <c r="I1369" s="96" t="s">
        <v>38</v>
      </c>
      <c r="J1369" s="19">
        <v>0</v>
      </c>
      <c r="K1369" s="19">
        <v>0</v>
      </c>
      <c r="L1369" t="str">
        <f>VLOOKUP(LEFT(A1369,FIND("-",A1369)-1),MASTER!A:C,2,FALSE())</f>
        <v>Diamond</v>
      </c>
      <c r="M1369" t="str">
        <f>VLOOKUP(LEFT(A1369,FIND("-",A1369)-1),MASTER!A:C,3,FALSE())</f>
        <v>Sale</v>
      </c>
      <c r="N1369" t="str">
        <f t="shared" si="108"/>
        <v/>
      </c>
      <c r="O1369" t="str">
        <f t="shared" si="109"/>
        <v/>
      </c>
      <c r="P1369">
        <f t="shared" si="110"/>
        <v>0</v>
      </c>
      <c r="Q1369">
        <f t="shared" si="111"/>
        <v>0</v>
      </c>
      <c r="R1369">
        <f t="shared" si="112"/>
        <v>0</v>
      </c>
    </row>
    <row r="1370" spans="1:18" ht="15" customHeight="1">
      <c r="A1370" s="17" t="s">
        <v>211</v>
      </c>
      <c r="B1370" s="17" t="s">
        <v>194</v>
      </c>
      <c r="C1370" s="17" t="s">
        <v>91</v>
      </c>
      <c r="D1370" s="17" t="s">
        <v>43</v>
      </c>
      <c r="E1370" s="96" t="s">
        <v>38</v>
      </c>
      <c r="F1370" s="96" t="s">
        <v>38</v>
      </c>
      <c r="G1370" s="19">
        <v>1070597</v>
      </c>
      <c r="H1370" s="96" t="s">
        <v>38</v>
      </c>
      <c r="I1370" s="96" t="s">
        <v>38</v>
      </c>
      <c r="J1370" s="19">
        <v>0</v>
      </c>
      <c r="K1370" s="19">
        <v>0</v>
      </c>
      <c r="L1370" t="str">
        <f>VLOOKUP(LEFT(A1370,FIND("-",A1370)-1),MASTER!A:C,2,FALSE())</f>
        <v>Diamond</v>
      </c>
      <c r="M1370" t="str">
        <f>VLOOKUP(LEFT(A1370,FIND("-",A1370)-1),MASTER!A:C,3,FALSE())</f>
        <v>Sale</v>
      </c>
      <c r="N1370" t="str">
        <f t="shared" ref="N1370:N1433" si="113">IF(M1370="SALE",H1370,IF(M1370="Purchase",E1370,"False"))</f>
        <v/>
      </c>
      <c r="O1370" t="str">
        <f t="shared" ref="O1370:O1433" si="114">IF(M1370="SALE",I1370,IF(M1370="Purchase",F1370,"False"))</f>
        <v/>
      </c>
      <c r="P1370">
        <f t="shared" ref="P1370:P1433" si="115">IF(AND(N1370="",O1370=""),0,ROUND(N1370*O1370,3))</f>
        <v>0</v>
      </c>
      <c r="Q1370">
        <f t="shared" ref="Q1370:Q1433" si="116">IF(M1370="SALE",P1370,IF(M1370="Purchase",0,"FALSE"))</f>
        <v>0</v>
      </c>
      <c r="R1370">
        <f t="shared" ref="R1370:R1433" si="117">IF(M1370="Purchase",P1370,IF(M1370="Sale",0,"FALSE"))</f>
        <v>0</v>
      </c>
    </row>
    <row r="1371" spans="1:18" ht="15" customHeight="1">
      <c r="A1371" s="17" t="s">
        <v>213</v>
      </c>
      <c r="B1371" s="17" t="s">
        <v>194</v>
      </c>
      <c r="C1371" s="17" t="s">
        <v>91</v>
      </c>
      <c r="D1371" s="17" t="s">
        <v>49</v>
      </c>
      <c r="E1371" s="96" t="s">
        <v>38</v>
      </c>
      <c r="F1371" s="19">
        <v>0</v>
      </c>
      <c r="G1371" s="19">
        <v>0</v>
      </c>
      <c r="H1371" s="97">
        <v>17.899000000000001</v>
      </c>
      <c r="I1371" s="19">
        <v>7056.9</v>
      </c>
      <c r="J1371" s="19">
        <v>126283.34</v>
      </c>
      <c r="K1371" s="19">
        <v>126283.34</v>
      </c>
      <c r="L1371" t="str">
        <f>VLOOKUP(LEFT(A1371,FIND("-",A1371)-1),MASTER!A:C,2,FALSE())</f>
        <v>Diamond</v>
      </c>
      <c r="M1371" t="str">
        <f>VLOOKUP(LEFT(A1371,FIND("-",A1371)-1),MASTER!A:C,3,FALSE())</f>
        <v>Sale</v>
      </c>
      <c r="N1371">
        <f t="shared" si="113"/>
        <v>17.899000000000001</v>
      </c>
      <c r="O1371">
        <f t="shared" si="114"/>
        <v>7056.9</v>
      </c>
      <c r="P1371">
        <f t="shared" si="115"/>
        <v>126311.45299999999</v>
      </c>
      <c r="Q1371">
        <f t="shared" si="116"/>
        <v>126311.45299999999</v>
      </c>
      <c r="R1371">
        <f t="shared" si="117"/>
        <v>0</v>
      </c>
    </row>
    <row r="1372" spans="1:18" ht="15" customHeight="1">
      <c r="A1372" s="17" t="s">
        <v>213</v>
      </c>
      <c r="B1372" s="17" t="s">
        <v>194</v>
      </c>
      <c r="C1372" s="17" t="s">
        <v>91</v>
      </c>
      <c r="D1372" s="17" t="s">
        <v>92</v>
      </c>
      <c r="E1372" s="96" t="s">
        <v>38</v>
      </c>
      <c r="F1372" s="96" t="s">
        <v>38</v>
      </c>
      <c r="G1372" s="19">
        <v>0</v>
      </c>
      <c r="H1372" s="96" t="s">
        <v>38</v>
      </c>
      <c r="I1372" s="96" t="s">
        <v>38</v>
      </c>
      <c r="J1372" s="19">
        <v>326792</v>
      </c>
      <c r="K1372" s="19">
        <v>326792</v>
      </c>
      <c r="L1372" t="str">
        <f>VLOOKUP(LEFT(A1372,FIND("-",A1372)-1),MASTER!A:C,2,FALSE())</f>
        <v>Diamond</v>
      </c>
      <c r="M1372" t="str">
        <f>VLOOKUP(LEFT(A1372,FIND("-",A1372)-1),MASTER!A:C,3,FALSE())</f>
        <v>Sale</v>
      </c>
      <c r="N1372" t="str">
        <f t="shared" si="113"/>
        <v/>
      </c>
      <c r="O1372" t="str">
        <f t="shared" si="114"/>
        <v/>
      </c>
      <c r="P1372">
        <f t="shared" si="115"/>
        <v>0</v>
      </c>
      <c r="Q1372">
        <f t="shared" si="116"/>
        <v>0</v>
      </c>
      <c r="R1372">
        <f t="shared" si="117"/>
        <v>0</v>
      </c>
    </row>
    <row r="1373" spans="1:18" ht="15" customHeight="1">
      <c r="A1373" s="17" t="s">
        <v>213</v>
      </c>
      <c r="B1373" s="17" t="s">
        <v>194</v>
      </c>
      <c r="C1373" s="17" t="s">
        <v>91</v>
      </c>
      <c r="D1373" s="17" t="s">
        <v>50</v>
      </c>
      <c r="E1373" s="96" t="s">
        <v>38</v>
      </c>
      <c r="F1373" s="96" t="s">
        <v>38</v>
      </c>
      <c r="G1373" s="19">
        <v>0</v>
      </c>
      <c r="H1373" s="96" t="s">
        <v>38</v>
      </c>
      <c r="I1373" s="96" t="s">
        <v>38</v>
      </c>
      <c r="J1373" s="19">
        <v>38855.300000000003</v>
      </c>
      <c r="K1373" s="19">
        <v>38855.300000000003</v>
      </c>
      <c r="L1373" t="str">
        <f>VLOOKUP(LEFT(A1373,FIND("-",A1373)-1),MASTER!A:C,2,FALSE())</f>
        <v>Diamond</v>
      </c>
      <c r="M1373" t="str">
        <f>VLOOKUP(LEFT(A1373,FIND("-",A1373)-1),MASTER!A:C,3,FALSE())</f>
        <v>Sale</v>
      </c>
      <c r="N1373" t="str">
        <f t="shared" si="113"/>
        <v/>
      </c>
      <c r="O1373" t="str">
        <f t="shared" si="114"/>
        <v/>
      </c>
      <c r="P1373">
        <f t="shared" si="115"/>
        <v>0</v>
      </c>
      <c r="Q1373">
        <f t="shared" si="116"/>
        <v>0</v>
      </c>
      <c r="R1373">
        <f t="shared" si="117"/>
        <v>0</v>
      </c>
    </row>
    <row r="1374" spans="1:18" ht="15" customHeight="1">
      <c r="A1374" s="17" t="s">
        <v>213</v>
      </c>
      <c r="B1374" s="17" t="s">
        <v>194</v>
      </c>
      <c r="C1374" s="17" t="s">
        <v>91</v>
      </c>
      <c r="D1374" s="17" t="s">
        <v>52</v>
      </c>
      <c r="E1374" s="96" t="s">
        <v>38</v>
      </c>
      <c r="F1374" s="96" t="s">
        <v>38</v>
      </c>
      <c r="G1374" s="19">
        <v>0</v>
      </c>
      <c r="H1374" s="96" t="s">
        <v>38</v>
      </c>
      <c r="I1374" s="96" t="s">
        <v>38</v>
      </c>
      <c r="J1374" s="19">
        <v>1894.25</v>
      </c>
      <c r="K1374" s="19">
        <v>0</v>
      </c>
      <c r="L1374" t="str">
        <f>VLOOKUP(LEFT(A1374,FIND("-",A1374)-1),MASTER!A:C,2,FALSE())</f>
        <v>Diamond</v>
      </c>
      <c r="M1374" t="str">
        <f>VLOOKUP(LEFT(A1374,FIND("-",A1374)-1),MASTER!A:C,3,FALSE())</f>
        <v>Sale</v>
      </c>
      <c r="N1374" t="str">
        <f t="shared" si="113"/>
        <v/>
      </c>
      <c r="O1374" t="str">
        <f t="shared" si="114"/>
        <v/>
      </c>
      <c r="P1374">
        <f t="shared" si="115"/>
        <v>0</v>
      </c>
      <c r="Q1374">
        <f t="shared" si="116"/>
        <v>0</v>
      </c>
      <c r="R1374">
        <f t="shared" si="117"/>
        <v>0</v>
      </c>
    </row>
    <row r="1375" spans="1:18" ht="15" customHeight="1">
      <c r="A1375" s="17" t="s">
        <v>213</v>
      </c>
      <c r="B1375" s="17" t="s">
        <v>194</v>
      </c>
      <c r="C1375" s="17" t="s">
        <v>91</v>
      </c>
      <c r="D1375" s="17" t="s">
        <v>53</v>
      </c>
      <c r="E1375" s="96" t="s">
        <v>38</v>
      </c>
      <c r="F1375" s="96" t="s">
        <v>38</v>
      </c>
      <c r="G1375" s="19">
        <v>0</v>
      </c>
      <c r="H1375" s="96" t="s">
        <v>38</v>
      </c>
      <c r="I1375" s="96" t="s">
        <v>38</v>
      </c>
      <c r="J1375" s="19">
        <v>1894.25</v>
      </c>
      <c r="K1375" s="19">
        <v>0</v>
      </c>
      <c r="L1375" t="str">
        <f>VLOOKUP(LEFT(A1375,FIND("-",A1375)-1),MASTER!A:C,2,FALSE())</f>
        <v>Diamond</v>
      </c>
      <c r="M1375" t="str">
        <f>VLOOKUP(LEFT(A1375,FIND("-",A1375)-1),MASTER!A:C,3,FALSE())</f>
        <v>Sale</v>
      </c>
      <c r="N1375" t="str">
        <f t="shared" si="113"/>
        <v/>
      </c>
      <c r="O1375" t="str">
        <f t="shared" si="114"/>
        <v/>
      </c>
      <c r="P1375">
        <f t="shared" si="115"/>
        <v>0</v>
      </c>
      <c r="Q1375">
        <f t="shared" si="116"/>
        <v>0</v>
      </c>
      <c r="R1375">
        <f t="shared" si="117"/>
        <v>0</v>
      </c>
    </row>
    <row r="1376" spans="1:18" ht="15" customHeight="1">
      <c r="A1376" s="17" t="s">
        <v>213</v>
      </c>
      <c r="B1376" s="17" t="s">
        <v>194</v>
      </c>
      <c r="C1376" s="17" t="s">
        <v>91</v>
      </c>
      <c r="D1376" s="17" t="s">
        <v>93</v>
      </c>
      <c r="E1376" s="96" t="s">
        <v>38</v>
      </c>
      <c r="F1376" s="96" t="s">
        <v>38</v>
      </c>
      <c r="G1376" s="19">
        <v>0</v>
      </c>
      <c r="H1376" s="96" t="s">
        <v>38</v>
      </c>
      <c r="I1376" s="96" t="s">
        <v>38</v>
      </c>
      <c r="J1376" s="19">
        <v>4901.88</v>
      </c>
      <c r="K1376" s="19">
        <v>0</v>
      </c>
      <c r="L1376" t="str">
        <f>VLOOKUP(LEFT(A1376,FIND("-",A1376)-1),MASTER!A:C,2,FALSE())</f>
        <v>Diamond</v>
      </c>
      <c r="M1376" t="str">
        <f>VLOOKUP(LEFT(A1376,FIND("-",A1376)-1),MASTER!A:C,3,FALSE())</f>
        <v>Sale</v>
      </c>
      <c r="N1376" t="str">
        <f t="shared" si="113"/>
        <v/>
      </c>
      <c r="O1376" t="str">
        <f t="shared" si="114"/>
        <v/>
      </c>
      <c r="P1376">
        <f t="shared" si="115"/>
        <v>0</v>
      </c>
      <c r="Q1376">
        <f t="shared" si="116"/>
        <v>0</v>
      </c>
      <c r="R1376">
        <f t="shared" si="117"/>
        <v>0</v>
      </c>
    </row>
    <row r="1377" spans="1:18" ht="15" customHeight="1">
      <c r="A1377" s="17" t="s">
        <v>213</v>
      </c>
      <c r="B1377" s="17" t="s">
        <v>194</v>
      </c>
      <c r="C1377" s="17" t="s">
        <v>91</v>
      </c>
      <c r="D1377" s="17" t="s">
        <v>94</v>
      </c>
      <c r="E1377" s="96" t="s">
        <v>38</v>
      </c>
      <c r="F1377" s="96" t="s">
        <v>38</v>
      </c>
      <c r="G1377" s="19">
        <v>0</v>
      </c>
      <c r="H1377" s="96" t="s">
        <v>38</v>
      </c>
      <c r="I1377" s="96" t="s">
        <v>38</v>
      </c>
      <c r="J1377" s="19">
        <v>4901.88</v>
      </c>
      <c r="K1377" s="19">
        <v>0</v>
      </c>
      <c r="L1377" t="str">
        <f>VLOOKUP(LEFT(A1377,FIND("-",A1377)-1),MASTER!A:C,2,FALSE())</f>
        <v>Diamond</v>
      </c>
      <c r="M1377" t="str">
        <f>VLOOKUP(LEFT(A1377,FIND("-",A1377)-1),MASTER!A:C,3,FALSE())</f>
        <v>Sale</v>
      </c>
      <c r="N1377" t="str">
        <f t="shared" si="113"/>
        <v/>
      </c>
      <c r="O1377" t="str">
        <f t="shared" si="114"/>
        <v/>
      </c>
      <c r="P1377">
        <f t="shared" si="115"/>
        <v>0</v>
      </c>
      <c r="Q1377">
        <f t="shared" si="116"/>
        <v>0</v>
      </c>
      <c r="R1377">
        <f t="shared" si="117"/>
        <v>0</v>
      </c>
    </row>
    <row r="1378" spans="1:18" ht="15" customHeight="1">
      <c r="A1378" s="17" t="s">
        <v>213</v>
      </c>
      <c r="B1378" s="17" t="s">
        <v>194</v>
      </c>
      <c r="C1378" s="17" t="s">
        <v>91</v>
      </c>
      <c r="D1378" s="17" t="s">
        <v>52</v>
      </c>
      <c r="E1378" s="96" t="s">
        <v>38</v>
      </c>
      <c r="F1378" s="96" t="s">
        <v>38</v>
      </c>
      <c r="G1378" s="19">
        <v>0</v>
      </c>
      <c r="H1378" s="96" t="s">
        <v>38</v>
      </c>
      <c r="I1378" s="96" t="s">
        <v>38</v>
      </c>
      <c r="J1378" s="19">
        <v>582.83000000000004</v>
      </c>
      <c r="K1378" s="19">
        <v>0</v>
      </c>
      <c r="L1378" t="str">
        <f>VLOOKUP(LEFT(A1378,FIND("-",A1378)-1),MASTER!A:C,2,FALSE())</f>
        <v>Diamond</v>
      </c>
      <c r="M1378" t="str">
        <f>VLOOKUP(LEFT(A1378,FIND("-",A1378)-1),MASTER!A:C,3,FALSE())</f>
        <v>Sale</v>
      </c>
      <c r="N1378" t="str">
        <f t="shared" si="113"/>
        <v/>
      </c>
      <c r="O1378" t="str">
        <f t="shared" si="114"/>
        <v/>
      </c>
      <c r="P1378">
        <f t="shared" si="115"/>
        <v>0</v>
      </c>
      <c r="Q1378">
        <f t="shared" si="116"/>
        <v>0</v>
      </c>
      <c r="R1378">
        <f t="shared" si="117"/>
        <v>0</v>
      </c>
    </row>
    <row r="1379" spans="1:18" ht="15" customHeight="1">
      <c r="A1379" s="17" t="s">
        <v>213</v>
      </c>
      <c r="B1379" s="17" t="s">
        <v>194</v>
      </c>
      <c r="C1379" s="17" t="s">
        <v>91</v>
      </c>
      <c r="D1379" s="17" t="s">
        <v>53</v>
      </c>
      <c r="E1379" s="96" t="s">
        <v>38</v>
      </c>
      <c r="F1379" s="96" t="s">
        <v>38</v>
      </c>
      <c r="G1379" s="19">
        <v>0</v>
      </c>
      <c r="H1379" s="96" t="s">
        <v>38</v>
      </c>
      <c r="I1379" s="96" t="s">
        <v>38</v>
      </c>
      <c r="J1379" s="19">
        <v>582.83000000000004</v>
      </c>
      <c r="K1379" s="19">
        <v>0</v>
      </c>
      <c r="L1379" t="str">
        <f>VLOOKUP(LEFT(A1379,FIND("-",A1379)-1),MASTER!A:C,2,FALSE())</f>
        <v>Diamond</v>
      </c>
      <c r="M1379" t="str">
        <f>VLOOKUP(LEFT(A1379,FIND("-",A1379)-1),MASTER!A:C,3,FALSE())</f>
        <v>Sale</v>
      </c>
      <c r="N1379" t="str">
        <f t="shared" si="113"/>
        <v/>
      </c>
      <c r="O1379" t="str">
        <f t="shared" si="114"/>
        <v/>
      </c>
      <c r="P1379">
        <f t="shared" si="115"/>
        <v>0</v>
      </c>
      <c r="Q1379">
        <f t="shared" si="116"/>
        <v>0</v>
      </c>
      <c r="R1379">
        <f t="shared" si="117"/>
        <v>0</v>
      </c>
    </row>
    <row r="1380" spans="1:18" ht="15" customHeight="1">
      <c r="A1380" s="17" t="s">
        <v>213</v>
      </c>
      <c r="B1380" s="17" t="s">
        <v>194</v>
      </c>
      <c r="C1380" s="17" t="s">
        <v>91</v>
      </c>
      <c r="D1380" s="17" t="s">
        <v>42</v>
      </c>
      <c r="E1380" s="96" t="s">
        <v>38</v>
      </c>
      <c r="F1380" s="96" t="s">
        <v>38</v>
      </c>
      <c r="G1380" s="19">
        <v>0</v>
      </c>
      <c r="H1380" s="96" t="s">
        <v>38</v>
      </c>
      <c r="I1380" s="96" t="s">
        <v>38</v>
      </c>
      <c r="J1380" s="19">
        <v>0.44</v>
      </c>
      <c r="K1380" s="19">
        <v>0</v>
      </c>
      <c r="L1380" t="str">
        <f>VLOOKUP(LEFT(A1380,FIND("-",A1380)-1),MASTER!A:C,2,FALSE())</f>
        <v>Diamond</v>
      </c>
      <c r="M1380" t="str">
        <f>VLOOKUP(LEFT(A1380,FIND("-",A1380)-1),MASTER!A:C,3,FALSE())</f>
        <v>Sale</v>
      </c>
      <c r="N1380" t="str">
        <f t="shared" si="113"/>
        <v/>
      </c>
      <c r="O1380" t="str">
        <f t="shared" si="114"/>
        <v/>
      </c>
      <c r="P1380">
        <f t="shared" si="115"/>
        <v>0</v>
      </c>
      <c r="Q1380">
        <f t="shared" si="116"/>
        <v>0</v>
      </c>
      <c r="R1380">
        <f t="shared" si="117"/>
        <v>0</v>
      </c>
    </row>
    <row r="1381" spans="1:18" ht="15" customHeight="1">
      <c r="A1381" s="17" t="s">
        <v>213</v>
      </c>
      <c r="B1381" s="17" t="s">
        <v>194</v>
      </c>
      <c r="C1381" s="17" t="s">
        <v>91</v>
      </c>
      <c r="D1381" s="17" t="s">
        <v>43</v>
      </c>
      <c r="E1381" s="96" t="s">
        <v>38</v>
      </c>
      <c r="F1381" s="96" t="s">
        <v>38</v>
      </c>
      <c r="G1381" s="19">
        <v>506689</v>
      </c>
      <c r="H1381" s="96" t="s">
        <v>38</v>
      </c>
      <c r="I1381" s="96" t="s">
        <v>38</v>
      </c>
      <c r="J1381" s="19">
        <v>0</v>
      </c>
      <c r="K1381" s="19">
        <v>0</v>
      </c>
      <c r="L1381" t="str">
        <f>VLOOKUP(LEFT(A1381,FIND("-",A1381)-1),MASTER!A:C,2,FALSE())</f>
        <v>Diamond</v>
      </c>
      <c r="M1381" t="str">
        <f>VLOOKUP(LEFT(A1381,FIND("-",A1381)-1),MASTER!A:C,3,FALSE())</f>
        <v>Sale</v>
      </c>
      <c r="N1381" t="str">
        <f t="shared" si="113"/>
        <v/>
      </c>
      <c r="O1381" t="str">
        <f t="shared" si="114"/>
        <v/>
      </c>
      <c r="P1381">
        <f t="shared" si="115"/>
        <v>0</v>
      </c>
      <c r="Q1381">
        <f t="shared" si="116"/>
        <v>0</v>
      </c>
      <c r="R1381">
        <f t="shared" si="117"/>
        <v>0</v>
      </c>
    </row>
    <row r="1382" spans="1:18" ht="15" customHeight="1">
      <c r="A1382" s="17" t="s">
        <v>214</v>
      </c>
      <c r="B1382" s="17" t="s">
        <v>194</v>
      </c>
      <c r="C1382" s="17" t="s">
        <v>91</v>
      </c>
      <c r="D1382" s="17" t="s">
        <v>49</v>
      </c>
      <c r="E1382" s="96" t="s">
        <v>38</v>
      </c>
      <c r="F1382" s="19">
        <v>0</v>
      </c>
      <c r="G1382" s="19">
        <v>0</v>
      </c>
      <c r="H1382" s="97">
        <v>13.561999999999999</v>
      </c>
      <c r="I1382" s="19">
        <v>7056.9</v>
      </c>
      <c r="J1382" s="19">
        <v>95681.07</v>
      </c>
      <c r="K1382" s="19">
        <v>95681.07</v>
      </c>
      <c r="L1382" t="str">
        <f>VLOOKUP(LEFT(A1382,FIND("-",A1382)-1),MASTER!A:C,2,FALSE())</f>
        <v>Diamond</v>
      </c>
      <c r="M1382" t="str">
        <f>VLOOKUP(LEFT(A1382,FIND("-",A1382)-1),MASTER!A:C,3,FALSE())</f>
        <v>Sale</v>
      </c>
      <c r="N1382">
        <f t="shared" si="113"/>
        <v>13.561999999999999</v>
      </c>
      <c r="O1382">
        <f t="shared" si="114"/>
        <v>7056.9</v>
      </c>
      <c r="P1382">
        <f t="shared" si="115"/>
        <v>95705.678</v>
      </c>
      <c r="Q1382">
        <f t="shared" si="116"/>
        <v>95705.678</v>
      </c>
      <c r="R1382">
        <f t="shared" si="117"/>
        <v>0</v>
      </c>
    </row>
    <row r="1383" spans="1:18" ht="15" customHeight="1">
      <c r="A1383" s="17" t="s">
        <v>214</v>
      </c>
      <c r="B1383" s="17" t="s">
        <v>194</v>
      </c>
      <c r="C1383" s="17" t="s">
        <v>91</v>
      </c>
      <c r="D1383" s="17" t="s">
        <v>92</v>
      </c>
      <c r="E1383" s="96" t="s">
        <v>38</v>
      </c>
      <c r="F1383" s="96" t="s">
        <v>38</v>
      </c>
      <c r="G1383" s="19">
        <v>0</v>
      </c>
      <c r="H1383" s="96" t="s">
        <v>38</v>
      </c>
      <c r="I1383" s="96" t="s">
        <v>38</v>
      </c>
      <c r="J1383" s="19">
        <v>261625</v>
      </c>
      <c r="K1383" s="19">
        <v>261625</v>
      </c>
      <c r="L1383" t="str">
        <f>VLOOKUP(LEFT(A1383,FIND("-",A1383)-1),MASTER!A:C,2,FALSE())</f>
        <v>Diamond</v>
      </c>
      <c r="M1383" t="str">
        <f>VLOOKUP(LEFT(A1383,FIND("-",A1383)-1),MASTER!A:C,3,FALSE())</f>
        <v>Sale</v>
      </c>
      <c r="N1383" t="str">
        <f t="shared" si="113"/>
        <v/>
      </c>
      <c r="O1383" t="str">
        <f t="shared" si="114"/>
        <v/>
      </c>
      <c r="P1383">
        <f t="shared" si="115"/>
        <v>0</v>
      </c>
      <c r="Q1383">
        <f t="shared" si="116"/>
        <v>0</v>
      </c>
      <c r="R1383">
        <f t="shared" si="117"/>
        <v>0</v>
      </c>
    </row>
    <row r="1384" spans="1:18" ht="15" customHeight="1">
      <c r="A1384" s="17" t="s">
        <v>214</v>
      </c>
      <c r="B1384" s="17" t="s">
        <v>194</v>
      </c>
      <c r="C1384" s="17" t="s">
        <v>91</v>
      </c>
      <c r="D1384" s="17" t="s">
        <v>50</v>
      </c>
      <c r="E1384" s="96" t="s">
        <v>38</v>
      </c>
      <c r="F1384" s="96" t="s">
        <v>38</v>
      </c>
      <c r="G1384" s="19">
        <v>0</v>
      </c>
      <c r="H1384" s="96" t="s">
        <v>38</v>
      </c>
      <c r="I1384" s="96" t="s">
        <v>38</v>
      </c>
      <c r="J1384" s="19">
        <v>29010.94</v>
      </c>
      <c r="K1384" s="19">
        <v>29010.94</v>
      </c>
      <c r="L1384" t="str">
        <f>VLOOKUP(LEFT(A1384,FIND("-",A1384)-1),MASTER!A:C,2,FALSE())</f>
        <v>Diamond</v>
      </c>
      <c r="M1384" t="str">
        <f>VLOOKUP(LEFT(A1384,FIND("-",A1384)-1),MASTER!A:C,3,FALSE())</f>
        <v>Sale</v>
      </c>
      <c r="N1384" t="str">
        <f t="shared" si="113"/>
        <v/>
      </c>
      <c r="O1384" t="str">
        <f t="shared" si="114"/>
        <v/>
      </c>
      <c r="P1384">
        <f t="shared" si="115"/>
        <v>0</v>
      </c>
      <c r="Q1384">
        <f t="shared" si="116"/>
        <v>0</v>
      </c>
      <c r="R1384">
        <f t="shared" si="117"/>
        <v>0</v>
      </c>
    </row>
    <row r="1385" spans="1:18" ht="15" customHeight="1">
      <c r="A1385" s="17" t="s">
        <v>214</v>
      </c>
      <c r="B1385" s="17" t="s">
        <v>194</v>
      </c>
      <c r="C1385" s="17" t="s">
        <v>91</v>
      </c>
      <c r="D1385" s="17" t="s">
        <v>52</v>
      </c>
      <c r="E1385" s="96" t="s">
        <v>38</v>
      </c>
      <c r="F1385" s="96" t="s">
        <v>38</v>
      </c>
      <c r="G1385" s="19">
        <v>0</v>
      </c>
      <c r="H1385" s="96" t="s">
        <v>38</v>
      </c>
      <c r="I1385" s="96" t="s">
        <v>38</v>
      </c>
      <c r="J1385" s="19">
        <v>1435.22</v>
      </c>
      <c r="K1385" s="19">
        <v>0</v>
      </c>
      <c r="L1385" t="str">
        <f>VLOOKUP(LEFT(A1385,FIND("-",A1385)-1),MASTER!A:C,2,FALSE())</f>
        <v>Diamond</v>
      </c>
      <c r="M1385" t="str">
        <f>VLOOKUP(LEFT(A1385,FIND("-",A1385)-1),MASTER!A:C,3,FALSE())</f>
        <v>Sale</v>
      </c>
      <c r="N1385" t="str">
        <f t="shared" si="113"/>
        <v/>
      </c>
      <c r="O1385" t="str">
        <f t="shared" si="114"/>
        <v/>
      </c>
      <c r="P1385">
        <f t="shared" si="115"/>
        <v>0</v>
      </c>
      <c r="Q1385">
        <f t="shared" si="116"/>
        <v>0</v>
      </c>
      <c r="R1385">
        <f t="shared" si="117"/>
        <v>0</v>
      </c>
    </row>
    <row r="1386" spans="1:18" ht="15" customHeight="1">
      <c r="A1386" s="17" t="s">
        <v>214</v>
      </c>
      <c r="B1386" s="17" t="s">
        <v>194</v>
      </c>
      <c r="C1386" s="17" t="s">
        <v>91</v>
      </c>
      <c r="D1386" s="17" t="s">
        <v>53</v>
      </c>
      <c r="E1386" s="96" t="s">
        <v>38</v>
      </c>
      <c r="F1386" s="96" t="s">
        <v>38</v>
      </c>
      <c r="G1386" s="19">
        <v>0</v>
      </c>
      <c r="H1386" s="96" t="s">
        <v>38</v>
      </c>
      <c r="I1386" s="96" t="s">
        <v>38</v>
      </c>
      <c r="J1386" s="19">
        <v>1435.22</v>
      </c>
      <c r="K1386" s="19">
        <v>0</v>
      </c>
      <c r="L1386" t="str">
        <f>VLOOKUP(LEFT(A1386,FIND("-",A1386)-1),MASTER!A:C,2,FALSE())</f>
        <v>Diamond</v>
      </c>
      <c r="M1386" t="str">
        <f>VLOOKUP(LEFT(A1386,FIND("-",A1386)-1),MASTER!A:C,3,FALSE())</f>
        <v>Sale</v>
      </c>
      <c r="N1386" t="str">
        <f t="shared" si="113"/>
        <v/>
      </c>
      <c r="O1386" t="str">
        <f t="shared" si="114"/>
        <v/>
      </c>
      <c r="P1386">
        <f t="shared" si="115"/>
        <v>0</v>
      </c>
      <c r="Q1386">
        <f t="shared" si="116"/>
        <v>0</v>
      </c>
      <c r="R1386">
        <f t="shared" si="117"/>
        <v>0</v>
      </c>
    </row>
    <row r="1387" spans="1:18" ht="15" customHeight="1">
      <c r="A1387" s="17" t="s">
        <v>214</v>
      </c>
      <c r="B1387" s="17" t="s">
        <v>194</v>
      </c>
      <c r="C1387" s="17" t="s">
        <v>91</v>
      </c>
      <c r="D1387" s="17" t="s">
        <v>93</v>
      </c>
      <c r="E1387" s="96" t="s">
        <v>38</v>
      </c>
      <c r="F1387" s="96" t="s">
        <v>38</v>
      </c>
      <c r="G1387" s="19">
        <v>0</v>
      </c>
      <c r="H1387" s="96" t="s">
        <v>38</v>
      </c>
      <c r="I1387" s="96" t="s">
        <v>38</v>
      </c>
      <c r="J1387" s="19">
        <v>3924.38</v>
      </c>
      <c r="K1387" s="19">
        <v>0</v>
      </c>
      <c r="L1387" t="str">
        <f>VLOOKUP(LEFT(A1387,FIND("-",A1387)-1),MASTER!A:C,2,FALSE())</f>
        <v>Diamond</v>
      </c>
      <c r="M1387" t="str">
        <f>VLOOKUP(LEFT(A1387,FIND("-",A1387)-1),MASTER!A:C,3,FALSE())</f>
        <v>Sale</v>
      </c>
      <c r="N1387" t="str">
        <f t="shared" si="113"/>
        <v/>
      </c>
      <c r="O1387" t="str">
        <f t="shared" si="114"/>
        <v/>
      </c>
      <c r="P1387">
        <f t="shared" si="115"/>
        <v>0</v>
      </c>
      <c r="Q1387">
        <f t="shared" si="116"/>
        <v>0</v>
      </c>
      <c r="R1387">
        <f t="shared" si="117"/>
        <v>0</v>
      </c>
    </row>
    <row r="1388" spans="1:18" ht="15" customHeight="1">
      <c r="A1388" s="17" t="s">
        <v>214</v>
      </c>
      <c r="B1388" s="17" t="s">
        <v>194</v>
      </c>
      <c r="C1388" s="17" t="s">
        <v>91</v>
      </c>
      <c r="D1388" s="17" t="s">
        <v>94</v>
      </c>
      <c r="E1388" s="96" t="s">
        <v>38</v>
      </c>
      <c r="F1388" s="96" t="s">
        <v>38</v>
      </c>
      <c r="G1388" s="19">
        <v>0</v>
      </c>
      <c r="H1388" s="96" t="s">
        <v>38</v>
      </c>
      <c r="I1388" s="96" t="s">
        <v>38</v>
      </c>
      <c r="J1388" s="19">
        <v>3924.38</v>
      </c>
      <c r="K1388" s="19">
        <v>0</v>
      </c>
      <c r="L1388" t="str">
        <f>VLOOKUP(LEFT(A1388,FIND("-",A1388)-1),MASTER!A:C,2,FALSE())</f>
        <v>Diamond</v>
      </c>
      <c r="M1388" t="str">
        <f>VLOOKUP(LEFT(A1388,FIND("-",A1388)-1),MASTER!A:C,3,FALSE())</f>
        <v>Sale</v>
      </c>
      <c r="N1388" t="str">
        <f t="shared" si="113"/>
        <v/>
      </c>
      <c r="O1388" t="str">
        <f t="shared" si="114"/>
        <v/>
      </c>
      <c r="P1388">
        <f t="shared" si="115"/>
        <v>0</v>
      </c>
      <c r="Q1388">
        <f t="shared" si="116"/>
        <v>0</v>
      </c>
      <c r="R1388">
        <f t="shared" si="117"/>
        <v>0</v>
      </c>
    </row>
    <row r="1389" spans="1:18" ht="15" customHeight="1">
      <c r="A1389" s="17" t="s">
        <v>214</v>
      </c>
      <c r="B1389" s="17" t="s">
        <v>194</v>
      </c>
      <c r="C1389" s="17" t="s">
        <v>91</v>
      </c>
      <c r="D1389" s="17" t="s">
        <v>52</v>
      </c>
      <c r="E1389" s="96" t="s">
        <v>38</v>
      </c>
      <c r="F1389" s="96" t="s">
        <v>38</v>
      </c>
      <c r="G1389" s="19">
        <v>0</v>
      </c>
      <c r="H1389" s="96" t="s">
        <v>38</v>
      </c>
      <c r="I1389" s="96" t="s">
        <v>38</v>
      </c>
      <c r="J1389" s="19">
        <v>435.16</v>
      </c>
      <c r="K1389" s="19">
        <v>0</v>
      </c>
      <c r="L1389" t="str">
        <f>VLOOKUP(LEFT(A1389,FIND("-",A1389)-1),MASTER!A:C,2,FALSE())</f>
        <v>Diamond</v>
      </c>
      <c r="M1389" t="str">
        <f>VLOOKUP(LEFT(A1389,FIND("-",A1389)-1),MASTER!A:C,3,FALSE())</f>
        <v>Sale</v>
      </c>
      <c r="N1389" t="str">
        <f t="shared" si="113"/>
        <v/>
      </c>
      <c r="O1389" t="str">
        <f t="shared" si="114"/>
        <v/>
      </c>
      <c r="P1389">
        <f t="shared" si="115"/>
        <v>0</v>
      </c>
      <c r="Q1389">
        <f t="shared" si="116"/>
        <v>0</v>
      </c>
      <c r="R1389">
        <f t="shared" si="117"/>
        <v>0</v>
      </c>
    </row>
    <row r="1390" spans="1:18" ht="15" customHeight="1">
      <c r="A1390" s="17" t="s">
        <v>214</v>
      </c>
      <c r="B1390" s="17" t="s">
        <v>194</v>
      </c>
      <c r="C1390" s="17" t="s">
        <v>91</v>
      </c>
      <c r="D1390" s="17" t="s">
        <v>53</v>
      </c>
      <c r="E1390" s="96" t="s">
        <v>38</v>
      </c>
      <c r="F1390" s="96" t="s">
        <v>38</v>
      </c>
      <c r="G1390" s="19">
        <v>0</v>
      </c>
      <c r="H1390" s="96" t="s">
        <v>38</v>
      </c>
      <c r="I1390" s="96" t="s">
        <v>38</v>
      </c>
      <c r="J1390" s="19">
        <v>435.16</v>
      </c>
      <c r="K1390" s="19">
        <v>0</v>
      </c>
      <c r="L1390" t="str">
        <f>VLOOKUP(LEFT(A1390,FIND("-",A1390)-1),MASTER!A:C,2,FALSE())</f>
        <v>Diamond</v>
      </c>
      <c r="M1390" t="str">
        <f>VLOOKUP(LEFT(A1390,FIND("-",A1390)-1),MASTER!A:C,3,FALSE())</f>
        <v>Sale</v>
      </c>
      <c r="N1390" t="str">
        <f t="shared" si="113"/>
        <v/>
      </c>
      <c r="O1390" t="str">
        <f t="shared" si="114"/>
        <v/>
      </c>
      <c r="P1390">
        <f t="shared" si="115"/>
        <v>0</v>
      </c>
      <c r="Q1390">
        <f t="shared" si="116"/>
        <v>0</v>
      </c>
      <c r="R1390">
        <f t="shared" si="117"/>
        <v>0</v>
      </c>
    </row>
    <row r="1391" spans="1:18" ht="15" customHeight="1">
      <c r="A1391" s="17" t="s">
        <v>214</v>
      </c>
      <c r="B1391" s="17" t="s">
        <v>194</v>
      </c>
      <c r="C1391" s="17" t="s">
        <v>91</v>
      </c>
      <c r="D1391" s="17" t="s">
        <v>42</v>
      </c>
      <c r="E1391" s="96" t="s">
        <v>38</v>
      </c>
      <c r="F1391" s="96" t="s">
        <v>38</v>
      </c>
      <c r="G1391" s="19">
        <v>0</v>
      </c>
      <c r="H1391" s="96" t="s">
        <v>38</v>
      </c>
      <c r="I1391" s="96" t="s">
        <v>38</v>
      </c>
      <c r="J1391" s="19">
        <v>0.47</v>
      </c>
      <c r="K1391" s="19">
        <v>0</v>
      </c>
      <c r="L1391" t="str">
        <f>VLOOKUP(LEFT(A1391,FIND("-",A1391)-1),MASTER!A:C,2,FALSE())</f>
        <v>Diamond</v>
      </c>
      <c r="M1391" t="str">
        <f>VLOOKUP(LEFT(A1391,FIND("-",A1391)-1),MASTER!A:C,3,FALSE())</f>
        <v>Sale</v>
      </c>
      <c r="N1391" t="str">
        <f t="shared" si="113"/>
        <v/>
      </c>
      <c r="O1391" t="str">
        <f t="shared" si="114"/>
        <v/>
      </c>
      <c r="P1391">
        <f t="shared" si="115"/>
        <v>0</v>
      </c>
      <c r="Q1391">
        <f t="shared" si="116"/>
        <v>0</v>
      </c>
      <c r="R1391">
        <f t="shared" si="117"/>
        <v>0</v>
      </c>
    </row>
    <row r="1392" spans="1:18" ht="15" customHeight="1">
      <c r="A1392" s="17" t="s">
        <v>214</v>
      </c>
      <c r="B1392" s="17" t="s">
        <v>194</v>
      </c>
      <c r="C1392" s="17" t="s">
        <v>91</v>
      </c>
      <c r="D1392" s="17" t="s">
        <v>43</v>
      </c>
      <c r="E1392" s="96" t="s">
        <v>38</v>
      </c>
      <c r="F1392" s="96" t="s">
        <v>38</v>
      </c>
      <c r="G1392" s="19">
        <v>397907</v>
      </c>
      <c r="H1392" s="96" t="s">
        <v>38</v>
      </c>
      <c r="I1392" s="96" t="s">
        <v>38</v>
      </c>
      <c r="J1392" s="19">
        <v>0</v>
      </c>
      <c r="K1392" s="19">
        <v>0</v>
      </c>
      <c r="L1392" t="str">
        <f>VLOOKUP(LEFT(A1392,FIND("-",A1392)-1),MASTER!A:C,2,FALSE())</f>
        <v>Diamond</v>
      </c>
      <c r="M1392" t="str">
        <f>VLOOKUP(LEFT(A1392,FIND("-",A1392)-1),MASTER!A:C,3,FALSE())</f>
        <v>Sale</v>
      </c>
      <c r="N1392" t="str">
        <f t="shared" si="113"/>
        <v/>
      </c>
      <c r="O1392" t="str">
        <f t="shared" si="114"/>
        <v/>
      </c>
      <c r="P1392">
        <f t="shared" si="115"/>
        <v>0</v>
      </c>
      <c r="Q1392">
        <f t="shared" si="116"/>
        <v>0</v>
      </c>
      <c r="R1392">
        <f t="shared" si="117"/>
        <v>0</v>
      </c>
    </row>
    <row r="1393" spans="1:18" ht="15" customHeight="1">
      <c r="A1393" s="17" t="s">
        <v>229</v>
      </c>
      <c r="B1393" s="17" t="s">
        <v>194</v>
      </c>
      <c r="C1393" s="17" t="s">
        <v>91</v>
      </c>
      <c r="D1393" s="17" t="s">
        <v>49</v>
      </c>
      <c r="E1393" s="96" t="s">
        <v>38</v>
      </c>
      <c r="F1393" s="19">
        <v>0</v>
      </c>
      <c r="G1393" s="19">
        <v>0</v>
      </c>
      <c r="H1393" s="97">
        <v>7.6660000000000004</v>
      </c>
      <c r="I1393" s="19">
        <v>7056.9</v>
      </c>
      <c r="J1393" s="19">
        <v>54091.19</v>
      </c>
      <c r="K1393" s="19">
        <v>54091.19</v>
      </c>
      <c r="L1393" t="str">
        <f>VLOOKUP(LEFT(A1393,FIND("-",A1393)-1),MASTER!A:C,2,FALSE())</f>
        <v>Diamond</v>
      </c>
      <c r="M1393" t="str">
        <f>VLOOKUP(LEFT(A1393,FIND("-",A1393)-1),MASTER!A:C,3,FALSE())</f>
        <v>Sale</v>
      </c>
      <c r="N1393">
        <f t="shared" si="113"/>
        <v>7.6660000000000004</v>
      </c>
      <c r="O1393">
        <f t="shared" si="114"/>
        <v>7056.9</v>
      </c>
      <c r="P1393">
        <f t="shared" si="115"/>
        <v>54098.195</v>
      </c>
      <c r="Q1393">
        <f t="shared" si="116"/>
        <v>54098.195</v>
      </c>
      <c r="R1393">
        <f t="shared" si="117"/>
        <v>0</v>
      </c>
    </row>
    <row r="1394" spans="1:18" ht="15" customHeight="1">
      <c r="A1394" s="17" t="s">
        <v>229</v>
      </c>
      <c r="B1394" s="17" t="s">
        <v>194</v>
      </c>
      <c r="C1394" s="17" t="s">
        <v>91</v>
      </c>
      <c r="D1394" s="17" t="s">
        <v>92</v>
      </c>
      <c r="E1394" s="96" t="s">
        <v>38</v>
      </c>
      <c r="F1394" s="96" t="s">
        <v>38</v>
      </c>
      <c r="G1394" s="19">
        <v>0</v>
      </c>
      <c r="H1394" s="96" t="s">
        <v>38</v>
      </c>
      <c r="I1394" s="96" t="s">
        <v>38</v>
      </c>
      <c r="J1394" s="19">
        <v>131325</v>
      </c>
      <c r="K1394" s="19">
        <v>131325</v>
      </c>
      <c r="L1394" t="str">
        <f>VLOOKUP(LEFT(A1394,FIND("-",A1394)-1),MASTER!A:C,2,FALSE())</f>
        <v>Diamond</v>
      </c>
      <c r="M1394" t="str">
        <f>VLOOKUP(LEFT(A1394,FIND("-",A1394)-1),MASTER!A:C,3,FALSE())</f>
        <v>Sale</v>
      </c>
      <c r="N1394" t="str">
        <f t="shared" si="113"/>
        <v/>
      </c>
      <c r="O1394" t="str">
        <f t="shared" si="114"/>
        <v/>
      </c>
      <c r="P1394">
        <f t="shared" si="115"/>
        <v>0</v>
      </c>
      <c r="Q1394">
        <f t="shared" si="116"/>
        <v>0</v>
      </c>
      <c r="R1394">
        <f t="shared" si="117"/>
        <v>0</v>
      </c>
    </row>
    <row r="1395" spans="1:18" ht="15" customHeight="1">
      <c r="A1395" s="17" t="s">
        <v>229</v>
      </c>
      <c r="B1395" s="17" t="s">
        <v>194</v>
      </c>
      <c r="C1395" s="17" t="s">
        <v>91</v>
      </c>
      <c r="D1395" s="17" t="s">
        <v>50</v>
      </c>
      <c r="E1395" s="96" t="s">
        <v>38</v>
      </c>
      <c r="F1395" s="96" t="s">
        <v>38</v>
      </c>
      <c r="G1395" s="19">
        <v>0</v>
      </c>
      <c r="H1395" s="96" t="s">
        <v>38</v>
      </c>
      <c r="I1395" s="96" t="s">
        <v>38</v>
      </c>
      <c r="J1395" s="19">
        <v>16421.400000000001</v>
      </c>
      <c r="K1395" s="19">
        <v>16421.400000000001</v>
      </c>
      <c r="L1395" t="str">
        <f>VLOOKUP(LEFT(A1395,FIND("-",A1395)-1),MASTER!A:C,2,FALSE())</f>
        <v>Diamond</v>
      </c>
      <c r="M1395" t="str">
        <f>VLOOKUP(LEFT(A1395,FIND("-",A1395)-1),MASTER!A:C,3,FALSE())</f>
        <v>Sale</v>
      </c>
      <c r="N1395" t="str">
        <f t="shared" si="113"/>
        <v/>
      </c>
      <c r="O1395" t="str">
        <f t="shared" si="114"/>
        <v/>
      </c>
      <c r="P1395">
        <f t="shared" si="115"/>
        <v>0</v>
      </c>
      <c r="Q1395">
        <f t="shared" si="116"/>
        <v>0</v>
      </c>
      <c r="R1395">
        <f t="shared" si="117"/>
        <v>0</v>
      </c>
    </row>
    <row r="1396" spans="1:18" ht="15" customHeight="1">
      <c r="A1396" s="17" t="s">
        <v>229</v>
      </c>
      <c r="B1396" s="17" t="s">
        <v>194</v>
      </c>
      <c r="C1396" s="17" t="s">
        <v>91</v>
      </c>
      <c r="D1396" s="17" t="s">
        <v>52</v>
      </c>
      <c r="E1396" s="96" t="s">
        <v>38</v>
      </c>
      <c r="F1396" s="96" t="s">
        <v>38</v>
      </c>
      <c r="G1396" s="19">
        <v>0</v>
      </c>
      <c r="H1396" s="96" t="s">
        <v>38</v>
      </c>
      <c r="I1396" s="96" t="s">
        <v>38</v>
      </c>
      <c r="J1396" s="19">
        <v>811.37</v>
      </c>
      <c r="K1396" s="19">
        <v>0</v>
      </c>
      <c r="L1396" t="str">
        <f>VLOOKUP(LEFT(A1396,FIND("-",A1396)-1),MASTER!A:C,2,FALSE())</f>
        <v>Diamond</v>
      </c>
      <c r="M1396" t="str">
        <f>VLOOKUP(LEFT(A1396,FIND("-",A1396)-1),MASTER!A:C,3,FALSE())</f>
        <v>Sale</v>
      </c>
      <c r="N1396" t="str">
        <f t="shared" si="113"/>
        <v/>
      </c>
      <c r="O1396" t="str">
        <f t="shared" si="114"/>
        <v/>
      </c>
      <c r="P1396">
        <f t="shared" si="115"/>
        <v>0</v>
      </c>
      <c r="Q1396">
        <f t="shared" si="116"/>
        <v>0</v>
      </c>
      <c r="R1396">
        <f t="shared" si="117"/>
        <v>0</v>
      </c>
    </row>
    <row r="1397" spans="1:18" ht="15" customHeight="1">
      <c r="A1397" s="17" t="s">
        <v>229</v>
      </c>
      <c r="B1397" s="17" t="s">
        <v>194</v>
      </c>
      <c r="C1397" s="17" t="s">
        <v>91</v>
      </c>
      <c r="D1397" s="17" t="s">
        <v>53</v>
      </c>
      <c r="E1397" s="96" t="s">
        <v>38</v>
      </c>
      <c r="F1397" s="96" t="s">
        <v>38</v>
      </c>
      <c r="G1397" s="19">
        <v>0</v>
      </c>
      <c r="H1397" s="96" t="s">
        <v>38</v>
      </c>
      <c r="I1397" s="96" t="s">
        <v>38</v>
      </c>
      <c r="J1397" s="19">
        <v>811.37</v>
      </c>
      <c r="K1397" s="19">
        <v>0</v>
      </c>
      <c r="L1397" t="str">
        <f>VLOOKUP(LEFT(A1397,FIND("-",A1397)-1),MASTER!A:C,2,FALSE())</f>
        <v>Diamond</v>
      </c>
      <c r="M1397" t="str">
        <f>VLOOKUP(LEFT(A1397,FIND("-",A1397)-1),MASTER!A:C,3,FALSE())</f>
        <v>Sale</v>
      </c>
      <c r="N1397" t="str">
        <f t="shared" si="113"/>
        <v/>
      </c>
      <c r="O1397" t="str">
        <f t="shared" si="114"/>
        <v/>
      </c>
      <c r="P1397">
        <f t="shared" si="115"/>
        <v>0</v>
      </c>
      <c r="Q1397">
        <f t="shared" si="116"/>
        <v>0</v>
      </c>
      <c r="R1397">
        <f t="shared" si="117"/>
        <v>0</v>
      </c>
    </row>
    <row r="1398" spans="1:18" ht="15" customHeight="1">
      <c r="A1398" s="17" t="s">
        <v>229</v>
      </c>
      <c r="B1398" s="17" t="s">
        <v>194</v>
      </c>
      <c r="C1398" s="17" t="s">
        <v>91</v>
      </c>
      <c r="D1398" s="17" t="s">
        <v>93</v>
      </c>
      <c r="E1398" s="96" t="s">
        <v>38</v>
      </c>
      <c r="F1398" s="96" t="s">
        <v>38</v>
      </c>
      <c r="G1398" s="19">
        <v>0</v>
      </c>
      <c r="H1398" s="96" t="s">
        <v>38</v>
      </c>
      <c r="I1398" s="96" t="s">
        <v>38</v>
      </c>
      <c r="J1398" s="19">
        <v>1969.88</v>
      </c>
      <c r="K1398" s="19">
        <v>0</v>
      </c>
      <c r="L1398" t="str">
        <f>VLOOKUP(LEFT(A1398,FIND("-",A1398)-1),MASTER!A:C,2,FALSE())</f>
        <v>Diamond</v>
      </c>
      <c r="M1398" t="str">
        <f>VLOOKUP(LEFT(A1398,FIND("-",A1398)-1),MASTER!A:C,3,FALSE())</f>
        <v>Sale</v>
      </c>
      <c r="N1398" t="str">
        <f t="shared" si="113"/>
        <v/>
      </c>
      <c r="O1398" t="str">
        <f t="shared" si="114"/>
        <v/>
      </c>
      <c r="P1398">
        <f t="shared" si="115"/>
        <v>0</v>
      </c>
      <c r="Q1398">
        <f t="shared" si="116"/>
        <v>0</v>
      </c>
      <c r="R1398">
        <f t="shared" si="117"/>
        <v>0</v>
      </c>
    </row>
    <row r="1399" spans="1:18" ht="15" customHeight="1">
      <c r="A1399" s="17" t="s">
        <v>229</v>
      </c>
      <c r="B1399" s="17" t="s">
        <v>194</v>
      </c>
      <c r="C1399" s="17" t="s">
        <v>91</v>
      </c>
      <c r="D1399" s="17" t="s">
        <v>94</v>
      </c>
      <c r="E1399" s="96" t="s">
        <v>38</v>
      </c>
      <c r="F1399" s="96" t="s">
        <v>38</v>
      </c>
      <c r="G1399" s="19">
        <v>0</v>
      </c>
      <c r="H1399" s="96" t="s">
        <v>38</v>
      </c>
      <c r="I1399" s="96" t="s">
        <v>38</v>
      </c>
      <c r="J1399" s="19">
        <v>1969.88</v>
      </c>
      <c r="K1399" s="19">
        <v>0</v>
      </c>
      <c r="L1399" t="str">
        <f>VLOOKUP(LEFT(A1399,FIND("-",A1399)-1),MASTER!A:C,2,FALSE())</f>
        <v>Diamond</v>
      </c>
      <c r="M1399" t="str">
        <f>VLOOKUP(LEFT(A1399,FIND("-",A1399)-1),MASTER!A:C,3,FALSE())</f>
        <v>Sale</v>
      </c>
      <c r="N1399" t="str">
        <f t="shared" si="113"/>
        <v/>
      </c>
      <c r="O1399" t="str">
        <f t="shared" si="114"/>
        <v/>
      </c>
      <c r="P1399">
        <f t="shared" si="115"/>
        <v>0</v>
      </c>
      <c r="Q1399">
        <f t="shared" si="116"/>
        <v>0</v>
      </c>
      <c r="R1399">
        <f t="shared" si="117"/>
        <v>0</v>
      </c>
    </row>
    <row r="1400" spans="1:18" ht="15" customHeight="1">
      <c r="A1400" s="17" t="s">
        <v>229</v>
      </c>
      <c r="B1400" s="17" t="s">
        <v>194</v>
      </c>
      <c r="C1400" s="17" t="s">
        <v>91</v>
      </c>
      <c r="D1400" s="17" t="s">
        <v>52</v>
      </c>
      <c r="E1400" s="96" t="s">
        <v>38</v>
      </c>
      <c r="F1400" s="96" t="s">
        <v>38</v>
      </c>
      <c r="G1400" s="19">
        <v>0</v>
      </c>
      <c r="H1400" s="96" t="s">
        <v>38</v>
      </c>
      <c r="I1400" s="96" t="s">
        <v>38</v>
      </c>
      <c r="J1400" s="19">
        <v>246.32</v>
      </c>
      <c r="K1400" s="19">
        <v>0</v>
      </c>
      <c r="L1400" t="str">
        <f>VLOOKUP(LEFT(A1400,FIND("-",A1400)-1),MASTER!A:C,2,FALSE())</f>
        <v>Diamond</v>
      </c>
      <c r="M1400" t="str">
        <f>VLOOKUP(LEFT(A1400,FIND("-",A1400)-1),MASTER!A:C,3,FALSE())</f>
        <v>Sale</v>
      </c>
      <c r="N1400" t="str">
        <f t="shared" si="113"/>
        <v/>
      </c>
      <c r="O1400" t="str">
        <f t="shared" si="114"/>
        <v/>
      </c>
      <c r="P1400">
        <f t="shared" si="115"/>
        <v>0</v>
      </c>
      <c r="Q1400">
        <f t="shared" si="116"/>
        <v>0</v>
      </c>
      <c r="R1400">
        <f t="shared" si="117"/>
        <v>0</v>
      </c>
    </row>
    <row r="1401" spans="1:18" ht="15" customHeight="1">
      <c r="A1401" s="17" t="s">
        <v>229</v>
      </c>
      <c r="B1401" s="17" t="s">
        <v>194</v>
      </c>
      <c r="C1401" s="17" t="s">
        <v>91</v>
      </c>
      <c r="D1401" s="17" t="s">
        <v>53</v>
      </c>
      <c r="E1401" s="96" t="s">
        <v>38</v>
      </c>
      <c r="F1401" s="96" t="s">
        <v>38</v>
      </c>
      <c r="G1401" s="19">
        <v>0</v>
      </c>
      <c r="H1401" s="96" t="s">
        <v>38</v>
      </c>
      <c r="I1401" s="96" t="s">
        <v>38</v>
      </c>
      <c r="J1401" s="19">
        <v>246.32</v>
      </c>
      <c r="K1401" s="19">
        <v>0</v>
      </c>
      <c r="L1401" t="str">
        <f>VLOOKUP(LEFT(A1401,FIND("-",A1401)-1),MASTER!A:C,2,FALSE())</f>
        <v>Diamond</v>
      </c>
      <c r="M1401" t="str">
        <f>VLOOKUP(LEFT(A1401,FIND("-",A1401)-1),MASTER!A:C,3,FALSE())</f>
        <v>Sale</v>
      </c>
      <c r="N1401" t="str">
        <f t="shared" si="113"/>
        <v/>
      </c>
      <c r="O1401" t="str">
        <f t="shared" si="114"/>
        <v/>
      </c>
      <c r="P1401">
        <f t="shared" si="115"/>
        <v>0</v>
      </c>
      <c r="Q1401">
        <f t="shared" si="116"/>
        <v>0</v>
      </c>
      <c r="R1401">
        <f t="shared" si="117"/>
        <v>0</v>
      </c>
    </row>
    <row r="1402" spans="1:18" ht="15" customHeight="1">
      <c r="A1402" s="17" t="s">
        <v>229</v>
      </c>
      <c r="B1402" s="17" t="s">
        <v>194</v>
      </c>
      <c r="C1402" s="17" t="s">
        <v>91</v>
      </c>
      <c r="D1402" s="17" t="s">
        <v>42</v>
      </c>
      <c r="E1402" s="96" t="s">
        <v>38</v>
      </c>
      <c r="F1402" s="96" t="s">
        <v>38</v>
      </c>
      <c r="G1402" s="19">
        <v>0</v>
      </c>
      <c r="H1402" s="96" t="s">
        <v>38</v>
      </c>
      <c r="I1402" s="96" t="s">
        <v>38</v>
      </c>
      <c r="J1402" s="19">
        <v>0.27</v>
      </c>
      <c r="K1402" s="19">
        <v>0</v>
      </c>
      <c r="L1402" t="str">
        <f>VLOOKUP(LEFT(A1402,FIND("-",A1402)-1),MASTER!A:C,2,FALSE())</f>
        <v>Diamond</v>
      </c>
      <c r="M1402" t="str">
        <f>VLOOKUP(LEFT(A1402,FIND("-",A1402)-1),MASTER!A:C,3,FALSE())</f>
        <v>Sale</v>
      </c>
      <c r="N1402" t="str">
        <f t="shared" si="113"/>
        <v/>
      </c>
      <c r="O1402" t="str">
        <f t="shared" si="114"/>
        <v/>
      </c>
      <c r="P1402">
        <f t="shared" si="115"/>
        <v>0</v>
      </c>
      <c r="Q1402">
        <f t="shared" si="116"/>
        <v>0</v>
      </c>
      <c r="R1402">
        <f t="shared" si="117"/>
        <v>0</v>
      </c>
    </row>
    <row r="1403" spans="1:18" ht="15" customHeight="1">
      <c r="A1403" s="17" t="s">
        <v>229</v>
      </c>
      <c r="B1403" s="17" t="s">
        <v>194</v>
      </c>
      <c r="C1403" s="17" t="s">
        <v>91</v>
      </c>
      <c r="D1403" s="17" t="s">
        <v>43</v>
      </c>
      <c r="E1403" s="96" t="s">
        <v>38</v>
      </c>
      <c r="F1403" s="96" t="s">
        <v>38</v>
      </c>
      <c r="G1403" s="19">
        <v>207893</v>
      </c>
      <c r="H1403" s="96" t="s">
        <v>38</v>
      </c>
      <c r="I1403" s="96" t="s">
        <v>38</v>
      </c>
      <c r="J1403" s="19">
        <v>0</v>
      </c>
      <c r="K1403" s="19">
        <v>0</v>
      </c>
      <c r="L1403" t="str">
        <f>VLOOKUP(LEFT(A1403,FIND("-",A1403)-1),MASTER!A:C,2,FALSE())</f>
        <v>Diamond</v>
      </c>
      <c r="M1403" t="str">
        <f>VLOOKUP(LEFT(A1403,FIND("-",A1403)-1),MASTER!A:C,3,FALSE())</f>
        <v>Sale</v>
      </c>
      <c r="N1403" t="str">
        <f t="shared" si="113"/>
        <v/>
      </c>
      <c r="O1403" t="str">
        <f t="shared" si="114"/>
        <v/>
      </c>
      <c r="P1403">
        <f t="shared" si="115"/>
        <v>0</v>
      </c>
      <c r="Q1403">
        <f t="shared" si="116"/>
        <v>0</v>
      </c>
      <c r="R1403">
        <f t="shared" si="117"/>
        <v>0</v>
      </c>
    </row>
    <row r="1404" spans="1:18" ht="15" customHeight="1">
      <c r="A1404" s="17" t="s">
        <v>359</v>
      </c>
      <c r="B1404" s="17" t="s">
        <v>194</v>
      </c>
      <c r="C1404" s="17" t="s">
        <v>454</v>
      </c>
      <c r="D1404" s="17" t="s">
        <v>457</v>
      </c>
      <c r="E1404" s="97">
        <v>0.70299999999999996</v>
      </c>
      <c r="F1404" s="19">
        <v>82.17</v>
      </c>
      <c r="G1404" s="19">
        <v>197.27</v>
      </c>
      <c r="H1404" s="96" t="s">
        <v>38</v>
      </c>
      <c r="I1404" s="19">
        <v>0</v>
      </c>
      <c r="J1404" s="19">
        <v>0</v>
      </c>
      <c r="K1404" s="19">
        <v>197.27</v>
      </c>
      <c r="L1404" t="str">
        <f>VLOOKUP(LEFT(A1404,FIND("-",A1404)-1),MASTER!A:C,2,FALSE())</f>
        <v>Silver</v>
      </c>
      <c r="M1404" t="str">
        <f>VLOOKUP(LEFT(A1404,FIND("-",A1404)-1),MASTER!A:C,3,FALSE())</f>
        <v>Purchase</v>
      </c>
      <c r="N1404">
        <f t="shared" si="113"/>
        <v>0.70299999999999996</v>
      </c>
      <c r="O1404">
        <f t="shared" si="114"/>
        <v>82.17</v>
      </c>
      <c r="P1404">
        <f t="shared" si="115"/>
        <v>57.765999999999998</v>
      </c>
      <c r="Q1404">
        <f t="shared" si="116"/>
        <v>0</v>
      </c>
      <c r="R1404">
        <f t="shared" si="117"/>
        <v>57.765999999999998</v>
      </c>
    </row>
    <row r="1405" spans="1:18" ht="15" customHeight="1">
      <c r="A1405" s="17" t="s">
        <v>359</v>
      </c>
      <c r="B1405" s="17" t="s">
        <v>194</v>
      </c>
      <c r="C1405" s="17" t="s">
        <v>454</v>
      </c>
      <c r="D1405" s="17" t="s">
        <v>461</v>
      </c>
      <c r="E1405" s="96" t="s">
        <v>38</v>
      </c>
      <c r="F1405" s="96" t="s">
        <v>38</v>
      </c>
      <c r="G1405" s="19">
        <v>2.96</v>
      </c>
      <c r="H1405" s="96" t="s">
        <v>38</v>
      </c>
      <c r="I1405" s="96" t="s">
        <v>38</v>
      </c>
      <c r="J1405" s="19">
        <v>0</v>
      </c>
      <c r="K1405" s="19">
        <v>0</v>
      </c>
      <c r="L1405" t="str">
        <f>VLOOKUP(LEFT(A1405,FIND("-",A1405)-1),MASTER!A:C,2,FALSE())</f>
        <v>Silver</v>
      </c>
      <c r="M1405" t="str">
        <f>VLOOKUP(LEFT(A1405,FIND("-",A1405)-1),MASTER!A:C,3,FALSE())</f>
        <v>Purchase</v>
      </c>
      <c r="N1405" t="str">
        <f t="shared" si="113"/>
        <v/>
      </c>
      <c r="O1405" t="str">
        <f t="shared" si="114"/>
        <v/>
      </c>
      <c r="P1405">
        <f t="shared" si="115"/>
        <v>0</v>
      </c>
      <c r="Q1405">
        <f t="shared" si="116"/>
        <v>0</v>
      </c>
      <c r="R1405">
        <f t="shared" si="117"/>
        <v>0</v>
      </c>
    </row>
    <row r="1406" spans="1:18" ht="15" customHeight="1">
      <c r="A1406" s="17" t="s">
        <v>359</v>
      </c>
      <c r="B1406" s="17" t="s">
        <v>194</v>
      </c>
      <c r="C1406" s="17" t="s">
        <v>454</v>
      </c>
      <c r="D1406" s="17" t="s">
        <v>462</v>
      </c>
      <c r="E1406" s="96" t="s">
        <v>38</v>
      </c>
      <c r="F1406" s="96" t="s">
        <v>38</v>
      </c>
      <c r="G1406" s="19">
        <v>2.96</v>
      </c>
      <c r="H1406" s="96" t="s">
        <v>38</v>
      </c>
      <c r="I1406" s="96" t="s">
        <v>38</v>
      </c>
      <c r="J1406" s="19">
        <v>0</v>
      </c>
      <c r="K1406" s="19">
        <v>0</v>
      </c>
      <c r="L1406" t="str">
        <f>VLOOKUP(LEFT(A1406,FIND("-",A1406)-1),MASTER!A:C,2,FALSE())</f>
        <v>Silver</v>
      </c>
      <c r="M1406" t="str">
        <f>VLOOKUP(LEFT(A1406,FIND("-",A1406)-1),MASTER!A:C,3,FALSE())</f>
        <v>Purchase</v>
      </c>
      <c r="N1406" t="str">
        <f t="shared" si="113"/>
        <v/>
      </c>
      <c r="O1406" t="str">
        <f t="shared" si="114"/>
        <v/>
      </c>
      <c r="P1406">
        <f t="shared" si="115"/>
        <v>0</v>
      </c>
      <c r="Q1406">
        <f t="shared" si="116"/>
        <v>0</v>
      </c>
      <c r="R1406">
        <f t="shared" si="117"/>
        <v>0</v>
      </c>
    </row>
    <row r="1407" spans="1:18" ht="15" customHeight="1">
      <c r="A1407" s="17" t="s">
        <v>359</v>
      </c>
      <c r="B1407" s="17" t="s">
        <v>194</v>
      </c>
      <c r="C1407" s="17" t="s">
        <v>454</v>
      </c>
      <c r="D1407" s="17" t="s">
        <v>42</v>
      </c>
      <c r="E1407" s="96" t="s">
        <v>38</v>
      </c>
      <c r="F1407" s="96" t="s">
        <v>38</v>
      </c>
      <c r="G1407" s="19">
        <v>0</v>
      </c>
      <c r="H1407" s="96" t="s">
        <v>38</v>
      </c>
      <c r="I1407" s="96" t="s">
        <v>38</v>
      </c>
      <c r="J1407" s="19">
        <v>0.19</v>
      </c>
      <c r="K1407" s="19">
        <v>0</v>
      </c>
      <c r="L1407" t="str">
        <f>VLOOKUP(LEFT(A1407,FIND("-",A1407)-1),MASTER!A:C,2,FALSE())</f>
        <v>Silver</v>
      </c>
      <c r="M1407" t="str">
        <f>VLOOKUP(LEFT(A1407,FIND("-",A1407)-1),MASTER!A:C,3,FALSE())</f>
        <v>Purchase</v>
      </c>
      <c r="N1407" t="str">
        <f t="shared" si="113"/>
        <v/>
      </c>
      <c r="O1407" t="str">
        <f t="shared" si="114"/>
        <v/>
      </c>
      <c r="P1407">
        <f t="shared" si="115"/>
        <v>0</v>
      </c>
      <c r="Q1407">
        <f t="shared" si="116"/>
        <v>0</v>
      </c>
      <c r="R1407">
        <f t="shared" si="117"/>
        <v>0</v>
      </c>
    </row>
    <row r="1408" spans="1:18" ht="15" customHeight="1">
      <c r="A1408" s="17" t="s">
        <v>359</v>
      </c>
      <c r="B1408" s="17" t="s">
        <v>194</v>
      </c>
      <c r="C1408" s="17" t="s">
        <v>454</v>
      </c>
      <c r="D1408" s="17" t="s">
        <v>43</v>
      </c>
      <c r="E1408" s="96" t="s">
        <v>38</v>
      </c>
      <c r="F1408" s="96" t="s">
        <v>38</v>
      </c>
      <c r="G1408" s="19">
        <v>0</v>
      </c>
      <c r="H1408" s="96" t="s">
        <v>38</v>
      </c>
      <c r="I1408" s="96" t="s">
        <v>38</v>
      </c>
      <c r="J1408" s="19">
        <v>203</v>
      </c>
      <c r="K1408" s="19">
        <v>0</v>
      </c>
      <c r="L1408" t="str">
        <f>VLOOKUP(LEFT(A1408,FIND("-",A1408)-1),MASTER!A:C,2,FALSE())</f>
        <v>Silver</v>
      </c>
      <c r="M1408" t="str">
        <f>VLOOKUP(LEFT(A1408,FIND("-",A1408)-1),MASTER!A:C,3,FALSE())</f>
        <v>Purchase</v>
      </c>
      <c r="N1408" t="str">
        <f t="shared" si="113"/>
        <v/>
      </c>
      <c r="O1408" t="str">
        <f t="shared" si="114"/>
        <v/>
      </c>
      <c r="P1408">
        <f t="shared" si="115"/>
        <v>0</v>
      </c>
      <c r="Q1408">
        <f t="shared" si="116"/>
        <v>0</v>
      </c>
      <c r="R1408">
        <f t="shared" si="117"/>
        <v>0</v>
      </c>
    </row>
    <row r="1409" spans="1:18" ht="15" customHeight="1">
      <c r="A1409" s="17" t="s">
        <v>359</v>
      </c>
      <c r="B1409" s="17" t="s">
        <v>194</v>
      </c>
      <c r="C1409" s="17" t="s">
        <v>454</v>
      </c>
      <c r="D1409" s="17" t="s">
        <v>43</v>
      </c>
      <c r="E1409" s="96" t="s">
        <v>38</v>
      </c>
      <c r="F1409" s="96" t="s">
        <v>38</v>
      </c>
      <c r="G1409" s="19">
        <v>1</v>
      </c>
      <c r="H1409" s="96" t="s">
        <v>38</v>
      </c>
      <c r="I1409" s="96" t="s">
        <v>38</v>
      </c>
      <c r="J1409" s="19">
        <v>0</v>
      </c>
      <c r="K1409" s="19">
        <v>0</v>
      </c>
      <c r="L1409" t="str">
        <f>VLOOKUP(LEFT(A1409,FIND("-",A1409)-1),MASTER!A:C,2,FALSE())</f>
        <v>Silver</v>
      </c>
      <c r="M1409" t="str">
        <f>VLOOKUP(LEFT(A1409,FIND("-",A1409)-1),MASTER!A:C,3,FALSE())</f>
        <v>Purchase</v>
      </c>
      <c r="N1409" t="str">
        <f t="shared" si="113"/>
        <v/>
      </c>
      <c r="O1409" t="str">
        <f t="shared" si="114"/>
        <v/>
      </c>
      <c r="P1409">
        <f t="shared" si="115"/>
        <v>0</v>
      </c>
      <c r="Q1409">
        <f t="shared" si="116"/>
        <v>0</v>
      </c>
      <c r="R1409">
        <f t="shared" si="117"/>
        <v>0</v>
      </c>
    </row>
    <row r="1410" spans="1:18" ht="15" customHeight="1">
      <c r="A1410" s="17" t="s">
        <v>359</v>
      </c>
      <c r="B1410" s="17" t="s">
        <v>194</v>
      </c>
      <c r="C1410" s="17" t="s">
        <v>454</v>
      </c>
      <c r="D1410" s="17" t="s">
        <v>453</v>
      </c>
      <c r="E1410" s="96" t="s">
        <v>38</v>
      </c>
      <c r="F1410" s="96" t="s">
        <v>38</v>
      </c>
      <c r="G1410" s="19">
        <v>0</v>
      </c>
      <c r="H1410" s="96" t="s">
        <v>38</v>
      </c>
      <c r="I1410" s="96" t="s">
        <v>38</v>
      </c>
      <c r="J1410" s="19">
        <v>1</v>
      </c>
      <c r="K1410" s="19">
        <v>0</v>
      </c>
      <c r="L1410" t="str">
        <f>VLOOKUP(LEFT(A1410,FIND("-",A1410)-1),MASTER!A:C,2,FALSE())</f>
        <v>Silver</v>
      </c>
      <c r="M1410" t="str">
        <f>VLOOKUP(LEFT(A1410,FIND("-",A1410)-1),MASTER!A:C,3,FALSE())</f>
        <v>Purchase</v>
      </c>
      <c r="N1410" t="str">
        <f t="shared" si="113"/>
        <v/>
      </c>
      <c r="O1410" t="str">
        <f t="shared" si="114"/>
        <v/>
      </c>
      <c r="P1410">
        <f t="shared" si="115"/>
        <v>0</v>
      </c>
      <c r="Q1410">
        <f t="shared" si="116"/>
        <v>0</v>
      </c>
      <c r="R1410">
        <f t="shared" si="117"/>
        <v>0</v>
      </c>
    </row>
    <row r="1411" spans="1:18" ht="15" customHeight="1">
      <c r="A1411" s="17" t="s">
        <v>360</v>
      </c>
      <c r="B1411" s="17" t="s">
        <v>194</v>
      </c>
      <c r="C1411" s="17" t="s">
        <v>454</v>
      </c>
      <c r="D1411" s="17" t="s">
        <v>455</v>
      </c>
      <c r="E1411" s="97">
        <v>1329.212</v>
      </c>
      <c r="F1411" s="19">
        <v>82.17</v>
      </c>
      <c r="G1411" s="19">
        <v>109221.83</v>
      </c>
      <c r="H1411" s="96" t="s">
        <v>38</v>
      </c>
      <c r="I1411" s="19">
        <v>0</v>
      </c>
      <c r="J1411" s="19">
        <v>0</v>
      </c>
      <c r="K1411" s="19">
        <v>109221.83</v>
      </c>
      <c r="L1411" t="str">
        <f>VLOOKUP(LEFT(A1411,FIND("-",A1411)-1),MASTER!A:C,2,FALSE())</f>
        <v>Silver</v>
      </c>
      <c r="M1411" t="str">
        <f>VLOOKUP(LEFT(A1411,FIND("-",A1411)-1),MASTER!A:C,3,FALSE())</f>
        <v>Purchase</v>
      </c>
      <c r="N1411">
        <f t="shared" si="113"/>
        <v>1329.212</v>
      </c>
      <c r="O1411">
        <f t="shared" si="114"/>
        <v>82.17</v>
      </c>
      <c r="P1411">
        <f t="shared" si="115"/>
        <v>109221.35</v>
      </c>
      <c r="Q1411">
        <f t="shared" si="116"/>
        <v>0</v>
      </c>
      <c r="R1411">
        <f t="shared" si="117"/>
        <v>109221.35</v>
      </c>
    </row>
    <row r="1412" spans="1:18" ht="15" customHeight="1">
      <c r="A1412" s="17" t="s">
        <v>360</v>
      </c>
      <c r="B1412" s="17" t="s">
        <v>194</v>
      </c>
      <c r="C1412" s="17" t="s">
        <v>454</v>
      </c>
      <c r="D1412" s="17" t="s">
        <v>456</v>
      </c>
      <c r="E1412" s="96" t="s">
        <v>38</v>
      </c>
      <c r="F1412" s="96" t="s">
        <v>38</v>
      </c>
      <c r="G1412" s="19">
        <v>12826.57</v>
      </c>
      <c r="H1412" s="96" t="s">
        <v>38</v>
      </c>
      <c r="I1412" s="96" t="s">
        <v>38</v>
      </c>
      <c r="J1412" s="19">
        <v>0</v>
      </c>
      <c r="K1412" s="19">
        <v>12826.57</v>
      </c>
      <c r="L1412" t="str">
        <f>VLOOKUP(LEFT(A1412,FIND("-",A1412)-1),MASTER!A:C,2,FALSE())</f>
        <v>Silver</v>
      </c>
      <c r="M1412" t="str">
        <f>VLOOKUP(LEFT(A1412,FIND("-",A1412)-1),MASTER!A:C,3,FALSE())</f>
        <v>Purchase</v>
      </c>
      <c r="N1412" t="str">
        <f t="shared" si="113"/>
        <v/>
      </c>
      <c r="O1412" t="str">
        <f t="shared" si="114"/>
        <v/>
      </c>
      <c r="P1412">
        <f t="shared" si="115"/>
        <v>0</v>
      </c>
      <c r="Q1412">
        <f t="shared" si="116"/>
        <v>0</v>
      </c>
      <c r="R1412">
        <f t="shared" si="117"/>
        <v>0</v>
      </c>
    </row>
    <row r="1413" spans="1:18" ht="15" customHeight="1">
      <c r="A1413" s="17" t="s">
        <v>360</v>
      </c>
      <c r="B1413" s="17" t="s">
        <v>194</v>
      </c>
      <c r="C1413" s="17" t="s">
        <v>454</v>
      </c>
      <c r="D1413" s="17" t="s">
        <v>459</v>
      </c>
      <c r="E1413" s="96" t="s">
        <v>38</v>
      </c>
      <c r="F1413" s="96" t="s">
        <v>38</v>
      </c>
      <c r="G1413" s="19">
        <v>1638.33</v>
      </c>
      <c r="H1413" s="96" t="s">
        <v>38</v>
      </c>
      <c r="I1413" s="96" t="s">
        <v>38</v>
      </c>
      <c r="J1413" s="19">
        <v>0</v>
      </c>
      <c r="K1413" s="19">
        <v>0</v>
      </c>
      <c r="L1413" t="str">
        <f>VLOOKUP(LEFT(A1413,FIND("-",A1413)-1),MASTER!A:C,2,FALSE())</f>
        <v>Silver</v>
      </c>
      <c r="M1413" t="str">
        <f>VLOOKUP(LEFT(A1413,FIND("-",A1413)-1),MASTER!A:C,3,FALSE())</f>
        <v>Purchase</v>
      </c>
      <c r="N1413" t="str">
        <f t="shared" si="113"/>
        <v/>
      </c>
      <c r="O1413" t="str">
        <f t="shared" si="114"/>
        <v/>
      </c>
      <c r="P1413">
        <f t="shared" si="115"/>
        <v>0</v>
      </c>
      <c r="Q1413">
        <f t="shared" si="116"/>
        <v>0</v>
      </c>
      <c r="R1413">
        <f t="shared" si="117"/>
        <v>0</v>
      </c>
    </row>
    <row r="1414" spans="1:18" ht="15" customHeight="1">
      <c r="A1414" s="17" t="s">
        <v>360</v>
      </c>
      <c r="B1414" s="17" t="s">
        <v>194</v>
      </c>
      <c r="C1414" s="17" t="s">
        <v>454</v>
      </c>
      <c r="D1414" s="17" t="s">
        <v>460</v>
      </c>
      <c r="E1414" s="96" t="s">
        <v>38</v>
      </c>
      <c r="F1414" s="96" t="s">
        <v>38</v>
      </c>
      <c r="G1414" s="19">
        <v>1638.33</v>
      </c>
      <c r="H1414" s="96" t="s">
        <v>38</v>
      </c>
      <c r="I1414" s="96" t="s">
        <v>38</v>
      </c>
      <c r="J1414" s="19">
        <v>0</v>
      </c>
      <c r="K1414" s="19">
        <v>0</v>
      </c>
      <c r="L1414" t="str">
        <f>VLOOKUP(LEFT(A1414,FIND("-",A1414)-1),MASTER!A:C,2,FALSE())</f>
        <v>Silver</v>
      </c>
      <c r="M1414" t="str">
        <f>VLOOKUP(LEFT(A1414,FIND("-",A1414)-1),MASTER!A:C,3,FALSE())</f>
        <v>Purchase</v>
      </c>
      <c r="N1414" t="str">
        <f t="shared" si="113"/>
        <v/>
      </c>
      <c r="O1414" t="str">
        <f t="shared" si="114"/>
        <v/>
      </c>
      <c r="P1414">
        <f t="shared" si="115"/>
        <v>0</v>
      </c>
      <c r="Q1414">
        <f t="shared" si="116"/>
        <v>0</v>
      </c>
      <c r="R1414">
        <f t="shared" si="117"/>
        <v>0</v>
      </c>
    </row>
    <row r="1415" spans="1:18" ht="15" customHeight="1">
      <c r="A1415" s="17" t="s">
        <v>360</v>
      </c>
      <c r="B1415" s="17" t="s">
        <v>194</v>
      </c>
      <c r="C1415" s="17" t="s">
        <v>454</v>
      </c>
      <c r="D1415" s="17" t="s">
        <v>459</v>
      </c>
      <c r="E1415" s="96" t="s">
        <v>38</v>
      </c>
      <c r="F1415" s="96" t="s">
        <v>38</v>
      </c>
      <c r="G1415" s="19">
        <v>192.4</v>
      </c>
      <c r="H1415" s="96" t="s">
        <v>38</v>
      </c>
      <c r="I1415" s="96" t="s">
        <v>38</v>
      </c>
      <c r="J1415" s="19">
        <v>0</v>
      </c>
      <c r="K1415" s="19">
        <v>0</v>
      </c>
      <c r="L1415" t="str">
        <f>VLOOKUP(LEFT(A1415,FIND("-",A1415)-1),MASTER!A:C,2,FALSE())</f>
        <v>Silver</v>
      </c>
      <c r="M1415" t="str">
        <f>VLOOKUP(LEFT(A1415,FIND("-",A1415)-1),MASTER!A:C,3,FALSE())</f>
        <v>Purchase</v>
      </c>
      <c r="N1415" t="str">
        <f t="shared" si="113"/>
        <v/>
      </c>
      <c r="O1415" t="str">
        <f t="shared" si="114"/>
        <v/>
      </c>
      <c r="P1415">
        <f t="shared" si="115"/>
        <v>0</v>
      </c>
      <c r="Q1415">
        <f t="shared" si="116"/>
        <v>0</v>
      </c>
      <c r="R1415">
        <f t="shared" si="117"/>
        <v>0</v>
      </c>
    </row>
    <row r="1416" spans="1:18" ht="15" customHeight="1">
      <c r="A1416" s="17" t="s">
        <v>360</v>
      </c>
      <c r="B1416" s="17" t="s">
        <v>194</v>
      </c>
      <c r="C1416" s="17" t="s">
        <v>454</v>
      </c>
      <c r="D1416" s="17" t="s">
        <v>460</v>
      </c>
      <c r="E1416" s="96" t="s">
        <v>38</v>
      </c>
      <c r="F1416" s="96" t="s">
        <v>38</v>
      </c>
      <c r="G1416" s="19">
        <v>192.4</v>
      </c>
      <c r="H1416" s="96" t="s">
        <v>38</v>
      </c>
      <c r="I1416" s="96" t="s">
        <v>38</v>
      </c>
      <c r="J1416" s="19">
        <v>0</v>
      </c>
      <c r="K1416" s="19">
        <v>0</v>
      </c>
      <c r="L1416" t="str">
        <f>VLOOKUP(LEFT(A1416,FIND("-",A1416)-1),MASTER!A:C,2,FALSE())</f>
        <v>Silver</v>
      </c>
      <c r="M1416" t="str">
        <f>VLOOKUP(LEFT(A1416,FIND("-",A1416)-1),MASTER!A:C,3,FALSE())</f>
        <v>Purchase</v>
      </c>
      <c r="N1416" t="str">
        <f t="shared" si="113"/>
        <v/>
      </c>
      <c r="O1416" t="str">
        <f t="shared" si="114"/>
        <v/>
      </c>
      <c r="P1416">
        <f t="shared" si="115"/>
        <v>0</v>
      </c>
      <c r="Q1416">
        <f t="shared" si="116"/>
        <v>0</v>
      </c>
      <c r="R1416">
        <f t="shared" si="117"/>
        <v>0</v>
      </c>
    </row>
    <row r="1417" spans="1:18" ht="15" customHeight="1">
      <c r="A1417" s="17" t="s">
        <v>360</v>
      </c>
      <c r="B1417" s="17" t="s">
        <v>194</v>
      </c>
      <c r="C1417" s="17" t="s">
        <v>454</v>
      </c>
      <c r="D1417" s="17" t="s">
        <v>42</v>
      </c>
      <c r="E1417" s="96" t="s">
        <v>38</v>
      </c>
      <c r="F1417" s="96" t="s">
        <v>38</v>
      </c>
      <c r="G1417" s="19">
        <v>0.14000000000000001</v>
      </c>
      <c r="H1417" s="96" t="s">
        <v>38</v>
      </c>
      <c r="I1417" s="96" t="s">
        <v>38</v>
      </c>
      <c r="J1417" s="19">
        <v>0</v>
      </c>
      <c r="K1417" s="19">
        <v>0</v>
      </c>
      <c r="L1417" t="str">
        <f>VLOOKUP(LEFT(A1417,FIND("-",A1417)-1),MASTER!A:C,2,FALSE())</f>
        <v>Silver</v>
      </c>
      <c r="M1417" t="str">
        <f>VLOOKUP(LEFT(A1417,FIND("-",A1417)-1),MASTER!A:C,3,FALSE())</f>
        <v>Purchase</v>
      </c>
      <c r="N1417" t="str">
        <f t="shared" si="113"/>
        <v/>
      </c>
      <c r="O1417" t="str">
        <f t="shared" si="114"/>
        <v/>
      </c>
      <c r="P1417">
        <f t="shared" si="115"/>
        <v>0</v>
      </c>
      <c r="Q1417">
        <f t="shared" si="116"/>
        <v>0</v>
      </c>
      <c r="R1417">
        <f t="shared" si="117"/>
        <v>0</v>
      </c>
    </row>
    <row r="1418" spans="1:18" ht="15" customHeight="1">
      <c r="A1418" s="17" t="s">
        <v>360</v>
      </c>
      <c r="B1418" s="17" t="s">
        <v>194</v>
      </c>
      <c r="C1418" s="17" t="s">
        <v>454</v>
      </c>
      <c r="D1418" s="17" t="s">
        <v>43</v>
      </c>
      <c r="E1418" s="96" t="s">
        <v>38</v>
      </c>
      <c r="F1418" s="96" t="s">
        <v>38</v>
      </c>
      <c r="G1418" s="19">
        <v>0</v>
      </c>
      <c r="H1418" s="96" t="s">
        <v>38</v>
      </c>
      <c r="I1418" s="96" t="s">
        <v>38</v>
      </c>
      <c r="J1418" s="19">
        <v>125710</v>
      </c>
      <c r="K1418" s="19">
        <v>0</v>
      </c>
      <c r="L1418" t="str">
        <f>VLOOKUP(LEFT(A1418,FIND("-",A1418)-1),MASTER!A:C,2,FALSE())</f>
        <v>Silver</v>
      </c>
      <c r="M1418" t="str">
        <f>VLOOKUP(LEFT(A1418,FIND("-",A1418)-1),MASTER!A:C,3,FALSE())</f>
        <v>Purchase</v>
      </c>
      <c r="N1418" t="str">
        <f t="shared" si="113"/>
        <v/>
      </c>
      <c r="O1418" t="str">
        <f t="shared" si="114"/>
        <v/>
      </c>
      <c r="P1418">
        <f t="shared" si="115"/>
        <v>0</v>
      </c>
      <c r="Q1418">
        <f t="shared" si="116"/>
        <v>0</v>
      </c>
      <c r="R1418">
        <f t="shared" si="117"/>
        <v>0</v>
      </c>
    </row>
    <row r="1419" spans="1:18" ht="15" customHeight="1">
      <c r="A1419" s="17" t="s">
        <v>360</v>
      </c>
      <c r="B1419" s="17" t="s">
        <v>194</v>
      </c>
      <c r="C1419" s="17" t="s">
        <v>454</v>
      </c>
      <c r="D1419" s="17" t="s">
        <v>43</v>
      </c>
      <c r="E1419" s="96" t="s">
        <v>38</v>
      </c>
      <c r="F1419" s="96" t="s">
        <v>38</v>
      </c>
      <c r="G1419" s="19">
        <v>123</v>
      </c>
      <c r="H1419" s="96" t="s">
        <v>38</v>
      </c>
      <c r="I1419" s="96" t="s">
        <v>38</v>
      </c>
      <c r="J1419" s="19">
        <v>0</v>
      </c>
      <c r="K1419" s="19">
        <v>0</v>
      </c>
      <c r="L1419" t="str">
        <f>VLOOKUP(LEFT(A1419,FIND("-",A1419)-1),MASTER!A:C,2,FALSE())</f>
        <v>Silver</v>
      </c>
      <c r="M1419" t="str">
        <f>VLOOKUP(LEFT(A1419,FIND("-",A1419)-1),MASTER!A:C,3,FALSE())</f>
        <v>Purchase</v>
      </c>
      <c r="N1419" t="str">
        <f t="shared" si="113"/>
        <v/>
      </c>
      <c r="O1419" t="str">
        <f t="shared" si="114"/>
        <v/>
      </c>
      <c r="P1419">
        <f t="shared" si="115"/>
        <v>0</v>
      </c>
      <c r="Q1419">
        <f t="shared" si="116"/>
        <v>0</v>
      </c>
      <c r="R1419">
        <f t="shared" si="117"/>
        <v>0</v>
      </c>
    </row>
    <row r="1420" spans="1:18" ht="15" customHeight="1">
      <c r="A1420" s="17" t="s">
        <v>360</v>
      </c>
      <c r="B1420" s="17" t="s">
        <v>194</v>
      </c>
      <c r="C1420" s="17" t="s">
        <v>454</v>
      </c>
      <c r="D1420" s="17" t="s">
        <v>453</v>
      </c>
      <c r="E1420" s="96" t="s">
        <v>38</v>
      </c>
      <c r="F1420" s="96" t="s">
        <v>38</v>
      </c>
      <c r="G1420" s="19">
        <v>0</v>
      </c>
      <c r="H1420" s="96" t="s">
        <v>38</v>
      </c>
      <c r="I1420" s="96" t="s">
        <v>38</v>
      </c>
      <c r="J1420" s="19">
        <v>123</v>
      </c>
      <c r="K1420" s="19">
        <v>0</v>
      </c>
      <c r="L1420" t="str">
        <f>VLOOKUP(LEFT(A1420,FIND("-",A1420)-1),MASTER!A:C,2,FALSE())</f>
        <v>Silver</v>
      </c>
      <c r="M1420" t="str">
        <f>VLOOKUP(LEFT(A1420,FIND("-",A1420)-1),MASTER!A:C,3,FALSE())</f>
        <v>Purchase</v>
      </c>
      <c r="N1420" t="str">
        <f t="shared" si="113"/>
        <v/>
      </c>
      <c r="O1420" t="str">
        <f t="shared" si="114"/>
        <v/>
      </c>
      <c r="P1420">
        <f t="shared" si="115"/>
        <v>0</v>
      </c>
      <c r="Q1420">
        <f t="shared" si="116"/>
        <v>0</v>
      </c>
      <c r="R1420">
        <f t="shared" si="117"/>
        <v>0</v>
      </c>
    </row>
    <row r="1421" spans="1:18" ht="15" customHeight="1">
      <c r="A1421" s="17" t="s">
        <v>361</v>
      </c>
      <c r="B1421" s="17" t="s">
        <v>194</v>
      </c>
      <c r="C1421" s="17" t="s">
        <v>454</v>
      </c>
      <c r="D1421" s="17" t="s">
        <v>457</v>
      </c>
      <c r="E1421" s="97">
        <v>6.1680000000000001</v>
      </c>
      <c r="F1421" s="19">
        <v>82.17</v>
      </c>
      <c r="G1421" s="19">
        <v>506.85</v>
      </c>
      <c r="H1421" s="96" t="s">
        <v>38</v>
      </c>
      <c r="I1421" s="19">
        <v>0</v>
      </c>
      <c r="J1421" s="19">
        <v>0</v>
      </c>
      <c r="K1421" s="19">
        <v>506.85</v>
      </c>
      <c r="L1421" t="str">
        <f>VLOOKUP(LEFT(A1421,FIND("-",A1421)-1),MASTER!A:C,2,FALSE())</f>
        <v>Silver</v>
      </c>
      <c r="M1421" t="str">
        <f>VLOOKUP(LEFT(A1421,FIND("-",A1421)-1),MASTER!A:C,3,FALSE())</f>
        <v>Purchase</v>
      </c>
      <c r="N1421">
        <f t="shared" si="113"/>
        <v>6.1680000000000001</v>
      </c>
      <c r="O1421">
        <f t="shared" si="114"/>
        <v>82.17</v>
      </c>
      <c r="P1421">
        <f t="shared" si="115"/>
        <v>506.82499999999999</v>
      </c>
      <c r="Q1421">
        <f t="shared" si="116"/>
        <v>0</v>
      </c>
      <c r="R1421">
        <f t="shared" si="117"/>
        <v>506.82499999999999</v>
      </c>
    </row>
    <row r="1422" spans="1:18" ht="15" customHeight="1">
      <c r="A1422" s="17" t="s">
        <v>361</v>
      </c>
      <c r="B1422" s="17" t="s">
        <v>194</v>
      </c>
      <c r="C1422" s="17" t="s">
        <v>454</v>
      </c>
      <c r="D1422" s="17" t="s">
        <v>458</v>
      </c>
      <c r="E1422" s="96" t="s">
        <v>38</v>
      </c>
      <c r="F1422" s="96" t="s">
        <v>38</v>
      </c>
      <c r="G1422" s="19">
        <v>42.72</v>
      </c>
      <c r="H1422" s="96" t="s">
        <v>38</v>
      </c>
      <c r="I1422" s="96" t="s">
        <v>38</v>
      </c>
      <c r="J1422" s="19">
        <v>0</v>
      </c>
      <c r="K1422" s="19">
        <v>42.72</v>
      </c>
      <c r="L1422" t="str">
        <f>VLOOKUP(LEFT(A1422,FIND("-",A1422)-1),MASTER!A:C,2,FALSE())</f>
        <v>Silver</v>
      </c>
      <c r="M1422" t="str">
        <f>VLOOKUP(LEFT(A1422,FIND("-",A1422)-1),MASTER!A:C,3,FALSE())</f>
        <v>Purchase</v>
      </c>
      <c r="N1422" t="str">
        <f t="shared" si="113"/>
        <v/>
      </c>
      <c r="O1422" t="str">
        <f t="shared" si="114"/>
        <v/>
      </c>
      <c r="P1422">
        <f t="shared" si="115"/>
        <v>0</v>
      </c>
      <c r="Q1422">
        <f t="shared" si="116"/>
        <v>0</v>
      </c>
      <c r="R1422">
        <f t="shared" si="117"/>
        <v>0</v>
      </c>
    </row>
    <row r="1423" spans="1:18" ht="15" customHeight="1">
      <c r="A1423" s="17" t="s">
        <v>361</v>
      </c>
      <c r="B1423" s="17" t="s">
        <v>194</v>
      </c>
      <c r="C1423" s="17" t="s">
        <v>454</v>
      </c>
      <c r="D1423" s="17" t="s">
        <v>461</v>
      </c>
      <c r="E1423" s="96" t="s">
        <v>38</v>
      </c>
      <c r="F1423" s="96" t="s">
        <v>38</v>
      </c>
      <c r="G1423" s="19">
        <v>7.6</v>
      </c>
      <c r="H1423" s="96" t="s">
        <v>38</v>
      </c>
      <c r="I1423" s="96" t="s">
        <v>38</v>
      </c>
      <c r="J1423" s="19">
        <v>0</v>
      </c>
      <c r="K1423" s="19">
        <v>0</v>
      </c>
      <c r="L1423" t="str">
        <f>VLOOKUP(LEFT(A1423,FIND("-",A1423)-1),MASTER!A:C,2,FALSE())</f>
        <v>Silver</v>
      </c>
      <c r="M1423" t="str">
        <f>VLOOKUP(LEFT(A1423,FIND("-",A1423)-1),MASTER!A:C,3,FALSE())</f>
        <v>Purchase</v>
      </c>
      <c r="N1423" t="str">
        <f t="shared" si="113"/>
        <v/>
      </c>
      <c r="O1423" t="str">
        <f t="shared" si="114"/>
        <v/>
      </c>
      <c r="P1423">
        <f t="shared" si="115"/>
        <v>0</v>
      </c>
      <c r="Q1423">
        <f t="shared" si="116"/>
        <v>0</v>
      </c>
      <c r="R1423">
        <f t="shared" si="117"/>
        <v>0</v>
      </c>
    </row>
    <row r="1424" spans="1:18" ht="15" customHeight="1">
      <c r="A1424" s="17" t="s">
        <v>361</v>
      </c>
      <c r="B1424" s="17" t="s">
        <v>194</v>
      </c>
      <c r="C1424" s="17" t="s">
        <v>454</v>
      </c>
      <c r="D1424" s="17" t="s">
        <v>462</v>
      </c>
      <c r="E1424" s="96" t="s">
        <v>38</v>
      </c>
      <c r="F1424" s="96" t="s">
        <v>38</v>
      </c>
      <c r="G1424" s="19">
        <v>7.6</v>
      </c>
      <c r="H1424" s="96" t="s">
        <v>38</v>
      </c>
      <c r="I1424" s="96" t="s">
        <v>38</v>
      </c>
      <c r="J1424" s="19">
        <v>0</v>
      </c>
      <c r="K1424" s="19">
        <v>0</v>
      </c>
      <c r="L1424" t="str">
        <f>VLOOKUP(LEFT(A1424,FIND("-",A1424)-1),MASTER!A:C,2,FALSE())</f>
        <v>Silver</v>
      </c>
      <c r="M1424" t="str">
        <f>VLOOKUP(LEFT(A1424,FIND("-",A1424)-1),MASTER!A:C,3,FALSE())</f>
        <v>Purchase</v>
      </c>
      <c r="N1424" t="str">
        <f t="shared" si="113"/>
        <v/>
      </c>
      <c r="O1424" t="str">
        <f t="shared" si="114"/>
        <v/>
      </c>
      <c r="P1424">
        <f t="shared" si="115"/>
        <v>0</v>
      </c>
      <c r="Q1424">
        <f t="shared" si="116"/>
        <v>0</v>
      </c>
      <c r="R1424">
        <f t="shared" si="117"/>
        <v>0</v>
      </c>
    </row>
    <row r="1425" spans="1:18" ht="15" customHeight="1">
      <c r="A1425" s="17" t="s">
        <v>361</v>
      </c>
      <c r="B1425" s="17" t="s">
        <v>194</v>
      </c>
      <c r="C1425" s="17" t="s">
        <v>454</v>
      </c>
      <c r="D1425" s="17" t="s">
        <v>461</v>
      </c>
      <c r="E1425" s="96" t="s">
        <v>38</v>
      </c>
      <c r="F1425" s="96" t="s">
        <v>38</v>
      </c>
      <c r="G1425" s="19">
        <v>0.64</v>
      </c>
      <c r="H1425" s="96" t="s">
        <v>38</v>
      </c>
      <c r="I1425" s="96" t="s">
        <v>38</v>
      </c>
      <c r="J1425" s="19">
        <v>0</v>
      </c>
      <c r="K1425" s="19">
        <v>0</v>
      </c>
      <c r="L1425" t="str">
        <f>VLOOKUP(LEFT(A1425,FIND("-",A1425)-1),MASTER!A:C,2,FALSE())</f>
        <v>Silver</v>
      </c>
      <c r="M1425" t="str">
        <f>VLOOKUP(LEFT(A1425,FIND("-",A1425)-1),MASTER!A:C,3,FALSE())</f>
        <v>Purchase</v>
      </c>
      <c r="N1425" t="str">
        <f t="shared" si="113"/>
        <v/>
      </c>
      <c r="O1425" t="str">
        <f t="shared" si="114"/>
        <v/>
      </c>
      <c r="P1425">
        <f t="shared" si="115"/>
        <v>0</v>
      </c>
      <c r="Q1425">
        <f t="shared" si="116"/>
        <v>0</v>
      </c>
      <c r="R1425">
        <f t="shared" si="117"/>
        <v>0</v>
      </c>
    </row>
    <row r="1426" spans="1:18" ht="15" customHeight="1">
      <c r="A1426" s="17" t="s">
        <v>361</v>
      </c>
      <c r="B1426" s="17" t="s">
        <v>194</v>
      </c>
      <c r="C1426" s="17" t="s">
        <v>454</v>
      </c>
      <c r="D1426" s="17" t="s">
        <v>462</v>
      </c>
      <c r="E1426" s="96" t="s">
        <v>38</v>
      </c>
      <c r="F1426" s="96" t="s">
        <v>38</v>
      </c>
      <c r="G1426" s="19">
        <v>0.64</v>
      </c>
      <c r="H1426" s="96" t="s">
        <v>38</v>
      </c>
      <c r="I1426" s="96" t="s">
        <v>38</v>
      </c>
      <c r="J1426" s="19">
        <v>0</v>
      </c>
      <c r="K1426" s="19">
        <v>0</v>
      </c>
      <c r="L1426" t="str">
        <f>VLOOKUP(LEFT(A1426,FIND("-",A1426)-1),MASTER!A:C,2,FALSE())</f>
        <v>Silver</v>
      </c>
      <c r="M1426" t="str">
        <f>VLOOKUP(LEFT(A1426,FIND("-",A1426)-1),MASTER!A:C,3,FALSE())</f>
        <v>Purchase</v>
      </c>
      <c r="N1426" t="str">
        <f t="shared" si="113"/>
        <v/>
      </c>
      <c r="O1426" t="str">
        <f t="shared" si="114"/>
        <v/>
      </c>
      <c r="P1426">
        <f t="shared" si="115"/>
        <v>0</v>
      </c>
      <c r="Q1426">
        <f t="shared" si="116"/>
        <v>0</v>
      </c>
      <c r="R1426">
        <f t="shared" si="117"/>
        <v>0</v>
      </c>
    </row>
    <row r="1427" spans="1:18" ht="15" customHeight="1">
      <c r="A1427" s="17" t="s">
        <v>361</v>
      </c>
      <c r="B1427" s="17" t="s">
        <v>194</v>
      </c>
      <c r="C1427" s="17" t="s">
        <v>454</v>
      </c>
      <c r="D1427" s="17" t="s">
        <v>42</v>
      </c>
      <c r="E1427" s="96" t="s">
        <v>38</v>
      </c>
      <c r="F1427" s="96" t="s">
        <v>38</v>
      </c>
      <c r="G1427" s="19">
        <v>0</v>
      </c>
      <c r="H1427" s="96" t="s">
        <v>38</v>
      </c>
      <c r="I1427" s="96" t="s">
        <v>38</v>
      </c>
      <c r="J1427" s="19">
        <v>0.05</v>
      </c>
      <c r="K1427" s="19">
        <v>0</v>
      </c>
      <c r="L1427" t="str">
        <f>VLOOKUP(LEFT(A1427,FIND("-",A1427)-1),MASTER!A:C,2,FALSE())</f>
        <v>Silver</v>
      </c>
      <c r="M1427" t="str">
        <f>VLOOKUP(LEFT(A1427,FIND("-",A1427)-1),MASTER!A:C,3,FALSE())</f>
        <v>Purchase</v>
      </c>
      <c r="N1427" t="str">
        <f t="shared" si="113"/>
        <v/>
      </c>
      <c r="O1427" t="str">
        <f t="shared" si="114"/>
        <v/>
      </c>
      <c r="P1427">
        <f t="shared" si="115"/>
        <v>0</v>
      </c>
      <c r="Q1427">
        <f t="shared" si="116"/>
        <v>0</v>
      </c>
      <c r="R1427">
        <f t="shared" si="117"/>
        <v>0</v>
      </c>
    </row>
    <row r="1428" spans="1:18" ht="15" customHeight="1">
      <c r="A1428" s="17" t="s">
        <v>361</v>
      </c>
      <c r="B1428" s="17" t="s">
        <v>194</v>
      </c>
      <c r="C1428" s="17" t="s">
        <v>454</v>
      </c>
      <c r="D1428" s="17" t="s">
        <v>43</v>
      </c>
      <c r="E1428" s="96" t="s">
        <v>38</v>
      </c>
      <c r="F1428" s="96" t="s">
        <v>38</v>
      </c>
      <c r="G1428" s="19">
        <v>0</v>
      </c>
      <c r="H1428" s="96" t="s">
        <v>38</v>
      </c>
      <c r="I1428" s="96" t="s">
        <v>38</v>
      </c>
      <c r="J1428" s="19">
        <v>566</v>
      </c>
      <c r="K1428" s="19">
        <v>0</v>
      </c>
      <c r="L1428" t="str">
        <f>VLOOKUP(LEFT(A1428,FIND("-",A1428)-1),MASTER!A:C,2,FALSE())</f>
        <v>Silver</v>
      </c>
      <c r="M1428" t="str">
        <f>VLOOKUP(LEFT(A1428,FIND("-",A1428)-1),MASTER!A:C,3,FALSE())</f>
        <v>Purchase</v>
      </c>
      <c r="N1428" t="str">
        <f t="shared" si="113"/>
        <v/>
      </c>
      <c r="O1428" t="str">
        <f t="shared" si="114"/>
        <v/>
      </c>
      <c r="P1428">
        <f t="shared" si="115"/>
        <v>0</v>
      </c>
      <c r="Q1428">
        <f t="shared" si="116"/>
        <v>0</v>
      </c>
      <c r="R1428">
        <f t="shared" si="117"/>
        <v>0</v>
      </c>
    </row>
    <row r="1429" spans="1:18" ht="15" customHeight="1">
      <c r="A1429" s="17" t="s">
        <v>361</v>
      </c>
      <c r="B1429" s="17" t="s">
        <v>194</v>
      </c>
      <c r="C1429" s="17" t="s">
        <v>454</v>
      </c>
      <c r="D1429" s="17" t="s">
        <v>43</v>
      </c>
      <c r="E1429" s="96" t="s">
        <v>38</v>
      </c>
      <c r="F1429" s="96" t="s">
        <v>38</v>
      </c>
      <c r="G1429" s="19">
        <v>1</v>
      </c>
      <c r="H1429" s="96" t="s">
        <v>38</v>
      </c>
      <c r="I1429" s="96" t="s">
        <v>38</v>
      </c>
      <c r="J1429" s="19">
        <v>0</v>
      </c>
      <c r="K1429" s="19">
        <v>0</v>
      </c>
      <c r="L1429" t="str">
        <f>VLOOKUP(LEFT(A1429,FIND("-",A1429)-1),MASTER!A:C,2,FALSE())</f>
        <v>Silver</v>
      </c>
      <c r="M1429" t="str">
        <f>VLOOKUP(LEFT(A1429,FIND("-",A1429)-1),MASTER!A:C,3,FALSE())</f>
        <v>Purchase</v>
      </c>
      <c r="N1429" t="str">
        <f t="shared" si="113"/>
        <v/>
      </c>
      <c r="O1429" t="str">
        <f t="shared" si="114"/>
        <v/>
      </c>
      <c r="P1429">
        <f t="shared" si="115"/>
        <v>0</v>
      </c>
      <c r="Q1429">
        <f t="shared" si="116"/>
        <v>0</v>
      </c>
      <c r="R1429">
        <f t="shared" si="117"/>
        <v>0</v>
      </c>
    </row>
    <row r="1430" spans="1:18" ht="15" customHeight="1">
      <c r="A1430" s="17" t="s">
        <v>361</v>
      </c>
      <c r="B1430" s="17" t="s">
        <v>194</v>
      </c>
      <c r="C1430" s="17" t="s">
        <v>454</v>
      </c>
      <c r="D1430" s="17" t="s">
        <v>453</v>
      </c>
      <c r="E1430" s="96" t="s">
        <v>38</v>
      </c>
      <c r="F1430" s="96" t="s">
        <v>38</v>
      </c>
      <c r="G1430" s="19">
        <v>0</v>
      </c>
      <c r="H1430" s="96" t="s">
        <v>38</v>
      </c>
      <c r="I1430" s="96" t="s">
        <v>38</v>
      </c>
      <c r="J1430" s="19">
        <v>1</v>
      </c>
      <c r="K1430" s="19">
        <v>0</v>
      </c>
      <c r="L1430" t="str">
        <f>VLOOKUP(LEFT(A1430,FIND("-",A1430)-1),MASTER!A:C,2,FALSE())</f>
        <v>Silver</v>
      </c>
      <c r="M1430" t="str">
        <f>VLOOKUP(LEFT(A1430,FIND("-",A1430)-1),MASTER!A:C,3,FALSE())</f>
        <v>Purchase</v>
      </c>
      <c r="N1430" t="str">
        <f t="shared" si="113"/>
        <v/>
      </c>
      <c r="O1430" t="str">
        <f t="shared" si="114"/>
        <v/>
      </c>
      <c r="P1430">
        <f t="shared" si="115"/>
        <v>0</v>
      </c>
      <c r="Q1430">
        <f t="shared" si="116"/>
        <v>0</v>
      </c>
      <c r="R1430">
        <f t="shared" si="117"/>
        <v>0</v>
      </c>
    </row>
    <row r="1431" spans="1:18" ht="15" customHeight="1">
      <c r="A1431" s="17" t="s">
        <v>362</v>
      </c>
      <c r="B1431" s="17" t="s">
        <v>194</v>
      </c>
      <c r="C1431" s="17" t="s">
        <v>454</v>
      </c>
      <c r="D1431" s="17" t="s">
        <v>455</v>
      </c>
      <c r="E1431" s="97">
        <v>12787.616</v>
      </c>
      <c r="F1431" s="19">
        <v>82.17</v>
      </c>
      <c r="G1431" s="19">
        <v>1050712.25</v>
      </c>
      <c r="H1431" s="96" t="s">
        <v>38</v>
      </c>
      <c r="I1431" s="19">
        <v>0</v>
      </c>
      <c r="J1431" s="19">
        <v>0</v>
      </c>
      <c r="K1431" s="19">
        <v>1050712.25</v>
      </c>
      <c r="L1431" t="str">
        <f>VLOOKUP(LEFT(A1431,FIND("-",A1431)-1),MASTER!A:C,2,FALSE())</f>
        <v>Silver</v>
      </c>
      <c r="M1431" t="str">
        <f>VLOOKUP(LEFT(A1431,FIND("-",A1431)-1),MASTER!A:C,3,FALSE())</f>
        <v>Purchase</v>
      </c>
      <c r="N1431">
        <f t="shared" si="113"/>
        <v>12787.616</v>
      </c>
      <c r="O1431">
        <f t="shared" si="114"/>
        <v>82.17</v>
      </c>
      <c r="P1431">
        <f t="shared" si="115"/>
        <v>1050758.4069999999</v>
      </c>
      <c r="Q1431">
        <f t="shared" si="116"/>
        <v>0</v>
      </c>
      <c r="R1431">
        <f t="shared" si="117"/>
        <v>1050758.4069999999</v>
      </c>
    </row>
    <row r="1432" spans="1:18" ht="15" customHeight="1">
      <c r="A1432" s="17" t="s">
        <v>362</v>
      </c>
      <c r="B1432" s="17" t="s">
        <v>194</v>
      </c>
      <c r="C1432" s="17" t="s">
        <v>454</v>
      </c>
      <c r="D1432" s="17" t="s">
        <v>456</v>
      </c>
      <c r="E1432" s="96" t="s">
        <v>38</v>
      </c>
      <c r="F1432" s="96" t="s">
        <v>38</v>
      </c>
      <c r="G1432" s="19">
        <v>103664.77</v>
      </c>
      <c r="H1432" s="96" t="s">
        <v>38</v>
      </c>
      <c r="I1432" s="96" t="s">
        <v>38</v>
      </c>
      <c r="J1432" s="19">
        <v>0</v>
      </c>
      <c r="K1432" s="19">
        <v>103664.77</v>
      </c>
      <c r="L1432" t="str">
        <f>VLOOKUP(LEFT(A1432,FIND("-",A1432)-1),MASTER!A:C,2,FALSE())</f>
        <v>Silver</v>
      </c>
      <c r="M1432" t="str">
        <f>VLOOKUP(LEFT(A1432,FIND("-",A1432)-1),MASTER!A:C,3,FALSE())</f>
        <v>Purchase</v>
      </c>
      <c r="N1432" t="str">
        <f t="shared" si="113"/>
        <v/>
      </c>
      <c r="O1432" t="str">
        <f t="shared" si="114"/>
        <v/>
      </c>
      <c r="P1432">
        <f t="shared" si="115"/>
        <v>0</v>
      </c>
      <c r="Q1432">
        <f t="shared" si="116"/>
        <v>0</v>
      </c>
      <c r="R1432">
        <f t="shared" si="117"/>
        <v>0</v>
      </c>
    </row>
    <row r="1433" spans="1:18" ht="15" customHeight="1">
      <c r="A1433" s="17" t="s">
        <v>362</v>
      </c>
      <c r="B1433" s="17" t="s">
        <v>194</v>
      </c>
      <c r="C1433" s="17" t="s">
        <v>454</v>
      </c>
      <c r="D1433" s="17" t="s">
        <v>459</v>
      </c>
      <c r="E1433" s="96" t="s">
        <v>38</v>
      </c>
      <c r="F1433" s="96" t="s">
        <v>38</v>
      </c>
      <c r="G1433" s="19">
        <v>15760.68</v>
      </c>
      <c r="H1433" s="96" t="s">
        <v>38</v>
      </c>
      <c r="I1433" s="96" t="s">
        <v>38</v>
      </c>
      <c r="J1433" s="19">
        <v>0</v>
      </c>
      <c r="K1433" s="19">
        <v>0</v>
      </c>
      <c r="L1433" t="str">
        <f>VLOOKUP(LEFT(A1433,FIND("-",A1433)-1),MASTER!A:C,2,FALSE())</f>
        <v>Silver</v>
      </c>
      <c r="M1433" t="str">
        <f>VLOOKUP(LEFT(A1433,FIND("-",A1433)-1),MASTER!A:C,3,FALSE())</f>
        <v>Purchase</v>
      </c>
      <c r="N1433" t="str">
        <f t="shared" si="113"/>
        <v/>
      </c>
      <c r="O1433" t="str">
        <f t="shared" si="114"/>
        <v/>
      </c>
      <c r="P1433">
        <f t="shared" si="115"/>
        <v>0</v>
      </c>
      <c r="Q1433">
        <f t="shared" si="116"/>
        <v>0</v>
      </c>
      <c r="R1433">
        <f t="shared" si="117"/>
        <v>0</v>
      </c>
    </row>
    <row r="1434" spans="1:18" ht="15" customHeight="1">
      <c r="A1434" s="17" t="s">
        <v>362</v>
      </c>
      <c r="B1434" s="17" t="s">
        <v>194</v>
      </c>
      <c r="C1434" s="17" t="s">
        <v>454</v>
      </c>
      <c r="D1434" s="17" t="s">
        <v>460</v>
      </c>
      <c r="E1434" s="96" t="s">
        <v>38</v>
      </c>
      <c r="F1434" s="96" t="s">
        <v>38</v>
      </c>
      <c r="G1434" s="19">
        <v>15760.68</v>
      </c>
      <c r="H1434" s="96" t="s">
        <v>38</v>
      </c>
      <c r="I1434" s="96" t="s">
        <v>38</v>
      </c>
      <c r="J1434" s="19">
        <v>0</v>
      </c>
      <c r="K1434" s="19">
        <v>0</v>
      </c>
      <c r="L1434" t="str">
        <f>VLOOKUP(LEFT(A1434,FIND("-",A1434)-1),MASTER!A:C,2,FALSE())</f>
        <v>Silver</v>
      </c>
      <c r="M1434" t="str">
        <f>VLOOKUP(LEFT(A1434,FIND("-",A1434)-1),MASTER!A:C,3,FALSE())</f>
        <v>Purchase</v>
      </c>
      <c r="N1434" t="str">
        <f t="shared" ref="N1434:N1496" si="118">IF(M1434="SALE",H1434,IF(M1434="Purchase",E1434,"False"))</f>
        <v/>
      </c>
      <c r="O1434" t="str">
        <f t="shared" ref="O1434:O1496" si="119">IF(M1434="SALE",I1434,IF(M1434="Purchase",F1434,"False"))</f>
        <v/>
      </c>
      <c r="P1434">
        <f t="shared" ref="P1434:P1496" si="120">IF(AND(N1434="",O1434=""),0,ROUND(N1434*O1434,3))</f>
        <v>0</v>
      </c>
      <c r="Q1434">
        <f t="shared" ref="Q1434:Q1496" si="121">IF(M1434="SALE",P1434,IF(M1434="Purchase",0,"FALSE"))</f>
        <v>0</v>
      </c>
      <c r="R1434">
        <f t="shared" ref="R1434:R1496" si="122">IF(M1434="Purchase",P1434,IF(M1434="Sale",0,"FALSE"))</f>
        <v>0</v>
      </c>
    </row>
    <row r="1435" spans="1:18" ht="15" customHeight="1">
      <c r="A1435" s="17" t="s">
        <v>362</v>
      </c>
      <c r="B1435" s="17" t="s">
        <v>194</v>
      </c>
      <c r="C1435" s="17" t="s">
        <v>454</v>
      </c>
      <c r="D1435" s="17" t="s">
        <v>459</v>
      </c>
      <c r="E1435" s="96" t="s">
        <v>38</v>
      </c>
      <c r="F1435" s="96" t="s">
        <v>38</v>
      </c>
      <c r="G1435" s="19">
        <v>1554.97</v>
      </c>
      <c r="H1435" s="96" t="s">
        <v>38</v>
      </c>
      <c r="I1435" s="96" t="s">
        <v>38</v>
      </c>
      <c r="J1435" s="19">
        <v>0</v>
      </c>
      <c r="K1435" s="19">
        <v>0</v>
      </c>
      <c r="L1435" t="str">
        <f>VLOOKUP(LEFT(A1435,FIND("-",A1435)-1),MASTER!A:C,2,FALSE())</f>
        <v>Silver</v>
      </c>
      <c r="M1435" t="str">
        <f>VLOOKUP(LEFT(A1435,FIND("-",A1435)-1),MASTER!A:C,3,FALSE())</f>
        <v>Purchase</v>
      </c>
      <c r="N1435" t="str">
        <f t="shared" si="118"/>
        <v/>
      </c>
      <c r="O1435" t="str">
        <f t="shared" si="119"/>
        <v/>
      </c>
      <c r="P1435">
        <f t="shared" si="120"/>
        <v>0</v>
      </c>
      <c r="Q1435">
        <f t="shared" si="121"/>
        <v>0</v>
      </c>
      <c r="R1435">
        <f t="shared" si="122"/>
        <v>0</v>
      </c>
    </row>
    <row r="1436" spans="1:18" ht="15" customHeight="1">
      <c r="A1436" s="17" t="s">
        <v>362</v>
      </c>
      <c r="B1436" s="17" t="s">
        <v>194</v>
      </c>
      <c r="C1436" s="17" t="s">
        <v>454</v>
      </c>
      <c r="D1436" s="17" t="s">
        <v>460</v>
      </c>
      <c r="E1436" s="96" t="s">
        <v>38</v>
      </c>
      <c r="F1436" s="96" t="s">
        <v>38</v>
      </c>
      <c r="G1436" s="19">
        <v>1554.97</v>
      </c>
      <c r="H1436" s="96" t="s">
        <v>38</v>
      </c>
      <c r="I1436" s="96" t="s">
        <v>38</v>
      </c>
      <c r="J1436" s="19">
        <v>0</v>
      </c>
      <c r="K1436" s="19">
        <v>0</v>
      </c>
      <c r="L1436" t="str">
        <f>VLOOKUP(LEFT(A1436,FIND("-",A1436)-1),MASTER!A:C,2,FALSE())</f>
        <v>Silver</v>
      </c>
      <c r="M1436" t="str">
        <f>VLOOKUP(LEFT(A1436,FIND("-",A1436)-1),MASTER!A:C,3,FALSE())</f>
        <v>Purchase</v>
      </c>
      <c r="N1436" t="str">
        <f t="shared" si="118"/>
        <v/>
      </c>
      <c r="O1436" t="str">
        <f t="shared" si="119"/>
        <v/>
      </c>
      <c r="P1436">
        <f t="shared" si="120"/>
        <v>0</v>
      </c>
      <c r="Q1436">
        <f t="shared" si="121"/>
        <v>0</v>
      </c>
      <c r="R1436">
        <f t="shared" si="122"/>
        <v>0</v>
      </c>
    </row>
    <row r="1437" spans="1:18" ht="15" customHeight="1">
      <c r="A1437" s="17" t="s">
        <v>362</v>
      </c>
      <c r="B1437" s="17" t="s">
        <v>194</v>
      </c>
      <c r="C1437" s="17" t="s">
        <v>454</v>
      </c>
      <c r="D1437" s="17" t="s">
        <v>42</v>
      </c>
      <c r="E1437" s="96" t="s">
        <v>38</v>
      </c>
      <c r="F1437" s="96" t="s">
        <v>38</v>
      </c>
      <c r="G1437" s="19">
        <v>0</v>
      </c>
      <c r="H1437" s="96" t="s">
        <v>38</v>
      </c>
      <c r="I1437" s="96" t="s">
        <v>38</v>
      </c>
      <c r="J1437" s="19">
        <v>0.32</v>
      </c>
      <c r="K1437" s="19">
        <v>0</v>
      </c>
      <c r="L1437" t="str">
        <f>VLOOKUP(LEFT(A1437,FIND("-",A1437)-1),MASTER!A:C,2,FALSE())</f>
        <v>Silver</v>
      </c>
      <c r="M1437" t="str">
        <f>VLOOKUP(LEFT(A1437,FIND("-",A1437)-1),MASTER!A:C,3,FALSE())</f>
        <v>Purchase</v>
      </c>
      <c r="N1437" t="str">
        <f t="shared" si="118"/>
        <v/>
      </c>
      <c r="O1437" t="str">
        <f t="shared" si="119"/>
        <v/>
      </c>
      <c r="P1437">
        <f t="shared" si="120"/>
        <v>0</v>
      </c>
      <c r="Q1437">
        <f t="shared" si="121"/>
        <v>0</v>
      </c>
      <c r="R1437">
        <f t="shared" si="122"/>
        <v>0</v>
      </c>
    </row>
    <row r="1438" spans="1:18" ht="15" customHeight="1">
      <c r="A1438" s="17" t="s">
        <v>362</v>
      </c>
      <c r="B1438" s="17" t="s">
        <v>194</v>
      </c>
      <c r="C1438" s="17" t="s">
        <v>454</v>
      </c>
      <c r="D1438" s="17" t="s">
        <v>43</v>
      </c>
      <c r="E1438" s="96" t="s">
        <v>38</v>
      </c>
      <c r="F1438" s="96" t="s">
        <v>38</v>
      </c>
      <c r="G1438" s="19">
        <v>0</v>
      </c>
      <c r="H1438" s="96" t="s">
        <v>38</v>
      </c>
      <c r="I1438" s="96" t="s">
        <v>38</v>
      </c>
      <c r="J1438" s="19">
        <v>1189008</v>
      </c>
      <c r="K1438" s="19">
        <v>0</v>
      </c>
      <c r="L1438" t="str">
        <f>VLOOKUP(LEFT(A1438,FIND("-",A1438)-1),MASTER!A:C,2,FALSE())</f>
        <v>Silver</v>
      </c>
      <c r="M1438" t="str">
        <f>VLOOKUP(LEFT(A1438,FIND("-",A1438)-1),MASTER!A:C,3,FALSE())</f>
        <v>Purchase</v>
      </c>
      <c r="N1438" t="str">
        <f t="shared" si="118"/>
        <v/>
      </c>
      <c r="O1438" t="str">
        <f t="shared" si="119"/>
        <v/>
      </c>
      <c r="P1438">
        <f t="shared" si="120"/>
        <v>0</v>
      </c>
      <c r="Q1438">
        <f t="shared" si="121"/>
        <v>0</v>
      </c>
      <c r="R1438">
        <f t="shared" si="122"/>
        <v>0</v>
      </c>
    </row>
    <row r="1439" spans="1:18" ht="15" customHeight="1">
      <c r="A1439" s="17" t="s">
        <v>362</v>
      </c>
      <c r="B1439" s="17" t="s">
        <v>194</v>
      </c>
      <c r="C1439" s="17" t="s">
        <v>454</v>
      </c>
      <c r="D1439" s="17" t="s">
        <v>43</v>
      </c>
      <c r="E1439" s="96" t="s">
        <v>38</v>
      </c>
      <c r="F1439" s="96" t="s">
        <v>38</v>
      </c>
      <c r="G1439" s="19">
        <v>1155</v>
      </c>
      <c r="H1439" s="96" t="s">
        <v>38</v>
      </c>
      <c r="I1439" s="96" t="s">
        <v>38</v>
      </c>
      <c r="J1439" s="19">
        <v>0</v>
      </c>
      <c r="K1439" s="19">
        <v>0</v>
      </c>
      <c r="L1439" t="str">
        <f>VLOOKUP(LEFT(A1439,FIND("-",A1439)-1),MASTER!A:C,2,FALSE())</f>
        <v>Silver</v>
      </c>
      <c r="M1439" t="str">
        <f>VLOOKUP(LEFT(A1439,FIND("-",A1439)-1),MASTER!A:C,3,FALSE())</f>
        <v>Purchase</v>
      </c>
      <c r="N1439" t="str">
        <f t="shared" si="118"/>
        <v/>
      </c>
      <c r="O1439" t="str">
        <f t="shared" si="119"/>
        <v/>
      </c>
      <c r="P1439">
        <f t="shared" si="120"/>
        <v>0</v>
      </c>
      <c r="Q1439">
        <f t="shared" si="121"/>
        <v>0</v>
      </c>
      <c r="R1439">
        <f t="shared" si="122"/>
        <v>0</v>
      </c>
    </row>
    <row r="1440" spans="1:18" ht="15" customHeight="1">
      <c r="A1440" s="17" t="s">
        <v>362</v>
      </c>
      <c r="B1440" s="17" t="s">
        <v>194</v>
      </c>
      <c r="C1440" s="17" t="s">
        <v>454</v>
      </c>
      <c r="D1440" s="17" t="s">
        <v>453</v>
      </c>
      <c r="E1440" s="96" t="s">
        <v>38</v>
      </c>
      <c r="F1440" s="96" t="s">
        <v>38</v>
      </c>
      <c r="G1440" s="19">
        <v>0</v>
      </c>
      <c r="H1440" s="96" t="s">
        <v>38</v>
      </c>
      <c r="I1440" s="96" t="s">
        <v>38</v>
      </c>
      <c r="J1440" s="19">
        <v>1155</v>
      </c>
      <c r="K1440" s="19">
        <v>0</v>
      </c>
      <c r="L1440" t="str">
        <f>VLOOKUP(LEFT(A1440,FIND("-",A1440)-1),MASTER!A:C,2,FALSE())</f>
        <v>Silver</v>
      </c>
      <c r="M1440" t="str">
        <f>VLOOKUP(LEFT(A1440,FIND("-",A1440)-1),MASTER!A:C,3,FALSE())</f>
        <v>Purchase</v>
      </c>
      <c r="N1440" t="str">
        <f t="shared" si="118"/>
        <v/>
      </c>
      <c r="O1440" t="str">
        <f t="shared" si="119"/>
        <v/>
      </c>
      <c r="P1440">
        <f t="shared" si="120"/>
        <v>0</v>
      </c>
      <c r="Q1440">
        <f t="shared" si="121"/>
        <v>0</v>
      </c>
      <c r="R1440">
        <f t="shared" si="122"/>
        <v>0</v>
      </c>
    </row>
    <row r="1441" spans="1:18" ht="15" customHeight="1">
      <c r="A1441" s="17" t="s">
        <v>363</v>
      </c>
      <c r="B1441" s="17" t="s">
        <v>194</v>
      </c>
      <c r="C1441" s="17" t="s">
        <v>454</v>
      </c>
      <c r="D1441" s="17" t="s">
        <v>457</v>
      </c>
      <c r="E1441" s="97">
        <v>14123.928</v>
      </c>
      <c r="F1441" s="19">
        <v>82.17</v>
      </c>
      <c r="G1441" s="19">
        <v>39758.78</v>
      </c>
      <c r="H1441" s="96" t="s">
        <v>38</v>
      </c>
      <c r="I1441" s="19">
        <v>0</v>
      </c>
      <c r="J1441" s="19">
        <v>0</v>
      </c>
      <c r="K1441" s="19">
        <v>39758.78</v>
      </c>
      <c r="L1441" s="37" t="str">
        <f>VLOOKUP(LEFT(A1441,FIND("-",A1441)-1),MASTER!A:C,2,FALSE())</f>
        <v>Silver</v>
      </c>
      <c r="M1441" s="37" t="str">
        <f>VLOOKUP(LEFT(A1441,FIND("-",A1441)-1),MASTER!A:C,3,FALSE())</f>
        <v>Purchase</v>
      </c>
      <c r="N1441" s="37">
        <f>IF(M1441="SALE",H1441,IF(M1441="Purchase",E1441,"False"))</f>
        <v>14123.928</v>
      </c>
      <c r="O1441" s="37">
        <f t="shared" si="119"/>
        <v>82.17</v>
      </c>
      <c r="P1441" s="37">
        <f>IF(AND(N1441="",O1441=""),0,ROUND(N1441*O1441,3))</f>
        <v>1160563.1640000001</v>
      </c>
      <c r="Q1441" s="37">
        <f t="shared" si="121"/>
        <v>0</v>
      </c>
      <c r="R1441" s="37">
        <f t="shared" si="122"/>
        <v>1160563.1640000001</v>
      </c>
    </row>
    <row r="1442" spans="1:18" ht="15" customHeight="1">
      <c r="A1442" s="17" t="s">
        <v>363</v>
      </c>
      <c r="B1442" s="17" t="s">
        <v>194</v>
      </c>
      <c r="C1442" s="17" t="s">
        <v>454</v>
      </c>
      <c r="D1442" s="17" t="s">
        <v>458</v>
      </c>
      <c r="E1442" s="96" t="s">
        <v>38</v>
      </c>
      <c r="F1442" s="96" t="s">
        <v>38</v>
      </c>
      <c r="G1442" s="19">
        <v>2993.87</v>
      </c>
      <c r="H1442" s="96" t="s">
        <v>38</v>
      </c>
      <c r="I1442" s="96" t="s">
        <v>38</v>
      </c>
      <c r="J1442" s="19">
        <v>0</v>
      </c>
      <c r="K1442" s="19">
        <v>2993.87</v>
      </c>
      <c r="L1442" t="str">
        <f>VLOOKUP(LEFT(A1442,FIND("-",A1442)-1),MASTER!A:C,2,FALSE())</f>
        <v>Silver</v>
      </c>
      <c r="M1442" t="str">
        <f>VLOOKUP(LEFT(A1442,FIND("-",A1442)-1),MASTER!A:C,3,FALSE())</f>
        <v>Purchase</v>
      </c>
      <c r="N1442" t="str">
        <f t="shared" si="118"/>
        <v/>
      </c>
      <c r="O1442" t="str">
        <f t="shared" si="119"/>
        <v/>
      </c>
      <c r="P1442">
        <f t="shared" si="120"/>
        <v>0</v>
      </c>
      <c r="Q1442">
        <f t="shared" si="121"/>
        <v>0</v>
      </c>
      <c r="R1442">
        <f t="shared" si="122"/>
        <v>0</v>
      </c>
    </row>
    <row r="1443" spans="1:18" ht="15" customHeight="1">
      <c r="A1443" s="17" t="s">
        <v>363</v>
      </c>
      <c r="B1443" s="17" t="s">
        <v>194</v>
      </c>
      <c r="C1443" s="17" t="s">
        <v>454</v>
      </c>
      <c r="D1443" s="17" t="s">
        <v>455</v>
      </c>
      <c r="E1443" s="96" t="s">
        <v>38</v>
      </c>
      <c r="F1443" s="96" t="s">
        <v>38</v>
      </c>
      <c r="G1443" s="19">
        <v>1134580.96</v>
      </c>
      <c r="H1443" s="96" t="s">
        <v>38</v>
      </c>
      <c r="I1443" s="96" t="s">
        <v>38</v>
      </c>
      <c r="J1443" s="19">
        <v>0</v>
      </c>
      <c r="K1443" s="19">
        <v>1134580.96</v>
      </c>
      <c r="L1443" t="str">
        <f>VLOOKUP(LEFT(A1443,FIND("-",A1443)-1),MASTER!A:C,2,FALSE())</f>
        <v>Silver</v>
      </c>
      <c r="M1443" t="str">
        <f>VLOOKUP(LEFT(A1443,FIND("-",A1443)-1),MASTER!A:C,3,FALSE())</f>
        <v>Purchase</v>
      </c>
      <c r="N1443" t="str">
        <f t="shared" si="118"/>
        <v/>
      </c>
      <c r="O1443" t="str">
        <f t="shared" si="119"/>
        <v/>
      </c>
      <c r="P1443">
        <f t="shared" si="120"/>
        <v>0</v>
      </c>
      <c r="Q1443">
        <f t="shared" si="121"/>
        <v>0</v>
      </c>
      <c r="R1443">
        <f t="shared" si="122"/>
        <v>0</v>
      </c>
    </row>
    <row r="1444" spans="1:18" ht="15" customHeight="1">
      <c r="A1444" s="17" t="s">
        <v>363</v>
      </c>
      <c r="B1444" s="17" t="s">
        <v>194</v>
      </c>
      <c r="C1444" s="17" t="s">
        <v>454</v>
      </c>
      <c r="D1444" s="17" t="s">
        <v>456</v>
      </c>
      <c r="E1444" s="96" t="s">
        <v>38</v>
      </c>
      <c r="F1444" s="96" t="s">
        <v>38</v>
      </c>
      <c r="G1444" s="19">
        <v>93638.56</v>
      </c>
      <c r="H1444" s="96" t="s">
        <v>38</v>
      </c>
      <c r="I1444" s="96" t="s">
        <v>38</v>
      </c>
      <c r="J1444" s="19">
        <v>0</v>
      </c>
      <c r="K1444" s="19">
        <v>93638.56</v>
      </c>
      <c r="L1444" t="str">
        <f>VLOOKUP(LEFT(A1444,FIND("-",A1444)-1),MASTER!A:C,2,FALSE())</f>
        <v>Silver</v>
      </c>
      <c r="M1444" t="str">
        <f>VLOOKUP(LEFT(A1444,FIND("-",A1444)-1),MASTER!A:C,3,FALSE())</f>
        <v>Purchase</v>
      </c>
      <c r="N1444" t="str">
        <f t="shared" si="118"/>
        <v/>
      </c>
      <c r="O1444" t="str">
        <f t="shared" si="119"/>
        <v/>
      </c>
      <c r="P1444">
        <f t="shared" si="120"/>
        <v>0</v>
      </c>
      <c r="Q1444">
        <f t="shared" si="121"/>
        <v>0</v>
      </c>
      <c r="R1444">
        <f t="shared" si="122"/>
        <v>0</v>
      </c>
    </row>
    <row r="1445" spans="1:18" ht="15" customHeight="1">
      <c r="A1445" s="17" t="s">
        <v>363</v>
      </c>
      <c r="B1445" s="17" t="s">
        <v>194</v>
      </c>
      <c r="C1445" s="17" t="s">
        <v>454</v>
      </c>
      <c r="D1445" s="17" t="s">
        <v>461</v>
      </c>
      <c r="E1445" s="96" t="s">
        <v>38</v>
      </c>
      <c r="F1445" s="96" t="s">
        <v>38</v>
      </c>
      <c r="G1445" s="19">
        <v>596.38</v>
      </c>
      <c r="H1445" s="96" t="s">
        <v>38</v>
      </c>
      <c r="I1445" s="96" t="s">
        <v>38</v>
      </c>
      <c r="J1445" s="19">
        <v>0</v>
      </c>
      <c r="K1445" s="19">
        <v>0</v>
      </c>
      <c r="L1445" t="str">
        <f>VLOOKUP(LEFT(A1445,FIND("-",A1445)-1),MASTER!A:C,2,FALSE())</f>
        <v>Silver</v>
      </c>
      <c r="M1445" t="str">
        <f>VLOOKUP(LEFT(A1445,FIND("-",A1445)-1),MASTER!A:C,3,FALSE())</f>
        <v>Purchase</v>
      </c>
      <c r="N1445" t="str">
        <f t="shared" si="118"/>
        <v/>
      </c>
      <c r="O1445" t="str">
        <f t="shared" si="119"/>
        <v/>
      </c>
      <c r="P1445">
        <f t="shared" si="120"/>
        <v>0</v>
      </c>
      <c r="Q1445">
        <f t="shared" si="121"/>
        <v>0</v>
      </c>
      <c r="R1445">
        <f t="shared" si="122"/>
        <v>0</v>
      </c>
    </row>
    <row r="1446" spans="1:18" ht="15" customHeight="1">
      <c r="A1446" s="17" t="s">
        <v>363</v>
      </c>
      <c r="B1446" s="17" t="s">
        <v>194</v>
      </c>
      <c r="C1446" s="17" t="s">
        <v>454</v>
      </c>
      <c r="D1446" s="17" t="s">
        <v>462</v>
      </c>
      <c r="E1446" s="96" t="s">
        <v>38</v>
      </c>
      <c r="F1446" s="96" t="s">
        <v>38</v>
      </c>
      <c r="G1446" s="19">
        <v>596.38</v>
      </c>
      <c r="H1446" s="96" t="s">
        <v>38</v>
      </c>
      <c r="I1446" s="96" t="s">
        <v>38</v>
      </c>
      <c r="J1446" s="19">
        <v>0</v>
      </c>
      <c r="K1446" s="19">
        <v>0</v>
      </c>
      <c r="L1446" t="str">
        <f>VLOOKUP(LEFT(A1446,FIND("-",A1446)-1),MASTER!A:C,2,FALSE())</f>
        <v>Silver</v>
      </c>
      <c r="M1446" t="str">
        <f>VLOOKUP(LEFT(A1446,FIND("-",A1446)-1),MASTER!A:C,3,FALSE())</f>
        <v>Purchase</v>
      </c>
      <c r="N1446" t="str">
        <f t="shared" si="118"/>
        <v/>
      </c>
      <c r="O1446" t="str">
        <f t="shared" si="119"/>
        <v/>
      </c>
      <c r="P1446">
        <f t="shared" si="120"/>
        <v>0</v>
      </c>
      <c r="Q1446">
        <f t="shared" si="121"/>
        <v>0</v>
      </c>
      <c r="R1446">
        <f t="shared" si="122"/>
        <v>0</v>
      </c>
    </row>
    <row r="1447" spans="1:18" ht="15" customHeight="1">
      <c r="A1447" s="17" t="s">
        <v>363</v>
      </c>
      <c r="B1447" s="17" t="s">
        <v>194</v>
      </c>
      <c r="C1447" s="17" t="s">
        <v>454</v>
      </c>
      <c r="D1447" s="17" t="s">
        <v>461</v>
      </c>
      <c r="E1447" s="96" t="s">
        <v>38</v>
      </c>
      <c r="F1447" s="96" t="s">
        <v>38</v>
      </c>
      <c r="G1447" s="19">
        <v>44.91</v>
      </c>
      <c r="H1447" s="96" t="s">
        <v>38</v>
      </c>
      <c r="I1447" s="96" t="s">
        <v>38</v>
      </c>
      <c r="J1447" s="19">
        <v>0</v>
      </c>
      <c r="K1447" s="19">
        <v>0</v>
      </c>
      <c r="L1447" t="str">
        <f>VLOOKUP(LEFT(A1447,FIND("-",A1447)-1),MASTER!A:C,2,FALSE())</f>
        <v>Silver</v>
      </c>
      <c r="M1447" t="str">
        <f>VLOOKUP(LEFT(A1447,FIND("-",A1447)-1),MASTER!A:C,3,FALSE())</f>
        <v>Purchase</v>
      </c>
      <c r="N1447" t="str">
        <f t="shared" si="118"/>
        <v/>
      </c>
      <c r="O1447" t="str">
        <f t="shared" si="119"/>
        <v/>
      </c>
      <c r="P1447">
        <f t="shared" si="120"/>
        <v>0</v>
      </c>
      <c r="Q1447">
        <f t="shared" si="121"/>
        <v>0</v>
      </c>
      <c r="R1447">
        <f t="shared" si="122"/>
        <v>0</v>
      </c>
    </row>
    <row r="1448" spans="1:18" ht="15" customHeight="1">
      <c r="A1448" s="17" t="s">
        <v>363</v>
      </c>
      <c r="B1448" s="17" t="s">
        <v>194</v>
      </c>
      <c r="C1448" s="17" t="s">
        <v>454</v>
      </c>
      <c r="D1448" s="17" t="s">
        <v>462</v>
      </c>
      <c r="E1448" s="96" t="s">
        <v>38</v>
      </c>
      <c r="F1448" s="96" t="s">
        <v>38</v>
      </c>
      <c r="G1448" s="19">
        <v>44.91</v>
      </c>
      <c r="H1448" s="96" t="s">
        <v>38</v>
      </c>
      <c r="I1448" s="96" t="s">
        <v>38</v>
      </c>
      <c r="J1448" s="19">
        <v>0</v>
      </c>
      <c r="K1448" s="19">
        <v>0</v>
      </c>
      <c r="L1448" t="str">
        <f>VLOOKUP(LEFT(A1448,FIND("-",A1448)-1),MASTER!A:C,2,FALSE())</f>
        <v>Silver</v>
      </c>
      <c r="M1448" t="str">
        <f>VLOOKUP(LEFT(A1448,FIND("-",A1448)-1),MASTER!A:C,3,FALSE())</f>
        <v>Purchase</v>
      </c>
      <c r="N1448" t="str">
        <f t="shared" si="118"/>
        <v/>
      </c>
      <c r="O1448" t="str">
        <f t="shared" si="119"/>
        <v/>
      </c>
      <c r="P1448">
        <f t="shared" si="120"/>
        <v>0</v>
      </c>
      <c r="Q1448">
        <f t="shared" si="121"/>
        <v>0</v>
      </c>
      <c r="R1448">
        <f t="shared" si="122"/>
        <v>0</v>
      </c>
    </row>
    <row r="1449" spans="1:18" ht="15" customHeight="1">
      <c r="A1449" s="17" t="s">
        <v>363</v>
      </c>
      <c r="B1449" s="17" t="s">
        <v>194</v>
      </c>
      <c r="C1449" s="17" t="s">
        <v>454</v>
      </c>
      <c r="D1449" s="17" t="s">
        <v>459</v>
      </c>
      <c r="E1449" s="96" t="s">
        <v>38</v>
      </c>
      <c r="F1449" s="96" t="s">
        <v>38</v>
      </c>
      <c r="G1449" s="19">
        <v>17018.71</v>
      </c>
      <c r="H1449" s="96" t="s">
        <v>38</v>
      </c>
      <c r="I1449" s="96" t="s">
        <v>38</v>
      </c>
      <c r="J1449" s="19">
        <v>0</v>
      </c>
      <c r="K1449" s="19">
        <v>0</v>
      </c>
      <c r="L1449" t="str">
        <f>VLOOKUP(LEFT(A1449,FIND("-",A1449)-1),MASTER!A:C,2,FALSE())</f>
        <v>Silver</v>
      </c>
      <c r="M1449" t="str">
        <f>VLOOKUP(LEFT(A1449,FIND("-",A1449)-1),MASTER!A:C,3,FALSE())</f>
        <v>Purchase</v>
      </c>
      <c r="N1449" t="str">
        <f t="shared" si="118"/>
        <v/>
      </c>
      <c r="O1449" t="str">
        <f t="shared" si="119"/>
        <v/>
      </c>
      <c r="P1449">
        <f t="shared" si="120"/>
        <v>0</v>
      </c>
      <c r="Q1449">
        <f t="shared" si="121"/>
        <v>0</v>
      </c>
      <c r="R1449">
        <f t="shared" si="122"/>
        <v>0</v>
      </c>
    </row>
    <row r="1450" spans="1:18" ht="15" customHeight="1">
      <c r="A1450" s="17" t="s">
        <v>363</v>
      </c>
      <c r="B1450" s="17" t="s">
        <v>194</v>
      </c>
      <c r="C1450" s="17" t="s">
        <v>454</v>
      </c>
      <c r="D1450" s="17" t="s">
        <v>460</v>
      </c>
      <c r="E1450" s="96" t="s">
        <v>38</v>
      </c>
      <c r="F1450" s="96" t="s">
        <v>38</v>
      </c>
      <c r="G1450" s="19">
        <v>17018.71</v>
      </c>
      <c r="H1450" s="96" t="s">
        <v>38</v>
      </c>
      <c r="I1450" s="96" t="s">
        <v>38</v>
      </c>
      <c r="J1450" s="19">
        <v>0</v>
      </c>
      <c r="K1450" s="19">
        <v>0</v>
      </c>
      <c r="L1450" t="str">
        <f>VLOOKUP(LEFT(A1450,FIND("-",A1450)-1),MASTER!A:C,2,FALSE())</f>
        <v>Silver</v>
      </c>
      <c r="M1450" t="str">
        <f>VLOOKUP(LEFT(A1450,FIND("-",A1450)-1),MASTER!A:C,3,FALSE())</f>
        <v>Purchase</v>
      </c>
      <c r="N1450" t="str">
        <f t="shared" si="118"/>
        <v/>
      </c>
      <c r="O1450" t="str">
        <f t="shared" si="119"/>
        <v/>
      </c>
      <c r="P1450">
        <f t="shared" si="120"/>
        <v>0</v>
      </c>
      <c r="Q1450">
        <f t="shared" si="121"/>
        <v>0</v>
      </c>
      <c r="R1450">
        <f t="shared" si="122"/>
        <v>0</v>
      </c>
    </row>
    <row r="1451" spans="1:18" ht="15" customHeight="1">
      <c r="A1451" s="17" t="s">
        <v>363</v>
      </c>
      <c r="B1451" s="17" t="s">
        <v>194</v>
      </c>
      <c r="C1451" s="17" t="s">
        <v>454</v>
      </c>
      <c r="D1451" s="17" t="s">
        <v>459</v>
      </c>
      <c r="E1451" s="96" t="s">
        <v>38</v>
      </c>
      <c r="F1451" s="96" t="s">
        <v>38</v>
      </c>
      <c r="G1451" s="19">
        <v>1404.58</v>
      </c>
      <c r="H1451" s="96" t="s">
        <v>38</v>
      </c>
      <c r="I1451" s="96" t="s">
        <v>38</v>
      </c>
      <c r="J1451" s="19">
        <v>0</v>
      </c>
      <c r="K1451" s="19">
        <v>0</v>
      </c>
      <c r="L1451" t="str">
        <f>VLOOKUP(LEFT(A1451,FIND("-",A1451)-1),MASTER!A:C,2,FALSE())</f>
        <v>Silver</v>
      </c>
      <c r="M1451" t="str">
        <f>VLOOKUP(LEFT(A1451,FIND("-",A1451)-1),MASTER!A:C,3,FALSE())</f>
        <v>Purchase</v>
      </c>
      <c r="N1451" t="str">
        <f t="shared" si="118"/>
        <v/>
      </c>
      <c r="O1451" t="str">
        <f t="shared" si="119"/>
        <v/>
      </c>
      <c r="P1451">
        <f t="shared" si="120"/>
        <v>0</v>
      </c>
      <c r="Q1451">
        <f t="shared" si="121"/>
        <v>0</v>
      </c>
      <c r="R1451">
        <f t="shared" si="122"/>
        <v>0</v>
      </c>
    </row>
    <row r="1452" spans="1:18" ht="15" customHeight="1">
      <c r="A1452" s="17" t="s">
        <v>363</v>
      </c>
      <c r="B1452" s="17" t="s">
        <v>194</v>
      </c>
      <c r="C1452" s="17" t="s">
        <v>454</v>
      </c>
      <c r="D1452" s="17" t="s">
        <v>460</v>
      </c>
      <c r="E1452" s="96" t="s">
        <v>38</v>
      </c>
      <c r="F1452" s="96" t="s">
        <v>38</v>
      </c>
      <c r="G1452" s="19">
        <v>1404.58</v>
      </c>
      <c r="H1452" s="96" t="s">
        <v>38</v>
      </c>
      <c r="I1452" s="96" t="s">
        <v>38</v>
      </c>
      <c r="J1452" s="19">
        <v>0</v>
      </c>
      <c r="K1452" s="19">
        <v>0</v>
      </c>
      <c r="L1452" t="str">
        <f>VLOOKUP(LEFT(A1452,FIND("-",A1452)-1),MASTER!A:C,2,FALSE())</f>
        <v>Silver</v>
      </c>
      <c r="M1452" t="str">
        <f>VLOOKUP(LEFT(A1452,FIND("-",A1452)-1),MASTER!A:C,3,FALSE())</f>
        <v>Purchase</v>
      </c>
      <c r="N1452" t="str">
        <f t="shared" si="118"/>
        <v/>
      </c>
      <c r="O1452" t="str">
        <f t="shared" si="119"/>
        <v/>
      </c>
      <c r="P1452">
        <f t="shared" si="120"/>
        <v>0</v>
      </c>
      <c r="Q1452">
        <f t="shared" si="121"/>
        <v>0</v>
      </c>
      <c r="R1452">
        <f t="shared" si="122"/>
        <v>0</v>
      </c>
    </row>
    <row r="1453" spans="1:18" ht="15" customHeight="1">
      <c r="A1453" s="17" t="s">
        <v>363</v>
      </c>
      <c r="B1453" s="17" t="s">
        <v>194</v>
      </c>
      <c r="C1453" s="17" t="s">
        <v>454</v>
      </c>
      <c r="D1453" s="17" t="s">
        <v>42</v>
      </c>
      <c r="E1453" s="96" t="s">
        <v>38</v>
      </c>
      <c r="F1453" s="96" t="s">
        <v>38</v>
      </c>
      <c r="G1453" s="19">
        <v>0</v>
      </c>
      <c r="H1453" s="96" t="s">
        <v>38</v>
      </c>
      <c r="I1453" s="96" t="s">
        <v>38</v>
      </c>
      <c r="J1453" s="19">
        <v>0.33</v>
      </c>
      <c r="K1453" s="19">
        <v>0</v>
      </c>
      <c r="L1453" t="str">
        <f>VLOOKUP(LEFT(A1453,FIND("-",A1453)-1),MASTER!A:C,2,FALSE())</f>
        <v>Silver</v>
      </c>
      <c r="M1453" t="str">
        <f>VLOOKUP(LEFT(A1453,FIND("-",A1453)-1),MASTER!A:C,3,FALSE())</f>
        <v>Purchase</v>
      </c>
      <c r="N1453" t="str">
        <f t="shared" si="118"/>
        <v/>
      </c>
      <c r="O1453" t="str">
        <f t="shared" si="119"/>
        <v/>
      </c>
      <c r="P1453">
        <f t="shared" si="120"/>
        <v>0</v>
      </c>
      <c r="Q1453">
        <f t="shared" si="121"/>
        <v>0</v>
      </c>
      <c r="R1453">
        <f t="shared" si="122"/>
        <v>0</v>
      </c>
    </row>
    <row r="1454" spans="1:18" ht="15" customHeight="1">
      <c r="A1454" s="17" t="s">
        <v>363</v>
      </c>
      <c r="B1454" s="17" t="s">
        <v>194</v>
      </c>
      <c r="C1454" s="17" t="s">
        <v>454</v>
      </c>
      <c r="D1454" s="17" t="s">
        <v>43</v>
      </c>
      <c r="E1454" s="96" t="s">
        <v>38</v>
      </c>
      <c r="F1454" s="96" t="s">
        <v>38</v>
      </c>
      <c r="G1454" s="19">
        <v>0</v>
      </c>
      <c r="H1454" s="96" t="s">
        <v>38</v>
      </c>
      <c r="I1454" s="96" t="s">
        <v>38</v>
      </c>
      <c r="J1454" s="19">
        <v>1309101</v>
      </c>
      <c r="K1454" s="19">
        <v>0</v>
      </c>
      <c r="L1454" t="str">
        <f>VLOOKUP(LEFT(A1454,FIND("-",A1454)-1),MASTER!A:C,2,FALSE())</f>
        <v>Silver</v>
      </c>
      <c r="M1454" t="str">
        <f>VLOOKUP(LEFT(A1454,FIND("-",A1454)-1),MASTER!A:C,3,FALSE())</f>
        <v>Purchase</v>
      </c>
      <c r="N1454" t="str">
        <f t="shared" si="118"/>
        <v/>
      </c>
      <c r="O1454" t="str">
        <f t="shared" si="119"/>
        <v/>
      </c>
      <c r="P1454">
        <f t="shared" si="120"/>
        <v>0</v>
      </c>
      <c r="Q1454">
        <f t="shared" si="121"/>
        <v>0</v>
      </c>
      <c r="R1454">
        <f t="shared" si="122"/>
        <v>0</v>
      </c>
    </row>
    <row r="1455" spans="1:18" ht="15" customHeight="1">
      <c r="A1455" s="17" t="s">
        <v>363</v>
      </c>
      <c r="B1455" s="17" t="s">
        <v>194</v>
      </c>
      <c r="C1455" s="17" t="s">
        <v>454</v>
      </c>
      <c r="D1455" s="17" t="s">
        <v>43</v>
      </c>
      <c r="E1455" s="96" t="s">
        <v>38</v>
      </c>
      <c r="F1455" s="96" t="s">
        <v>38</v>
      </c>
      <c r="G1455" s="19">
        <v>1271</v>
      </c>
      <c r="H1455" s="96" t="s">
        <v>38</v>
      </c>
      <c r="I1455" s="96" t="s">
        <v>38</v>
      </c>
      <c r="J1455" s="19">
        <v>0</v>
      </c>
      <c r="K1455" s="19">
        <v>0</v>
      </c>
      <c r="L1455" t="str">
        <f>VLOOKUP(LEFT(A1455,FIND("-",A1455)-1),MASTER!A:C,2,FALSE())</f>
        <v>Silver</v>
      </c>
      <c r="M1455" t="str">
        <f>VLOOKUP(LEFT(A1455,FIND("-",A1455)-1),MASTER!A:C,3,FALSE())</f>
        <v>Purchase</v>
      </c>
      <c r="N1455" t="str">
        <f t="shared" si="118"/>
        <v/>
      </c>
      <c r="O1455" t="str">
        <f t="shared" si="119"/>
        <v/>
      </c>
      <c r="P1455">
        <f t="shared" si="120"/>
        <v>0</v>
      </c>
      <c r="Q1455">
        <f t="shared" si="121"/>
        <v>0</v>
      </c>
      <c r="R1455">
        <f t="shared" si="122"/>
        <v>0</v>
      </c>
    </row>
    <row r="1456" spans="1:18" ht="15" customHeight="1">
      <c r="A1456" s="17" t="s">
        <v>363</v>
      </c>
      <c r="B1456" s="17" t="s">
        <v>194</v>
      </c>
      <c r="C1456" s="17" t="s">
        <v>454</v>
      </c>
      <c r="D1456" s="17" t="s">
        <v>453</v>
      </c>
      <c r="E1456" s="96" t="s">
        <v>38</v>
      </c>
      <c r="F1456" s="96" t="s">
        <v>38</v>
      </c>
      <c r="G1456" s="19">
        <v>0</v>
      </c>
      <c r="H1456" s="96" t="s">
        <v>38</v>
      </c>
      <c r="I1456" s="96" t="s">
        <v>38</v>
      </c>
      <c r="J1456" s="19">
        <v>1271</v>
      </c>
      <c r="K1456" s="19">
        <v>0</v>
      </c>
      <c r="L1456" t="str">
        <f>VLOOKUP(LEFT(A1456,FIND("-",A1456)-1),MASTER!A:C,2,FALSE())</f>
        <v>Silver</v>
      </c>
      <c r="M1456" t="str">
        <f>VLOOKUP(LEFT(A1456,FIND("-",A1456)-1),MASTER!A:C,3,FALSE())</f>
        <v>Purchase</v>
      </c>
      <c r="N1456" t="str">
        <f t="shared" si="118"/>
        <v/>
      </c>
      <c r="O1456" t="str">
        <f t="shared" si="119"/>
        <v/>
      </c>
      <c r="P1456">
        <f t="shared" si="120"/>
        <v>0</v>
      </c>
      <c r="Q1456">
        <f t="shared" si="121"/>
        <v>0</v>
      </c>
      <c r="R1456">
        <f t="shared" si="122"/>
        <v>0</v>
      </c>
    </row>
    <row r="1457" spans="1:18" ht="15" customHeight="1">
      <c r="A1457" s="17" t="s">
        <v>372</v>
      </c>
      <c r="B1457" s="17" t="s">
        <v>232</v>
      </c>
      <c r="C1457" s="17" t="s">
        <v>36</v>
      </c>
      <c r="D1457" s="17" t="s">
        <v>37</v>
      </c>
      <c r="E1457" s="96" t="s">
        <v>38</v>
      </c>
      <c r="F1457" s="19">
        <v>0</v>
      </c>
      <c r="G1457" s="19">
        <v>0</v>
      </c>
      <c r="H1457" s="97">
        <v>6.77</v>
      </c>
      <c r="I1457" s="19">
        <v>82.33</v>
      </c>
      <c r="J1457" s="19">
        <v>557.37</v>
      </c>
      <c r="K1457" s="19">
        <v>557.37</v>
      </c>
      <c r="L1457" s="37" t="str">
        <f>VLOOKUP(LEFT(A1457,FIND("-",A1457)-1),MASTER!A:C,2,FALSE())</f>
        <v>Silver</v>
      </c>
      <c r="M1457" s="37" t="str">
        <f>VLOOKUP(LEFT(A1457,FIND("-",A1457)-1),MASTER!A:C,3,FALSE())</f>
        <v>Sale</v>
      </c>
      <c r="N1457" s="37">
        <f>IF(M1457="SALE",H1457,IF(M1457="Purchase",E1457,"False"))</f>
        <v>6.77</v>
      </c>
      <c r="O1457" s="37">
        <f t="shared" si="119"/>
        <v>82.33</v>
      </c>
      <c r="P1457" s="37">
        <f t="shared" si="120"/>
        <v>557.37400000000002</v>
      </c>
      <c r="Q1457" s="37">
        <f t="shared" si="121"/>
        <v>557.37400000000002</v>
      </c>
      <c r="R1457" s="37">
        <f t="shared" si="122"/>
        <v>0</v>
      </c>
    </row>
    <row r="1458" spans="1:18" ht="15" customHeight="1">
      <c r="A1458" s="17" t="s">
        <v>372</v>
      </c>
      <c r="B1458" s="17" t="s">
        <v>232</v>
      </c>
      <c r="C1458" s="17" t="s">
        <v>36</v>
      </c>
      <c r="D1458" s="17" t="s">
        <v>39</v>
      </c>
      <c r="E1458" s="96" t="s">
        <v>38</v>
      </c>
      <c r="F1458" s="96" t="s">
        <v>38</v>
      </c>
      <c r="G1458" s="19">
        <v>0</v>
      </c>
      <c r="H1458" s="96" t="s">
        <v>38</v>
      </c>
      <c r="I1458" s="96" t="s">
        <v>38</v>
      </c>
      <c r="J1458" s="19">
        <v>11.11</v>
      </c>
      <c r="K1458" s="19">
        <v>11.11</v>
      </c>
      <c r="L1458" t="str">
        <f>VLOOKUP(LEFT(A1458,FIND("-",A1458)-1),MASTER!A:C,2,FALSE())</f>
        <v>Silver</v>
      </c>
      <c r="M1458" t="str">
        <f>VLOOKUP(LEFT(A1458,FIND("-",A1458)-1),MASTER!A:C,3,FALSE())</f>
        <v>Sale</v>
      </c>
      <c r="N1458" t="str">
        <f t="shared" si="118"/>
        <v/>
      </c>
      <c r="O1458" t="str">
        <f t="shared" si="119"/>
        <v/>
      </c>
      <c r="P1458">
        <f t="shared" si="120"/>
        <v>0</v>
      </c>
      <c r="Q1458">
        <f t="shared" si="121"/>
        <v>0</v>
      </c>
      <c r="R1458">
        <f t="shared" si="122"/>
        <v>0</v>
      </c>
    </row>
    <row r="1459" spans="1:18" ht="15" customHeight="1">
      <c r="A1459" s="17" t="s">
        <v>372</v>
      </c>
      <c r="B1459" s="17" t="s">
        <v>232</v>
      </c>
      <c r="C1459" s="17" t="s">
        <v>36</v>
      </c>
      <c r="D1459" s="17" t="s">
        <v>62</v>
      </c>
      <c r="E1459" s="96" t="s">
        <v>38</v>
      </c>
      <c r="F1459" s="96" t="s">
        <v>38</v>
      </c>
      <c r="G1459" s="19">
        <v>0</v>
      </c>
      <c r="H1459" s="96" t="s">
        <v>38</v>
      </c>
      <c r="I1459" s="96" t="s">
        <v>38</v>
      </c>
      <c r="J1459" s="19">
        <v>300</v>
      </c>
      <c r="K1459" s="19">
        <v>300</v>
      </c>
      <c r="L1459" t="str">
        <f>VLOOKUP(LEFT(A1459,FIND("-",A1459)-1),MASTER!A:C,2,FALSE())</f>
        <v>Silver</v>
      </c>
      <c r="M1459" t="str">
        <f>VLOOKUP(LEFT(A1459,FIND("-",A1459)-1),MASTER!A:C,3,FALSE())</f>
        <v>Sale</v>
      </c>
      <c r="N1459" t="str">
        <f t="shared" si="118"/>
        <v/>
      </c>
      <c r="O1459" t="str">
        <f t="shared" si="119"/>
        <v/>
      </c>
      <c r="P1459">
        <f t="shared" si="120"/>
        <v>0</v>
      </c>
      <c r="Q1459">
        <f t="shared" si="121"/>
        <v>0</v>
      </c>
      <c r="R1459">
        <f t="shared" si="122"/>
        <v>0</v>
      </c>
    </row>
    <row r="1460" spans="1:18" ht="15" customHeight="1">
      <c r="A1460" s="17" t="s">
        <v>372</v>
      </c>
      <c r="B1460" s="17" t="s">
        <v>232</v>
      </c>
      <c r="C1460" s="17" t="s">
        <v>36</v>
      </c>
      <c r="D1460" s="17" t="s">
        <v>40</v>
      </c>
      <c r="E1460" s="96" t="s">
        <v>38</v>
      </c>
      <c r="F1460" s="96" t="s">
        <v>38</v>
      </c>
      <c r="G1460" s="19">
        <v>0</v>
      </c>
      <c r="H1460" s="96" t="s">
        <v>38</v>
      </c>
      <c r="I1460" s="96" t="s">
        <v>38</v>
      </c>
      <c r="J1460" s="19">
        <v>8.36</v>
      </c>
      <c r="K1460" s="19">
        <v>0</v>
      </c>
      <c r="L1460" t="str">
        <f>VLOOKUP(LEFT(A1460,FIND("-",A1460)-1),MASTER!A:C,2,FALSE())</f>
        <v>Silver</v>
      </c>
      <c r="M1460" t="str">
        <f>VLOOKUP(LEFT(A1460,FIND("-",A1460)-1),MASTER!A:C,3,FALSE())</f>
        <v>Sale</v>
      </c>
      <c r="N1460" t="str">
        <f t="shared" si="118"/>
        <v/>
      </c>
      <c r="O1460" t="str">
        <f t="shared" si="119"/>
        <v/>
      </c>
      <c r="P1460">
        <f t="shared" si="120"/>
        <v>0</v>
      </c>
      <c r="Q1460">
        <f t="shared" si="121"/>
        <v>0</v>
      </c>
      <c r="R1460">
        <f t="shared" si="122"/>
        <v>0</v>
      </c>
    </row>
    <row r="1461" spans="1:18" ht="15" customHeight="1">
      <c r="A1461" s="17" t="s">
        <v>372</v>
      </c>
      <c r="B1461" s="17" t="s">
        <v>232</v>
      </c>
      <c r="C1461" s="17" t="s">
        <v>36</v>
      </c>
      <c r="D1461" s="17" t="s">
        <v>41</v>
      </c>
      <c r="E1461" s="96" t="s">
        <v>38</v>
      </c>
      <c r="F1461" s="96" t="s">
        <v>38</v>
      </c>
      <c r="G1461" s="19">
        <v>0</v>
      </c>
      <c r="H1461" s="96" t="s">
        <v>38</v>
      </c>
      <c r="I1461" s="96" t="s">
        <v>38</v>
      </c>
      <c r="J1461" s="19">
        <v>8.36</v>
      </c>
      <c r="K1461" s="19">
        <v>0</v>
      </c>
      <c r="L1461" t="str">
        <f>VLOOKUP(LEFT(A1461,FIND("-",A1461)-1),MASTER!A:C,2,FALSE())</f>
        <v>Silver</v>
      </c>
      <c r="M1461" t="str">
        <f>VLOOKUP(LEFT(A1461,FIND("-",A1461)-1),MASTER!A:C,3,FALSE())</f>
        <v>Sale</v>
      </c>
      <c r="N1461" t="str">
        <f t="shared" si="118"/>
        <v/>
      </c>
      <c r="O1461" t="str">
        <f t="shared" si="119"/>
        <v/>
      </c>
      <c r="P1461">
        <f t="shared" si="120"/>
        <v>0</v>
      </c>
      <c r="Q1461">
        <f t="shared" si="121"/>
        <v>0</v>
      </c>
      <c r="R1461">
        <f t="shared" si="122"/>
        <v>0</v>
      </c>
    </row>
    <row r="1462" spans="1:18" ht="15" customHeight="1">
      <c r="A1462" s="17" t="s">
        <v>372</v>
      </c>
      <c r="B1462" s="17" t="s">
        <v>232</v>
      </c>
      <c r="C1462" s="17" t="s">
        <v>36</v>
      </c>
      <c r="D1462" s="17" t="s">
        <v>40</v>
      </c>
      <c r="E1462" s="96" t="s">
        <v>38</v>
      </c>
      <c r="F1462" s="96" t="s">
        <v>38</v>
      </c>
      <c r="G1462" s="19">
        <v>0</v>
      </c>
      <c r="H1462" s="96" t="s">
        <v>38</v>
      </c>
      <c r="I1462" s="96" t="s">
        <v>38</v>
      </c>
      <c r="J1462" s="19">
        <v>0.17</v>
      </c>
      <c r="K1462" s="19">
        <v>0</v>
      </c>
      <c r="L1462" t="str">
        <f>VLOOKUP(LEFT(A1462,FIND("-",A1462)-1),MASTER!A:C,2,FALSE())</f>
        <v>Silver</v>
      </c>
      <c r="M1462" t="str">
        <f>VLOOKUP(LEFT(A1462,FIND("-",A1462)-1),MASTER!A:C,3,FALSE())</f>
        <v>Sale</v>
      </c>
      <c r="N1462" t="str">
        <f t="shared" si="118"/>
        <v/>
      </c>
      <c r="O1462" t="str">
        <f t="shared" si="119"/>
        <v/>
      </c>
      <c r="P1462">
        <f t="shared" si="120"/>
        <v>0</v>
      </c>
      <c r="Q1462">
        <f t="shared" si="121"/>
        <v>0</v>
      </c>
      <c r="R1462">
        <f t="shared" si="122"/>
        <v>0</v>
      </c>
    </row>
    <row r="1463" spans="1:18" ht="15" customHeight="1">
      <c r="A1463" s="17" t="s">
        <v>372</v>
      </c>
      <c r="B1463" s="17" t="s">
        <v>232</v>
      </c>
      <c r="C1463" s="17" t="s">
        <v>36</v>
      </c>
      <c r="D1463" s="17" t="s">
        <v>41</v>
      </c>
      <c r="E1463" s="96" t="s">
        <v>38</v>
      </c>
      <c r="F1463" s="96" t="s">
        <v>38</v>
      </c>
      <c r="G1463" s="19">
        <v>0</v>
      </c>
      <c r="H1463" s="96" t="s">
        <v>38</v>
      </c>
      <c r="I1463" s="96" t="s">
        <v>38</v>
      </c>
      <c r="J1463" s="19">
        <v>0.17</v>
      </c>
      <c r="K1463" s="19">
        <v>0</v>
      </c>
      <c r="L1463" t="str">
        <f>VLOOKUP(LEFT(A1463,FIND("-",A1463)-1),MASTER!A:C,2,FALSE())</f>
        <v>Silver</v>
      </c>
      <c r="M1463" t="str">
        <f>VLOOKUP(LEFT(A1463,FIND("-",A1463)-1),MASTER!A:C,3,FALSE())</f>
        <v>Sale</v>
      </c>
      <c r="N1463" t="str">
        <f t="shared" si="118"/>
        <v/>
      </c>
      <c r="O1463" t="str">
        <f t="shared" si="119"/>
        <v/>
      </c>
      <c r="P1463">
        <f t="shared" si="120"/>
        <v>0</v>
      </c>
      <c r="Q1463">
        <f t="shared" si="121"/>
        <v>0</v>
      </c>
      <c r="R1463">
        <f t="shared" si="122"/>
        <v>0</v>
      </c>
    </row>
    <row r="1464" spans="1:18" ht="15" customHeight="1">
      <c r="A1464" s="17" t="s">
        <v>372</v>
      </c>
      <c r="B1464" s="17" t="s">
        <v>232</v>
      </c>
      <c r="C1464" s="17" t="s">
        <v>36</v>
      </c>
      <c r="D1464" s="17" t="s">
        <v>40</v>
      </c>
      <c r="E1464" s="96" t="s">
        <v>38</v>
      </c>
      <c r="F1464" s="96" t="s">
        <v>38</v>
      </c>
      <c r="G1464" s="19">
        <v>0</v>
      </c>
      <c r="H1464" s="96" t="s">
        <v>38</v>
      </c>
      <c r="I1464" s="96" t="s">
        <v>38</v>
      </c>
      <c r="J1464" s="19">
        <v>4.5</v>
      </c>
      <c r="K1464" s="19">
        <v>0</v>
      </c>
      <c r="L1464" t="str">
        <f>VLOOKUP(LEFT(A1464,FIND("-",A1464)-1),MASTER!A:C,2,FALSE())</f>
        <v>Silver</v>
      </c>
      <c r="M1464" t="str">
        <f>VLOOKUP(LEFT(A1464,FIND("-",A1464)-1),MASTER!A:C,3,FALSE())</f>
        <v>Sale</v>
      </c>
      <c r="N1464" t="str">
        <f t="shared" si="118"/>
        <v/>
      </c>
      <c r="O1464" t="str">
        <f t="shared" si="119"/>
        <v/>
      </c>
      <c r="P1464">
        <f t="shared" si="120"/>
        <v>0</v>
      </c>
      <c r="Q1464">
        <f t="shared" si="121"/>
        <v>0</v>
      </c>
      <c r="R1464">
        <f t="shared" si="122"/>
        <v>0</v>
      </c>
    </row>
    <row r="1465" spans="1:18" ht="15" customHeight="1">
      <c r="A1465" s="17" t="s">
        <v>372</v>
      </c>
      <c r="B1465" s="17" t="s">
        <v>232</v>
      </c>
      <c r="C1465" s="17" t="s">
        <v>36</v>
      </c>
      <c r="D1465" s="17" t="s">
        <v>41</v>
      </c>
      <c r="E1465" s="96" t="s">
        <v>38</v>
      </c>
      <c r="F1465" s="96" t="s">
        <v>38</v>
      </c>
      <c r="G1465" s="19">
        <v>0</v>
      </c>
      <c r="H1465" s="96" t="s">
        <v>38</v>
      </c>
      <c r="I1465" s="96" t="s">
        <v>38</v>
      </c>
      <c r="J1465" s="19">
        <v>4.5</v>
      </c>
      <c r="K1465" s="19">
        <v>0</v>
      </c>
      <c r="L1465" t="str">
        <f>VLOOKUP(LEFT(A1465,FIND("-",A1465)-1),MASTER!A:C,2,FALSE())</f>
        <v>Silver</v>
      </c>
      <c r="M1465" t="str">
        <f>VLOOKUP(LEFT(A1465,FIND("-",A1465)-1),MASTER!A:C,3,FALSE())</f>
        <v>Sale</v>
      </c>
      <c r="N1465" t="str">
        <f t="shared" si="118"/>
        <v/>
      </c>
      <c r="O1465" t="str">
        <f t="shared" si="119"/>
        <v/>
      </c>
      <c r="P1465">
        <f t="shared" si="120"/>
        <v>0</v>
      </c>
      <c r="Q1465">
        <f t="shared" si="121"/>
        <v>0</v>
      </c>
      <c r="R1465">
        <f t="shared" si="122"/>
        <v>0</v>
      </c>
    </row>
    <row r="1466" spans="1:18" ht="15" customHeight="1">
      <c r="A1466" s="17" t="s">
        <v>372</v>
      </c>
      <c r="B1466" s="17" t="s">
        <v>232</v>
      </c>
      <c r="C1466" s="17" t="s">
        <v>36</v>
      </c>
      <c r="D1466" s="17" t="s">
        <v>42</v>
      </c>
      <c r="E1466" s="96" t="s">
        <v>38</v>
      </c>
      <c r="F1466" s="96" t="s">
        <v>38</v>
      </c>
      <c r="G1466" s="19">
        <v>0</v>
      </c>
      <c r="H1466" s="96" t="s">
        <v>38</v>
      </c>
      <c r="I1466" s="96" t="s">
        <v>38</v>
      </c>
      <c r="J1466" s="19">
        <v>0.46</v>
      </c>
      <c r="K1466" s="19">
        <v>0</v>
      </c>
      <c r="L1466" t="str">
        <f>VLOOKUP(LEFT(A1466,FIND("-",A1466)-1),MASTER!A:C,2,FALSE())</f>
        <v>Silver</v>
      </c>
      <c r="M1466" t="str">
        <f>VLOOKUP(LEFT(A1466,FIND("-",A1466)-1),MASTER!A:C,3,FALSE())</f>
        <v>Sale</v>
      </c>
      <c r="N1466" t="str">
        <f t="shared" si="118"/>
        <v/>
      </c>
      <c r="O1466" t="str">
        <f t="shared" si="119"/>
        <v/>
      </c>
      <c r="P1466">
        <f t="shared" si="120"/>
        <v>0</v>
      </c>
      <c r="Q1466">
        <f t="shared" si="121"/>
        <v>0</v>
      </c>
      <c r="R1466">
        <f t="shared" si="122"/>
        <v>0</v>
      </c>
    </row>
    <row r="1467" spans="1:18" ht="15" customHeight="1">
      <c r="A1467" s="17" t="s">
        <v>372</v>
      </c>
      <c r="B1467" s="17" t="s">
        <v>232</v>
      </c>
      <c r="C1467" s="17" t="s">
        <v>36</v>
      </c>
      <c r="D1467" s="17" t="s">
        <v>43</v>
      </c>
      <c r="E1467" s="96" t="s">
        <v>38</v>
      </c>
      <c r="F1467" s="96" t="s">
        <v>38</v>
      </c>
      <c r="G1467" s="19">
        <v>895</v>
      </c>
      <c r="H1467" s="96" t="s">
        <v>38</v>
      </c>
      <c r="I1467" s="96" t="s">
        <v>38</v>
      </c>
      <c r="J1467" s="19">
        <v>0</v>
      </c>
      <c r="K1467" s="19">
        <v>0</v>
      </c>
      <c r="L1467" t="str">
        <f>VLOOKUP(LEFT(A1467,FIND("-",A1467)-1),MASTER!A:C,2,FALSE())</f>
        <v>Silver</v>
      </c>
      <c r="M1467" t="str">
        <f>VLOOKUP(LEFT(A1467,FIND("-",A1467)-1),MASTER!A:C,3,FALSE())</f>
        <v>Sale</v>
      </c>
      <c r="N1467" t="str">
        <f t="shared" si="118"/>
        <v/>
      </c>
      <c r="O1467" t="str">
        <f t="shared" si="119"/>
        <v/>
      </c>
      <c r="P1467">
        <f t="shared" si="120"/>
        <v>0</v>
      </c>
      <c r="Q1467">
        <f t="shared" si="121"/>
        <v>0</v>
      </c>
      <c r="R1467">
        <f t="shared" si="122"/>
        <v>0</v>
      </c>
    </row>
    <row r="1468" spans="1:18" ht="15" customHeight="1">
      <c r="A1468" s="17" t="s">
        <v>373</v>
      </c>
      <c r="B1468" s="17" t="s">
        <v>232</v>
      </c>
      <c r="C1468" s="17" t="s">
        <v>36</v>
      </c>
      <c r="D1468" s="17" t="s">
        <v>44</v>
      </c>
      <c r="E1468" s="96" t="s">
        <v>38</v>
      </c>
      <c r="F1468" s="19">
        <v>0</v>
      </c>
      <c r="G1468" s="19">
        <v>0</v>
      </c>
      <c r="H1468" s="97">
        <v>1612.6510000000001</v>
      </c>
      <c r="I1468" s="19">
        <v>82.33</v>
      </c>
      <c r="J1468" s="19">
        <v>60221.7</v>
      </c>
      <c r="K1468" s="19">
        <v>60221.7</v>
      </c>
      <c r="L1468" t="str">
        <f>VLOOKUP(LEFT(A1468,FIND("-",A1468)-1),MASTER!A:C,2,FALSE())</f>
        <v>Silver</v>
      </c>
      <c r="M1468" t="str">
        <f>VLOOKUP(LEFT(A1468,FIND("-",A1468)-1),MASTER!A:C,3,FALSE())</f>
        <v>Sale</v>
      </c>
      <c r="N1468">
        <f t="shared" si="118"/>
        <v>1612.6510000000001</v>
      </c>
      <c r="O1468">
        <f t="shared" si="119"/>
        <v>82.33</v>
      </c>
      <c r="P1468">
        <f t="shared" si="120"/>
        <v>132769.557</v>
      </c>
      <c r="Q1468">
        <f t="shared" si="121"/>
        <v>132769.557</v>
      </c>
      <c r="R1468">
        <f t="shared" si="122"/>
        <v>0</v>
      </c>
    </row>
    <row r="1469" spans="1:18" ht="15" customHeight="1">
      <c r="A1469" s="17" t="s">
        <v>373</v>
      </c>
      <c r="B1469" s="17" t="s">
        <v>232</v>
      </c>
      <c r="C1469" s="17" t="s">
        <v>36</v>
      </c>
      <c r="D1469" s="17" t="s">
        <v>45</v>
      </c>
      <c r="E1469" s="96" t="s">
        <v>38</v>
      </c>
      <c r="F1469" s="96" t="s">
        <v>38</v>
      </c>
      <c r="G1469" s="19">
        <v>0</v>
      </c>
      <c r="H1469" s="96" t="s">
        <v>38</v>
      </c>
      <c r="I1469" s="96" t="s">
        <v>38</v>
      </c>
      <c r="J1469" s="19">
        <v>12055.75</v>
      </c>
      <c r="K1469" s="19">
        <v>12055.75</v>
      </c>
      <c r="L1469" t="str">
        <f>VLOOKUP(LEFT(A1469,FIND("-",A1469)-1),MASTER!A:C,2,FALSE())</f>
        <v>Silver</v>
      </c>
      <c r="M1469" t="str">
        <f>VLOOKUP(LEFT(A1469,FIND("-",A1469)-1),MASTER!A:C,3,FALSE())</f>
        <v>Sale</v>
      </c>
      <c r="N1469" t="str">
        <f t="shared" si="118"/>
        <v/>
      </c>
      <c r="O1469" t="str">
        <f t="shared" si="119"/>
        <v/>
      </c>
      <c r="P1469">
        <f t="shared" si="120"/>
        <v>0</v>
      </c>
      <c r="Q1469">
        <f t="shared" si="121"/>
        <v>0</v>
      </c>
      <c r="R1469">
        <f t="shared" si="122"/>
        <v>0</v>
      </c>
    </row>
    <row r="1470" spans="1:18" ht="15" customHeight="1">
      <c r="A1470" s="17" t="s">
        <v>373</v>
      </c>
      <c r="B1470" s="17" t="s">
        <v>232</v>
      </c>
      <c r="C1470" s="17" t="s">
        <v>36</v>
      </c>
      <c r="D1470" s="17" t="s">
        <v>37</v>
      </c>
      <c r="E1470" s="96" t="s">
        <v>38</v>
      </c>
      <c r="F1470" s="96" t="s">
        <v>38</v>
      </c>
      <c r="G1470" s="19">
        <v>0</v>
      </c>
      <c r="H1470" s="96" t="s">
        <v>38</v>
      </c>
      <c r="I1470" s="96" t="s">
        <v>38</v>
      </c>
      <c r="J1470" s="19">
        <v>72546.91</v>
      </c>
      <c r="K1470" s="19">
        <v>72546.91</v>
      </c>
      <c r="L1470" t="str">
        <f>VLOOKUP(LEFT(A1470,FIND("-",A1470)-1),MASTER!A:C,2,FALSE())</f>
        <v>Silver</v>
      </c>
      <c r="M1470" t="str">
        <f>VLOOKUP(LEFT(A1470,FIND("-",A1470)-1),MASTER!A:C,3,FALSE())</f>
        <v>Sale</v>
      </c>
      <c r="N1470" t="str">
        <f t="shared" si="118"/>
        <v/>
      </c>
      <c r="O1470" t="str">
        <f t="shared" si="119"/>
        <v/>
      </c>
      <c r="P1470">
        <f t="shared" si="120"/>
        <v>0</v>
      </c>
      <c r="Q1470">
        <f t="shared" si="121"/>
        <v>0</v>
      </c>
      <c r="R1470">
        <f t="shared" si="122"/>
        <v>0</v>
      </c>
    </row>
    <row r="1471" spans="1:18" ht="15" customHeight="1">
      <c r="A1471" s="17" t="s">
        <v>373</v>
      </c>
      <c r="B1471" s="17" t="s">
        <v>232</v>
      </c>
      <c r="C1471" s="17" t="s">
        <v>36</v>
      </c>
      <c r="D1471" s="17" t="s">
        <v>39</v>
      </c>
      <c r="E1471" s="96" t="s">
        <v>38</v>
      </c>
      <c r="F1471" s="96" t="s">
        <v>38</v>
      </c>
      <c r="G1471" s="19">
        <v>0</v>
      </c>
      <c r="H1471" s="96" t="s">
        <v>38</v>
      </c>
      <c r="I1471" s="96" t="s">
        <v>38</v>
      </c>
      <c r="J1471" s="19">
        <v>11987.73</v>
      </c>
      <c r="K1471" s="19">
        <v>11987.73</v>
      </c>
      <c r="L1471" t="str">
        <f>VLOOKUP(LEFT(A1471,FIND("-",A1471)-1),MASTER!A:C,2,FALSE())</f>
        <v>Silver</v>
      </c>
      <c r="M1471" t="str">
        <f>VLOOKUP(LEFT(A1471,FIND("-",A1471)-1),MASTER!A:C,3,FALSE())</f>
        <v>Sale</v>
      </c>
      <c r="N1471" t="str">
        <f t="shared" si="118"/>
        <v/>
      </c>
      <c r="O1471" t="str">
        <f t="shared" si="119"/>
        <v/>
      </c>
      <c r="P1471">
        <f t="shared" si="120"/>
        <v>0</v>
      </c>
      <c r="Q1471">
        <f t="shared" si="121"/>
        <v>0</v>
      </c>
      <c r="R1471">
        <f t="shared" si="122"/>
        <v>0</v>
      </c>
    </row>
    <row r="1472" spans="1:18" ht="15" customHeight="1">
      <c r="A1472" s="17" t="s">
        <v>373</v>
      </c>
      <c r="B1472" s="17" t="s">
        <v>232</v>
      </c>
      <c r="C1472" s="17" t="s">
        <v>36</v>
      </c>
      <c r="D1472" s="17" t="s">
        <v>46</v>
      </c>
      <c r="E1472" s="96" t="s">
        <v>38</v>
      </c>
      <c r="F1472" s="96" t="s">
        <v>38</v>
      </c>
      <c r="G1472" s="19">
        <v>0</v>
      </c>
      <c r="H1472" s="96" t="s">
        <v>38</v>
      </c>
      <c r="I1472" s="96" t="s">
        <v>38</v>
      </c>
      <c r="J1472" s="19">
        <v>903.33</v>
      </c>
      <c r="K1472" s="19">
        <v>0</v>
      </c>
      <c r="L1472" t="str">
        <f>VLOOKUP(LEFT(A1472,FIND("-",A1472)-1),MASTER!A:C,2,FALSE())</f>
        <v>Silver</v>
      </c>
      <c r="M1472" t="str">
        <f>VLOOKUP(LEFT(A1472,FIND("-",A1472)-1),MASTER!A:C,3,FALSE())</f>
        <v>Sale</v>
      </c>
      <c r="N1472" t="str">
        <f t="shared" si="118"/>
        <v/>
      </c>
      <c r="O1472" t="str">
        <f t="shared" si="119"/>
        <v/>
      </c>
      <c r="P1472">
        <f t="shared" si="120"/>
        <v>0</v>
      </c>
      <c r="Q1472">
        <f t="shared" si="121"/>
        <v>0</v>
      </c>
      <c r="R1472">
        <f t="shared" si="122"/>
        <v>0</v>
      </c>
    </row>
    <row r="1473" spans="1:18" ht="15" customHeight="1">
      <c r="A1473" s="17" t="s">
        <v>373</v>
      </c>
      <c r="B1473" s="17" t="s">
        <v>232</v>
      </c>
      <c r="C1473" s="17" t="s">
        <v>36</v>
      </c>
      <c r="D1473" s="17" t="s">
        <v>47</v>
      </c>
      <c r="E1473" s="96" t="s">
        <v>38</v>
      </c>
      <c r="F1473" s="96" t="s">
        <v>38</v>
      </c>
      <c r="G1473" s="19">
        <v>0</v>
      </c>
      <c r="H1473" s="96" t="s">
        <v>38</v>
      </c>
      <c r="I1473" s="96" t="s">
        <v>38</v>
      </c>
      <c r="J1473" s="19">
        <v>903.33</v>
      </c>
      <c r="K1473" s="19">
        <v>0</v>
      </c>
      <c r="L1473" t="str">
        <f>VLOOKUP(LEFT(A1473,FIND("-",A1473)-1),MASTER!A:C,2,FALSE())</f>
        <v>Silver</v>
      </c>
      <c r="M1473" t="str">
        <f>VLOOKUP(LEFT(A1473,FIND("-",A1473)-1),MASTER!A:C,3,FALSE())</f>
        <v>Sale</v>
      </c>
      <c r="N1473" t="str">
        <f t="shared" si="118"/>
        <v/>
      </c>
      <c r="O1473" t="str">
        <f t="shared" si="119"/>
        <v/>
      </c>
      <c r="P1473">
        <f t="shared" si="120"/>
        <v>0</v>
      </c>
      <c r="Q1473">
        <f t="shared" si="121"/>
        <v>0</v>
      </c>
      <c r="R1473">
        <f t="shared" si="122"/>
        <v>0</v>
      </c>
    </row>
    <row r="1474" spans="1:18" ht="15" customHeight="1">
      <c r="A1474" s="17" t="s">
        <v>373</v>
      </c>
      <c r="B1474" s="17" t="s">
        <v>232</v>
      </c>
      <c r="C1474" s="17" t="s">
        <v>36</v>
      </c>
      <c r="D1474" s="17" t="s">
        <v>46</v>
      </c>
      <c r="E1474" s="96" t="s">
        <v>38</v>
      </c>
      <c r="F1474" s="96" t="s">
        <v>38</v>
      </c>
      <c r="G1474" s="19">
        <v>0</v>
      </c>
      <c r="H1474" s="96" t="s">
        <v>38</v>
      </c>
      <c r="I1474" s="96" t="s">
        <v>38</v>
      </c>
      <c r="J1474" s="19">
        <v>180.84</v>
      </c>
      <c r="K1474" s="19">
        <v>0</v>
      </c>
      <c r="L1474" t="str">
        <f>VLOOKUP(LEFT(A1474,FIND("-",A1474)-1),MASTER!A:C,2,FALSE())</f>
        <v>Silver</v>
      </c>
      <c r="M1474" t="str">
        <f>VLOOKUP(LEFT(A1474,FIND("-",A1474)-1),MASTER!A:C,3,FALSE())</f>
        <v>Sale</v>
      </c>
      <c r="N1474" t="str">
        <f t="shared" si="118"/>
        <v/>
      </c>
      <c r="O1474" t="str">
        <f t="shared" si="119"/>
        <v/>
      </c>
      <c r="P1474">
        <f t="shared" si="120"/>
        <v>0</v>
      </c>
      <c r="Q1474">
        <f t="shared" si="121"/>
        <v>0</v>
      </c>
      <c r="R1474">
        <f t="shared" si="122"/>
        <v>0</v>
      </c>
    </row>
    <row r="1475" spans="1:18" ht="15" customHeight="1">
      <c r="A1475" s="17" t="s">
        <v>373</v>
      </c>
      <c r="B1475" s="17" t="s">
        <v>232</v>
      </c>
      <c r="C1475" s="17" t="s">
        <v>36</v>
      </c>
      <c r="D1475" s="17" t="s">
        <v>47</v>
      </c>
      <c r="E1475" s="96" t="s">
        <v>38</v>
      </c>
      <c r="F1475" s="96" t="s">
        <v>38</v>
      </c>
      <c r="G1475" s="19">
        <v>0</v>
      </c>
      <c r="H1475" s="96" t="s">
        <v>38</v>
      </c>
      <c r="I1475" s="96" t="s">
        <v>38</v>
      </c>
      <c r="J1475" s="19">
        <v>180.84</v>
      </c>
      <c r="K1475" s="19">
        <v>0</v>
      </c>
      <c r="L1475" t="str">
        <f>VLOOKUP(LEFT(A1475,FIND("-",A1475)-1),MASTER!A:C,2,FALSE())</f>
        <v>Silver</v>
      </c>
      <c r="M1475" t="str">
        <f>VLOOKUP(LEFT(A1475,FIND("-",A1475)-1),MASTER!A:C,3,FALSE())</f>
        <v>Sale</v>
      </c>
      <c r="N1475" t="str">
        <f t="shared" si="118"/>
        <v/>
      </c>
      <c r="O1475" t="str">
        <f t="shared" si="119"/>
        <v/>
      </c>
      <c r="P1475">
        <f t="shared" si="120"/>
        <v>0</v>
      </c>
      <c r="Q1475">
        <f t="shared" si="121"/>
        <v>0</v>
      </c>
      <c r="R1475">
        <f t="shared" si="122"/>
        <v>0</v>
      </c>
    </row>
    <row r="1476" spans="1:18" ht="15" customHeight="1">
      <c r="A1476" s="17" t="s">
        <v>373</v>
      </c>
      <c r="B1476" s="17" t="s">
        <v>232</v>
      </c>
      <c r="C1476" s="17" t="s">
        <v>36</v>
      </c>
      <c r="D1476" s="17" t="s">
        <v>40</v>
      </c>
      <c r="E1476" s="96" t="s">
        <v>38</v>
      </c>
      <c r="F1476" s="96" t="s">
        <v>38</v>
      </c>
      <c r="G1476" s="19">
        <v>0</v>
      </c>
      <c r="H1476" s="96" t="s">
        <v>38</v>
      </c>
      <c r="I1476" s="96" t="s">
        <v>38</v>
      </c>
      <c r="J1476" s="19">
        <v>1088.2</v>
      </c>
      <c r="K1476" s="19">
        <v>0</v>
      </c>
      <c r="L1476" t="str">
        <f>VLOOKUP(LEFT(A1476,FIND("-",A1476)-1),MASTER!A:C,2,FALSE())</f>
        <v>Silver</v>
      </c>
      <c r="M1476" t="str">
        <f>VLOOKUP(LEFT(A1476,FIND("-",A1476)-1),MASTER!A:C,3,FALSE())</f>
        <v>Sale</v>
      </c>
      <c r="N1476" t="str">
        <f t="shared" si="118"/>
        <v/>
      </c>
      <c r="O1476" t="str">
        <f t="shared" si="119"/>
        <v/>
      </c>
      <c r="P1476">
        <f t="shared" si="120"/>
        <v>0</v>
      </c>
      <c r="Q1476">
        <f t="shared" si="121"/>
        <v>0</v>
      </c>
      <c r="R1476">
        <f t="shared" si="122"/>
        <v>0</v>
      </c>
    </row>
    <row r="1477" spans="1:18" ht="15" customHeight="1">
      <c r="A1477" s="17" t="s">
        <v>373</v>
      </c>
      <c r="B1477" s="17" t="s">
        <v>232</v>
      </c>
      <c r="C1477" s="17" t="s">
        <v>36</v>
      </c>
      <c r="D1477" s="17" t="s">
        <v>41</v>
      </c>
      <c r="E1477" s="96" t="s">
        <v>38</v>
      </c>
      <c r="F1477" s="96" t="s">
        <v>38</v>
      </c>
      <c r="G1477" s="19">
        <v>0</v>
      </c>
      <c r="H1477" s="96" t="s">
        <v>38</v>
      </c>
      <c r="I1477" s="96" t="s">
        <v>38</v>
      </c>
      <c r="J1477" s="19">
        <v>1088.2</v>
      </c>
      <c r="K1477" s="19">
        <v>0</v>
      </c>
      <c r="L1477" t="str">
        <f>VLOOKUP(LEFT(A1477,FIND("-",A1477)-1),MASTER!A:C,2,FALSE())</f>
        <v>Silver</v>
      </c>
      <c r="M1477" t="str">
        <f>VLOOKUP(LEFT(A1477,FIND("-",A1477)-1),MASTER!A:C,3,FALSE())</f>
        <v>Sale</v>
      </c>
      <c r="N1477" t="str">
        <f t="shared" si="118"/>
        <v/>
      </c>
      <c r="O1477" t="str">
        <f t="shared" si="119"/>
        <v/>
      </c>
      <c r="P1477">
        <f t="shared" si="120"/>
        <v>0</v>
      </c>
      <c r="Q1477">
        <f t="shared" si="121"/>
        <v>0</v>
      </c>
      <c r="R1477">
        <f t="shared" si="122"/>
        <v>0</v>
      </c>
    </row>
    <row r="1478" spans="1:18" ht="15" customHeight="1">
      <c r="A1478" s="17" t="s">
        <v>373</v>
      </c>
      <c r="B1478" s="17" t="s">
        <v>232</v>
      </c>
      <c r="C1478" s="17" t="s">
        <v>36</v>
      </c>
      <c r="D1478" s="17" t="s">
        <v>40</v>
      </c>
      <c r="E1478" s="96" t="s">
        <v>38</v>
      </c>
      <c r="F1478" s="96" t="s">
        <v>38</v>
      </c>
      <c r="G1478" s="19">
        <v>0</v>
      </c>
      <c r="H1478" s="96" t="s">
        <v>38</v>
      </c>
      <c r="I1478" s="96" t="s">
        <v>38</v>
      </c>
      <c r="J1478" s="19">
        <v>179.82</v>
      </c>
      <c r="K1478" s="19">
        <v>0</v>
      </c>
      <c r="L1478" t="str">
        <f>VLOOKUP(LEFT(A1478,FIND("-",A1478)-1),MASTER!A:C,2,FALSE())</f>
        <v>Silver</v>
      </c>
      <c r="M1478" t="str">
        <f>VLOOKUP(LEFT(A1478,FIND("-",A1478)-1),MASTER!A:C,3,FALSE())</f>
        <v>Sale</v>
      </c>
      <c r="N1478" t="str">
        <f t="shared" si="118"/>
        <v/>
      </c>
      <c r="O1478" t="str">
        <f t="shared" si="119"/>
        <v/>
      </c>
      <c r="P1478">
        <f t="shared" si="120"/>
        <v>0</v>
      </c>
      <c r="Q1478">
        <f t="shared" si="121"/>
        <v>0</v>
      </c>
      <c r="R1478">
        <f t="shared" si="122"/>
        <v>0</v>
      </c>
    </row>
    <row r="1479" spans="1:18" ht="15" customHeight="1">
      <c r="A1479" s="17" t="s">
        <v>373</v>
      </c>
      <c r="B1479" s="17" t="s">
        <v>232</v>
      </c>
      <c r="C1479" s="17" t="s">
        <v>36</v>
      </c>
      <c r="D1479" s="17" t="s">
        <v>41</v>
      </c>
      <c r="E1479" s="96" t="s">
        <v>38</v>
      </c>
      <c r="F1479" s="96" t="s">
        <v>38</v>
      </c>
      <c r="G1479" s="19">
        <v>0</v>
      </c>
      <c r="H1479" s="96" t="s">
        <v>38</v>
      </c>
      <c r="I1479" s="96" t="s">
        <v>38</v>
      </c>
      <c r="J1479" s="19">
        <v>179.82</v>
      </c>
      <c r="K1479" s="19">
        <v>0</v>
      </c>
      <c r="L1479" t="str">
        <f>VLOOKUP(LEFT(A1479,FIND("-",A1479)-1),MASTER!A:C,2,FALSE())</f>
        <v>Silver</v>
      </c>
      <c r="M1479" t="str">
        <f>VLOOKUP(LEFT(A1479,FIND("-",A1479)-1),MASTER!A:C,3,FALSE())</f>
        <v>Sale</v>
      </c>
      <c r="N1479" t="str">
        <f t="shared" si="118"/>
        <v/>
      </c>
      <c r="O1479" t="str">
        <f t="shared" si="119"/>
        <v/>
      </c>
      <c r="P1479">
        <f t="shared" si="120"/>
        <v>0</v>
      </c>
      <c r="Q1479">
        <f t="shared" si="121"/>
        <v>0</v>
      </c>
      <c r="R1479">
        <f t="shared" si="122"/>
        <v>0</v>
      </c>
    </row>
    <row r="1480" spans="1:18" ht="15" customHeight="1">
      <c r="A1480" s="17" t="s">
        <v>373</v>
      </c>
      <c r="B1480" s="17" t="s">
        <v>232</v>
      </c>
      <c r="C1480" s="17" t="s">
        <v>36</v>
      </c>
      <c r="D1480" s="17" t="s">
        <v>42</v>
      </c>
      <c r="E1480" s="96" t="s">
        <v>38</v>
      </c>
      <c r="F1480" s="96" t="s">
        <v>38</v>
      </c>
      <c r="G1480" s="19">
        <v>0.47</v>
      </c>
      <c r="H1480" s="96" t="s">
        <v>38</v>
      </c>
      <c r="I1480" s="96" t="s">
        <v>38</v>
      </c>
      <c r="J1480" s="19">
        <v>0</v>
      </c>
      <c r="K1480" s="19">
        <v>0</v>
      </c>
      <c r="L1480" t="str">
        <f>VLOOKUP(LEFT(A1480,FIND("-",A1480)-1),MASTER!A:C,2,FALSE())</f>
        <v>Silver</v>
      </c>
      <c r="M1480" t="str">
        <f>VLOOKUP(LEFT(A1480,FIND("-",A1480)-1),MASTER!A:C,3,FALSE())</f>
        <v>Sale</v>
      </c>
      <c r="N1480" t="str">
        <f t="shared" si="118"/>
        <v/>
      </c>
      <c r="O1480" t="str">
        <f t="shared" si="119"/>
        <v/>
      </c>
      <c r="P1480">
        <f t="shared" si="120"/>
        <v>0</v>
      </c>
      <c r="Q1480">
        <f t="shared" si="121"/>
        <v>0</v>
      </c>
      <c r="R1480">
        <f t="shared" si="122"/>
        <v>0</v>
      </c>
    </row>
    <row r="1481" spans="1:18" ht="15" customHeight="1">
      <c r="A1481" s="17" t="s">
        <v>373</v>
      </c>
      <c r="B1481" s="17" t="s">
        <v>232</v>
      </c>
      <c r="C1481" s="17" t="s">
        <v>36</v>
      </c>
      <c r="D1481" s="17" t="s">
        <v>43</v>
      </c>
      <c r="E1481" s="96" t="s">
        <v>38</v>
      </c>
      <c r="F1481" s="96" t="s">
        <v>38</v>
      </c>
      <c r="G1481" s="19">
        <v>161516</v>
      </c>
      <c r="H1481" s="96" t="s">
        <v>38</v>
      </c>
      <c r="I1481" s="96" t="s">
        <v>38</v>
      </c>
      <c r="J1481" s="19">
        <v>0</v>
      </c>
      <c r="K1481" s="19">
        <v>0</v>
      </c>
      <c r="L1481" t="str">
        <f>VLOOKUP(LEFT(A1481,FIND("-",A1481)-1),MASTER!A:C,2,FALSE())</f>
        <v>Silver</v>
      </c>
      <c r="M1481" t="str">
        <f>VLOOKUP(LEFT(A1481,FIND("-",A1481)-1),MASTER!A:C,3,FALSE())</f>
        <v>Sale</v>
      </c>
      <c r="N1481" t="str">
        <f t="shared" si="118"/>
        <v/>
      </c>
      <c r="O1481" t="str">
        <f t="shared" si="119"/>
        <v/>
      </c>
      <c r="P1481">
        <f t="shared" si="120"/>
        <v>0</v>
      </c>
      <c r="Q1481">
        <f t="shared" si="121"/>
        <v>0</v>
      </c>
      <c r="R1481">
        <f t="shared" si="122"/>
        <v>0</v>
      </c>
    </row>
    <row r="1482" spans="1:18" ht="15" customHeight="1">
      <c r="A1482" s="17" t="s">
        <v>374</v>
      </c>
      <c r="B1482" s="17" t="s">
        <v>232</v>
      </c>
      <c r="C1482" s="17" t="s">
        <v>36</v>
      </c>
      <c r="D1482" s="17" t="s">
        <v>37</v>
      </c>
      <c r="E1482" s="96" t="s">
        <v>38</v>
      </c>
      <c r="F1482" s="19">
        <v>0</v>
      </c>
      <c r="G1482" s="19">
        <v>0</v>
      </c>
      <c r="H1482" s="97">
        <v>11.297000000000001</v>
      </c>
      <c r="I1482" s="19">
        <v>82.33</v>
      </c>
      <c r="J1482" s="19">
        <v>3463.8</v>
      </c>
      <c r="K1482" s="19">
        <v>3463.8</v>
      </c>
      <c r="L1482" t="str">
        <f>VLOOKUP(LEFT(A1482,FIND("-",A1482)-1),MASTER!A:C,2,FALSE())</f>
        <v>Silver</v>
      </c>
      <c r="M1482" t="str">
        <f>VLOOKUP(LEFT(A1482,FIND("-",A1482)-1),MASTER!A:C,3,FALSE())</f>
        <v>Sale</v>
      </c>
      <c r="N1482">
        <f t="shared" si="118"/>
        <v>11.297000000000001</v>
      </c>
      <c r="O1482">
        <f t="shared" si="119"/>
        <v>82.33</v>
      </c>
      <c r="P1482">
        <f t="shared" si="120"/>
        <v>930.08199999999999</v>
      </c>
      <c r="Q1482">
        <f t="shared" si="121"/>
        <v>930.08199999999999</v>
      </c>
      <c r="R1482">
        <f t="shared" si="122"/>
        <v>0</v>
      </c>
    </row>
    <row r="1483" spans="1:18" ht="15" customHeight="1">
      <c r="A1483" s="17" t="s">
        <v>374</v>
      </c>
      <c r="B1483" s="17" t="s">
        <v>232</v>
      </c>
      <c r="C1483" s="17" t="s">
        <v>36</v>
      </c>
      <c r="D1483" s="17" t="s">
        <v>40</v>
      </c>
      <c r="E1483" s="96" t="s">
        <v>38</v>
      </c>
      <c r="F1483" s="96" t="s">
        <v>38</v>
      </c>
      <c r="G1483" s="19">
        <v>0</v>
      </c>
      <c r="H1483" s="96" t="s">
        <v>38</v>
      </c>
      <c r="I1483" s="96" t="s">
        <v>38</v>
      </c>
      <c r="J1483" s="19">
        <v>51.96</v>
      </c>
      <c r="K1483" s="19">
        <v>0</v>
      </c>
      <c r="L1483" t="str">
        <f>VLOOKUP(LEFT(A1483,FIND("-",A1483)-1),MASTER!A:C,2,FALSE())</f>
        <v>Silver</v>
      </c>
      <c r="M1483" t="str">
        <f>VLOOKUP(LEFT(A1483,FIND("-",A1483)-1),MASTER!A:C,3,FALSE())</f>
        <v>Sale</v>
      </c>
      <c r="N1483" t="str">
        <f t="shared" si="118"/>
        <v/>
      </c>
      <c r="O1483" t="str">
        <f t="shared" si="119"/>
        <v/>
      </c>
      <c r="P1483">
        <f t="shared" si="120"/>
        <v>0</v>
      </c>
      <c r="Q1483">
        <f t="shared" si="121"/>
        <v>0</v>
      </c>
      <c r="R1483">
        <f t="shared" si="122"/>
        <v>0</v>
      </c>
    </row>
    <row r="1484" spans="1:18" ht="15" customHeight="1">
      <c r="A1484" s="17" t="s">
        <v>374</v>
      </c>
      <c r="B1484" s="17" t="s">
        <v>232</v>
      </c>
      <c r="C1484" s="17" t="s">
        <v>36</v>
      </c>
      <c r="D1484" s="17" t="s">
        <v>41</v>
      </c>
      <c r="E1484" s="96" t="s">
        <v>38</v>
      </c>
      <c r="F1484" s="96" t="s">
        <v>38</v>
      </c>
      <c r="G1484" s="19">
        <v>0</v>
      </c>
      <c r="H1484" s="96" t="s">
        <v>38</v>
      </c>
      <c r="I1484" s="96" t="s">
        <v>38</v>
      </c>
      <c r="J1484" s="19">
        <v>51.96</v>
      </c>
      <c r="K1484" s="19">
        <v>0</v>
      </c>
      <c r="L1484" t="str">
        <f>VLOOKUP(LEFT(A1484,FIND("-",A1484)-1),MASTER!A:C,2,FALSE())</f>
        <v>Silver</v>
      </c>
      <c r="M1484" t="str">
        <f>VLOOKUP(LEFT(A1484,FIND("-",A1484)-1),MASTER!A:C,3,FALSE())</f>
        <v>Sale</v>
      </c>
      <c r="N1484" t="str">
        <f t="shared" si="118"/>
        <v/>
      </c>
      <c r="O1484" t="str">
        <f t="shared" si="119"/>
        <v/>
      </c>
      <c r="P1484">
        <f t="shared" si="120"/>
        <v>0</v>
      </c>
      <c r="Q1484">
        <f t="shared" si="121"/>
        <v>0</v>
      </c>
      <c r="R1484">
        <f t="shared" si="122"/>
        <v>0</v>
      </c>
    </row>
    <row r="1485" spans="1:18" ht="15" customHeight="1">
      <c r="A1485" s="17" t="s">
        <v>374</v>
      </c>
      <c r="B1485" s="17" t="s">
        <v>232</v>
      </c>
      <c r="C1485" s="17" t="s">
        <v>36</v>
      </c>
      <c r="D1485" s="17" t="s">
        <v>42</v>
      </c>
      <c r="E1485" s="96" t="s">
        <v>38</v>
      </c>
      <c r="F1485" s="96" t="s">
        <v>38</v>
      </c>
      <c r="G1485" s="19">
        <v>0</v>
      </c>
      <c r="H1485" s="96" t="s">
        <v>38</v>
      </c>
      <c r="I1485" s="96" t="s">
        <v>38</v>
      </c>
      <c r="J1485" s="19">
        <v>0.28000000000000003</v>
      </c>
      <c r="K1485" s="19">
        <v>0</v>
      </c>
      <c r="L1485" t="str">
        <f>VLOOKUP(LEFT(A1485,FIND("-",A1485)-1),MASTER!A:C,2,FALSE())</f>
        <v>Silver</v>
      </c>
      <c r="M1485" t="str">
        <f>VLOOKUP(LEFT(A1485,FIND("-",A1485)-1),MASTER!A:C,3,FALSE())</f>
        <v>Sale</v>
      </c>
      <c r="N1485" t="str">
        <f t="shared" si="118"/>
        <v/>
      </c>
      <c r="O1485" t="str">
        <f t="shared" si="119"/>
        <v/>
      </c>
      <c r="P1485">
        <f t="shared" si="120"/>
        <v>0</v>
      </c>
      <c r="Q1485">
        <f t="shared" si="121"/>
        <v>0</v>
      </c>
      <c r="R1485">
        <f t="shared" si="122"/>
        <v>0</v>
      </c>
    </row>
    <row r="1486" spans="1:18" ht="15" customHeight="1">
      <c r="A1486" s="17" t="s">
        <v>374</v>
      </c>
      <c r="B1486" s="17" t="s">
        <v>232</v>
      </c>
      <c r="C1486" s="17" t="s">
        <v>36</v>
      </c>
      <c r="D1486" s="17" t="s">
        <v>43</v>
      </c>
      <c r="E1486" s="96" t="s">
        <v>38</v>
      </c>
      <c r="F1486" s="96" t="s">
        <v>38</v>
      </c>
      <c r="G1486" s="19">
        <v>3568</v>
      </c>
      <c r="H1486" s="96" t="s">
        <v>38</v>
      </c>
      <c r="I1486" s="96" t="s">
        <v>38</v>
      </c>
      <c r="J1486" s="19">
        <v>0</v>
      </c>
      <c r="K1486" s="19">
        <v>0</v>
      </c>
      <c r="L1486" t="str">
        <f>VLOOKUP(LEFT(A1486,FIND("-",A1486)-1),MASTER!A:C,2,FALSE())</f>
        <v>Silver</v>
      </c>
      <c r="M1486" t="str">
        <f>VLOOKUP(LEFT(A1486,FIND("-",A1486)-1),MASTER!A:C,3,FALSE())</f>
        <v>Sale</v>
      </c>
      <c r="N1486" t="str">
        <f t="shared" si="118"/>
        <v/>
      </c>
      <c r="O1486" t="str">
        <f t="shared" si="119"/>
        <v/>
      </c>
      <c r="P1486">
        <f t="shared" si="120"/>
        <v>0</v>
      </c>
      <c r="Q1486">
        <f t="shared" si="121"/>
        <v>0</v>
      </c>
      <c r="R1486">
        <f t="shared" si="122"/>
        <v>0</v>
      </c>
    </row>
    <row r="1487" spans="1:18" ht="15" customHeight="1">
      <c r="A1487" s="17" t="s">
        <v>375</v>
      </c>
      <c r="B1487" s="17" t="s">
        <v>232</v>
      </c>
      <c r="C1487" s="17" t="s">
        <v>36</v>
      </c>
      <c r="D1487" s="17" t="s">
        <v>37</v>
      </c>
      <c r="E1487" s="96" t="s">
        <v>38</v>
      </c>
      <c r="F1487" s="19">
        <v>0</v>
      </c>
      <c r="G1487" s="19">
        <v>0</v>
      </c>
      <c r="H1487" s="97">
        <v>81.484999999999999</v>
      </c>
      <c r="I1487" s="19">
        <v>82.33</v>
      </c>
      <c r="J1487" s="19">
        <v>20784.87</v>
      </c>
      <c r="K1487" s="19">
        <v>20784.87</v>
      </c>
      <c r="L1487" t="str">
        <f>VLOOKUP(LEFT(A1487,FIND("-",A1487)-1),MASTER!A:C,2,FALSE())</f>
        <v>Silver</v>
      </c>
      <c r="M1487" t="str">
        <f>VLOOKUP(LEFT(A1487,FIND("-",A1487)-1),MASTER!A:C,3,FALSE())</f>
        <v>Sale</v>
      </c>
      <c r="N1487">
        <f t="shared" si="118"/>
        <v>81.484999999999999</v>
      </c>
      <c r="O1487">
        <f t="shared" si="119"/>
        <v>82.33</v>
      </c>
      <c r="P1487">
        <f t="shared" si="120"/>
        <v>6708.66</v>
      </c>
      <c r="Q1487">
        <f t="shared" si="121"/>
        <v>6708.66</v>
      </c>
      <c r="R1487">
        <f t="shared" si="122"/>
        <v>0</v>
      </c>
    </row>
    <row r="1488" spans="1:18" ht="15" customHeight="1">
      <c r="A1488" s="17" t="s">
        <v>375</v>
      </c>
      <c r="B1488" s="17" t="s">
        <v>232</v>
      </c>
      <c r="C1488" s="17" t="s">
        <v>36</v>
      </c>
      <c r="D1488" s="17" t="s">
        <v>40</v>
      </c>
      <c r="E1488" s="96" t="s">
        <v>38</v>
      </c>
      <c r="F1488" s="96" t="s">
        <v>38</v>
      </c>
      <c r="G1488" s="19">
        <v>0</v>
      </c>
      <c r="H1488" s="96" t="s">
        <v>38</v>
      </c>
      <c r="I1488" s="96" t="s">
        <v>38</v>
      </c>
      <c r="J1488" s="19">
        <v>311.77</v>
      </c>
      <c r="K1488" s="19">
        <v>0</v>
      </c>
      <c r="L1488" t="str">
        <f>VLOOKUP(LEFT(A1488,FIND("-",A1488)-1),MASTER!A:C,2,FALSE())</f>
        <v>Silver</v>
      </c>
      <c r="M1488" t="str">
        <f>VLOOKUP(LEFT(A1488,FIND("-",A1488)-1),MASTER!A:C,3,FALSE())</f>
        <v>Sale</v>
      </c>
      <c r="N1488" t="str">
        <f t="shared" si="118"/>
        <v/>
      </c>
      <c r="O1488" t="str">
        <f t="shared" si="119"/>
        <v/>
      </c>
      <c r="P1488">
        <f t="shared" si="120"/>
        <v>0</v>
      </c>
      <c r="Q1488">
        <f t="shared" si="121"/>
        <v>0</v>
      </c>
      <c r="R1488">
        <f t="shared" si="122"/>
        <v>0</v>
      </c>
    </row>
    <row r="1489" spans="1:18" ht="15" customHeight="1">
      <c r="A1489" s="17" t="s">
        <v>375</v>
      </c>
      <c r="B1489" s="17" t="s">
        <v>232</v>
      </c>
      <c r="C1489" s="17" t="s">
        <v>36</v>
      </c>
      <c r="D1489" s="17" t="s">
        <v>41</v>
      </c>
      <c r="E1489" s="96" t="s">
        <v>38</v>
      </c>
      <c r="F1489" s="96" t="s">
        <v>38</v>
      </c>
      <c r="G1489" s="19">
        <v>0</v>
      </c>
      <c r="H1489" s="96" t="s">
        <v>38</v>
      </c>
      <c r="I1489" s="96" t="s">
        <v>38</v>
      </c>
      <c r="J1489" s="19">
        <v>311.77</v>
      </c>
      <c r="K1489" s="19">
        <v>0</v>
      </c>
      <c r="L1489" t="str">
        <f>VLOOKUP(LEFT(A1489,FIND("-",A1489)-1),MASTER!A:C,2,FALSE())</f>
        <v>Silver</v>
      </c>
      <c r="M1489" t="str">
        <f>VLOOKUP(LEFT(A1489,FIND("-",A1489)-1),MASTER!A:C,3,FALSE())</f>
        <v>Sale</v>
      </c>
      <c r="N1489" t="str">
        <f t="shared" si="118"/>
        <v/>
      </c>
      <c r="O1489" t="str">
        <f t="shared" si="119"/>
        <v/>
      </c>
      <c r="P1489">
        <f t="shared" si="120"/>
        <v>0</v>
      </c>
      <c r="Q1489">
        <f t="shared" si="121"/>
        <v>0</v>
      </c>
      <c r="R1489">
        <f t="shared" si="122"/>
        <v>0</v>
      </c>
    </row>
    <row r="1490" spans="1:18" ht="15" customHeight="1">
      <c r="A1490" s="17" t="s">
        <v>375</v>
      </c>
      <c r="B1490" s="17" t="s">
        <v>232</v>
      </c>
      <c r="C1490" s="17" t="s">
        <v>36</v>
      </c>
      <c r="D1490" s="17" t="s">
        <v>42</v>
      </c>
      <c r="E1490" s="96" t="s">
        <v>38</v>
      </c>
      <c r="F1490" s="96" t="s">
        <v>38</v>
      </c>
      <c r="G1490" s="19">
        <v>0.41</v>
      </c>
      <c r="H1490" s="96" t="s">
        <v>38</v>
      </c>
      <c r="I1490" s="96" t="s">
        <v>38</v>
      </c>
      <c r="J1490" s="19">
        <v>0</v>
      </c>
      <c r="K1490" s="19">
        <v>0</v>
      </c>
      <c r="L1490" t="str">
        <f>VLOOKUP(LEFT(A1490,FIND("-",A1490)-1),MASTER!A:C,2,FALSE())</f>
        <v>Silver</v>
      </c>
      <c r="M1490" t="str">
        <f>VLOOKUP(LEFT(A1490,FIND("-",A1490)-1),MASTER!A:C,3,FALSE())</f>
        <v>Sale</v>
      </c>
      <c r="N1490" t="str">
        <f t="shared" si="118"/>
        <v/>
      </c>
      <c r="O1490" t="str">
        <f t="shared" si="119"/>
        <v/>
      </c>
      <c r="P1490">
        <f t="shared" si="120"/>
        <v>0</v>
      </c>
      <c r="Q1490">
        <f t="shared" si="121"/>
        <v>0</v>
      </c>
      <c r="R1490">
        <f t="shared" si="122"/>
        <v>0</v>
      </c>
    </row>
    <row r="1491" spans="1:18" ht="15" customHeight="1">
      <c r="A1491" s="17" t="s">
        <v>375</v>
      </c>
      <c r="B1491" s="17" t="s">
        <v>232</v>
      </c>
      <c r="C1491" s="17" t="s">
        <v>36</v>
      </c>
      <c r="D1491" s="17" t="s">
        <v>43</v>
      </c>
      <c r="E1491" s="96" t="s">
        <v>38</v>
      </c>
      <c r="F1491" s="96" t="s">
        <v>38</v>
      </c>
      <c r="G1491" s="19">
        <v>21408</v>
      </c>
      <c r="H1491" s="96" t="s">
        <v>38</v>
      </c>
      <c r="I1491" s="96" t="s">
        <v>38</v>
      </c>
      <c r="J1491" s="19">
        <v>0</v>
      </c>
      <c r="K1491" s="19">
        <v>0</v>
      </c>
      <c r="L1491" t="str">
        <f>VLOOKUP(LEFT(A1491,FIND("-",A1491)-1),MASTER!A:C,2,FALSE())</f>
        <v>Silver</v>
      </c>
      <c r="M1491" t="str">
        <f>VLOOKUP(LEFT(A1491,FIND("-",A1491)-1),MASTER!A:C,3,FALSE())</f>
        <v>Sale</v>
      </c>
      <c r="N1491" t="str">
        <f t="shared" si="118"/>
        <v/>
      </c>
      <c r="O1491" t="str">
        <f t="shared" si="119"/>
        <v/>
      </c>
      <c r="P1491">
        <f t="shared" si="120"/>
        <v>0</v>
      </c>
      <c r="Q1491">
        <f t="shared" si="121"/>
        <v>0</v>
      </c>
      <c r="R1491">
        <f t="shared" si="122"/>
        <v>0</v>
      </c>
    </row>
    <row r="1492" spans="1:18" ht="15" customHeight="1">
      <c r="A1492" s="17" t="s">
        <v>376</v>
      </c>
      <c r="B1492" s="17" t="s">
        <v>232</v>
      </c>
      <c r="C1492" s="17" t="s">
        <v>36</v>
      </c>
      <c r="D1492" s="17" t="s">
        <v>44</v>
      </c>
      <c r="E1492" s="96" t="s">
        <v>38</v>
      </c>
      <c r="F1492" s="19">
        <v>0</v>
      </c>
      <c r="G1492" s="19">
        <v>0</v>
      </c>
      <c r="H1492" s="97">
        <v>5209.6509999999998</v>
      </c>
      <c r="I1492" s="19">
        <v>82.33</v>
      </c>
      <c r="J1492" s="19">
        <v>82406.11</v>
      </c>
      <c r="K1492" s="19">
        <v>82406.11</v>
      </c>
      <c r="L1492" t="str">
        <f>VLOOKUP(LEFT(A1492,FIND("-",A1492)-1),MASTER!A:C,2,FALSE())</f>
        <v>Silver</v>
      </c>
      <c r="M1492" t="str">
        <f>VLOOKUP(LEFT(A1492,FIND("-",A1492)-1),MASTER!A:C,3,FALSE())</f>
        <v>Sale</v>
      </c>
      <c r="N1492">
        <f t="shared" si="118"/>
        <v>5209.6509999999998</v>
      </c>
      <c r="O1492">
        <f t="shared" si="119"/>
        <v>82.33</v>
      </c>
      <c r="P1492">
        <f t="shared" si="120"/>
        <v>428910.56699999998</v>
      </c>
      <c r="Q1492">
        <f t="shared" si="121"/>
        <v>428910.56699999998</v>
      </c>
      <c r="R1492">
        <f t="shared" si="122"/>
        <v>0</v>
      </c>
    </row>
    <row r="1493" spans="1:18" ht="15" customHeight="1">
      <c r="A1493" s="17" t="s">
        <v>376</v>
      </c>
      <c r="B1493" s="17" t="s">
        <v>232</v>
      </c>
      <c r="C1493" s="17" t="s">
        <v>36</v>
      </c>
      <c r="D1493" s="17" t="s">
        <v>45</v>
      </c>
      <c r="E1493" s="96" t="s">
        <v>38</v>
      </c>
      <c r="F1493" s="96" t="s">
        <v>38</v>
      </c>
      <c r="G1493" s="19">
        <v>0</v>
      </c>
      <c r="H1493" s="96" t="s">
        <v>38</v>
      </c>
      <c r="I1493" s="96" t="s">
        <v>38</v>
      </c>
      <c r="J1493" s="19">
        <v>9467.8700000000008</v>
      </c>
      <c r="K1493" s="19">
        <v>9467.8700000000008</v>
      </c>
      <c r="L1493" t="str">
        <f>VLOOKUP(LEFT(A1493,FIND("-",A1493)-1),MASTER!A:C,2,FALSE())</f>
        <v>Silver</v>
      </c>
      <c r="M1493" t="str">
        <f>VLOOKUP(LEFT(A1493,FIND("-",A1493)-1),MASTER!A:C,3,FALSE())</f>
        <v>Sale</v>
      </c>
      <c r="N1493" t="str">
        <f t="shared" si="118"/>
        <v/>
      </c>
      <c r="O1493" t="str">
        <f t="shared" si="119"/>
        <v/>
      </c>
      <c r="P1493">
        <f t="shared" si="120"/>
        <v>0</v>
      </c>
      <c r="Q1493">
        <f t="shared" si="121"/>
        <v>0</v>
      </c>
      <c r="R1493">
        <f t="shared" si="122"/>
        <v>0</v>
      </c>
    </row>
    <row r="1494" spans="1:18" ht="15" customHeight="1">
      <c r="A1494" s="17" t="s">
        <v>376</v>
      </c>
      <c r="B1494" s="17" t="s">
        <v>232</v>
      </c>
      <c r="C1494" s="17" t="s">
        <v>36</v>
      </c>
      <c r="D1494" s="17" t="s">
        <v>37</v>
      </c>
      <c r="E1494" s="96" t="s">
        <v>38</v>
      </c>
      <c r="F1494" s="96" t="s">
        <v>38</v>
      </c>
      <c r="G1494" s="19">
        <v>0</v>
      </c>
      <c r="H1494" s="96" t="s">
        <v>38</v>
      </c>
      <c r="I1494" s="96" t="s">
        <v>38</v>
      </c>
      <c r="J1494" s="19">
        <v>186863.01</v>
      </c>
      <c r="K1494" s="19">
        <v>186863.01</v>
      </c>
      <c r="L1494" t="str">
        <f>VLOOKUP(LEFT(A1494,FIND("-",A1494)-1),MASTER!A:C,2,FALSE())</f>
        <v>Silver</v>
      </c>
      <c r="M1494" t="str">
        <f>VLOOKUP(LEFT(A1494,FIND("-",A1494)-1),MASTER!A:C,3,FALSE())</f>
        <v>Sale</v>
      </c>
      <c r="N1494" t="str">
        <f t="shared" si="118"/>
        <v/>
      </c>
      <c r="O1494" t="str">
        <f t="shared" si="119"/>
        <v/>
      </c>
      <c r="P1494">
        <f t="shared" si="120"/>
        <v>0</v>
      </c>
      <c r="Q1494">
        <f t="shared" si="121"/>
        <v>0</v>
      </c>
      <c r="R1494">
        <f t="shared" si="122"/>
        <v>0</v>
      </c>
    </row>
    <row r="1495" spans="1:18" ht="15" customHeight="1">
      <c r="A1495" s="17" t="s">
        <v>376</v>
      </c>
      <c r="B1495" s="17" t="s">
        <v>232</v>
      </c>
      <c r="C1495" s="17" t="s">
        <v>36</v>
      </c>
      <c r="D1495" s="17" t="s">
        <v>39</v>
      </c>
      <c r="E1495" s="96" t="s">
        <v>38</v>
      </c>
      <c r="F1495" s="96" t="s">
        <v>38</v>
      </c>
      <c r="G1495" s="19">
        <v>0</v>
      </c>
      <c r="H1495" s="96" t="s">
        <v>38</v>
      </c>
      <c r="I1495" s="96" t="s">
        <v>38</v>
      </c>
      <c r="J1495" s="19">
        <v>29070.639999999999</v>
      </c>
      <c r="K1495" s="19">
        <v>29070.639999999999</v>
      </c>
      <c r="L1495" t="str">
        <f>VLOOKUP(LEFT(A1495,FIND("-",A1495)-1),MASTER!A:C,2,FALSE())</f>
        <v>Silver</v>
      </c>
      <c r="M1495" t="str">
        <f>VLOOKUP(LEFT(A1495,FIND("-",A1495)-1),MASTER!A:C,3,FALSE())</f>
        <v>Sale</v>
      </c>
      <c r="N1495" t="str">
        <f t="shared" si="118"/>
        <v/>
      </c>
      <c r="O1495" t="str">
        <f t="shared" si="119"/>
        <v/>
      </c>
      <c r="P1495">
        <f t="shared" si="120"/>
        <v>0</v>
      </c>
      <c r="Q1495">
        <f t="shared" si="121"/>
        <v>0</v>
      </c>
      <c r="R1495">
        <f t="shared" si="122"/>
        <v>0</v>
      </c>
    </row>
    <row r="1496" spans="1:18" ht="15" customHeight="1">
      <c r="A1496" s="17" t="s">
        <v>376</v>
      </c>
      <c r="B1496" s="17" t="s">
        <v>232</v>
      </c>
      <c r="C1496" s="17" t="s">
        <v>36</v>
      </c>
      <c r="D1496" s="17" t="s">
        <v>95</v>
      </c>
      <c r="E1496" s="96" t="s">
        <v>38</v>
      </c>
      <c r="F1496" s="96" t="s">
        <v>38</v>
      </c>
      <c r="G1496" s="19">
        <v>0</v>
      </c>
      <c r="H1496" s="96" t="s">
        <v>38</v>
      </c>
      <c r="I1496" s="96" t="s">
        <v>38</v>
      </c>
      <c r="J1496" s="19">
        <v>159641.16</v>
      </c>
      <c r="K1496" s="19">
        <v>159641.16</v>
      </c>
      <c r="L1496" t="str">
        <f>VLOOKUP(LEFT(A1496,FIND("-",A1496)-1),MASTER!A:C,2,FALSE())</f>
        <v>Silver</v>
      </c>
      <c r="M1496" t="str">
        <f>VLOOKUP(LEFT(A1496,FIND("-",A1496)-1),MASTER!A:C,3,FALSE())</f>
        <v>Sale</v>
      </c>
      <c r="N1496" t="str">
        <f t="shared" si="118"/>
        <v/>
      </c>
      <c r="O1496" t="str">
        <f t="shared" si="119"/>
        <v/>
      </c>
      <c r="P1496">
        <f t="shared" si="120"/>
        <v>0</v>
      </c>
      <c r="Q1496">
        <f t="shared" si="121"/>
        <v>0</v>
      </c>
      <c r="R1496">
        <f t="shared" si="122"/>
        <v>0</v>
      </c>
    </row>
    <row r="1497" spans="1:18" ht="15" customHeight="1">
      <c r="A1497" s="17" t="s">
        <v>376</v>
      </c>
      <c r="B1497" s="17" t="s">
        <v>232</v>
      </c>
      <c r="C1497" s="17" t="s">
        <v>36</v>
      </c>
      <c r="D1497" s="17" t="s">
        <v>96</v>
      </c>
      <c r="E1497" s="96" t="s">
        <v>38</v>
      </c>
      <c r="F1497" s="96" t="s">
        <v>38</v>
      </c>
      <c r="G1497" s="19">
        <v>0</v>
      </c>
      <c r="H1497" s="96" t="s">
        <v>38</v>
      </c>
      <c r="I1497" s="96" t="s">
        <v>38</v>
      </c>
      <c r="J1497" s="19">
        <v>638.47</v>
      </c>
      <c r="K1497" s="19">
        <v>638.47</v>
      </c>
      <c r="L1497" t="str">
        <f>VLOOKUP(LEFT(A1497,FIND("-",A1497)-1),MASTER!A:C,2,FALSE())</f>
        <v>Silver</v>
      </c>
      <c r="M1497" t="str">
        <f>VLOOKUP(LEFT(A1497,FIND("-",A1497)-1),MASTER!A:C,3,FALSE())</f>
        <v>Sale</v>
      </c>
      <c r="N1497" t="str">
        <f t="shared" ref="N1497:N1560" si="123">IF(M1497="SALE",H1497,IF(M1497="Purchase",E1497,"False"))</f>
        <v/>
      </c>
      <c r="O1497" t="str">
        <f t="shared" ref="O1497:O1560" si="124">IF(M1497="SALE",I1497,IF(M1497="Purchase",F1497,"False"))</f>
        <v/>
      </c>
      <c r="P1497">
        <f t="shared" ref="P1497:P1560" si="125">IF(AND(N1497="",O1497=""),0,ROUND(N1497*O1497,3))</f>
        <v>0</v>
      </c>
      <c r="Q1497">
        <f t="shared" ref="Q1497:Q1560" si="126">IF(M1497="SALE",P1497,IF(M1497="Purchase",0,"FALSE"))</f>
        <v>0</v>
      </c>
      <c r="R1497">
        <f t="shared" ref="R1497:R1560" si="127">IF(M1497="Purchase",P1497,IF(M1497="Sale",0,"FALSE"))</f>
        <v>0</v>
      </c>
    </row>
    <row r="1498" spans="1:18" ht="15" customHeight="1">
      <c r="A1498" s="17" t="s">
        <v>376</v>
      </c>
      <c r="B1498" s="17" t="s">
        <v>232</v>
      </c>
      <c r="C1498" s="17" t="s">
        <v>36</v>
      </c>
      <c r="D1498" s="17" t="s">
        <v>46</v>
      </c>
      <c r="E1498" s="96" t="s">
        <v>38</v>
      </c>
      <c r="F1498" s="96" t="s">
        <v>38</v>
      </c>
      <c r="G1498" s="19">
        <v>0</v>
      </c>
      <c r="H1498" s="96" t="s">
        <v>38</v>
      </c>
      <c r="I1498" s="96" t="s">
        <v>38</v>
      </c>
      <c r="J1498" s="19">
        <v>1236.0899999999999</v>
      </c>
      <c r="K1498" s="19">
        <v>0</v>
      </c>
      <c r="L1498" t="str">
        <f>VLOOKUP(LEFT(A1498,FIND("-",A1498)-1),MASTER!A:C,2,FALSE())</f>
        <v>Silver</v>
      </c>
      <c r="M1498" t="str">
        <f>VLOOKUP(LEFT(A1498,FIND("-",A1498)-1),MASTER!A:C,3,FALSE())</f>
        <v>Sale</v>
      </c>
      <c r="N1498" t="str">
        <f t="shared" si="123"/>
        <v/>
      </c>
      <c r="O1498" t="str">
        <f t="shared" si="124"/>
        <v/>
      </c>
      <c r="P1498">
        <f t="shared" si="125"/>
        <v>0</v>
      </c>
      <c r="Q1498">
        <f t="shared" si="126"/>
        <v>0</v>
      </c>
      <c r="R1498">
        <f t="shared" si="127"/>
        <v>0</v>
      </c>
    </row>
    <row r="1499" spans="1:18" ht="15" customHeight="1">
      <c r="A1499" s="17" t="s">
        <v>376</v>
      </c>
      <c r="B1499" s="17" t="s">
        <v>232</v>
      </c>
      <c r="C1499" s="17" t="s">
        <v>36</v>
      </c>
      <c r="D1499" s="17" t="s">
        <v>47</v>
      </c>
      <c r="E1499" s="96" t="s">
        <v>38</v>
      </c>
      <c r="F1499" s="96" t="s">
        <v>38</v>
      </c>
      <c r="G1499" s="19">
        <v>0</v>
      </c>
      <c r="H1499" s="96" t="s">
        <v>38</v>
      </c>
      <c r="I1499" s="96" t="s">
        <v>38</v>
      </c>
      <c r="J1499" s="19">
        <v>1236.0899999999999</v>
      </c>
      <c r="K1499" s="19">
        <v>0</v>
      </c>
      <c r="L1499" t="str">
        <f>VLOOKUP(LEFT(A1499,FIND("-",A1499)-1),MASTER!A:C,2,FALSE())</f>
        <v>Silver</v>
      </c>
      <c r="M1499" t="str">
        <f>VLOOKUP(LEFT(A1499,FIND("-",A1499)-1),MASTER!A:C,3,FALSE())</f>
        <v>Sale</v>
      </c>
      <c r="N1499" t="str">
        <f t="shared" si="123"/>
        <v/>
      </c>
      <c r="O1499" t="str">
        <f t="shared" si="124"/>
        <v/>
      </c>
      <c r="P1499">
        <f t="shared" si="125"/>
        <v>0</v>
      </c>
      <c r="Q1499">
        <f t="shared" si="126"/>
        <v>0</v>
      </c>
      <c r="R1499">
        <f t="shared" si="127"/>
        <v>0</v>
      </c>
    </row>
    <row r="1500" spans="1:18" ht="15" customHeight="1">
      <c r="A1500" s="17" t="s">
        <v>376</v>
      </c>
      <c r="B1500" s="17" t="s">
        <v>232</v>
      </c>
      <c r="C1500" s="17" t="s">
        <v>36</v>
      </c>
      <c r="D1500" s="17" t="s">
        <v>46</v>
      </c>
      <c r="E1500" s="96" t="s">
        <v>38</v>
      </c>
      <c r="F1500" s="96" t="s">
        <v>38</v>
      </c>
      <c r="G1500" s="19">
        <v>0</v>
      </c>
      <c r="H1500" s="96" t="s">
        <v>38</v>
      </c>
      <c r="I1500" s="96" t="s">
        <v>38</v>
      </c>
      <c r="J1500" s="19">
        <v>142.02000000000001</v>
      </c>
      <c r="K1500" s="19">
        <v>0</v>
      </c>
      <c r="L1500" t="str">
        <f>VLOOKUP(LEFT(A1500,FIND("-",A1500)-1),MASTER!A:C,2,FALSE())</f>
        <v>Silver</v>
      </c>
      <c r="M1500" t="str">
        <f>VLOOKUP(LEFT(A1500,FIND("-",A1500)-1),MASTER!A:C,3,FALSE())</f>
        <v>Sale</v>
      </c>
      <c r="N1500" t="str">
        <f t="shared" si="123"/>
        <v/>
      </c>
      <c r="O1500" t="str">
        <f t="shared" si="124"/>
        <v/>
      </c>
      <c r="P1500">
        <f t="shared" si="125"/>
        <v>0</v>
      </c>
      <c r="Q1500">
        <f t="shared" si="126"/>
        <v>0</v>
      </c>
      <c r="R1500">
        <f t="shared" si="127"/>
        <v>0</v>
      </c>
    </row>
    <row r="1501" spans="1:18" ht="15" customHeight="1">
      <c r="A1501" s="17" t="s">
        <v>376</v>
      </c>
      <c r="B1501" s="17" t="s">
        <v>232</v>
      </c>
      <c r="C1501" s="17" t="s">
        <v>36</v>
      </c>
      <c r="D1501" s="17" t="s">
        <v>47</v>
      </c>
      <c r="E1501" s="96" t="s">
        <v>38</v>
      </c>
      <c r="F1501" s="96" t="s">
        <v>38</v>
      </c>
      <c r="G1501" s="19">
        <v>0</v>
      </c>
      <c r="H1501" s="96" t="s">
        <v>38</v>
      </c>
      <c r="I1501" s="96" t="s">
        <v>38</v>
      </c>
      <c r="J1501" s="19">
        <v>142.02000000000001</v>
      </c>
      <c r="K1501" s="19">
        <v>0</v>
      </c>
      <c r="L1501" t="str">
        <f>VLOOKUP(LEFT(A1501,FIND("-",A1501)-1),MASTER!A:C,2,FALSE())</f>
        <v>Silver</v>
      </c>
      <c r="M1501" t="str">
        <f>VLOOKUP(LEFT(A1501,FIND("-",A1501)-1),MASTER!A:C,3,FALSE())</f>
        <v>Sale</v>
      </c>
      <c r="N1501" t="str">
        <f t="shared" si="123"/>
        <v/>
      </c>
      <c r="O1501" t="str">
        <f t="shared" si="124"/>
        <v/>
      </c>
      <c r="P1501">
        <f t="shared" si="125"/>
        <v>0</v>
      </c>
      <c r="Q1501">
        <f t="shared" si="126"/>
        <v>0</v>
      </c>
      <c r="R1501">
        <f t="shared" si="127"/>
        <v>0</v>
      </c>
    </row>
    <row r="1502" spans="1:18" ht="15" customHeight="1">
      <c r="A1502" s="17" t="s">
        <v>376</v>
      </c>
      <c r="B1502" s="17" t="s">
        <v>232</v>
      </c>
      <c r="C1502" s="17" t="s">
        <v>36</v>
      </c>
      <c r="D1502" s="17" t="s">
        <v>40</v>
      </c>
      <c r="E1502" s="96" t="s">
        <v>38</v>
      </c>
      <c r="F1502" s="96" t="s">
        <v>38</v>
      </c>
      <c r="G1502" s="19">
        <v>0</v>
      </c>
      <c r="H1502" s="96" t="s">
        <v>38</v>
      </c>
      <c r="I1502" s="96" t="s">
        <v>38</v>
      </c>
      <c r="J1502" s="19">
        <v>2802.95</v>
      </c>
      <c r="K1502" s="19">
        <v>0</v>
      </c>
      <c r="L1502" t="str">
        <f>VLOOKUP(LEFT(A1502,FIND("-",A1502)-1),MASTER!A:C,2,FALSE())</f>
        <v>Silver</v>
      </c>
      <c r="M1502" t="str">
        <f>VLOOKUP(LEFT(A1502,FIND("-",A1502)-1),MASTER!A:C,3,FALSE())</f>
        <v>Sale</v>
      </c>
      <c r="N1502" t="str">
        <f t="shared" si="123"/>
        <v/>
      </c>
      <c r="O1502" t="str">
        <f t="shared" si="124"/>
        <v/>
      </c>
      <c r="P1502">
        <f t="shared" si="125"/>
        <v>0</v>
      </c>
      <c r="Q1502">
        <f t="shared" si="126"/>
        <v>0</v>
      </c>
      <c r="R1502">
        <f t="shared" si="127"/>
        <v>0</v>
      </c>
    </row>
    <row r="1503" spans="1:18" ht="15" customHeight="1">
      <c r="A1503" s="17" t="s">
        <v>376</v>
      </c>
      <c r="B1503" s="17" t="s">
        <v>232</v>
      </c>
      <c r="C1503" s="17" t="s">
        <v>36</v>
      </c>
      <c r="D1503" s="17" t="s">
        <v>41</v>
      </c>
      <c r="E1503" s="96" t="s">
        <v>38</v>
      </c>
      <c r="F1503" s="96" t="s">
        <v>38</v>
      </c>
      <c r="G1503" s="19">
        <v>0</v>
      </c>
      <c r="H1503" s="96" t="s">
        <v>38</v>
      </c>
      <c r="I1503" s="96" t="s">
        <v>38</v>
      </c>
      <c r="J1503" s="19">
        <v>2802.95</v>
      </c>
      <c r="K1503" s="19">
        <v>0</v>
      </c>
      <c r="L1503" t="str">
        <f>VLOOKUP(LEFT(A1503,FIND("-",A1503)-1),MASTER!A:C,2,FALSE())</f>
        <v>Silver</v>
      </c>
      <c r="M1503" t="str">
        <f>VLOOKUP(LEFT(A1503,FIND("-",A1503)-1),MASTER!A:C,3,FALSE())</f>
        <v>Sale</v>
      </c>
      <c r="N1503" t="str">
        <f t="shared" si="123"/>
        <v/>
      </c>
      <c r="O1503" t="str">
        <f t="shared" si="124"/>
        <v/>
      </c>
      <c r="P1503">
        <f t="shared" si="125"/>
        <v>0</v>
      </c>
      <c r="Q1503">
        <f t="shared" si="126"/>
        <v>0</v>
      </c>
      <c r="R1503">
        <f t="shared" si="127"/>
        <v>0</v>
      </c>
    </row>
    <row r="1504" spans="1:18" ht="15" customHeight="1">
      <c r="A1504" s="17" t="s">
        <v>376</v>
      </c>
      <c r="B1504" s="17" t="s">
        <v>232</v>
      </c>
      <c r="C1504" s="17" t="s">
        <v>36</v>
      </c>
      <c r="D1504" s="17" t="s">
        <v>40</v>
      </c>
      <c r="E1504" s="96" t="s">
        <v>38</v>
      </c>
      <c r="F1504" s="96" t="s">
        <v>38</v>
      </c>
      <c r="G1504" s="19">
        <v>0</v>
      </c>
      <c r="H1504" s="96" t="s">
        <v>38</v>
      </c>
      <c r="I1504" s="96" t="s">
        <v>38</v>
      </c>
      <c r="J1504" s="19">
        <v>436.06</v>
      </c>
      <c r="K1504" s="19">
        <v>0</v>
      </c>
      <c r="L1504" t="str">
        <f>VLOOKUP(LEFT(A1504,FIND("-",A1504)-1),MASTER!A:C,2,FALSE())</f>
        <v>Silver</v>
      </c>
      <c r="M1504" t="str">
        <f>VLOOKUP(LEFT(A1504,FIND("-",A1504)-1),MASTER!A:C,3,FALSE())</f>
        <v>Sale</v>
      </c>
      <c r="N1504" t="str">
        <f t="shared" si="123"/>
        <v/>
      </c>
      <c r="O1504" t="str">
        <f t="shared" si="124"/>
        <v/>
      </c>
      <c r="P1504">
        <f t="shared" si="125"/>
        <v>0</v>
      </c>
      <c r="Q1504">
        <f t="shared" si="126"/>
        <v>0</v>
      </c>
      <c r="R1504">
        <f t="shared" si="127"/>
        <v>0</v>
      </c>
    </row>
    <row r="1505" spans="1:18" ht="15" customHeight="1">
      <c r="A1505" s="17" t="s">
        <v>376</v>
      </c>
      <c r="B1505" s="17" t="s">
        <v>232</v>
      </c>
      <c r="C1505" s="17" t="s">
        <v>36</v>
      </c>
      <c r="D1505" s="17" t="s">
        <v>41</v>
      </c>
      <c r="E1505" s="96" t="s">
        <v>38</v>
      </c>
      <c r="F1505" s="96" t="s">
        <v>38</v>
      </c>
      <c r="G1505" s="19">
        <v>0</v>
      </c>
      <c r="H1505" s="96" t="s">
        <v>38</v>
      </c>
      <c r="I1505" s="96" t="s">
        <v>38</v>
      </c>
      <c r="J1505" s="19">
        <v>436.06</v>
      </c>
      <c r="K1505" s="19">
        <v>0</v>
      </c>
      <c r="L1505" t="str">
        <f>VLOOKUP(LEFT(A1505,FIND("-",A1505)-1),MASTER!A:C,2,FALSE())</f>
        <v>Silver</v>
      </c>
      <c r="M1505" t="str">
        <f>VLOOKUP(LEFT(A1505,FIND("-",A1505)-1),MASTER!A:C,3,FALSE())</f>
        <v>Sale</v>
      </c>
      <c r="N1505" t="str">
        <f t="shared" si="123"/>
        <v/>
      </c>
      <c r="O1505" t="str">
        <f t="shared" si="124"/>
        <v/>
      </c>
      <c r="P1505">
        <f t="shared" si="125"/>
        <v>0</v>
      </c>
      <c r="Q1505">
        <f t="shared" si="126"/>
        <v>0</v>
      </c>
      <c r="R1505">
        <f t="shared" si="127"/>
        <v>0</v>
      </c>
    </row>
    <row r="1506" spans="1:18" ht="15" customHeight="1">
      <c r="A1506" s="17" t="s">
        <v>376</v>
      </c>
      <c r="B1506" s="17" t="s">
        <v>232</v>
      </c>
      <c r="C1506" s="17" t="s">
        <v>36</v>
      </c>
      <c r="D1506" s="17" t="s">
        <v>97</v>
      </c>
      <c r="E1506" s="96" t="s">
        <v>38</v>
      </c>
      <c r="F1506" s="96" t="s">
        <v>38</v>
      </c>
      <c r="G1506" s="19">
        <v>0</v>
      </c>
      <c r="H1506" s="96" t="s">
        <v>38</v>
      </c>
      <c r="I1506" s="96" t="s">
        <v>38</v>
      </c>
      <c r="J1506" s="19">
        <v>2394.62</v>
      </c>
      <c r="K1506" s="19">
        <v>0</v>
      </c>
      <c r="L1506" t="str">
        <f>VLOOKUP(LEFT(A1506,FIND("-",A1506)-1),MASTER!A:C,2,FALSE())</f>
        <v>Silver</v>
      </c>
      <c r="M1506" t="str">
        <f>VLOOKUP(LEFT(A1506,FIND("-",A1506)-1),MASTER!A:C,3,FALSE())</f>
        <v>Sale</v>
      </c>
      <c r="N1506" t="str">
        <f t="shared" si="123"/>
        <v/>
      </c>
      <c r="O1506" t="str">
        <f t="shared" si="124"/>
        <v/>
      </c>
      <c r="P1506">
        <f t="shared" si="125"/>
        <v>0</v>
      </c>
      <c r="Q1506">
        <f t="shared" si="126"/>
        <v>0</v>
      </c>
      <c r="R1506">
        <f t="shared" si="127"/>
        <v>0</v>
      </c>
    </row>
    <row r="1507" spans="1:18" ht="15" customHeight="1">
      <c r="A1507" s="17" t="s">
        <v>376</v>
      </c>
      <c r="B1507" s="17" t="s">
        <v>232</v>
      </c>
      <c r="C1507" s="17" t="s">
        <v>36</v>
      </c>
      <c r="D1507" s="17" t="s">
        <v>98</v>
      </c>
      <c r="E1507" s="96" t="s">
        <v>38</v>
      </c>
      <c r="F1507" s="96" t="s">
        <v>38</v>
      </c>
      <c r="G1507" s="19">
        <v>0</v>
      </c>
      <c r="H1507" s="96" t="s">
        <v>38</v>
      </c>
      <c r="I1507" s="96" t="s">
        <v>38</v>
      </c>
      <c r="J1507" s="19">
        <v>2394.62</v>
      </c>
      <c r="K1507" s="19">
        <v>0</v>
      </c>
      <c r="L1507" t="str">
        <f>VLOOKUP(LEFT(A1507,FIND("-",A1507)-1),MASTER!A:C,2,FALSE())</f>
        <v>Silver</v>
      </c>
      <c r="M1507" t="str">
        <f>VLOOKUP(LEFT(A1507,FIND("-",A1507)-1),MASTER!A:C,3,FALSE())</f>
        <v>Sale</v>
      </c>
      <c r="N1507" t="str">
        <f t="shared" si="123"/>
        <v/>
      </c>
      <c r="O1507" t="str">
        <f t="shared" si="124"/>
        <v/>
      </c>
      <c r="P1507">
        <f t="shared" si="125"/>
        <v>0</v>
      </c>
      <c r="Q1507">
        <f t="shared" si="126"/>
        <v>0</v>
      </c>
      <c r="R1507">
        <f t="shared" si="127"/>
        <v>0</v>
      </c>
    </row>
    <row r="1508" spans="1:18" ht="15" customHeight="1">
      <c r="A1508" s="17" t="s">
        <v>376</v>
      </c>
      <c r="B1508" s="17" t="s">
        <v>232</v>
      </c>
      <c r="C1508" s="17" t="s">
        <v>36</v>
      </c>
      <c r="D1508" s="17" t="s">
        <v>97</v>
      </c>
      <c r="E1508" s="96" t="s">
        <v>38</v>
      </c>
      <c r="F1508" s="96" t="s">
        <v>38</v>
      </c>
      <c r="G1508" s="19">
        <v>0</v>
      </c>
      <c r="H1508" s="96" t="s">
        <v>38</v>
      </c>
      <c r="I1508" s="96" t="s">
        <v>38</v>
      </c>
      <c r="J1508" s="19">
        <v>9.58</v>
      </c>
      <c r="K1508" s="19">
        <v>0</v>
      </c>
      <c r="L1508" t="str">
        <f>VLOOKUP(LEFT(A1508,FIND("-",A1508)-1),MASTER!A:C,2,FALSE())</f>
        <v>Silver</v>
      </c>
      <c r="M1508" t="str">
        <f>VLOOKUP(LEFT(A1508,FIND("-",A1508)-1),MASTER!A:C,3,FALSE())</f>
        <v>Sale</v>
      </c>
      <c r="N1508" t="str">
        <f t="shared" si="123"/>
        <v/>
      </c>
      <c r="O1508" t="str">
        <f t="shared" si="124"/>
        <v/>
      </c>
      <c r="P1508">
        <f t="shared" si="125"/>
        <v>0</v>
      </c>
      <c r="Q1508">
        <f t="shared" si="126"/>
        <v>0</v>
      </c>
      <c r="R1508">
        <f t="shared" si="127"/>
        <v>0</v>
      </c>
    </row>
    <row r="1509" spans="1:18" ht="15" customHeight="1">
      <c r="A1509" s="17" t="s">
        <v>376</v>
      </c>
      <c r="B1509" s="17" t="s">
        <v>232</v>
      </c>
      <c r="C1509" s="17" t="s">
        <v>36</v>
      </c>
      <c r="D1509" s="17" t="s">
        <v>98</v>
      </c>
      <c r="E1509" s="96" t="s">
        <v>38</v>
      </c>
      <c r="F1509" s="96" t="s">
        <v>38</v>
      </c>
      <c r="G1509" s="19">
        <v>0</v>
      </c>
      <c r="H1509" s="96" t="s">
        <v>38</v>
      </c>
      <c r="I1509" s="96" t="s">
        <v>38</v>
      </c>
      <c r="J1509" s="19">
        <v>9.58</v>
      </c>
      <c r="K1509" s="19">
        <v>0</v>
      </c>
      <c r="L1509" t="str">
        <f>VLOOKUP(LEFT(A1509,FIND("-",A1509)-1),MASTER!A:C,2,FALSE())</f>
        <v>Silver</v>
      </c>
      <c r="M1509" t="str">
        <f>VLOOKUP(LEFT(A1509,FIND("-",A1509)-1),MASTER!A:C,3,FALSE())</f>
        <v>Sale</v>
      </c>
      <c r="N1509" t="str">
        <f t="shared" si="123"/>
        <v/>
      </c>
      <c r="O1509" t="str">
        <f t="shared" si="124"/>
        <v/>
      </c>
      <c r="P1509">
        <f t="shared" si="125"/>
        <v>0</v>
      </c>
      <c r="Q1509">
        <f t="shared" si="126"/>
        <v>0</v>
      </c>
      <c r="R1509">
        <f t="shared" si="127"/>
        <v>0</v>
      </c>
    </row>
    <row r="1510" spans="1:18" ht="15" customHeight="1">
      <c r="A1510" s="17" t="s">
        <v>376</v>
      </c>
      <c r="B1510" s="17" t="s">
        <v>232</v>
      </c>
      <c r="C1510" s="17" t="s">
        <v>36</v>
      </c>
      <c r="D1510" s="17" t="s">
        <v>42</v>
      </c>
      <c r="E1510" s="96" t="s">
        <v>38</v>
      </c>
      <c r="F1510" s="96" t="s">
        <v>38</v>
      </c>
      <c r="G1510" s="19">
        <v>0</v>
      </c>
      <c r="H1510" s="96" t="s">
        <v>38</v>
      </c>
      <c r="I1510" s="96" t="s">
        <v>38</v>
      </c>
      <c r="J1510" s="19">
        <v>0.1</v>
      </c>
      <c r="K1510" s="19">
        <v>0</v>
      </c>
      <c r="L1510" t="str">
        <f>VLOOKUP(LEFT(A1510,FIND("-",A1510)-1),MASTER!A:C,2,FALSE())</f>
        <v>Silver</v>
      </c>
      <c r="M1510" t="str">
        <f>VLOOKUP(LEFT(A1510,FIND("-",A1510)-1),MASTER!A:C,3,FALSE())</f>
        <v>Sale</v>
      </c>
      <c r="N1510" t="str">
        <f t="shared" si="123"/>
        <v/>
      </c>
      <c r="O1510" t="str">
        <f t="shared" si="124"/>
        <v/>
      </c>
      <c r="P1510">
        <f t="shared" si="125"/>
        <v>0</v>
      </c>
      <c r="Q1510">
        <f t="shared" si="126"/>
        <v>0</v>
      </c>
      <c r="R1510">
        <f t="shared" si="127"/>
        <v>0</v>
      </c>
    </row>
    <row r="1511" spans="1:18" ht="15" customHeight="1">
      <c r="A1511" s="17" t="s">
        <v>376</v>
      </c>
      <c r="B1511" s="17" t="s">
        <v>232</v>
      </c>
      <c r="C1511" s="17" t="s">
        <v>36</v>
      </c>
      <c r="D1511" s="17" t="s">
        <v>43</v>
      </c>
      <c r="E1511" s="96" t="s">
        <v>38</v>
      </c>
      <c r="F1511" s="96" t="s">
        <v>38</v>
      </c>
      <c r="G1511" s="19">
        <v>482130</v>
      </c>
      <c r="H1511" s="96" t="s">
        <v>38</v>
      </c>
      <c r="I1511" s="96" t="s">
        <v>38</v>
      </c>
      <c r="J1511" s="19">
        <v>0</v>
      </c>
      <c r="K1511" s="19">
        <v>0</v>
      </c>
      <c r="L1511" t="str">
        <f>VLOOKUP(LEFT(A1511,FIND("-",A1511)-1),MASTER!A:C,2,FALSE())</f>
        <v>Silver</v>
      </c>
      <c r="M1511" t="str">
        <f>VLOOKUP(LEFT(A1511,FIND("-",A1511)-1),MASTER!A:C,3,FALSE())</f>
        <v>Sale</v>
      </c>
      <c r="N1511" t="str">
        <f t="shared" si="123"/>
        <v/>
      </c>
      <c r="O1511" t="str">
        <f t="shared" si="124"/>
        <v/>
      </c>
      <c r="P1511">
        <f t="shared" si="125"/>
        <v>0</v>
      </c>
      <c r="Q1511">
        <f t="shared" si="126"/>
        <v>0</v>
      </c>
      <c r="R1511">
        <f t="shared" si="127"/>
        <v>0</v>
      </c>
    </row>
    <row r="1512" spans="1:18" ht="15" customHeight="1">
      <c r="A1512" s="17" t="s">
        <v>235</v>
      </c>
      <c r="B1512" s="17" t="s">
        <v>232</v>
      </c>
      <c r="C1512" s="17" t="s">
        <v>48</v>
      </c>
      <c r="D1512" s="17" t="s">
        <v>49</v>
      </c>
      <c r="E1512" s="96" t="s">
        <v>38</v>
      </c>
      <c r="F1512" s="19">
        <v>0</v>
      </c>
      <c r="G1512" s="19">
        <v>0</v>
      </c>
      <c r="H1512" s="97">
        <v>369.57900000000001</v>
      </c>
      <c r="I1512" s="19">
        <v>6879.4</v>
      </c>
      <c r="J1512" s="19">
        <v>1813281.46</v>
      </c>
      <c r="K1512" s="19">
        <v>1813281.46</v>
      </c>
      <c r="L1512" t="str">
        <f>VLOOKUP(LEFT(A1512,FIND("-",A1512)-1),MASTER!A:C,2,FALSE())</f>
        <v>Gold</v>
      </c>
      <c r="M1512" t="str">
        <f>VLOOKUP(LEFT(A1512,FIND("-",A1512)-1),MASTER!A:C,3,FALSE())</f>
        <v>Sale</v>
      </c>
      <c r="N1512">
        <f t="shared" si="123"/>
        <v>369.57900000000001</v>
      </c>
      <c r="O1512">
        <f t="shared" si="124"/>
        <v>6879.4</v>
      </c>
      <c r="P1512">
        <f t="shared" si="125"/>
        <v>2542481.773</v>
      </c>
      <c r="Q1512">
        <f t="shared" si="126"/>
        <v>2542481.773</v>
      </c>
      <c r="R1512">
        <f t="shared" si="127"/>
        <v>0</v>
      </c>
    </row>
    <row r="1513" spans="1:18" ht="15" customHeight="1">
      <c r="A1513" s="17" t="s">
        <v>235</v>
      </c>
      <c r="B1513" s="17" t="s">
        <v>232</v>
      </c>
      <c r="C1513" s="17" t="s">
        <v>48</v>
      </c>
      <c r="D1513" s="17" t="s">
        <v>50</v>
      </c>
      <c r="E1513" s="96" t="s">
        <v>38</v>
      </c>
      <c r="F1513" s="96" t="s">
        <v>38</v>
      </c>
      <c r="G1513" s="19">
        <v>0</v>
      </c>
      <c r="H1513" s="96" t="s">
        <v>38</v>
      </c>
      <c r="I1513" s="96" t="s">
        <v>38</v>
      </c>
      <c r="J1513" s="19">
        <v>80929.279999999999</v>
      </c>
      <c r="K1513" s="19">
        <v>80929.279999999999</v>
      </c>
      <c r="L1513" t="str">
        <f>VLOOKUP(LEFT(A1513,FIND("-",A1513)-1),MASTER!A:C,2,FALSE())</f>
        <v>Gold</v>
      </c>
      <c r="M1513" t="str">
        <f>VLOOKUP(LEFT(A1513,FIND("-",A1513)-1),MASTER!A:C,3,FALSE())</f>
        <v>Sale</v>
      </c>
      <c r="N1513" t="str">
        <f t="shared" si="123"/>
        <v/>
      </c>
      <c r="O1513" t="str">
        <f t="shared" si="124"/>
        <v/>
      </c>
      <c r="P1513">
        <f t="shared" si="125"/>
        <v>0</v>
      </c>
      <c r="Q1513">
        <f t="shared" si="126"/>
        <v>0</v>
      </c>
      <c r="R1513">
        <f t="shared" si="127"/>
        <v>0</v>
      </c>
    </row>
    <row r="1514" spans="1:18" ht="15" customHeight="1">
      <c r="A1514" s="17" t="s">
        <v>235</v>
      </c>
      <c r="B1514" s="17" t="s">
        <v>232</v>
      </c>
      <c r="C1514" s="17" t="s">
        <v>48</v>
      </c>
      <c r="D1514" s="17" t="s">
        <v>51</v>
      </c>
      <c r="E1514" s="96" t="s">
        <v>38</v>
      </c>
      <c r="F1514" s="96" t="s">
        <v>38</v>
      </c>
      <c r="G1514" s="19">
        <v>0</v>
      </c>
      <c r="H1514" s="96" t="s">
        <v>38</v>
      </c>
      <c r="I1514" s="96" t="s">
        <v>38</v>
      </c>
      <c r="J1514" s="19">
        <v>3292.08</v>
      </c>
      <c r="K1514" s="19">
        <v>3292.08</v>
      </c>
      <c r="L1514" t="str">
        <f>VLOOKUP(LEFT(A1514,FIND("-",A1514)-1),MASTER!A:C,2,FALSE())</f>
        <v>Gold</v>
      </c>
      <c r="M1514" t="str">
        <f>VLOOKUP(LEFT(A1514,FIND("-",A1514)-1),MASTER!A:C,3,FALSE())</f>
        <v>Sale</v>
      </c>
      <c r="N1514" t="str">
        <f t="shared" si="123"/>
        <v/>
      </c>
      <c r="O1514" t="str">
        <f t="shared" si="124"/>
        <v/>
      </c>
      <c r="P1514">
        <f t="shared" si="125"/>
        <v>0</v>
      </c>
      <c r="Q1514">
        <f t="shared" si="126"/>
        <v>0</v>
      </c>
      <c r="R1514">
        <f t="shared" si="127"/>
        <v>0</v>
      </c>
    </row>
    <row r="1515" spans="1:18" ht="15" customHeight="1">
      <c r="A1515" s="17" t="s">
        <v>235</v>
      </c>
      <c r="B1515" s="17" t="s">
        <v>232</v>
      </c>
      <c r="C1515" s="17" t="s">
        <v>48</v>
      </c>
      <c r="D1515" s="17" t="s">
        <v>56</v>
      </c>
      <c r="E1515" s="96" t="s">
        <v>38</v>
      </c>
      <c r="F1515" s="96" t="s">
        <v>38</v>
      </c>
      <c r="G1515" s="19">
        <v>0</v>
      </c>
      <c r="H1515" s="96" t="s">
        <v>38</v>
      </c>
      <c r="I1515" s="96" t="s">
        <v>38</v>
      </c>
      <c r="J1515" s="19">
        <v>842</v>
      </c>
      <c r="K1515" s="19">
        <v>842</v>
      </c>
      <c r="L1515" t="str">
        <f>VLOOKUP(LEFT(A1515,FIND("-",A1515)-1),MASTER!A:C,2,FALSE())</f>
        <v>Gold</v>
      </c>
      <c r="M1515" t="str">
        <f>VLOOKUP(LEFT(A1515,FIND("-",A1515)-1),MASTER!A:C,3,FALSE())</f>
        <v>Sale</v>
      </c>
      <c r="N1515" t="str">
        <f t="shared" si="123"/>
        <v/>
      </c>
      <c r="O1515" t="str">
        <f t="shared" si="124"/>
        <v/>
      </c>
      <c r="P1515">
        <f t="shared" si="125"/>
        <v>0</v>
      </c>
      <c r="Q1515">
        <f t="shared" si="126"/>
        <v>0</v>
      </c>
      <c r="R1515">
        <f t="shared" si="127"/>
        <v>0</v>
      </c>
    </row>
    <row r="1516" spans="1:18" ht="15" customHeight="1">
      <c r="A1516" s="17" t="s">
        <v>235</v>
      </c>
      <c r="B1516" s="17" t="s">
        <v>232</v>
      </c>
      <c r="C1516" s="17" t="s">
        <v>48</v>
      </c>
      <c r="D1516" s="17" t="s">
        <v>57</v>
      </c>
      <c r="E1516" s="96" t="s">
        <v>38</v>
      </c>
      <c r="F1516" s="96" t="s">
        <v>38</v>
      </c>
      <c r="G1516" s="19">
        <v>0</v>
      </c>
      <c r="H1516" s="96" t="s">
        <v>38</v>
      </c>
      <c r="I1516" s="96" t="s">
        <v>38</v>
      </c>
      <c r="J1516" s="19">
        <v>729197.85</v>
      </c>
      <c r="K1516" s="19">
        <v>729197.85</v>
      </c>
      <c r="L1516" t="str">
        <f>VLOOKUP(LEFT(A1516,FIND("-",A1516)-1),MASTER!A:C,2,FALSE())</f>
        <v>Gold</v>
      </c>
      <c r="M1516" t="str">
        <f>VLOOKUP(LEFT(A1516,FIND("-",A1516)-1),MASTER!A:C,3,FALSE())</f>
        <v>Sale</v>
      </c>
      <c r="N1516" t="str">
        <f t="shared" si="123"/>
        <v/>
      </c>
      <c r="O1516" t="str">
        <f t="shared" si="124"/>
        <v/>
      </c>
      <c r="P1516">
        <f t="shared" si="125"/>
        <v>0</v>
      </c>
      <c r="Q1516">
        <f t="shared" si="126"/>
        <v>0</v>
      </c>
      <c r="R1516">
        <f t="shared" si="127"/>
        <v>0</v>
      </c>
    </row>
    <row r="1517" spans="1:18" ht="15" customHeight="1">
      <c r="A1517" s="17" t="s">
        <v>235</v>
      </c>
      <c r="B1517" s="17" t="s">
        <v>232</v>
      </c>
      <c r="C1517" s="17" t="s">
        <v>48</v>
      </c>
      <c r="D1517" s="17" t="s">
        <v>59</v>
      </c>
      <c r="E1517" s="96" t="s">
        <v>38</v>
      </c>
      <c r="F1517" s="96" t="s">
        <v>38</v>
      </c>
      <c r="G1517" s="19">
        <v>0</v>
      </c>
      <c r="H1517" s="96" t="s">
        <v>38</v>
      </c>
      <c r="I1517" s="96" t="s">
        <v>38</v>
      </c>
      <c r="J1517" s="19">
        <v>60.5</v>
      </c>
      <c r="K1517" s="19">
        <v>60.5</v>
      </c>
      <c r="L1517" t="str">
        <f>VLOOKUP(LEFT(A1517,FIND("-",A1517)-1),MASTER!A:C,2,FALSE())</f>
        <v>Gold</v>
      </c>
      <c r="M1517" t="str">
        <f>VLOOKUP(LEFT(A1517,FIND("-",A1517)-1),MASTER!A:C,3,FALSE())</f>
        <v>Sale</v>
      </c>
      <c r="N1517" t="str">
        <f t="shared" si="123"/>
        <v/>
      </c>
      <c r="O1517" t="str">
        <f t="shared" si="124"/>
        <v/>
      </c>
      <c r="P1517">
        <f t="shared" si="125"/>
        <v>0</v>
      </c>
      <c r="Q1517">
        <f t="shared" si="126"/>
        <v>0</v>
      </c>
      <c r="R1517">
        <f t="shared" si="127"/>
        <v>0</v>
      </c>
    </row>
    <row r="1518" spans="1:18" ht="15" customHeight="1">
      <c r="A1518" s="17" t="s">
        <v>235</v>
      </c>
      <c r="B1518" s="17" t="s">
        <v>232</v>
      </c>
      <c r="C1518" s="17" t="s">
        <v>48</v>
      </c>
      <c r="D1518" s="17" t="s">
        <v>58</v>
      </c>
      <c r="E1518" s="96" t="s">
        <v>38</v>
      </c>
      <c r="F1518" s="96" t="s">
        <v>38</v>
      </c>
      <c r="G1518" s="19">
        <v>0</v>
      </c>
      <c r="H1518" s="96" t="s">
        <v>38</v>
      </c>
      <c r="I1518" s="96" t="s">
        <v>38</v>
      </c>
      <c r="J1518" s="19">
        <v>1458.45</v>
      </c>
      <c r="K1518" s="19">
        <v>1458.45</v>
      </c>
      <c r="L1518" t="str">
        <f>VLOOKUP(LEFT(A1518,FIND("-",A1518)-1),MASTER!A:C,2,FALSE())</f>
        <v>Gold</v>
      </c>
      <c r="M1518" t="str">
        <f>VLOOKUP(LEFT(A1518,FIND("-",A1518)-1),MASTER!A:C,3,FALSE())</f>
        <v>Sale</v>
      </c>
      <c r="N1518" t="str">
        <f t="shared" si="123"/>
        <v/>
      </c>
      <c r="O1518" t="str">
        <f t="shared" si="124"/>
        <v/>
      </c>
      <c r="P1518">
        <f t="shared" si="125"/>
        <v>0</v>
      </c>
      <c r="Q1518">
        <f t="shared" si="126"/>
        <v>0</v>
      </c>
      <c r="R1518">
        <f t="shared" si="127"/>
        <v>0</v>
      </c>
    </row>
    <row r="1519" spans="1:18" ht="15" customHeight="1">
      <c r="A1519" s="17" t="s">
        <v>235</v>
      </c>
      <c r="B1519" s="17" t="s">
        <v>232</v>
      </c>
      <c r="C1519" s="17" t="s">
        <v>48</v>
      </c>
      <c r="D1519" s="17" t="s">
        <v>52</v>
      </c>
      <c r="E1519" s="96" t="s">
        <v>38</v>
      </c>
      <c r="F1519" s="96" t="s">
        <v>38</v>
      </c>
      <c r="G1519" s="19">
        <v>0</v>
      </c>
      <c r="H1519" s="96" t="s">
        <v>38</v>
      </c>
      <c r="I1519" s="96" t="s">
        <v>38</v>
      </c>
      <c r="J1519" s="19">
        <v>27199.22</v>
      </c>
      <c r="K1519" s="19">
        <v>0</v>
      </c>
      <c r="L1519" t="str">
        <f>VLOOKUP(LEFT(A1519,FIND("-",A1519)-1),MASTER!A:C,2,FALSE())</f>
        <v>Gold</v>
      </c>
      <c r="M1519" t="str">
        <f>VLOOKUP(LEFT(A1519,FIND("-",A1519)-1),MASTER!A:C,3,FALSE())</f>
        <v>Sale</v>
      </c>
      <c r="N1519" t="str">
        <f t="shared" si="123"/>
        <v/>
      </c>
      <c r="O1519" t="str">
        <f t="shared" si="124"/>
        <v/>
      </c>
      <c r="P1519">
        <f t="shared" si="125"/>
        <v>0</v>
      </c>
      <c r="Q1519">
        <f t="shared" si="126"/>
        <v>0</v>
      </c>
      <c r="R1519">
        <f t="shared" si="127"/>
        <v>0</v>
      </c>
    </row>
    <row r="1520" spans="1:18" ht="15" customHeight="1">
      <c r="A1520" s="17" t="s">
        <v>235</v>
      </c>
      <c r="B1520" s="17" t="s">
        <v>232</v>
      </c>
      <c r="C1520" s="17" t="s">
        <v>48</v>
      </c>
      <c r="D1520" s="17" t="s">
        <v>53</v>
      </c>
      <c r="E1520" s="96" t="s">
        <v>38</v>
      </c>
      <c r="F1520" s="96" t="s">
        <v>38</v>
      </c>
      <c r="G1520" s="19">
        <v>0</v>
      </c>
      <c r="H1520" s="96" t="s">
        <v>38</v>
      </c>
      <c r="I1520" s="96" t="s">
        <v>38</v>
      </c>
      <c r="J1520" s="19">
        <v>27199.22</v>
      </c>
      <c r="K1520" s="19">
        <v>0</v>
      </c>
      <c r="L1520" t="str">
        <f>VLOOKUP(LEFT(A1520,FIND("-",A1520)-1),MASTER!A:C,2,FALSE())</f>
        <v>Gold</v>
      </c>
      <c r="M1520" t="str">
        <f>VLOOKUP(LEFT(A1520,FIND("-",A1520)-1),MASTER!A:C,3,FALSE())</f>
        <v>Sale</v>
      </c>
      <c r="N1520" t="str">
        <f t="shared" si="123"/>
        <v/>
      </c>
      <c r="O1520" t="str">
        <f t="shared" si="124"/>
        <v/>
      </c>
      <c r="P1520">
        <f t="shared" si="125"/>
        <v>0</v>
      </c>
      <c r="Q1520">
        <f t="shared" si="126"/>
        <v>0</v>
      </c>
      <c r="R1520">
        <f t="shared" si="127"/>
        <v>0</v>
      </c>
    </row>
    <row r="1521" spans="1:18" ht="15" customHeight="1">
      <c r="A1521" s="17" t="s">
        <v>235</v>
      </c>
      <c r="B1521" s="17" t="s">
        <v>232</v>
      </c>
      <c r="C1521" s="17" t="s">
        <v>48</v>
      </c>
      <c r="D1521" s="17" t="s">
        <v>52</v>
      </c>
      <c r="E1521" s="96" t="s">
        <v>38</v>
      </c>
      <c r="F1521" s="96" t="s">
        <v>38</v>
      </c>
      <c r="G1521" s="19">
        <v>0</v>
      </c>
      <c r="H1521" s="96" t="s">
        <v>38</v>
      </c>
      <c r="I1521" s="96" t="s">
        <v>38</v>
      </c>
      <c r="J1521" s="19">
        <v>1213.94</v>
      </c>
      <c r="K1521" s="19">
        <v>0</v>
      </c>
      <c r="L1521" t="str">
        <f>VLOOKUP(LEFT(A1521,FIND("-",A1521)-1),MASTER!A:C,2,FALSE())</f>
        <v>Gold</v>
      </c>
      <c r="M1521" t="str">
        <f>VLOOKUP(LEFT(A1521,FIND("-",A1521)-1),MASTER!A:C,3,FALSE())</f>
        <v>Sale</v>
      </c>
      <c r="N1521" t="str">
        <f t="shared" si="123"/>
        <v/>
      </c>
      <c r="O1521" t="str">
        <f t="shared" si="124"/>
        <v/>
      </c>
      <c r="P1521">
        <f t="shared" si="125"/>
        <v>0</v>
      </c>
      <c r="Q1521">
        <f t="shared" si="126"/>
        <v>0</v>
      </c>
      <c r="R1521">
        <f t="shared" si="127"/>
        <v>0</v>
      </c>
    </row>
    <row r="1522" spans="1:18" ht="15" customHeight="1">
      <c r="A1522" s="17" t="s">
        <v>235</v>
      </c>
      <c r="B1522" s="17" t="s">
        <v>232</v>
      </c>
      <c r="C1522" s="17" t="s">
        <v>48</v>
      </c>
      <c r="D1522" s="17" t="s">
        <v>53</v>
      </c>
      <c r="E1522" s="96" t="s">
        <v>38</v>
      </c>
      <c r="F1522" s="96" t="s">
        <v>38</v>
      </c>
      <c r="G1522" s="19">
        <v>0</v>
      </c>
      <c r="H1522" s="96" t="s">
        <v>38</v>
      </c>
      <c r="I1522" s="96" t="s">
        <v>38</v>
      </c>
      <c r="J1522" s="19">
        <v>1213.94</v>
      </c>
      <c r="K1522" s="19">
        <v>0</v>
      </c>
      <c r="L1522" t="str">
        <f>VLOOKUP(LEFT(A1522,FIND("-",A1522)-1),MASTER!A:C,2,FALSE())</f>
        <v>Gold</v>
      </c>
      <c r="M1522" t="str">
        <f>VLOOKUP(LEFT(A1522,FIND("-",A1522)-1),MASTER!A:C,3,FALSE())</f>
        <v>Sale</v>
      </c>
      <c r="N1522" t="str">
        <f t="shared" si="123"/>
        <v/>
      </c>
      <c r="O1522" t="str">
        <f t="shared" si="124"/>
        <v/>
      </c>
      <c r="P1522">
        <f t="shared" si="125"/>
        <v>0</v>
      </c>
      <c r="Q1522">
        <f t="shared" si="126"/>
        <v>0</v>
      </c>
      <c r="R1522">
        <f t="shared" si="127"/>
        <v>0</v>
      </c>
    </row>
    <row r="1523" spans="1:18" ht="15" customHeight="1">
      <c r="A1523" s="17" t="s">
        <v>235</v>
      </c>
      <c r="B1523" s="17" t="s">
        <v>232</v>
      </c>
      <c r="C1523" s="17" t="s">
        <v>48</v>
      </c>
      <c r="D1523" s="17" t="s">
        <v>54</v>
      </c>
      <c r="E1523" s="96" t="s">
        <v>38</v>
      </c>
      <c r="F1523" s="96" t="s">
        <v>38</v>
      </c>
      <c r="G1523" s="19">
        <v>0</v>
      </c>
      <c r="H1523" s="96" t="s">
        <v>38</v>
      </c>
      <c r="I1523" s="96" t="s">
        <v>38</v>
      </c>
      <c r="J1523" s="19">
        <v>49.38</v>
      </c>
      <c r="K1523" s="19">
        <v>0</v>
      </c>
      <c r="L1523" t="str">
        <f>VLOOKUP(LEFT(A1523,FIND("-",A1523)-1),MASTER!A:C,2,FALSE())</f>
        <v>Gold</v>
      </c>
      <c r="M1523" t="str">
        <f>VLOOKUP(LEFT(A1523,FIND("-",A1523)-1),MASTER!A:C,3,FALSE())</f>
        <v>Sale</v>
      </c>
      <c r="N1523" t="str">
        <f t="shared" si="123"/>
        <v/>
      </c>
      <c r="O1523" t="str">
        <f t="shared" si="124"/>
        <v/>
      </c>
      <c r="P1523">
        <f t="shared" si="125"/>
        <v>0</v>
      </c>
      <c r="Q1523">
        <f t="shared" si="126"/>
        <v>0</v>
      </c>
      <c r="R1523">
        <f t="shared" si="127"/>
        <v>0</v>
      </c>
    </row>
    <row r="1524" spans="1:18" ht="15" customHeight="1">
      <c r="A1524" s="17" t="s">
        <v>235</v>
      </c>
      <c r="B1524" s="17" t="s">
        <v>232</v>
      </c>
      <c r="C1524" s="17" t="s">
        <v>48</v>
      </c>
      <c r="D1524" s="17" t="s">
        <v>55</v>
      </c>
      <c r="E1524" s="96" t="s">
        <v>38</v>
      </c>
      <c r="F1524" s="96" t="s">
        <v>38</v>
      </c>
      <c r="G1524" s="19">
        <v>0</v>
      </c>
      <c r="H1524" s="96" t="s">
        <v>38</v>
      </c>
      <c r="I1524" s="96" t="s">
        <v>38</v>
      </c>
      <c r="J1524" s="19">
        <v>49.38</v>
      </c>
      <c r="K1524" s="19">
        <v>0</v>
      </c>
      <c r="L1524" t="str">
        <f>VLOOKUP(LEFT(A1524,FIND("-",A1524)-1),MASTER!A:C,2,FALSE())</f>
        <v>Gold</v>
      </c>
      <c r="M1524" t="str">
        <f>VLOOKUP(LEFT(A1524,FIND("-",A1524)-1),MASTER!A:C,3,FALSE())</f>
        <v>Sale</v>
      </c>
      <c r="N1524" t="str">
        <f t="shared" si="123"/>
        <v/>
      </c>
      <c r="O1524" t="str">
        <f t="shared" si="124"/>
        <v/>
      </c>
      <c r="P1524">
        <f t="shared" si="125"/>
        <v>0</v>
      </c>
      <c r="Q1524">
        <f t="shared" si="126"/>
        <v>0</v>
      </c>
      <c r="R1524">
        <f t="shared" si="127"/>
        <v>0</v>
      </c>
    </row>
    <row r="1525" spans="1:18" ht="15" customHeight="1">
      <c r="A1525" s="17" t="s">
        <v>235</v>
      </c>
      <c r="B1525" s="17" t="s">
        <v>232</v>
      </c>
      <c r="C1525" s="17" t="s">
        <v>48</v>
      </c>
      <c r="D1525" s="17" t="s">
        <v>52</v>
      </c>
      <c r="E1525" s="96" t="s">
        <v>38</v>
      </c>
      <c r="F1525" s="96" t="s">
        <v>38</v>
      </c>
      <c r="G1525" s="19">
        <v>0</v>
      </c>
      <c r="H1525" s="96" t="s">
        <v>38</v>
      </c>
      <c r="I1525" s="96" t="s">
        <v>38</v>
      </c>
      <c r="J1525" s="19">
        <v>12.63</v>
      </c>
      <c r="K1525" s="19">
        <v>0</v>
      </c>
      <c r="L1525" t="str">
        <f>VLOOKUP(LEFT(A1525,FIND("-",A1525)-1),MASTER!A:C,2,FALSE())</f>
        <v>Gold</v>
      </c>
      <c r="M1525" t="str">
        <f>VLOOKUP(LEFT(A1525,FIND("-",A1525)-1),MASTER!A:C,3,FALSE())</f>
        <v>Sale</v>
      </c>
      <c r="N1525" t="str">
        <f t="shared" si="123"/>
        <v/>
      </c>
      <c r="O1525" t="str">
        <f t="shared" si="124"/>
        <v/>
      </c>
      <c r="P1525">
        <f t="shared" si="125"/>
        <v>0</v>
      </c>
      <c r="Q1525">
        <f t="shared" si="126"/>
        <v>0</v>
      </c>
      <c r="R1525">
        <f t="shared" si="127"/>
        <v>0</v>
      </c>
    </row>
    <row r="1526" spans="1:18" ht="15" customHeight="1">
      <c r="A1526" s="17" t="s">
        <v>235</v>
      </c>
      <c r="B1526" s="17" t="s">
        <v>232</v>
      </c>
      <c r="C1526" s="17" t="s">
        <v>48</v>
      </c>
      <c r="D1526" s="17" t="s">
        <v>53</v>
      </c>
      <c r="E1526" s="96" t="s">
        <v>38</v>
      </c>
      <c r="F1526" s="96" t="s">
        <v>38</v>
      </c>
      <c r="G1526" s="19">
        <v>0</v>
      </c>
      <c r="H1526" s="96" t="s">
        <v>38</v>
      </c>
      <c r="I1526" s="96" t="s">
        <v>38</v>
      </c>
      <c r="J1526" s="19">
        <v>12.63</v>
      </c>
      <c r="K1526" s="19">
        <v>0</v>
      </c>
      <c r="L1526" t="str">
        <f>VLOOKUP(LEFT(A1526,FIND("-",A1526)-1),MASTER!A:C,2,FALSE())</f>
        <v>Gold</v>
      </c>
      <c r="M1526" t="str">
        <f>VLOOKUP(LEFT(A1526,FIND("-",A1526)-1),MASTER!A:C,3,FALSE())</f>
        <v>Sale</v>
      </c>
      <c r="N1526" t="str">
        <f t="shared" si="123"/>
        <v/>
      </c>
      <c r="O1526" t="str">
        <f t="shared" si="124"/>
        <v/>
      </c>
      <c r="P1526">
        <f t="shared" si="125"/>
        <v>0</v>
      </c>
      <c r="Q1526">
        <f t="shared" si="126"/>
        <v>0</v>
      </c>
      <c r="R1526">
        <f t="shared" si="127"/>
        <v>0</v>
      </c>
    </row>
    <row r="1527" spans="1:18" ht="15" customHeight="1">
      <c r="A1527" s="17" t="s">
        <v>235</v>
      </c>
      <c r="B1527" s="17" t="s">
        <v>232</v>
      </c>
      <c r="C1527" s="17" t="s">
        <v>48</v>
      </c>
      <c r="D1527" s="17" t="s">
        <v>60</v>
      </c>
      <c r="E1527" s="96" t="s">
        <v>38</v>
      </c>
      <c r="F1527" s="96" t="s">
        <v>38</v>
      </c>
      <c r="G1527" s="19">
        <v>0</v>
      </c>
      <c r="H1527" s="96" t="s">
        <v>38</v>
      </c>
      <c r="I1527" s="96" t="s">
        <v>38</v>
      </c>
      <c r="J1527" s="19">
        <v>10937.97</v>
      </c>
      <c r="K1527" s="19">
        <v>0</v>
      </c>
      <c r="L1527" t="str">
        <f>VLOOKUP(LEFT(A1527,FIND("-",A1527)-1),MASTER!A:C,2,FALSE())</f>
        <v>Gold</v>
      </c>
      <c r="M1527" t="str">
        <f>VLOOKUP(LEFT(A1527,FIND("-",A1527)-1),MASTER!A:C,3,FALSE())</f>
        <v>Sale</v>
      </c>
      <c r="N1527" t="str">
        <f t="shared" si="123"/>
        <v/>
      </c>
      <c r="O1527" t="str">
        <f t="shared" si="124"/>
        <v/>
      </c>
      <c r="P1527">
        <f t="shared" si="125"/>
        <v>0</v>
      </c>
      <c r="Q1527">
        <f t="shared" si="126"/>
        <v>0</v>
      </c>
      <c r="R1527">
        <f t="shared" si="127"/>
        <v>0</v>
      </c>
    </row>
    <row r="1528" spans="1:18" ht="15" customHeight="1">
      <c r="A1528" s="17" t="s">
        <v>235</v>
      </c>
      <c r="B1528" s="17" t="s">
        <v>232</v>
      </c>
      <c r="C1528" s="17" t="s">
        <v>48</v>
      </c>
      <c r="D1528" s="17" t="s">
        <v>61</v>
      </c>
      <c r="E1528" s="96" t="s">
        <v>38</v>
      </c>
      <c r="F1528" s="96" t="s">
        <v>38</v>
      </c>
      <c r="G1528" s="19">
        <v>0</v>
      </c>
      <c r="H1528" s="96" t="s">
        <v>38</v>
      </c>
      <c r="I1528" s="96" t="s">
        <v>38</v>
      </c>
      <c r="J1528" s="19">
        <v>10937.97</v>
      </c>
      <c r="K1528" s="19">
        <v>0</v>
      </c>
      <c r="L1528" t="str">
        <f>VLOOKUP(LEFT(A1528,FIND("-",A1528)-1),MASTER!A:C,2,FALSE())</f>
        <v>Gold</v>
      </c>
      <c r="M1528" t="str">
        <f>VLOOKUP(LEFT(A1528,FIND("-",A1528)-1),MASTER!A:C,3,FALSE())</f>
        <v>Sale</v>
      </c>
      <c r="N1528" t="str">
        <f t="shared" si="123"/>
        <v/>
      </c>
      <c r="O1528" t="str">
        <f t="shared" si="124"/>
        <v/>
      </c>
      <c r="P1528">
        <f t="shared" si="125"/>
        <v>0</v>
      </c>
      <c r="Q1528">
        <f t="shared" si="126"/>
        <v>0</v>
      </c>
      <c r="R1528">
        <f t="shared" si="127"/>
        <v>0</v>
      </c>
    </row>
    <row r="1529" spans="1:18" ht="15" customHeight="1">
      <c r="A1529" s="17" t="s">
        <v>235</v>
      </c>
      <c r="B1529" s="17" t="s">
        <v>232</v>
      </c>
      <c r="C1529" s="17" t="s">
        <v>48</v>
      </c>
      <c r="D1529" s="17" t="s">
        <v>60</v>
      </c>
      <c r="E1529" s="96" t="s">
        <v>38</v>
      </c>
      <c r="F1529" s="96" t="s">
        <v>38</v>
      </c>
      <c r="G1529" s="19">
        <v>0</v>
      </c>
      <c r="H1529" s="96" t="s">
        <v>38</v>
      </c>
      <c r="I1529" s="96" t="s">
        <v>38</v>
      </c>
      <c r="J1529" s="19">
        <v>0.91</v>
      </c>
      <c r="K1529" s="19">
        <v>0</v>
      </c>
      <c r="L1529" t="str">
        <f>VLOOKUP(LEFT(A1529,FIND("-",A1529)-1),MASTER!A:C,2,FALSE())</f>
        <v>Gold</v>
      </c>
      <c r="M1529" t="str">
        <f>VLOOKUP(LEFT(A1529,FIND("-",A1529)-1),MASTER!A:C,3,FALSE())</f>
        <v>Sale</v>
      </c>
      <c r="N1529" t="str">
        <f t="shared" si="123"/>
        <v/>
      </c>
      <c r="O1529" t="str">
        <f t="shared" si="124"/>
        <v/>
      </c>
      <c r="P1529">
        <f t="shared" si="125"/>
        <v>0</v>
      </c>
      <c r="Q1529">
        <f t="shared" si="126"/>
        <v>0</v>
      </c>
      <c r="R1529">
        <f t="shared" si="127"/>
        <v>0</v>
      </c>
    </row>
    <row r="1530" spans="1:18" ht="15" customHeight="1">
      <c r="A1530" s="17" t="s">
        <v>235</v>
      </c>
      <c r="B1530" s="17" t="s">
        <v>232</v>
      </c>
      <c r="C1530" s="17" t="s">
        <v>48</v>
      </c>
      <c r="D1530" s="17" t="s">
        <v>61</v>
      </c>
      <c r="E1530" s="96" t="s">
        <v>38</v>
      </c>
      <c r="F1530" s="96" t="s">
        <v>38</v>
      </c>
      <c r="G1530" s="19">
        <v>0</v>
      </c>
      <c r="H1530" s="96" t="s">
        <v>38</v>
      </c>
      <c r="I1530" s="96" t="s">
        <v>38</v>
      </c>
      <c r="J1530" s="19">
        <v>0.91</v>
      </c>
      <c r="K1530" s="19">
        <v>0</v>
      </c>
      <c r="L1530" t="str">
        <f>VLOOKUP(LEFT(A1530,FIND("-",A1530)-1),MASTER!A:C,2,FALSE())</f>
        <v>Gold</v>
      </c>
      <c r="M1530" t="str">
        <f>VLOOKUP(LEFT(A1530,FIND("-",A1530)-1),MASTER!A:C,3,FALSE())</f>
        <v>Sale</v>
      </c>
      <c r="N1530" t="str">
        <f t="shared" si="123"/>
        <v/>
      </c>
      <c r="O1530" t="str">
        <f t="shared" si="124"/>
        <v/>
      </c>
      <c r="P1530">
        <f t="shared" si="125"/>
        <v>0</v>
      </c>
      <c r="Q1530">
        <f t="shared" si="126"/>
        <v>0</v>
      </c>
      <c r="R1530">
        <f t="shared" si="127"/>
        <v>0</v>
      </c>
    </row>
    <row r="1531" spans="1:18" ht="15" customHeight="1">
      <c r="A1531" s="17" t="s">
        <v>235</v>
      </c>
      <c r="B1531" s="17" t="s">
        <v>232</v>
      </c>
      <c r="C1531" s="17" t="s">
        <v>48</v>
      </c>
      <c r="D1531" s="17" t="s">
        <v>60</v>
      </c>
      <c r="E1531" s="96" t="s">
        <v>38</v>
      </c>
      <c r="F1531" s="96" t="s">
        <v>38</v>
      </c>
      <c r="G1531" s="19">
        <v>0</v>
      </c>
      <c r="H1531" s="96" t="s">
        <v>38</v>
      </c>
      <c r="I1531" s="96" t="s">
        <v>38</v>
      </c>
      <c r="J1531" s="19">
        <v>21.88</v>
      </c>
      <c r="K1531" s="19">
        <v>0</v>
      </c>
      <c r="L1531" t="str">
        <f>VLOOKUP(LEFT(A1531,FIND("-",A1531)-1),MASTER!A:C,2,FALSE())</f>
        <v>Gold</v>
      </c>
      <c r="M1531" t="str">
        <f>VLOOKUP(LEFT(A1531,FIND("-",A1531)-1),MASTER!A:C,3,FALSE())</f>
        <v>Sale</v>
      </c>
      <c r="N1531" t="str">
        <f t="shared" si="123"/>
        <v/>
      </c>
      <c r="O1531" t="str">
        <f t="shared" si="124"/>
        <v/>
      </c>
      <c r="P1531">
        <f t="shared" si="125"/>
        <v>0</v>
      </c>
      <c r="Q1531">
        <f t="shared" si="126"/>
        <v>0</v>
      </c>
      <c r="R1531">
        <f t="shared" si="127"/>
        <v>0</v>
      </c>
    </row>
    <row r="1532" spans="1:18" ht="15" customHeight="1">
      <c r="A1532" s="17" t="s">
        <v>235</v>
      </c>
      <c r="B1532" s="17" t="s">
        <v>232</v>
      </c>
      <c r="C1532" s="17" t="s">
        <v>48</v>
      </c>
      <c r="D1532" s="17" t="s">
        <v>61</v>
      </c>
      <c r="E1532" s="96" t="s">
        <v>38</v>
      </c>
      <c r="F1532" s="96" t="s">
        <v>38</v>
      </c>
      <c r="G1532" s="19">
        <v>0</v>
      </c>
      <c r="H1532" s="96" t="s">
        <v>38</v>
      </c>
      <c r="I1532" s="96" t="s">
        <v>38</v>
      </c>
      <c r="J1532" s="19">
        <v>21.88</v>
      </c>
      <c r="K1532" s="19">
        <v>0</v>
      </c>
      <c r="L1532" t="str">
        <f>VLOOKUP(LEFT(A1532,FIND("-",A1532)-1),MASTER!A:C,2,FALSE())</f>
        <v>Gold</v>
      </c>
      <c r="M1532" t="str">
        <f>VLOOKUP(LEFT(A1532,FIND("-",A1532)-1),MASTER!A:C,3,FALSE())</f>
        <v>Sale</v>
      </c>
      <c r="N1532" t="str">
        <f t="shared" si="123"/>
        <v/>
      </c>
      <c r="O1532" t="str">
        <f t="shared" si="124"/>
        <v/>
      </c>
      <c r="P1532">
        <f t="shared" si="125"/>
        <v>0</v>
      </c>
      <c r="Q1532">
        <f t="shared" si="126"/>
        <v>0</v>
      </c>
      <c r="R1532">
        <f t="shared" si="127"/>
        <v>0</v>
      </c>
    </row>
    <row r="1533" spans="1:18" ht="15" customHeight="1">
      <c r="A1533" s="17" t="s">
        <v>235</v>
      </c>
      <c r="B1533" s="17" t="s">
        <v>232</v>
      </c>
      <c r="C1533" s="17" t="s">
        <v>48</v>
      </c>
      <c r="D1533" s="17" t="s">
        <v>42</v>
      </c>
      <c r="E1533" s="96" t="s">
        <v>38</v>
      </c>
      <c r="F1533" s="96" t="s">
        <v>38</v>
      </c>
      <c r="G1533" s="19">
        <v>0.48</v>
      </c>
      <c r="H1533" s="96" t="s">
        <v>38</v>
      </c>
      <c r="I1533" s="96" t="s">
        <v>38</v>
      </c>
      <c r="J1533" s="19">
        <v>0</v>
      </c>
      <c r="K1533" s="19">
        <v>0</v>
      </c>
      <c r="L1533" t="str">
        <f>VLOOKUP(LEFT(A1533,FIND("-",A1533)-1),MASTER!A:C,2,FALSE())</f>
        <v>Gold</v>
      </c>
      <c r="M1533" t="str">
        <f>VLOOKUP(LEFT(A1533,FIND("-",A1533)-1),MASTER!A:C,3,FALSE())</f>
        <v>Sale</v>
      </c>
      <c r="N1533" t="str">
        <f t="shared" si="123"/>
        <v/>
      </c>
      <c r="O1533" t="str">
        <f t="shared" si="124"/>
        <v/>
      </c>
      <c r="P1533">
        <f t="shared" si="125"/>
        <v>0</v>
      </c>
      <c r="Q1533">
        <f t="shared" si="126"/>
        <v>0</v>
      </c>
      <c r="R1533">
        <f t="shared" si="127"/>
        <v>0</v>
      </c>
    </row>
    <row r="1534" spans="1:18" ht="15" customHeight="1">
      <c r="A1534" s="17" t="s">
        <v>235</v>
      </c>
      <c r="B1534" s="17" t="s">
        <v>232</v>
      </c>
      <c r="C1534" s="17" t="s">
        <v>48</v>
      </c>
      <c r="D1534" s="17" t="s">
        <v>43</v>
      </c>
      <c r="E1534" s="96" t="s">
        <v>38</v>
      </c>
      <c r="F1534" s="96" t="s">
        <v>38</v>
      </c>
      <c r="G1534" s="19">
        <v>2707933</v>
      </c>
      <c r="H1534" s="96" t="s">
        <v>38</v>
      </c>
      <c r="I1534" s="96" t="s">
        <v>38</v>
      </c>
      <c r="J1534" s="19">
        <v>0</v>
      </c>
      <c r="K1534" s="19">
        <v>0</v>
      </c>
      <c r="L1534" t="str">
        <f>VLOOKUP(LEFT(A1534,FIND("-",A1534)-1),MASTER!A:C,2,FALSE())</f>
        <v>Gold</v>
      </c>
      <c r="M1534" t="str">
        <f>VLOOKUP(LEFT(A1534,FIND("-",A1534)-1),MASTER!A:C,3,FALSE())</f>
        <v>Sale</v>
      </c>
      <c r="N1534" t="str">
        <f t="shared" si="123"/>
        <v/>
      </c>
      <c r="O1534" t="str">
        <f t="shared" si="124"/>
        <v/>
      </c>
      <c r="P1534">
        <f t="shared" si="125"/>
        <v>0</v>
      </c>
      <c r="Q1534">
        <f t="shared" si="126"/>
        <v>0</v>
      </c>
      <c r="R1534">
        <f t="shared" si="127"/>
        <v>0</v>
      </c>
    </row>
    <row r="1535" spans="1:18" ht="15" customHeight="1">
      <c r="A1535" s="17" t="s">
        <v>236</v>
      </c>
      <c r="B1535" s="17" t="s">
        <v>232</v>
      </c>
      <c r="C1535" s="17" t="s">
        <v>48</v>
      </c>
      <c r="D1535" s="17" t="s">
        <v>49</v>
      </c>
      <c r="E1535" s="96" t="s">
        <v>38</v>
      </c>
      <c r="F1535" s="19">
        <v>0</v>
      </c>
      <c r="G1535" s="19">
        <v>0</v>
      </c>
      <c r="H1535" s="97">
        <v>770.22</v>
      </c>
      <c r="I1535" s="19">
        <v>6879.4</v>
      </c>
      <c r="J1535" s="19">
        <v>3626459.69</v>
      </c>
      <c r="K1535" s="19">
        <v>3626459.69</v>
      </c>
      <c r="L1535" t="str">
        <f>VLOOKUP(LEFT(A1535,FIND("-",A1535)-1),MASTER!A:C,2,FALSE())</f>
        <v>Gold</v>
      </c>
      <c r="M1535" t="str">
        <f>VLOOKUP(LEFT(A1535,FIND("-",A1535)-1),MASTER!A:C,3,FALSE())</f>
        <v>Sale</v>
      </c>
      <c r="N1535">
        <f t="shared" si="123"/>
        <v>770.22</v>
      </c>
      <c r="O1535">
        <f t="shared" si="124"/>
        <v>6879.4</v>
      </c>
      <c r="P1535">
        <f t="shared" si="125"/>
        <v>5298651.4680000003</v>
      </c>
      <c r="Q1535">
        <f t="shared" si="126"/>
        <v>5298651.4680000003</v>
      </c>
      <c r="R1535">
        <f t="shared" si="127"/>
        <v>0</v>
      </c>
    </row>
    <row r="1536" spans="1:18" ht="15" customHeight="1">
      <c r="A1536" s="17" t="s">
        <v>236</v>
      </c>
      <c r="B1536" s="17" t="s">
        <v>232</v>
      </c>
      <c r="C1536" s="17" t="s">
        <v>48</v>
      </c>
      <c r="D1536" s="17" t="s">
        <v>50</v>
      </c>
      <c r="E1536" s="96" t="s">
        <v>38</v>
      </c>
      <c r="F1536" s="96" t="s">
        <v>38</v>
      </c>
      <c r="G1536" s="19">
        <v>0</v>
      </c>
      <c r="H1536" s="96" t="s">
        <v>38</v>
      </c>
      <c r="I1536" s="96" t="s">
        <v>38</v>
      </c>
      <c r="J1536" s="19">
        <v>162236.84</v>
      </c>
      <c r="K1536" s="19">
        <v>162236.84</v>
      </c>
      <c r="L1536" t="str">
        <f>VLOOKUP(LEFT(A1536,FIND("-",A1536)-1),MASTER!A:C,2,FALSE())</f>
        <v>Gold</v>
      </c>
      <c r="M1536" t="str">
        <f>VLOOKUP(LEFT(A1536,FIND("-",A1536)-1),MASTER!A:C,3,FALSE())</f>
        <v>Sale</v>
      </c>
      <c r="N1536" t="str">
        <f t="shared" si="123"/>
        <v/>
      </c>
      <c r="O1536" t="str">
        <f t="shared" si="124"/>
        <v/>
      </c>
      <c r="P1536">
        <f t="shared" si="125"/>
        <v>0</v>
      </c>
      <c r="Q1536">
        <f t="shared" si="126"/>
        <v>0</v>
      </c>
      <c r="R1536">
        <f t="shared" si="127"/>
        <v>0</v>
      </c>
    </row>
    <row r="1537" spans="1:18" ht="15" customHeight="1">
      <c r="A1537" s="17" t="s">
        <v>236</v>
      </c>
      <c r="B1537" s="17" t="s">
        <v>232</v>
      </c>
      <c r="C1537" s="17" t="s">
        <v>48</v>
      </c>
      <c r="D1537" s="17" t="s">
        <v>51</v>
      </c>
      <c r="E1537" s="96" t="s">
        <v>38</v>
      </c>
      <c r="F1537" s="96" t="s">
        <v>38</v>
      </c>
      <c r="G1537" s="19">
        <v>0</v>
      </c>
      <c r="H1537" s="96" t="s">
        <v>38</v>
      </c>
      <c r="I1537" s="96" t="s">
        <v>38</v>
      </c>
      <c r="J1537" s="19">
        <v>3122.7</v>
      </c>
      <c r="K1537" s="19">
        <v>3122.7</v>
      </c>
      <c r="L1537" t="str">
        <f>VLOOKUP(LEFT(A1537,FIND("-",A1537)-1),MASTER!A:C,2,FALSE())</f>
        <v>Gold</v>
      </c>
      <c r="M1537" t="str">
        <f>VLOOKUP(LEFT(A1537,FIND("-",A1537)-1),MASTER!A:C,3,FALSE())</f>
        <v>Sale</v>
      </c>
      <c r="N1537" t="str">
        <f t="shared" si="123"/>
        <v/>
      </c>
      <c r="O1537" t="str">
        <f t="shared" si="124"/>
        <v/>
      </c>
      <c r="P1537">
        <f t="shared" si="125"/>
        <v>0</v>
      </c>
      <c r="Q1537">
        <f t="shared" si="126"/>
        <v>0</v>
      </c>
      <c r="R1537">
        <f t="shared" si="127"/>
        <v>0</v>
      </c>
    </row>
    <row r="1538" spans="1:18" ht="15" customHeight="1">
      <c r="A1538" s="17" t="s">
        <v>236</v>
      </c>
      <c r="B1538" s="17" t="s">
        <v>232</v>
      </c>
      <c r="C1538" s="17" t="s">
        <v>48</v>
      </c>
      <c r="D1538" s="17" t="s">
        <v>56</v>
      </c>
      <c r="E1538" s="96" t="s">
        <v>38</v>
      </c>
      <c r="F1538" s="96" t="s">
        <v>38</v>
      </c>
      <c r="G1538" s="19">
        <v>0</v>
      </c>
      <c r="H1538" s="96" t="s">
        <v>38</v>
      </c>
      <c r="I1538" s="96" t="s">
        <v>38</v>
      </c>
      <c r="J1538" s="19">
        <v>890</v>
      </c>
      <c r="K1538" s="19">
        <v>890</v>
      </c>
      <c r="L1538" t="str">
        <f>VLOOKUP(LEFT(A1538,FIND("-",A1538)-1),MASTER!A:C,2,FALSE())</f>
        <v>Gold</v>
      </c>
      <c r="M1538" t="str">
        <f>VLOOKUP(LEFT(A1538,FIND("-",A1538)-1),MASTER!A:C,3,FALSE())</f>
        <v>Sale</v>
      </c>
      <c r="N1538" t="str">
        <f t="shared" si="123"/>
        <v/>
      </c>
      <c r="O1538" t="str">
        <f t="shared" si="124"/>
        <v/>
      </c>
      <c r="P1538">
        <f t="shared" si="125"/>
        <v>0</v>
      </c>
      <c r="Q1538">
        <f t="shared" si="126"/>
        <v>0</v>
      </c>
      <c r="R1538">
        <f t="shared" si="127"/>
        <v>0</v>
      </c>
    </row>
    <row r="1539" spans="1:18" ht="15" customHeight="1">
      <c r="A1539" s="17" t="s">
        <v>236</v>
      </c>
      <c r="B1539" s="17" t="s">
        <v>232</v>
      </c>
      <c r="C1539" s="17" t="s">
        <v>48</v>
      </c>
      <c r="D1539" s="17" t="s">
        <v>57</v>
      </c>
      <c r="E1539" s="96" t="s">
        <v>38</v>
      </c>
      <c r="F1539" s="96" t="s">
        <v>38</v>
      </c>
      <c r="G1539" s="19">
        <v>0</v>
      </c>
      <c r="H1539" s="96" t="s">
        <v>38</v>
      </c>
      <c r="I1539" s="96" t="s">
        <v>38</v>
      </c>
      <c r="J1539" s="19">
        <v>1672165.05</v>
      </c>
      <c r="K1539" s="19">
        <v>1672165.05</v>
      </c>
      <c r="L1539" t="str">
        <f>VLOOKUP(LEFT(A1539,FIND("-",A1539)-1),MASTER!A:C,2,FALSE())</f>
        <v>Gold</v>
      </c>
      <c r="M1539" t="str">
        <f>VLOOKUP(LEFT(A1539,FIND("-",A1539)-1),MASTER!A:C,3,FALSE())</f>
        <v>Sale</v>
      </c>
      <c r="N1539" t="str">
        <f t="shared" si="123"/>
        <v/>
      </c>
      <c r="O1539" t="str">
        <f t="shared" si="124"/>
        <v/>
      </c>
      <c r="P1539">
        <f t="shared" si="125"/>
        <v>0</v>
      </c>
      <c r="Q1539">
        <f t="shared" si="126"/>
        <v>0</v>
      </c>
      <c r="R1539">
        <f t="shared" si="127"/>
        <v>0</v>
      </c>
    </row>
    <row r="1540" spans="1:18" ht="15" customHeight="1">
      <c r="A1540" s="17" t="s">
        <v>236</v>
      </c>
      <c r="B1540" s="17" t="s">
        <v>232</v>
      </c>
      <c r="C1540" s="17" t="s">
        <v>48</v>
      </c>
      <c r="D1540" s="17" t="s">
        <v>58</v>
      </c>
      <c r="E1540" s="96" t="s">
        <v>38</v>
      </c>
      <c r="F1540" s="96" t="s">
        <v>38</v>
      </c>
      <c r="G1540" s="19">
        <v>0</v>
      </c>
      <c r="H1540" s="96" t="s">
        <v>38</v>
      </c>
      <c r="I1540" s="96" t="s">
        <v>38</v>
      </c>
      <c r="J1540" s="19">
        <v>3357.15</v>
      </c>
      <c r="K1540" s="19">
        <v>3357.15</v>
      </c>
      <c r="L1540" t="str">
        <f>VLOOKUP(LEFT(A1540,FIND("-",A1540)-1),MASTER!A:C,2,FALSE())</f>
        <v>Gold</v>
      </c>
      <c r="M1540" t="str">
        <f>VLOOKUP(LEFT(A1540,FIND("-",A1540)-1),MASTER!A:C,3,FALSE())</f>
        <v>Sale</v>
      </c>
      <c r="N1540" t="str">
        <f t="shared" si="123"/>
        <v/>
      </c>
      <c r="O1540" t="str">
        <f t="shared" si="124"/>
        <v/>
      </c>
      <c r="P1540">
        <f t="shared" si="125"/>
        <v>0</v>
      </c>
      <c r="Q1540">
        <f t="shared" si="126"/>
        <v>0</v>
      </c>
      <c r="R1540">
        <f t="shared" si="127"/>
        <v>0</v>
      </c>
    </row>
    <row r="1541" spans="1:18" ht="15" customHeight="1">
      <c r="A1541" s="17" t="s">
        <v>236</v>
      </c>
      <c r="B1541" s="17" t="s">
        <v>232</v>
      </c>
      <c r="C1541" s="17" t="s">
        <v>48</v>
      </c>
      <c r="D1541" s="17" t="s">
        <v>59</v>
      </c>
      <c r="E1541" s="96" t="s">
        <v>38</v>
      </c>
      <c r="F1541" s="96" t="s">
        <v>38</v>
      </c>
      <c r="G1541" s="19">
        <v>0</v>
      </c>
      <c r="H1541" s="96" t="s">
        <v>38</v>
      </c>
      <c r="I1541" s="96" t="s">
        <v>38</v>
      </c>
      <c r="J1541" s="19">
        <v>155</v>
      </c>
      <c r="K1541" s="19">
        <v>155</v>
      </c>
      <c r="L1541" t="str">
        <f>VLOOKUP(LEFT(A1541,FIND("-",A1541)-1),MASTER!A:C,2,FALSE())</f>
        <v>Gold</v>
      </c>
      <c r="M1541" t="str">
        <f>VLOOKUP(LEFT(A1541,FIND("-",A1541)-1),MASTER!A:C,3,FALSE())</f>
        <v>Sale</v>
      </c>
      <c r="N1541" t="str">
        <f t="shared" si="123"/>
        <v/>
      </c>
      <c r="O1541" t="str">
        <f t="shared" si="124"/>
        <v/>
      </c>
      <c r="P1541">
        <f t="shared" si="125"/>
        <v>0</v>
      </c>
      <c r="Q1541">
        <f t="shared" si="126"/>
        <v>0</v>
      </c>
      <c r="R1541">
        <f t="shared" si="127"/>
        <v>0</v>
      </c>
    </row>
    <row r="1542" spans="1:18" ht="15" customHeight="1">
      <c r="A1542" s="17" t="s">
        <v>236</v>
      </c>
      <c r="B1542" s="17" t="s">
        <v>232</v>
      </c>
      <c r="C1542" s="17" t="s">
        <v>48</v>
      </c>
      <c r="D1542" s="17" t="s">
        <v>52</v>
      </c>
      <c r="E1542" s="96" t="s">
        <v>38</v>
      </c>
      <c r="F1542" s="96" t="s">
        <v>38</v>
      </c>
      <c r="G1542" s="19">
        <v>0</v>
      </c>
      <c r="H1542" s="96" t="s">
        <v>38</v>
      </c>
      <c r="I1542" s="96" t="s">
        <v>38</v>
      </c>
      <c r="J1542" s="19">
        <v>54396.9</v>
      </c>
      <c r="K1542" s="19">
        <v>0</v>
      </c>
      <c r="L1542" t="str">
        <f>VLOOKUP(LEFT(A1542,FIND("-",A1542)-1),MASTER!A:C,2,FALSE())</f>
        <v>Gold</v>
      </c>
      <c r="M1542" t="str">
        <f>VLOOKUP(LEFT(A1542,FIND("-",A1542)-1),MASTER!A:C,3,FALSE())</f>
        <v>Sale</v>
      </c>
      <c r="N1542" t="str">
        <f t="shared" si="123"/>
        <v/>
      </c>
      <c r="O1542" t="str">
        <f t="shared" si="124"/>
        <v/>
      </c>
      <c r="P1542">
        <f t="shared" si="125"/>
        <v>0</v>
      </c>
      <c r="Q1542">
        <f t="shared" si="126"/>
        <v>0</v>
      </c>
      <c r="R1542">
        <f t="shared" si="127"/>
        <v>0</v>
      </c>
    </row>
    <row r="1543" spans="1:18" ht="15" customHeight="1">
      <c r="A1543" s="17" t="s">
        <v>236</v>
      </c>
      <c r="B1543" s="17" t="s">
        <v>232</v>
      </c>
      <c r="C1543" s="17" t="s">
        <v>48</v>
      </c>
      <c r="D1543" s="17" t="s">
        <v>53</v>
      </c>
      <c r="E1543" s="96" t="s">
        <v>38</v>
      </c>
      <c r="F1543" s="96" t="s">
        <v>38</v>
      </c>
      <c r="G1543" s="19">
        <v>0</v>
      </c>
      <c r="H1543" s="96" t="s">
        <v>38</v>
      </c>
      <c r="I1543" s="96" t="s">
        <v>38</v>
      </c>
      <c r="J1543" s="19">
        <v>54396.9</v>
      </c>
      <c r="K1543" s="19">
        <v>0</v>
      </c>
      <c r="L1543" t="str">
        <f>VLOOKUP(LEFT(A1543,FIND("-",A1543)-1),MASTER!A:C,2,FALSE())</f>
        <v>Gold</v>
      </c>
      <c r="M1543" t="str">
        <f>VLOOKUP(LEFT(A1543,FIND("-",A1543)-1),MASTER!A:C,3,FALSE())</f>
        <v>Sale</v>
      </c>
      <c r="N1543" t="str">
        <f t="shared" si="123"/>
        <v/>
      </c>
      <c r="O1543" t="str">
        <f t="shared" si="124"/>
        <v/>
      </c>
      <c r="P1543">
        <f t="shared" si="125"/>
        <v>0</v>
      </c>
      <c r="Q1543">
        <f t="shared" si="126"/>
        <v>0</v>
      </c>
      <c r="R1543">
        <f t="shared" si="127"/>
        <v>0</v>
      </c>
    </row>
    <row r="1544" spans="1:18" ht="15" customHeight="1">
      <c r="A1544" s="17" t="s">
        <v>236</v>
      </c>
      <c r="B1544" s="17" t="s">
        <v>232</v>
      </c>
      <c r="C1544" s="17" t="s">
        <v>48</v>
      </c>
      <c r="D1544" s="17" t="s">
        <v>52</v>
      </c>
      <c r="E1544" s="96" t="s">
        <v>38</v>
      </c>
      <c r="F1544" s="96" t="s">
        <v>38</v>
      </c>
      <c r="G1544" s="19">
        <v>0</v>
      </c>
      <c r="H1544" s="96" t="s">
        <v>38</v>
      </c>
      <c r="I1544" s="96" t="s">
        <v>38</v>
      </c>
      <c r="J1544" s="19">
        <v>2433.5500000000002</v>
      </c>
      <c r="K1544" s="19">
        <v>0</v>
      </c>
      <c r="L1544" t="str">
        <f>VLOOKUP(LEFT(A1544,FIND("-",A1544)-1),MASTER!A:C,2,FALSE())</f>
        <v>Gold</v>
      </c>
      <c r="M1544" t="str">
        <f>VLOOKUP(LEFT(A1544,FIND("-",A1544)-1),MASTER!A:C,3,FALSE())</f>
        <v>Sale</v>
      </c>
      <c r="N1544" t="str">
        <f t="shared" si="123"/>
        <v/>
      </c>
      <c r="O1544" t="str">
        <f t="shared" si="124"/>
        <v/>
      </c>
      <c r="P1544">
        <f t="shared" si="125"/>
        <v>0</v>
      </c>
      <c r="Q1544">
        <f t="shared" si="126"/>
        <v>0</v>
      </c>
      <c r="R1544">
        <f t="shared" si="127"/>
        <v>0</v>
      </c>
    </row>
    <row r="1545" spans="1:18" ht="15" customHeight="1">
      <c r="A1545" s="17" t="s">
        <v>236</v>
      </c>
      <c r="B1545" s="17" t="s">
        <v>232</v>
      </c>
      <c r="C1545" s="17" t="s">
        <v>48</v>
      </c>
      <c r="D1545" s="17" t="s">
        <v>53</v>
      </c>
      <c r="E1545" s="96" t="s">
        <v>38</v>
      </c>
      <c r="F1545" s="96" t="s">
        <v>38</v>
      </c>
      <c r="G1545" s="19">
        <v>0</v>
      </c>
      <c r="H1545" s="96" t="s">
        <v>38</v>
      </c>
      <c r="I1545" s="96" t="s">
        <v>38</v>
      </c>
      <c r="J1545" s="19">
        <v>2433.5500000000002</v>
      </c>
      <c r="K1545" s="19">
        <v>0</v>
      </c>
      <c r="L1545" t="str">
        <f>VLOOKUP(LEFT(A1545,FIND("-",A1545)-1),MASTER!A:C,2,FALSE())</f>
        <v>Gold</v>
      </c>
      <c r="M1545" t="str">
        <f>VLOOKUP(LEFT(A1545,FIND("-",A1545)-1),MASTER!A:C,3,FALSE())</f>
        <v>Sale</v>
      </c>
      <c r="N1545" t="str">
        <f t="shared" si="123"/>
        <v/>
      </c>
      <c r="O1545" t="str">
        <f t="shared" si="124"/>
        <v/>
      </c>
      <c r="P1545">
        <f t="shared" si="125"/>
        <v>0</v>
      </c>
      <c r="Q1545">
        <f t="shared" si="126"/>
        <v>0</v>
      </c>
      <c r="R1545">
        <f t="shared" si="127"/>
        <v>0</v>
      </c>
    </row>
    <row r="1546" spans="1:18" ht="15" customHeight="1">
      <c r="A1546" s="17" t="s">
        <v>236</v>
      </c>
      <c r="B1546" s="17" t="s">
        <v>232</v>
      </c>
      <c r="C1546" s="17" t="s">
        <v>48</v>
      </c>
      <c r="D1546" s="17" t="s">
        <v>54</v>
      </c>
      <c r="E1546" s="96" t="s">
        <v>38</v>
      </c>
      <c r="F1546" s="96" t="s">
        <v>38</v>
      </c>
      <c r="G1546" s="19">
        <v>0</v>
      </c>
      <c r="H1546" s="96" t="s">
        <v>38</v>
      </c>
      <c r="I1546" s="96" t="s">
        <v>38</v>
      </c>
      <c r="J1546" s="19">
        <v>46.84</v>
      </c>
      <c r="K1546" s="19">
        <v>0</v>
      </c>
      <c r="L1546" t="str">
        <f>VLOOKUP(LEFT(A1546,FIND("-",A1546)-1),MASTER!A:C,2,FALSE())</f>
        <v>Gold</v>
      </c>
      <c r="M1546" t="str">
        <f>VLOOKUP(LEFT(A1546,FIND("-",A1546)-1),MASTER!A:C,3,FALSE())</f>
        <v>Sale</v>
      </c>
      <c r="N1546" t="str">
        <f t="shared" si="123"/>
        <v/>
      </c>
      <c r="O1546" t="str">
        <f t="shared" si="124"/>
        <v/>
      </c>
      <c r="P1546">
        <f t="shared" si="125"/>
        <v>0</v>
      </c>
      <c r="Q1546">
        <f t="shared" si="126"/>
        <v>0</v>
      </c>
      <c r="R1546">
        <f t="shared" si="127"/>
        <v>0</v>
      </c>
    </row>
    <row r="1547" spans="1:18" ht="15" customHeight="1">
      <c r="A1547" s="17" t="s">
        <v>236</v>
      </c>
      <c r="B1547" s="17" t="s">
        <v>232</v>
      </c>
      <c r="C1547" s="17" t="s">
        <v>48</v>
      </c>
      <c r="D1547" s="17" t="s">
        <v>55</v>
      </c>
      <c r="E1547" s="96" t="s">
        <v>38</v>
      </c>
      <c r="F1547" s="96" t="s">
        <v>38</v>
      </c>
      <c r="G1547" s="19">
        <v>0</v>
      </c>
      <c r="H1547" s="96" t="s">
        <v>38</v>
      </c>
      <c r="I1547" s="96" t="s">
        <v>38</v>
      </c>
      <c r="J1547" s="19">
        <v>46.84</v>
      </c>
      <c r="K1547" s="19">
        <v>0</v>
      </c>
      <c r="L1547" t="str">
        <f>VLOOKUP(LEFT(A1547,FIND("-",A1547)-1),MASTER!A:C,2,FALSE())</f>
        <v>Gold</v>
      </c>
      <c r="M1547" t="str">
        <f>VLOOKUP(LEFT(A1547,FIND("-",A1547)-1),MASTER!A:C,3,FALSE())</f>
        <v>Sale</v>
      </c>
      <c r="N1547" t="str">
        <f t="shared" si="123"/>
        <v/>
      </c>
      <c r="O1547" t="str">
        <f t="shared" si="124"/>
        <v/>
      </c>
      <c r="P1547">
        <f t="shared" si="125"/>
        <v>0</v>
      </c>
      <c r="Q1547">
        <f t="shared" si="126"/>
        <v>0</v>
      </c>
      <c r="R1547">
        <f t="shared" si="127"/>
        <v>0</v>
      </c>
    </row>
    <row r="1548" spans="1:18" ht="15" customHeight="1">
      <c r="A1548" s="17" t="s">
        <v>236</v>
      </c>
      <c r="B1548" s="17" t="s">
        <v>232</v>
      </c>
      <c r="C1548" s="17" t="s">
        <v>48</v>
      </c>
      <c r="D1548" s="17" t="s">
        <v>52</v>
      </c>
      <c r="E1548" s="96" t="s">
        <v>38</v>
      </c>
      <c r="F1548" s="96" t="s">
        <v>38</v>
      </c>
      <c r="G1548" s="19">
        <v>0</v>
      </c>
      <c r="H1548" s="96" t="s">
        <v>38</v>
      </c>
      <c r="I1548" s="96" t="s">
        <v>38</v>
      </c>
      <c r="J1548" s="19">
        <v>13.35</v>
      </c>
      <c r="K1548" s="19">
        <v>0</v>
      </c>
      <c r="L1548" t="str">
        <f>VLOOKUP(LEFT(A1548,FIND("-",A1548)-1),MASTER!A:C,2,FALSE())</f>
        <v>Gold</v>
      </c>
      <c r="M1548" t="str">
        <f>VLOOKUP(LEFT(A1548,FIND("-",A1548)-1),MASTER!A:C,3,FALSE())</f>
        <v>Sale</v>
      </c>
      <c r="N1548" t="str">
        <f t="shared" si="123"/>
        <v/>
      </c>
      <c r="O1548" t="str">
        <f t="shared" si="124"/>
        <v/>
      </c>
      <c r="P1548">
        <f t="shared" si="125"/>
        <v>0</v>
      </c>
      <c r="Q1548">
        <f t="shared" si="126"/>
        <v>0</v>
      </c>
      <c r="R1548">
        <f t="shared" si="127"/>
        <v>0</v>
      </c>
    </row>
    <row r="1549" spans="1:18" ht="15" customHeight="1">
      <c r="A1549" s="17" t="s">
        <v>236</v>
      </c>
      <c r="B1549" s="17" t="s">
        <v>232</v>
      </c>
      <c r="C1549" s="17" t="s">
        <v>48</v>
      </c>
      <c r="D1549" s="17" t="s">
        <v>53</v>
      </c>
      <c r="E1549" s="96" t="s">
        <v>38</v>
      </c>
      <c r="F1549" s="96" t="s">
        <v>38</v>
      </c>
      <c r="G1549" s="19">
        <v>0</v>
      </c>
      <c r="H1549" s="96" t="s">
        <v>38</v>
      </c>
      <c r="I1549" s="96" t="s">
        <v>38</v>
      </c>
      <c r="J1549" s="19">
        <v>13.35</v>
      </c>
      <c r="K1549" s="19">
        <v>0</v>
      </c>
      <c r="L1549" t="str">
        <f>VLOOKUP(LEFT(A1549,FIND("-",A1549)-1),MASTER!A:C,2,FALSE())</f>
        <v>Gold</v>
      </c>
      <c r="M1549" t="str">
        <f>VLOOKUP(LEFT(A1549,FIND("-",A1549)-1),MASTER!A:C,3,FALSE())</f>
        <v>Sale</v>
      </c>
      <c r="N1549" t="str">
        <f t="shared" si="123"/>
        <v/>
      </c>
      <c r="O1549" t="str">
        <f t="shared" si="124"/>
        <v/>
      </c>
      <c r="P1549">
        <f t="shared" si="125"/>
        <v>0</v>
      </c>
      <c r="Q1549">
        <f t="shared" si="126"/>
        <v>0</v>
      </c>
      <c r="R1549">
        <f t="shared" si="127"/>
        <v>0</v>
      </c>
    </row>
    <row r="1550" spans="1:18" ht="15" customHeight="1">
      <c r="A1550" s="17" t="s">
        <v>236</v>
      </c>
      <c r="B1550" s="17" t="s">
        <v>232</v>
      </c>
      <c r="C1550" s="17" t="s">
        <v>48</v>
      </c>
      <c r="D1550" s="17" t="s">
        <v>60</v>
      </c>
      <c r="E1550" s="96" t="s">
        <v>38</v>
      </c>
      <c r="F1550" s="96" t="s">
        <v>38</v>
      </c>
      <c r="G1550" s="19">
        <v>0</v>
      </c>
      <c r="H1550" s="96" t="s">
        <v>38</v>
      </c>
      <c r="I1550" s="96" t="s">
        <v>38</v>
      </c>
      <c r="J1550" s="19">
        <v>25082.48</v>
      </c>
      <c r="K1550" s="19">
        <v>0</v>
      </c>
      <c r="L1550" t="str">
        <f>VLOOKUP(LEFT(A1550,FIND("-",A1550)-1),MASTER!A:C,2,FALSE())</f>
        <v>Gold</v>
      </c>
      <c r="M1550" t="str">
        <f>VLOOKUP(LEFT(A1550,FIND("-",A1550)-1),MASTER!A:C,3,FALSE())</f>
        <v>Sale</v>
      </c>
      <c r="N1550" t="str">
        <f t="shared" si="123"/>
        <v/>
      </c>
      <c r="O1550" t="str">
        <f t="shared" si="124"/>
        <v/>
      </c>
      <c r="P1550">
        <f t="shared" si="125"/>
        <v>0</v>
      </c>
      <c r="Q1550">
        <f t="shared" si="126"/>
        <v>0</v>
      </c>
      <c r="R1550">
        <f t="shared" si="127"/>
        <v>0</v>
      </c>
    </row>
    <row r="1551" spans="1:18" ht="15" customHeight="1">
      <c r="A1551" s="17" t="s">
        <v>236</v>
      </c>
      <c r="B1551" s="17" t="s">
        <v>232</v>
      </c>
      <c r="C1551" s="17" t="s">
        <v>48</v>
      </c>
      <c r="D1551" s="17" t="s">
        <v>61</v>
      </c>
      <c r="E1551" s="96" t="s">
        <v>38</v>
      </c>
      <c r="F1551" s="96" t="s">
        <v>38</v>
      </c>
      <c r="G1551" s="19">
        <v>0</v>
      </c>
      <c r="H1551" s="96" t="s">
        <v>38</v>
      </c>
      <c r="I1551" s="96" t="s">
        <v>38</v>
      </c>
      <c r="J1551" s="19">
        <v>25082.48</v>
      </c>
      <c r="K1551" s="19">
        <v>0</v>
      </c>
      <c r="L1551" t="str">
        <f>VLOOKUP(LEFT(A1551,FIND("-",A1551)-1),MASTER!A:C,2,FALSE())</f>
        <v>Gold</v>
      </c>
      <c r="M1551" t="str">
        <f>VLOOKUP(LEFT(A1551,FIND("-",A1551)-1),MASTER!A:C,3,FALSE())</f>
        <v>Sale</v>
      </c>
      <c r="N1551" t="str">
        <f t="shared" si="123"/>
        <v/>
      </c>
      <c r="O1551" t="str">
        <f t="shared" si="124"/>
        <v/>
      </c>
      <c r="P1551">
        <f t="shared" si="125"/>
        <v>0</v>
      </c>
      <c r="Q1551">
        <f t="shared" si="126"/>
        <v>0</v>
      </c>
      <c r="R1551">
        <f t="shared" si="127"/>
        <v>0</v>
      </c>
    </row>
    <row r="1552" spans="1:18" ht="15" customHeight="1">
      <c r="A1552" s="17" t="s">
        <v>236</v>
      </c>
      <c r="B1552" s="17" t="s">
        <v>232</v>
      </c>
      <c r="C1552" s="17" t="s">
        <v>48</v>
      </c>
      <c r="D1552" s="17" t="s">
        <v>60</v>
      </c>
      <c r="E1552" s="96" t="s">
        <v>38</v>
      </c>
      <c r="F1552" s="96" t="s">
        <v>38</v>
      </c>
      <c r="G1552" s="19">
        <v>0</v>
      </c>
      <c r="H1552" s="96" t="s">
        <v>38</v>
      </c>
      <c r="I1552" s="96" t="s">
        <v>38</v>
      </c>
      <c r="J1552" s="19">
        <v>50.36</v>
      </c>
      <c r="K1552" s="19">
        <v>0</v>
      </c>
      <c r="L1552" t="str">
        <f>VLOOKUP(LEFT(A1552,FIND("-",A1552)-1),MASTER!A:C,2,FALSE())</f>
        <v>Gold</v>
      </c>
      <c r="M1552" t="str">
        <f>VLOOKUP(LEFT(A1552,FIND("-",A1552)-1),MASTER!A:C,3,FALSE())</f>
        <v>Sale</v>
      </c>
      <c r="N1552" t="str">
        <f t="shared" si="123"/>
        <v/>
      </c>
      <c r="O1552" t="str">
        <f t="shared" si="124"/>
        <v/>
      </c>
      <c r="P1552">
        <f t="shared" si="125"/>
        <v>0</v>
      </c>
      <c r="Q1552">
        <f t="shared" si="126"/>
        <v>0</v>
      </c>
      <c r="R1552">
        <f t="shared" si="127"/>
        <v>0</v>
      </c>
    </row>
    <row r="1553" spans="1:18" ht="15" customHeight="1">
      <c r="A1553" s="17" t="s">
        <v>236</v>
      </c>
      <c r="B1553" s="17" t="s">
        <v>232</v>
      </c>
      <c r="C1553" s="17" t="s">
        <v>48</v>
      </c>
      <c r="D1553" s="17" t="s">
        <v>61</v>
      </c>
      <c r="E1553" s="96" t="s">
        <v>38</v>
      </c>
      <c r="F1553" s="96" t="s">
        <v>38</v>
      </c>
      <c r="G1553" s="19">
        <v>0</v>
      </c>
      <c r="H1553" s="96" t="s">
        <v>38</v>
      </c>
      <c r="I1553" s="96" t="s">
        <v>38</v>
      </c>
      <c r="J1553" s="19">
        <v>50.36</v>
      </c>
      <c r="K1553" s="19">
        <v>0</v>
      </c>
      <c r="L1553" t="str">
        <f>VLOOKUP(LEFT(A1553,FIND("-",A1553)-1),MASTER!A:C,2,FALSE())</f>
        <v>Gold</v>
      </c>
      <c r="M1553" t="str">
        <f>VLOOKUP(LEFT(A1553,FIND("-",A1553)-1),MASTER!A:C,3,FALSE())</f>
        <v>Sale</v>
      </c>
      <c r="N1553" t="str">
        <f t="shared" si="123"/>
        <v/>
      </c>
      <c r="O1553" t="str">
        <f t="shared" si="124"/>
        <v/>
      </c>
      <c r="P1553">
        <f t="shared" si="125"/>
        <v>0</v>
      </c>
      <c r="Q1553">
        <f t="shared" si="126"/>
        <v>0</v>
      </c>
      <c r="R1553">
        <f t="shared" si="127"/>
        <v>0</v>
      </c>
    </row>
    <row r="1554" spans="1:18" ht="15" customHeight="1">
      <c r="A1554" s="17" t="s">
        <v>236</v>
      </c>
      <c r="B1554" s="17" t="s">
        <v>232</v>
      </c>
      <c r="C1554" s="17" t="s">
        <v>48</v>
      </c>
      <c r="D1554" s="17" t="s">
        <v>60</v>
      </c>
      <c r="E1554" s="96" t="s">
        <v>38</v>
      </c>
      <c r="F1554" s="96" t="s">
        <v>38</v>
      </c>
      <c r="G1554" s="19">
        <v>0</v>
      </c>
      <c r="H1554" s="96" t="s">
        <v>38</v>
      </c>
      <c r="I1554" s="96" t="s">
        <v>38</v>
      </c>
      <c r="J1554" s="19">
        <v>2.33</v>
      </c>
      <c r="K1554" s="19">
        <v>0</v>
      </c>
      <c r="L1554" t="str">
        <f>VLOOKUP(LEFT(A1554,FIND("-",A1554)-1),MASTER!A:C,2,FALSE())</f>
        <v>Gold</v>
      </c>
      <c r="M1554" t="str">
        <f>VLOOKUP(LEFT(A1554,FIND("-",A1554)-1),MASTER!A:C,3,FALSE())</f>
        <v>Sale</v>
      </c>
      <c r="N1554" t="str">
        <f t="shared" si="123"/>
        <v/>
      </c>
      <c r="O1554" t="str">
        <f t="shared" si="124"/>
        <v/>
      </c>
      <c r="P1554">
        <f t="shared" si="125"/>
        <v>0</v>
      </c>
      <c r="Q1554">
        <f t="shared" si="126"/>
        <v>0</v>
      </c>
      <c r="R1554">
        <f t="shared" si="127"/>
        <v>0</v>
      </c>
    </row>
    <row r="1555" spans="1:18" ht="15" customHeight="1">
      <c r="A1555" s="17" t="s">
        <v>236</v>
      </c>
      <c r="B1555" s="17" t="s">
        <v>232</v>
      </c>
      <c r="C1555" s="17" t="s">
        <v>48</v>
      </c>
      <c r="D1555" s="17" t="s">
        <v>61</v>
      </c>
      <c r="E1555" s="96" t="s">
        <v>38</v>
      </c>
      <c r="F1555" s="96" t="s">
        <v>38</v>
      </c>
      <c r="G1555" s="19">
        <v>0</v>
      </c>
      <c r="H1555" s="96" t="s">
        <v>38</v>
      </c>
      <c r="I1555" s="96" t="s">
        <v>38</v>
      </c>
      <c r="J1555" s="19">
        <v>2.33</v>
      </c>
      <c r="K1555" s="19">
        <v>0</v>
      </c>
      <c r="L1555" t="str">
        <f>VLOOKUP(LEFT(A1555,FIND("-",A1555)-1),MASTER!A:C,2,FALSE())</f>
        <v>Gold</v>
      </c>
      <c r="M1555" t="str">
        <f>VLOOKUP(LEFT(A1555,FIND("-",A1555)-1),MASTER!A:C,3,FALSE())</f>
        <v>Sale</v>
      </c>
      <c r="N1555" t="str">
        <f t="shared" si="123"/>
        <v/>
      </c>
      <c r="O1555" t="str">
        <f t="shared" si="124"/>
        <v/>
      </c>
      <c r="P1555">
        <f t="shared" si="125"/>
        <v>0</v>
      </c>
      <c r="Q1555">
        <f t="shared" si="126"/>
        <v>0</v>
      </c>
      <c r="R1555">
        <f t="shared" si="127"/>
        <v>0</v>
      </c>
    </row>
    <row r="1556" spans="1:18" ht="15" customHeight="1">
      <c r="A1556" s="17" t="s">
        <v>236</v>
      </c>
      <c r="B1556" s="17" t="s">
        <v>232</v>
      </c>
      <c r="C1556" s="17" t="s">
        <v>48</v>
      </c>
      <c r="D1556" s="17" t="s">
        <v>42</v>
      </c>
      <c r="E1556" s="96" t="s">
        <v>38</v>
      </c>
      <c r="F1556" s="96" t="s">
        <v>38</v>
      </c>
      <c r="G1556" s="19">
        <v>0.05</v>
      </c>
      <c r="H1556" s="96" t="s">
        <v>38</v>
      </c>
      <c r="I1556" s="96" t="s">
        <v>38</v>
      </c>
      <c r="J1556" s="19">
        <v>0</v>
      </c>
      <c r="K1556" s="19">
        <v>0</v>
      </c>
      <c r="L1556" t="str">
        <f>VLOOKUP(LEFT(A1556,FIND("-",A1556)-1),MASTER!A:C,2,FALSE())</f>
        <v>Gold</v>
      </c>
      <c r="M1556" t="str">
        <f>VLOOKUP(LEFT(A1556,FIND("-",A1556)-1),MASTER!A:C,3,FALSE())</f>
        <v>Sale</v>
      </c>
      <c r="N1556" t="str">
        <f t="shared" si="123"/>
        <v/>
      </c>
      <c r="O1556" t="str">
        <f t="shared" si="124"/>
        <v/>
      </c>
      <c r="P1556">
        <f t="shared" si="125"/>
        <v>0</v>
      </c>
      <c r="Q1556">
        <f t="shared" si="126"/>
        <v>0</v>
      </c>
      <c r="R1556">
        <f t="shared" si="127"/>
        <v>0</v>
      </c>
    </row>
    <row r="1557" spans="1:18" ht="15" customHeight="1">
      <c r="A1557" s="17" t="s">
        <v>236</v>
      </c>
      <c r="B1557" s="17" t="s">
        <v>232</v>
      </c>
      <c r="C1557" s="17" t="s">
        <v>48</v>
      </c>
      <c r="D1557" s="17" t="s">
        <v>43</v>
      </c>
      <c r="E1557" s="96" t="s">
        <v>38</v>
      </c>
      <c r="F1557" s="96" t="s">
        <v>38</v>
      </c>
      <c r="G1557" s="19">
        <v>5632438</v>
      </c>
      <c r="H1557" s="96" t="s">
        <v>38</v>
      </c>
      <c r="I1557" s="96" t="s">
        <v>38</v>
      </c>
      <c r="J1557" s="19">
        <v>0</v>
      </c>
      <c r="K1557" s="19">
        <v>0</v>
      </c>
      <c r="L1557" t="str">
        <f>VLOOKUP(LEFT(A1557,FIND("-",A1557)-1),MASTER!A:C,2,FALSE())</f>
        <v>Gold</v>
      </c>
      <c r="M1557" t="str">
        <f>VLOOKUP(LEFT(A1557,FIND("-",A1557)-1),MASTER!A:C,3,FALSE())</f>
        <v>Sale</v>
      </c>
      <c r="N1557" t="str">
        <f t="shared" si="123"/>
        <v/>
      </c>
      <c r="O1557" t="str">
        <f t="shared" si="124"/>
        <v/>
      </c>
      <c r="P1557">
        <f t="shared" si="125"/>
        <v>0</v>
      </c>
      <c r="Q1557">
        <f t="shared" si="126"/>
        <v>0</v>
      </c>
      <c r="R1557">
        <f t="shared" si="127"/>
        <v>0</v>
      </c>
    </row>
    <row r="1558" spans="1:18" ht="15" customHeight="1">
      <c r="A1558" s="17" t="s">
        <v>237</v>
      </c>
      <c r="B1558" s="17" t="s">
        <v>232</v>
      </c>
      <c r="C1558" s="17" t="s">
        <v>48</v>
      </c>
      <c r="D1558" s="17" t="s">
        <v>49</v>
      </c>
      <c r="E1558" s="96" t="s">
        <v>38</v>
      </c>
      <c r="F1558" s="19">
        <v>0</v>
      </c>
      <c r="G1558" s="19">
        <v>0</v>
      </c>
      <c r="H1558" s="97">
        <v>483.32400000000001</v>
      </c>
      <c r="I1558" s="19">
        <v>6879.4</v>
      </c>
      <c r="J1558" s="19">
        <v>2386671.0299999998</v>
      </c>
      <c r="K1558" s="19">
        <v>2386671.0299999998</v>
      </c>
      <c r="L1558" t="str">
        <f>VLOOKUP(LEFT(A1558,FIND("-",A1558)-1),MASTER!A:C,2,FALSE())</f>
        <v>Gold</v>
      </c>
      <c r="M1558" t="str">
        <f>VLOOKUP(LEFT(A1558,FIND("-",A1558)-1),MASTER!A:C,3,FALSE())</f>
        <v>Sale</v>
      </c>
      <c r="N1558">
        <f t="shared" si="123"/>
        <v>483.32400000000001</v>
      </c>
      <c r="O1558">
        <f t="shared" si="124"/>
        <v>6879.4</v>
      </c>
      <c r="P1558">
        <f t="shared" si="125"/>
        <v>3324979.1260000002</v>
      </c>
      <c r="Q1558">
        <f t="shared" si="126"/>
        <v>3324979.1260000002</v>
      </c>
      <c r="R1558">
        <f t="shared" si="127"/>
        <v>0</v>
      </c>
    </row>
    <row r="1559" spans="1:18" ht="15" customHeight="1">
      <c r="A1559" s="17" t="s">
        <v>237</v>
      </c>
      <c r="B1559" s="17" t="s">
        <v>232</v>
      </c>
      <c r="C1559" s="17" t="s">
        <v>48</v>
      </c>
      <c r="D1559" s="17" t="s">
        <v>51</v>
      </c>
      <c r="E1559" s="96" t="s">
        <v>38</v>
      </c>
      <c r="F1559" s="96" t="s">
        <v>38</v>
      </c>
      <c r="G1559" s="19">
        <v>0</v>
      </c>
      <c r="H1559" s="96" t="s">
        <v>38</v>
      </c>
      <c r="I1559" s="96" t="s">
        <v>38</v>
      </c>
      <c r="J1559" s="19">
        <v>1917.4</v>
      </c>
      <c r="K1559" s="19">
        <v>1917.4</v>
      </c>
      <c r="L1559" t="str">
        <f>VLOOKUP(LEFT(A1559,FIND("-",A1559)-1),MASTER!A:C,2,FALSE())</f>
        <v>Gold</v>
      </c>
      <c r="M1559" t="str">
        <f>VLOOKUP(LEFT(A1559,FIND("-",A1559)-1),MASTER!A:C,3,FALSE())</f>
        <v>Sale</v>
      </c>
      <c r="N1559" t="str">
        <f t="shared" si="123"/>
        <v/>
      </c>
      <c r="O1559" t="str">
        <f t="shared" si="124"/>
        <v/>
      </c>
      <c r="P1559">
        <f t="shared" si="125"/>
        <v>0</v>
      </c>
      <c r="Q1559">
        <f t="shared" si="126"/>
        <v>0</v>
      </c>
      <c r="R1559">
        <f t="shared" si="127"/>
        <v>0</v>
      </c>
    </row>
    <row r="1560" spans="1:18" ht="15" customHeight="1">
      <c r="A1560" s="17" t="s">
        <v>237</v>
      </c>
      <c r="B1560" s="17" t="s">
        <v>232</v>
      </c>
      <c r="C1560" s="17" t="s">
        <v>48</v>
      </c>
      <c r="D1560" s="17" t="s">
        <v>50</v>
      </c>
      <c r="E1560" s="96" t="s">
        <v>38</v>
      </c>
      <c r="F1560" s="96" t="s">
        <v>38</v>
      </c>
      <c r="G1560" s="19">
        <v>0</v>
      </c>
      <c r="H1560" s="96" t="s">
        <v>38</v>
      </c>
      <c r="I1560" s="96" t="s">
        <v>38</v>
      </c>
      <c r="J1560" s="19">
        <v>107538.77</v>
      </c>
      <c r="K1560" s="19">
        <v>107538.77</v>
      </c>
      <c r="L1560" t="str">
        <f>VLOOKUP(LEFT(A1560,FIND("-",A1560)-1),MASTER!A:C,2,FALSE())</f>
        <v>Gold</v>
      </c>
      <c r="M1560" t="str">
        <f>VLOOKUP(LEFT(A1560,FIND("-",A1560)-1),MASTER!A:C,3,FALSE())</f>
        <v>Sale</v>
      </c>
      <c r="N1560" t="str">
        <f t="shared" si="123"/>
        <v/>
      </c>
      <c r="O1560" t="str">
        <f t="shared" si="124"/>
        <v/>
      </c>
      <c r="P1560">
        <f t="shared" si="125"/>
        <v>0</v>
      </c>
      <c r="Q1560">
        <f t="shared" si="126"/>
        <v>0</v>
      </c>
      <c r="R1560">
        <f t="shared" si="127"/>
        <v>0</v>
      </c>
    </row>
    <row r="1561" spans="1:18" ht="15" customHeight="1">
      <c r="A1561" s="17" t="s">
        <v>237</v>
      </c>
      <c r="B1561" s="17" t="s">
        <v>232</v>
      </c>
      <c r="C1561" s="17" t="s">
        <v>48</v>
      </c>
      <c r="D1561" s="17" t="s">
        <v>56</v>
      </c>
      <c r="E1561" s="96" t="s">
        <v>38</v>
      </c>
      <c r="F1561" s="96" t="s">
        <v>38</v>
      </c>
      <c r="G1561" s="19">
        <v>0</v>
      </c>
      <c r="H1561" s="96" t="s">
        <v>38</v>
      </c>
      <c r="I1561" s="96" t="s">
        <v>38</v>
      </c>
      <c r="J1561" s="19">
        <v>850</v>
      </c>
      <c r="K1561" s="19">
        <v>850</v>
      </c>
      <c r="L1561" t="str">
        <f>VLOOKUP(LEFT(A1561,FIND("-",A1561)-1),MASTER!A:C,2,FALSE())</f>
        <v>Gold</v>
      </c>
      <c r="M1561" t="str">
        <f>VLOOKUP(LEFT(A1561,FIND("-",A1561)-1),MASTER!A:C,3,FALSE())</f>
        <v>Sale</v>
      </c>
      <c r="N1561" t="str">
        <f t="shared" ref="N1561:N1624" si="128">IF(M1561="SALE",H1561,IF(M1561="Purchase",E1561,"False"))</f>
        <v/>
      </c>
      <c r="O1561" t="str">
        <f t="shared" ref="O1561:O1624" si="129">IF(M1561="SALE",I1561,IF(M1561="Purchase",F1561,"False"))</f>
        <v/>
      </c>
      <c r="P1561">
        <f t="shared" ref="P1561:P1624" si="130">IF(AND(N1561="",O1561=""),0,ROUND(N1561*O1561,3))</f>
        <v>0</v>
      </c>
      <c r="Q1561">
        <f t="shared" ref="Q1561:Q1624" si="131">IF(M1561="SALE",P1561,IF(M1561="Purchase",0,"FALSE"))</f>
        <v>0</v>
      </c>
      <c r="R1561">
        <f t="shared" ref="R1561:R1624" si="132">IF(M1561="Purchase",P1561,IF(M1561="Sale",0,"FALSE"))</f>
        <v>0</v>
      </c>
    </row>
    <row r="1562" spans="1:18" ht="15" customHeight="1">
      <c r="A1562" s="17" t="s">
        <v>237</v>
      </c>
      <c r="B1562" s="17" t="s">
        <v>232</v>
      </c>
      <c r="C1562" s="17" t="s">
        <v>48</v>
      </c>
      <c r="D1562" s="17" t="s">
        <v>57</v>
      </c>
      <c r="E1562" s="96" t="s">
        <v>38</v>
      </c>
      <c r="F1562" s="96" t="s">
        <v>38</v>
      </c>
      <c r="G1562" s="19">
        <v>0</v>
      </c>
      <c r="H1562" s="96" t="s">
        <v>38</v>
      </c>
      <c r="I1562" s="96" t="s">
        <v>38</v>
      </c>
      <c r="J1562" s="19">
        <v>938312.6</v>
      </c>
      <c r="K1562" s="19">
        <v>938312.6</v>
      </c>
      <c r="L1562" t="str">
        <f>VLOOKUP(LEFT(A1562,FIND("-",A1562)-1),MASTER!A:C,2,FALSE())</f>
        <v>Gold</v>
      </c>
      <c r="M1562" t="str">
        <f>VLOOKUP(LEFT(A1562,FIND("-",A1562)-1),MASTER!A:C,3,FALSE())</f>
        <v>Sale</v>
      </c>
      <c r="N1562" t="str">
        <f t="shared" si="128"/>
        <v/>
      </c>
      <c r="O1562" t="str">
        <f t="shared" si="129"/>
        <v/>
      </c>
      <c r="P1562">
        <f t="shared" si="130"/>
        <v>0</v>
      </c>
      <c r="Q1562">
        <f t="shared" si="131"/>
        <v>0</v>
      </c>
      <c r="R1562">
        <f t="shared" si="132"/>
        <v>0</v>
      </c>
    </row>
    <row r="1563" spans="1:18" ht="15" customHeight="1">
      <c r="A1563" s="17" t="s">
        <v>237</v>
      </c>
      <c r="B1563" s="17" t="s">
        <v>232</v>
      </c>
      <c r="C1563" s="17" t="s">
        <v>48</v>
      </c>
      <c r="D1563" s="17" t="s">
        <v>58</v>
      </c>
      <c r="E1563" s="96" t="s">
        <v>38</v>
      </c>
      <c r="F1563" s="96" t="s">
        <v>38</v>
      </c>
      <c r="G1563" s="19">
        <v>0</v>
      </c>
      <c r="H1563" s="96" t="s">
        <v>38</v>
      </c>
      <c r="I1563" s="96" t="s">
        <v>38</v>
      </c>
      <c r="J1563" s="19">
        <v>1884.97</v>
      </c>
      <c r="K1563" s="19">
        <v>1884.97</v>
      </c>
      <c r="L1563" t="str">
        <f>VLOOKUP(LEFT(A1563,FIND("-",A1563)-1),MASTER!A:C,2,FALSE())</f>
        <v>Gold</v>
      </c>
      <c r="M1563" t="str">
        <f>VLOOKUP(LEFT(A1563,FIND("-",A1563)-1),MASTER!A:C,3,FALSE())</f>
        <v>Sale</v>
      </c>
      <c r="N1563" t="str">
        <f t="shared" si="128"/>
        <v/>
      </c>
      <c r="O1563" t="str">
        <f t="shared" si="129"/>
        <v/>
      </c>
      <c r="P1563">
        <f t="shared" si="130"/>
        <v>0</v>
      </c>
      <c r="Q1563">
        <f t="shared" si="131"/>
        <v>0</v>
      </c>
      <c r="R1563">
        <f t="shared" si="132"/>
        <v>0</v>
      </c>
    </row>
    <row r="1564" spans="1:18" ht="15" customHeight="1">
      <c r="A1564" s="17" t="s">
        <v>237</v>
      </c>
      <c r="B1564" s="17" t="s">
        <v>232</v>
      </c>
      <c r="C1564" s="17" t="s">
        <v>48</v>
      </c>
      <c r="D1564" s="17" t="s">
        <v>59</v>
      </c>
      <c r="E1564" s="96" t="s">
        <v>38</v>
      </c>
      <c r="F1564" s="96" t="s">
        <v>38</v>
      </c>
      <c r="G1564" s="19">
        <v>0</v>
      </c>
      <c r="H1564" s="96" t="s">
        <v>38</v>
      </c>
      <c r="I1564" s="96" t="s">
        <v>38</v>
      </c>
      <c r="J1564" s="19">
        <v>65</v>
      </c>
      <c r="K1564" s="19">
        <v>65</v>
      </c>
      <c r="L1564" t="str">
        <f>VLOOKUP(LEFT(A1564,FIND("-",A1564)-1),MASTER!A:C,2,FALSE())</f>
        <v>Gold</v>
      </c>
      <c r="M1564" t="str">
        <f>VLOOKUP(LEFT(A1564,FIND("-",A1564)-1),MASTER!A:C,3,FALSE())</f>
        <v>Sale</v>
      </c>
      <c r="N1564" t="str">
        <f t="shared" si="128"/>
        <v/>
      </c>
      <c r="O1564" t="str">
        <f t="shared" si="129"/>
        <v/>
      </c>
      <c r="P1564">
        <f t="shared" si="130"/>
        <v>0</v>
      </c>
      <c r="Q1564">
        <f t="shared" si="131"/>
        <v>0</v>
      </c>
      <c r="R1564">
        <f t="shared" si="132"/>
        <v>0</v>
      </c>
    </row>
    <row r="1565" spans="1:18" ht="15" customHeight="1">
      <c r="A1565" s="17" t="s">
        <v>237</v>
      </c>
      <c r="B1565" s="17" t="s">
        <v>232</v>
      </c>
      <c r="C1565" s="17" t="s">
        <v>48</v>
      </c>
      <c r="D1565" s="17" t="s">
        <v>52</v>
      </c>
      <c r="E1565" s="96" t="s">
        <v>38</v>
      </c>
      <c r="F1565" s="96" t="s">
        <v>38</v>
      </c>
      <c r="G1565" s="19">
        <v>0</v>
      </c>
      <c r="H1565" s="96" t="s">
        <v>38</v>
      </c>
      <c r="I1565" s="96" t="s">
        <v>38</v>
      </c>
      <c r="J1565" s="19">
        <v>35800.07</v>
      </c>
      <c r="K1565" s="19">
        <v>0</v>
      </c>
      <c r="L1565" t="str">
        <f>VLOOKUP(LEFT(A1565,FIND("-",A1565)-1),MASTER!A:C,2,FALSE())</f>
        <v>Gold</v>
      </c>
      <c r="M1565" t="str">
        <f>VLOOKUP(LEFT(A1565,FIND("-",A1565)-1),MASTER!A:C,3,FALSE())</f>
        <v>Sale</v>
      </c>
      <c r="N1565" t="str">
        <f t="shared" si="128"/>
        <v/>
      </c>
      <c r="O1565" t="str">
        <f t="shared" si="129"/>
        <v/>
      </c>
      <c r="P1565">
        <f t="shared" si="130"/>
        <v>0</v>
      </c>
      <c r="Q1565">
        <f t="shared" si="131"/>
        <v>0</v>
      </c>
      <c r="R1565">
        <f t="shared" si="132"/>
        <v>0</v>
      </c>
    </row>
    <row r="1566" spans="1:18" ht="15" customHeight="1">
      <c r="A1566" s="17" t="s">
        <v>237</v>
      </c>
      <c r="B1566" s="17" t="s">
        <v>232</v>
      </c>
      <c r="C1566" s="17" t="s">
        <v>48</v>
      </c>
      <c r="D1566" s="17" t="s">
        <v>53</v>
      </c>
      <c r="E1566" s="96" t="s">
        <v>38</v>
      </c>
      <c r="F1566" s="96" t="s">
        <v>38</v>
      </c>
      <c r="G1566" s="19">
        <v>0</v>
      </c>
      <c r="H1566" s="96" t="s">
        <v>38</v>
      </c>
      <c r="I1566" s="96" t="s">
        <v>38</v>
      </c>
      <c r="J1566" s="19">
        <v>35800.07</v>
      </c>
      <c r="K1566" s="19">
        <v>0</v>
      </c>
      <c r="L1566" t="str">
        <f>VLOOKUP(LEFT(A1566,FIND("-",A1566)-1),MASTER!A:C,2,FALSE())</f>
        <v>Gold</v>
      </c>
      <c r="M1566" t="str">
        <f>VLOOKUP(LEFT(A1566,FIND("-",A1566)-1),MASTER!A:C,3,FALSE())</f>
        <v>Sale</v>
      </c>
      <c r="N1566" t="str">
        <f t="shared" si="128"/>
        <v/>
      </c>
      <c r="O1566" t="str">
        <f t="shared" si="129"/>
        <v/>
      </c>
      <c r="P1566">
        <f t="shared" si="130"/>
        <v>0</v>
      </c>
      <c r="Q1566">
        <f t="shared" si="131"/>
        <v>0</v>
      </c>
      <c r="R1566">
        <f t="shared" si="132"/>
        <v>0</v>
      </c>
    </row>
    <row r="1567" spans="1:18" ht="15" customHeight="1">
      <c r="A1567" s="17" t="s">
        <v>237</v>
      </c>
      <c r="B1567" s="17" t="s">
        <v>232</v>
      </c>
      <c r="C1567" s="17" t="s">
        <v>48</v>
      </c>
      <c r="D1567" s="17" t="s">
        <v>54</v>
      </c>
      <c r="E1567" s="96" t="s">
        <v>38</v>
      </c>
      <c r="F1567" s="96" t="s">
        <v>38</v>
      </c>
      <c r="G1567" s="19">
        <v>0</v>
      </c>
      <c r="H1567" s="96" t="s">
        <v>38</v>
      </c>
      <c r="I1567" s="96" t="s">
        <v>38</v>
      </c>
      <c r="J1567" s="19">
        <v>28.76</v>
      </c>
      <c r="K1567" s="19">
        <v>0</v>
      </c>
      <c r="L1567" t="str">
        <f>VLOOKUP(LEFT(A1567,FIND("-",A1567)-1),MASTER!A:C,2,FALSE())</f>
        <v>Gold</v>
      </c>
      <c r="M1567" t="str">
        <f>VLOOKUP(LEFT(A1567,FIND("-",A1567)-1),MASTER!A:C,3,FALSE())</f>
        <v>Sale</v>
      </c>
      <c r="N1567" t="str">
        <f t="shared" si="128"/>
        <v/>
      </c>
      <c r="O1567" t="str">
        <f t="shared" si="129"/>
        <v/>
      </c>
      <c r="P1567">
        <f t="shared" si="130"/>
        <v>0</v>
      </c>
      <c r="Q1567">
        <f t="shared" si="131"/>
        <v>0</v>
      </c>
      <c r="R1567">
        <f t="shared" si="132"/>
        <v>0</v>
      </c>
    </row>
    <row r="1568" spans="1:18" ht="15" customHeight="1">
      <c r="A1568" s="17" t="s">
        <v>237</v>
      </c>
      <c r="B1568" s="17" t="s">
        <v>232</v>
      </c>
      <c r="C1568" s="17" t="s">
        <v>48</v>
      </c>
      <c r="D1568" s="17" t="s">
        <v>55</v>
      </c>
      <c r="E1568" s="96" t="s">
        <v>38</v>
      </c>
      <c r="F1568" s="96" t="s">
        <v>38</v>
      </c>
      <c r="G1568" s="19">
        <v>0</v>
      </c>
      <c r="H1568" s="96" t="s">
        <v>38</v>
      </c>
      <c r="I1568" s="96" t="s">
        <v>38</v>
      </c>
      <c r="J1568" s="19">
        <v>28.76</v>
      </c>
      <c r="K1568" s="19">
        <v>0</v>
      </c>
      <c r="L1568" t="str">
        <f>VLOOKUP(LEFT(A1568,FIND("-",A1568)-1),MASTER!A:C,2,FALSE())</f>
        <v>Gold</v>
      </c>
      <c r="M1568" t="str">
        <f>VLOOKUP(LEFT(A1568,FIND("-",A1568)-1),MASTER!A:C,3,FALSE())</f>
        <v>Sale</v>
      </c>
      <c r="N1568" t="str">
        <f t="shared" si="128"/>
        <v/>
      </c>
      <c r="O1568" t="str">
        <f t="shared" si="129"/>
        <v/>
      </c>
      <c r="P1568">
        <f t="shared" si="130"/>
        <v>0</v>
      </c>
      <c r="Q1568">
        <f t="shared" si="131"/>
        <v>0</v>
      </c>
      <c r="R1568">
        <f t="shared" si="132"/>
        <v>0</v>
      </c>
    </row>
    <row r="1569" spans="1:18" ht="15" customHeight="1">
      <c r="A1569" s="17" t="s">
        <v>237</v>
      </c>
      <c r="B1569" s="17" t="s">
        <v>232</v>
      </c>
      <c r="C1569" s="17" t="s">
        <v>48</v>
      </c>
      <c r="D1569" s="17" t="s">
        <v>52</v>
      </c>
      <c r="E1569" s="96" t="s">
        <v>38</v>
      </c>
      <c r="F1569" s="96" t="s">
        <v>38</v>
      </c>
      <c r="G1569" s="19">
        <v>0</v>
      </c>
      <c r="H1569" s="96" t="s">
        <v>38</v>
      </c>
      <c r="I1569" s="96" t="s">
        <v>38</v>
      </c>
      <c r="J1569" s="19">
        <v>1613.08</v>
      </c>
      <c r="K1569" s="19">
        <v>0</v>
      </c>
      <c r="L1569" t="str">
        <f>VLOOKUP(LEFT(A1569,FIND("-",A1569)-1),MASTER!A:C,2,FALSE())</f>
        <v>Gold</v>
      </c>
      <c r="M1569" t="str">
        <f>VLOOKUP(LEFT(A1569,FIND("-",A1569)-1),MASTER!A:C,3,FALSE())</f>
        <v>Sale</v>
      </c>
      <c r="N1569" t="str">
        <f t="shared" si="128"/>
        <v/>
      </c>
      <c r="O1569" t="str">
        <f t="shared" si="129"/>
        <v/>
      </c>
      <c r="P1569">
        <f t="shared" si="130"/>
        <v>0</v>
      </c>
      <c r="Q1569">
        <f t="shared" si="131"/>
        <v>0</v>
      </c>
      <c r="R1569">
        <f t="shared" si="132"/>
        <v>0</v>
      </c>
    </row>
    <row r="1570" spans="1:18" ht="15" customHeight="1">
      <c r="A1570" s="17" t="s">
        <v>237</v>
      </c>
      <c r="B1570" s="17" t="s">
        <v>232</v>
      </c>
      <c r="C1570" s="17" t="s">
        <v>48</v>
      </c>
      <c r="D1570" s="17" t="s">
        <v>53</v>
      </c>
      <c r="E1570" s="96" t="s">
        <v>38</v>
      </c>
      <c r="F1570" s="96" t="s">
        <v>38</v>
      </c>
      <c r="G1570" s="19">
        <v>0</v>
      </c>
      <c r="H1570" s="96" t="s">
        <v>38</v>
      </c>
      <c r="I1570" s="96" t="s">
        <v>38</v>
      </c>
      <c r="J1570" s="19">
        <v>1613.08</v>
      </c>
      <c r="K1570" s="19">
        <v>0</v>
      </c>
      <c r="L1570" t="str">
        <f>VLOOKUP(LEFT(A1570,FIND("-",A1570)-1),MASTER!A:C,2,FALSE())</f>
        <v>Gold</v>
      </c>
      <c r="M1570" t="str">
        <f>VLOOKUP(LEFT(A1570,FIND("-",A1570)-1),MASTER!A:C,3,FALSE())</f>
        <v>Sale</v>
      </c>
      <c r="N1570" t="str">
        <f t="shared" si="128"/>
        <v/>
      </c>
      <c r="O1570" t="str">
        <f t="shared" si="129"/>
        <v/>
      </c>
      <c r="P1570">
        <f t="shared" si="130"/>
        <v>0</v>
      </c>
      <c r="Q1570">
        <f t="shared" si="131"/>
        <v>0</v>
      </c>
      <c r="R1570">
        <f t="shared" si="132"/>
        <v>0</v>
      </c>
    </row>
    <row r="1571" spans="1:18" ht="15" customHeight="1">
      <c r="A1571" s="17" t="s">
        <v>237</v>
      </c>
      <c r="B1571" s="17" t="s">
        <v>232</v>
      </c>
      <c r="C1571" s="17" t="s">
        <v>48</v>
      </c>
      <c r="D1571" s="17" t="s">
        <v>52</v>
      </c>
      <c r="E1571" s="96" t="s">
        <v>38</v>
      </c>
      <c r="F1571" s="96" t="s">
        <v>38</v>
      </c>
      <c r="G1571" s="19">
        <v>0</v>
      </c>
      <c r="H1571" s="96" t="s">
        <v>38</v>
      </c>
      <c r="I1571" s="96" t="s">
        <v>38</v>
      </c>
      <c r="J1571" s="19">
        <v>12.75</v>
      </c>
      <c r="K1571" s="19">
        <v>0</v>
      </c>
      <c r="L1571" t="str">
        <f>VLOOKUP(LEFT(A1571,FIND("-",A1571)-1),MASTER!A:C,2,FALSE())</f>
        <v>Gold</v>
      </c>
      <c r="M1571" t="str">
        <f>VLOOKUP(LEFT(A1571,FIND("-",A1571)-1),MASTER!A:C,3,FALSE())</f>
        <v>Sale</v>
      </c>
      <c r="N1571" t="str">
        <f t="shared" si="128"/>
        <v/>
      </c>
      <c r="O1571" t="str">
        <f t="shared" si="129"/>
        <v/>
      </c>
      <c r="P1571">
        <f t="shared" si="130"/>
        <v>0</v>
      </c>
      <c r="Q1571">
        <f t="shared" si="131"/>
        <v>0</v>
      </c>
      <c r="R1571">
        <f t="shared" si="132"/>
        <v>0</v>
      </c>
    </row>
    <row r="1572" spans="1:18" ht="15" customHeight="1">
      <c r="A1572" s="17" t="s">
        <v>237</v>
      </c>
      <c r="B1572" s="17" t="s">
        <v>232</v>
      </c>
      <c r="C1572" s="17" t="s">
        <v>48</v>
      </c>
      <c r="D1572" s="17" t="s">
        <v>53</v>
      </c>
      <c r="E1572" s="96" t="s">
        <v>38</v>
      </c>
      <c r="F1572" s="96" t="s">
        <v>38</v>
      </c>
      <c r="G1572" s="19">
        <v>0</v>
      </c>
      <c r="H1572" s="96" t="s">
        <v>38</v>
      </c>
      <c r="I1572" s="96" t="s">
        <v>38</v>
      </c>
      <c r="J1572" s="19">
        <v>12.75</v>
      </c>
      <c r="K1572" s="19">
        <v>0</v>
      </c>
      <c r="L1572" t="str">
        <f>VLOOKUP(LEFT(A1572,FIND("-",A1572)-1),MASTER!A:C,2,FALSE())</f>
        <v>Gold</v>
      </c>
      <c r="M1572" t="str">
        <f>VLOOKUP(LEFT(A1572,FIND("-",A1572)-1),MASTER!A:C,3,FALSE())</f>
        <v>Sale</v>
      </c>
      <c r="N1572" t="str">
        <f t="shared" si="128"/>
        <v/>
      </c>
      <c r="O1572" t="str">
        <f t="shared" si="129"/>
        <v/>
      </c>
      <c r="P1572">
        <f t="shared" si="130"/>
        <v>0</v>
      </c>
      <c r="Q1572">
        <f t="shared" si="131"/>
        <v>0</v>
      </c>
      <c r="R1572">
        <f t="shared" si="132"/>
        <v>0</v>
      </c>
    </row>
    <row r="1573" spans="1:18" ht="15" customHeight="1">
      <c r="A1573" s="17" t="s">
        <v>237</v>
      </c>
      <c r="B1573" s="17" t="s">
        <v>232</v>
      </c>
      <c r="C1573" s="17" t="s">
        <v>48</v>
      </c>
      <c r="D1573" s="17" t="s">
        <v>60</v>
      </c>
      <c r="E1573" s="96" t="s">
        <v>38</v>
      </c>
      <c r="F1573" s="96" t="s">
        <v>38</v>
      </c>
      <c r="G1573" s="19">
        <v>0</v>
      </c>
      <c r="H1573" s="96" t="s">
        <v>38</v>
      </c>
      <c r="I1573" s="96" t="s">
        <v>38</v>
      </c>
      <c r="J1573" s="19">
        <v>14074.69</v>
      </c>
      <c r="K1573" s="19">
        <v>0</v>
      </c>
      <c r="L1573" t="str">
        <f>VLOOKUP(LEFT(A1573,FIND("-",A1573)-1),MASTER!A:C,2,FALSE())</f>
        <v>Gold</v>
      </c>
      <c r="M1573" t="str">
        <f>VLOOKUP(LEFT(A1573,FIND("-",A1573)-1),MASTER!A:C,3,FALSE())</f>
        <v>Sale</v>
      </c>
      <c r="N1573" t="str">
        <f t="shared" si="128"/>
        <v/>
      </c>
      <c r="O1573" t="str">
        <f t="shared" si="129"/>
        <v/>
      </c>
      <c r="P1573">
        <f t="shared" si="130"/>
        <v>0</v>
      </c>
      <c r="Q1573">
        <f t="shared" si="131"/>
        <v>0</v>
      </c>
      <c r="R1573">
        <f t="shared" si="132"/>
        <v>0</v>
      </c>
    </row>
    <row r="1574" spans="1:18" ht="15" customHeight="1">
      <c r="A1574" s="17" t="s">
        <v>237</v>
      </c>
      <c r="B1574" s="17" t="s">
        <v>232</v>
      </c>
      <c r="C1574" s="17" t="s">
        <v>48</v>
      </c>
      <c r="D1574" s="17" t="s">
        <v>61</v>
      </c>
      <c r="E1574" s="96" t="s">
        <v>38</v>
      </c>
      <c r="F1574" s="96" t="s">
        <v>38</v>
      </c>
      <c r="G1574" s="19">
        <v>0</v>
      </c>
      <c r="H1574" s="96" t="s">
        <v>38</v>
      </c>
      <c r="I1574" s="96" t="s">
        <v>38</v>
      </c>
      <c r="J1574" s="19">
        <v>14074.69</v>
      </c>
      <c r="K1574" s="19">
        <v>0</v>
      </c>
      <c r="L1574" t="str">
        <f>VLOOKUP(LEFT(A1574,FIND("-",A1574)-1),MASTER!A:C,2,FALSE())</f>
        <v>Gold</v>
      </c>
      <c r="M1574" t="str">
        <f>VLOOKUP(LEFT(A1574,FIND("-",A1574)-1),MASTER!A:C,3,FALSE())</f>
        <v>Sale</v>
      </c>
      <c r="N1574" t="str">
        <f t="shared" si="128"/>
        <v/>
      </c>
      <c r="O1574" t="str">
        <f t="shared" si="129"/>
        <v/>
      </c>
      <c r="P1574">
        <f t="shared" si="130"/>
        <v>0</v>
      </c>
      <c r="Q1574">
        <f t="shared" si="131"/>
        <v>0</v>
      </c>
      <c r="R1574">
        <f t="shared" si="132"/>
        <v>0</v>
      </c>
    </row>
    <row r="1575" spans="1:18" ht="15" customHeight="1">
      <c r="A1575" s="17" t="s">
        <v>237</v>
      </c>
      <c r="B1575" s="17" t="s">
        <v>232</v>
      </c>
      <c r="C1575" s="17" t="s">
        <v>48</v>
      </c>
      <c r="D1575" s="17" t="s">
        <v>60</v>
      </c>
      <c r="E1575" s="96" t="s">
        <v>38</v>
      </c>
      <c r="F1575" s="96" t="s">
        <v>38</v>
      </c>
      <c r="G1575" s="19">
        <v>0</v>
      </c>
      <c r="H1575" s="96" t="s">
        <v>38</v>
      </c>
      <c r="I1575" s="96" t="s">
        <v>38</v>
      </c>
      <c r="J1575" s="19">
        <v>28.27</v>
      </c>
      <c r="K1575" s="19">
        <v>0</v>
      </c>
      <c r="L1575" t="str">
        <f>VLOOKUP(LEFT(A1575,FIND("-",A1575)-1),MASTER!A:C,2,FALSE())</f>
        <v>Gold</v>
      </c>
      <c r="M1575" t="str">
        <f>VLOOKUP(LEFT(A1575,FIND("-",A1575)-1),MASTER!A:C,3,FALSE())</f>
        <v>Sale</v>
      </c>
      <c r="N1575" t="str">
        <f t="shared" si="128"/>
        <v/>
      </c>
      <c r="O1575" t="str">
        <f t="shared" si="129"/>
        <v/>
      </c>
      <c r="P1575">
        <f t="shared" si="130"/>
        <v>0</v>
      </c>
      <c r="Q1575">
        <f t="shared" si="131"/>
        <v>0</v>
      </c>
      <c r="R1575">
        <f t="shared" si="132"/>
        <v>0</v>
      </c>
    </row>
    <row r="1576" spans="1:18" ht="15" customHeight="1">
      <c r="A1576" s="17" t="s">
        <v>237</v>
      </c>
      <c r="B1576" s="17" t="s">
        <v>232</v>
      </c>
      <c r="C1576" s="17" t="s">
        <v>48</v>
      </c>
      <c r="D1576" s="17" t="s">
        <v>61</v>
      </c>
      <c r="E1576" s="96" t="s">
        <v>38</v>
      </c>
      <c r="F1576" s="96" t="s">
        <v>38</v>
      </c>
      <c r="G1576" s="19">
        <v>0</v>
      </c>
      <c r="H1576" s="96" t="s">
        <v>38</v>
      </c>
      <c r="I1576" s="96" t="s">
        <v>38</v>
      </c>
      <c r="J1576" s="19">
        <v>28.27</v>
      </c>
      <c r="K1576" s="19">
        <v>0</v>
      </c>
      <c r="L1576" t="str">
        <f>VLOOKUP(LEFT(A1576,FIND("-",A1576)-1),MASTER!A:C,2,FALSE())</f>
        <v>Gold</v>
      </c>
      <c r="M1576" t="str">
        <f>VLOOKUP(LEFT(A1576,FIND("-",A1576)-1),MASTER!A:C,3,FALSE())</f>
        <v>Sale</v>
      </c>
      <c r="N1576" t="str">
        <f t="shared" si="128"/>
        <v/>
      </c>
      <c r="O1576" t="str">
        <f t="shared" si="129"/>
        <v/>
      </c>
      <c r="P1576">
        <f t="shared" si="130"/>
        <v>0</v>
      </c>
      <c r="Q1576">
        <f t="shared" si="131"/>
        <v>0</v>
      </c>
      <c r="R1576">
        <f t="shared" si="132"/>
        <v>0</v>
      </c>
    </row>
    <row r="1577" spans="1:18" ht="15" customHeight="1">
      <c r="A1577" s="17" t="s">
        <v>237</v>
      </c>
      <c r="B1577" s="17" t="s">
        <v>232</v>
      </c>
      <c r="C1577" s="17" t="s">
        <v>48</v>
      </c>
      <c r="D1577" s="17" t="s">
        <v>60</v>
      </c>
      <c r="E1577" s="96" t="s">
        <v>38</v>
      </c>
      <c r="F1577" s="96" t="s">
        <v>38</v>
      </c>
      <c r="G1577" s="19">
        <v>0</v>
      </c>
      <c r="H1577" s="96" t="s">
        <v>38</v>
      </c>
      <c r="I1577" s="96" t="s">
        <v>38</v>
      </c>
      <c r="J1577" s="19">
        <v>0.98</v>
      </c>
      <c r="K1577" s="19">
        <v>0</v>
      </c>
      <c r="L1577" t="str">
        <f>VLOOKUP(LEFT(A1577,FIND("-",A1577)-1),MASTER!A:C,2,FALSE())</f>
        <v>Gold</v>
      </c>
      <c r="M1577" t="str">
        <f>VLOOKUP(LEFT(A1577,FIND("-",A1577)-1),MASTER!A:C,3,FALSE())</f>
        <v>Sale</v>
      </c>
      <c r="N1577" t="str">
        <f t="shared" si="128"/>
        <v/>
      </c>
      <c r="O1577" t="str">
        <f t="shared" si="129"/>
        <v/>
      </c>
      <c r="P1577">
        <f t="shared" si="130"/>
        <v>0</v>
      </c>
      <c r="Q1577">
        <f t="shared" si="131"/>
        <v>0</v>
      </c>
      <c r="R1577">
        <f t="shared" si="132"/>
        <v>0</v>
      </c>
    </row>
    <row r="1578" spans="1:18" ht="15" customHeight="1">
      <c r="A1578" s="17" t="s">
        <v>237</v>
      </c>
      <c r="B1578" s="17" t="s">
        <v>232</v>
      </c>
      <c r="C1578" s="17" t="s">
        <v>48</v>
      </c>
      <c r="D1578" s="17" t="s">
        <v>61</v>
      </c>
      <c r="E1578" s="96" t="s">
        <v>38</v>
      </c>
      <c r="F1578" s="96" t="s">
        <v>38</v>
      </c>
      <c r="G1578" s="19">
        <v>0</v>
      </c>
      <c r="H1578" s="96" t="s">
        <v>38</v>
      </c>
      <c r="I1578" s="96" t="s">
        <v>38</v>
      </c>
      <c r="J1578" s="19">
        <v>0.98</v>
      </c>
      <c r="K1578" s="19">
        <v>0</v>
      </c>
      <c r="L1578" t="str">
        <f>VLOOKUP(LEFT(A1578,FIND("-",A1578)-1),MASTER!A:C,2,FALSE())</f>
        <v>Gold</v>
      </c>
      <c r="M1578" t="str">
        <f>VLOOKUP(LEFT(A1578,FIND("-",A1578)-1),MASTER!A:C,3,FALSE())</f>
        <v>Sale</v>
      </c>
      <c r="N1578" t="str">
        <f t="shared" si="128"/>
        <v/>
      </c>
      <c r="O1578" t="str">
        <f t="shared" si="129"/>
        <v/>
      </c>
      <c r="P1578">
        <f t="shared" si="130"/>
        <v>0</v>
      </c>
      <c r="Q1578">
        <f t="shared" si="131"/>
        <v>0</v>
      </c>
      <c r="R1578">
        <f t="shared" si="132"/>
        <v>0</v>
      </c>
    </row>
    <row r="1579" spans="1:18" ht="15" customHeight="1">
      <c r="A1579" s="17" t="s">
        <v>237</v>
      </c>
      <c r="B1579" s="17" t="s">
        <v>232</v>
      </c>
      <c r="C1579" s="17" t="s">
        <v>48</v>
      </c>
      <c r="D1579" s="17" t="s">
        <v>42</v>
      </c>
      <c r="E1579" s="96" t="s">
        <v>38</v>
      </c>
      <c r="F1579" s="96" t="s">
        <v>38</v>
      </c>
      <c r="G1579" s="19">
        <v>0</v>
      </c>
      <c r="H1579" s="96" t="s">
        <v>38</v>
      </c>
      <c r="I1579" s="96" t="s">
        <v>38</v>
      </c>
      <c r="J1579" s="19">
        <v>0.03</v>
      </c>
      <c r="K1579" s="19">
        <v>0</v>
      </c>
      <c r="L1579" t="str">
        <f>VLOOKUP(LEFT(A1579,FIND("-",A1579)-1),MASTER!A:C,2,FALSE())</f>
        <v>Gold</v>
      </c>
      <c r="M1579" t="str">
        <f>VLOOKUP(LEFT(A1579,FIND("-",A1579)-1),MASTER!A:C,3,FALSE())</f>
        <v>Sale</v>
      </c>
      <c r="N1579" t="str">
        <f t="shared" si="128"/>
        <v/>
      </c>
      <c r="O1579" t="str">
        <f t="shared" si="129"/>
        <v/>
      </c>
      <c r="P1579">
        <f t="shared" si="130"/>
        <v>0</v>
      </c>
      <c r="Q1579">
        <f t="shared" si="131"/>
        <v>0</v>
      </c>
      <c r="R1579">
        <f t="shared" si="132"/>
        <v>0</v>
      </c>
    </row>
    <row r="1580" spans="1:18" ht="15" customHeight="1">
      <c r="A1580" s="17" t="s">
        <v>237</v>
      </c>
      <c r="B1580" s="17" t="s">
        <v>232</v>
      </c>
      <c r="C1580" s="17" t="s">
        <v>48</v>
      </c>
      <c r="D1580" s="17" t="s">
        <v>43</v>
      </c>
      <c r="E1580" s="96" t="s">
        <v>38</v>
      </c>
      <c r="F1580" s="96" t="s">
        <v>38</v>
      </c>
      <c r="G1580" s="19">
        <v>3540357</v>
      </c>
      <c r="H1580" s="96" t="s">
        <v>38</v>
      </c>
      <c r="I1580" s="96" t="s">
        <v>38</v>
      </c>
      <c r="J1580" s="19">
        <v>0</v>
      </c>
      <c r="K1580" s="19">
        <v>0</v>
      </c>
      <c r="L1580" t="str">
        <f>VLOOKUP(LEFT(A1580,FIND("-",A1580)-1),MASTER!A:C,2,FALSE())</f>
        <v>Gold</v>
      </c>
      <c r="M1580" t="str">
        <f>VLOOKUP(LEFT(A1580,FIND("-",A1580)-1),MASTER!A:C,3,FALSE())</f>
        <v>Sale</v>
      </c>
      <c r="N1580" t="str">
        <f t="shared" si="128"/>
        <v/>
      </c>
      <c r="O1580" t="str">
        <f t="shared" si="129"/>
        <v/>
      </c>
      <c r="P1580">
        <f t="shared" si="130"/>
        <v>0</v>
      </c>
      <c r="Q1580">
        <f t="shared" si="131"/>
        <v>0</v>
      </c>
      <c r="R1580">
        <f t="shared" si="132"/>
        <v>0</v>
      </c>
    </row>
    <row r="1581" spans="1:18" ht="15" customHeight="1">
      <c r="A1581" s="17" t="s">
        <v>238</v>
      </c>
      <c r="B1581" s="17" t="s">
        <v>232</v>
      </c>
      <c r="C1581" s="17" t="s">
        <v>48</v>
      </c>
      <c r="D1581" s="17" t="s">
        <v>49</v>
      </c>
      <c r="E1581" s="96" t="s">
        <v>38</v>
      </c>
      <c r="F1581" s="19">
        <v>0</v>
      </c>
      <c r="G1581" s="19">
        <v>0</v>
      </c>
      <c r="H1581" s="97">
        <v>174.37899999999999</v>
      </c>
      <c r="I1581" s="19">
        <v>6879.4</v>
      </c>
      <c r="J1581" s="19">
        <v>1192593.9099999999</v>
      </c>
      <c r="K1581" s="19">
        <v>1192593.9099999999</v>
      </c>
      <c r="L1581" t="str">
        <f>VLOOKUP(LEFT(A1581,FIND("-",A1581)-1),MASTER!A:C,2,FALSE())</f>
        <v>Gold</v>
      </c>
      <c r="M1581" t="str">
        <f>VLOOKUP(LEFT(A1581,FIND("-",A1581)-1),MASTER!A:C,3,FALSE())</f>
        <v>Sale</v>
      </c>
      <c r="N1581">
        <f t="shared" si="128"/>
        <v>174.37899999999999</v>
      </c>
      <c r="O1581">
        <f t="shared" si="129"/>
        <v>6879.4</v>
      </c>
      <c r="P1581">
        <f t="shared" si="130"/>
        <v>1199622.8929999999</v>
      </c>
      <c r="Q1581">
        <f t="shared" si="131"/>
        <v>1199622.8929999999</v>
      </c>
      <c r="R1581">
        <f t="shared" si="132"/>
        <v>0</v>
      </c>
    </row>
    <row r="1582" spans="1:18" ht="15" customHeight="1">
      <c r="A1582" s="17" t="s">
        <v>238</v>
      </c>
      <c r="B1582" s="17" t="s">
        <v>232</v>
      </c>
      <c r="C1582" s="17" t="s">
        <v>48</v>
      </c>
      <c r="D1582" s="17" t="s">
        <v>50</v>
      </c>
      <c r="E1582" s="96" t="s">
        <v>38</v>
      </c>
      <c r="F1582" s="96" t="s">
        <v>38</v>
      </c>
      <c r="G1582" s="19">
        <v>0</v>
      </c>
      <c r="H1582" s="96" t="s">
        <v>38</v>
      </c>
      <c r="I1582" s="96" t="s">
        <v>38</v>
      </c>
      <c r="J1582" s="19">
        <v>50955.72</v>
      </c>
      <c r="K1582" s="19">
        <v>50955.72</v>
      </c>
      <c r="L1582" t="str">
        <f>VLOOKUP(LEFT(A1582,FIND("-",A1582)-1),MASTER!A:C,2,FALSE())</f>
        <v>Gold</v>
      </c>
      <c r="M1582" t="str">
        <f>VLOOKUP(LEFT(A1582,FIND("-",A1582)-1),MASTER!A:C,3,FALSE())</f>
        <v>Sale</v>
      </c>
      <c r="N1582" t="str">
        <f t="shared" si="128"/>
        <v/>
      </c>
      <c r="O1582" t="str">
        <f t="shared" si="129"/>
        <v/>
      </c>
      <c r="P1582">
        <f t="shared" si="130"/>
        <v>0</v>
      </c>
      <c r="Q1582">
        <f t="shared" si="131"/>
        <v>0</v>
      </c>
      <c r="R1582">
        <f t="shared" si="132"/>
        <v>0</v>
      </c>
    </row>
    <row r="1583" spans="1:18" ht="15" customHeight="1">
      <c r="A1583" s="17" t="s">
        <v>238</v>
      </c>
      <c r="B1583" s="17" t="s">
        <v>232</v>
      </c>
      <c r="C1583" s="17" t="s">
        <v>48</v>
      </c>
      <c r="D1583" s="17" t="s">
        <v>57</v>
      </c>
      <c r="E1583" s="96" t="s">
        <v>38</v>
      </c>
      <c r="F1583" s="96" t="s">
        <v>38</v>
      </c>
      <c r="G1583" s="19">
        <v>0</v>
      </c>
      <c r="H1583" s="96" t="s">
        <v>38</v>
      </c>
      <c r="I1583" s="96" t="s">
        <v>38</v>
      </c>
      <c r="J1583" s="19">
        <v>7050.35</v>
      </c>
      <c r="K1583" s="19">
        <v>7050.35</v>
      </c>
      <c r="L1583" t="str">
        <f>VLOOKUP(LEFT(A1583,FIND("-",A1583)-1),MASTER!A:C,2,FALSE())</f>
        <v>Gold</v>
      </c>
      <c r="M1583" t="str">
        <f>VLOOKUP(LEFT(A1583,FIND("-",A1583)-1),MASTER!A:C,3,FALSE())</f>
        <v>Sale</v>
      </c>
      <c r="N1583" t="str">
        <f t="shared" si="128"/>
        <v/>
      </c>
      <c r="O1583" t="str">
        <f t="shared" si="129"/>
        <v/>
      </c>
      <c r="P1583">
        <f t="shared" si="130"/>
        <v>0</v>
      </c>
      <c r="Q1583">
        <f t="shared" si="131"/>
        <v>0</v>
      </c>
      <c r="R1583">
        <f t="shared" si="132"/>
        <v>0</v>
      </c>
    </row>
    <row r="1584" spans="1:18" ht="15" customHeight="1">
      <c r="A1584" s="17" t="s">
        <v>238</v>
      </c>
      <c r="B1584" s="17" t="s">
        <v>232</v>
      </c>
      <c r="C1584" s="17" t="s">
        <v>48</v>
      </c>
      <c r="D1584" s="17" t="s">
        <v>58</v>
      </c>
      <c r="E1584" s="96" t="s">
        <v>38</v>
      </c>
      <c r="F1584" s="96" t="s">
        <v>38</v>
      </c>
      <c r="G1584" s="19">
        <v>0</v>
      </c>
      <c r="H1584" s="96" t="s">
        <v>38</v>
      </c>
      <c r="I1584" s="96" t="s">
        <v>38</v>
      </c>
      <c r="J1584" s="19">
        <v>13.76</v>
      </c>
      <c r="K1584" s="19">
        <v>13.76</v>
      </c>
      <c r="L1584" t="str">
        <f>VLOOKUP(LEFT(A1584,FIND("-",A1584)-1),MASTER!A:C,2,FALSE())</f>
        <v>Gold</v>
      </c>
      <c r="M1584" t="str">
        <f>VLOOKUP(LEFT(A1584,FIND("-",A1584)-1),MASTER!A:C,3,FALSE())</f>
        <v>Sale</v>
      </c>
      <c r="N1584" t="str">
        <f t="shared" si="128"/>
        <v/>
      </c>
      <c r="O1584" t="str">
        <f t="shared" si="129"/>
        <v/>
      </c>
      <c r="P1584">
        <f t="shared" si="130"/>
        <v>0</v>
      </c>
      <c r="Q1584">
        <f t="shared" si="131"/>
        <v>0</v>
      </c>
      <c r="R1584">
        <f t="shared" si="132"/>
        <v>0</v>
      </c>
    </row>
    <row r="1585" spans="1:18" ht="15" customHeight="1">
      <c r="A1585" s="17" t="s">
        <v>238</v>
      </c>
      <c r="B1585" s="17" t="s">
        <v>232</v>
      </c>
      <c r="C1585" s="17" t="s">
        <v>48</v>
      </c>
      <c r="D1585" s="17" t="s">
        <v>59</v>
      </c>
      <c r="E1585" s="96" t="s">
        <v>38</v>
      </c>
      <c r="F1585" s="96" t="s">
        <v>38</v>
      </c>
      <c r="G1585" s="19">
        <v>0</v>
      </c>
      <c r="H1585" s="96" t="s">
        <v>38</v>
      </c>
      <c r="I1585" s="96" t="s">
        <v>38</v>
      </c>
      <c r="J1585" s="19">
        <v>10</v>
      </c>
      <c r="K1585" s="19">
        <v>10</v>
      </c>
      <c r="L1585" t="str">
        <f>VLOOKUP(LEFT(A1585,FIND("-",A1585)-1),MASTER!A:C,2,FALSE())</f>
        <v>Gold</v>
      </c>
      <c r="M1585" t="str">
        <f>VLOOKUP(LEFT(A1585,FIND("-",A1585)-1),MASTER!A:C,3,FALSE())</f>
        <v>Sale</v>
      </c>
      <c r="N1585" t="str">
        <f t="shared" si="128"/>
        <v/>
      </c>
      <c r="O1585" t="str">
        <f t="shared" si="129"/>
        <v/>
      </c>
      <c r="P1585">
        <f t="shared" si="130"/>
        <v>0</v>
      </c>
      <c r="Q1585">
        <f t="shared" si="131"/>
        <v>0</v>
      </c>
      <c r="R1585">
        <f t="shared" si="132"/>
        <v>0</v>
      </c>
    </row>
    <row r="1586" spans="1:18" ht="15" customHeight="1">
      <c r="A1586" s="17" t="s">
        <v>238</v>
      </c>
      <c r="B1586" s="17" t="s">
        <v>232</v>
      </c>
      <c r="C1586" s="17" t="s">
        <v>48</v>
      </c>
      <c r="D1586" s="17" t="s">
        <v>56</v>
      </c>
      <c r="E1586" s="96" t="s">
        <v>38</v>
      </c>
      <c r="F1586" s="96" t="s">
        <v>38</v>
      </c>
      <c r="G1586" s="19">
        <v>0</v>
      </c>
      <c r="H1586" s="96" t="s">
        <v>38</v>
      </c>
      <c r="I1586" s="96" t="s">
        <v>38</v>
      </c>
      <c r="J1586" s="19">
        <v>2.5</v>
      </c>
      <c r="K1586" s="19">
        <v>2.5</v>
      </c>
      <c r="L1586" t="str">
        <f>VLOOKUP(LEFT(A1586,FIND("-",A1586)-1),MASTER!A:C,2,FALSE())</f>
        <v>Gold</v>
      </c>
      <c r="M1586" t="str">
        <f>VLOOKUP(LEFT(A1586,FIND("-",A1586)-1),MASTER!A:C,3,FALSE())</f>
        <v>Sale</v>
      </c>
      <c r="N1586" t="str">
        <f t="shared" si="128"/>
        <v/>
      </c>
      <c r="O1586" t="str">
        <f t="shared" si="129"/>
        <v/>
      </c>
      <c r="P1586">
        <f t="shared" si="130"/>
        <v>0</v>
      </c>
      <c r="Q1586">
        <f t="shared" si="131"/>
        <v>0</v>
      </c>
      <c r="R1586">
        <f t="shared" si="132"/>
        <v>0</v>
      </c>
    </row>
    <row r="1587" spans="1:18" ht="15" customHeight="1">
      <c r="A1587" s="17" t="s">
        <v>238</v>
      </c>
      <c r="B1587" s="17" t="s">
        <v>232</v>
      </c>
      <c r="C1587" s="17" t="s">
        <v>48</v>
      </c>
      <c r="D1587" s="17" t="s">
        <v>52</v>
      </c>
      <c r="E1587" s="96" t="s">
        <v>38</v>
      </c>
      <c r="F1587" s="96" t="s">
        <v>38</v>
      </c>
      <c r="G1587" s="19">
        <v>0</v>
      </c>
      <c r="H1587" s="96" t="s">
        <v>38</v>
      </c>
      <c r="I1587" s="96" t="s">
        <v>38</v>
      </c>
      <c r="J1587" s="19">
        <v>17888.91</v>
      </c>
      <c r="K1587" s="19">
        <v>0</v>
      </c>
      <c r="L1587" t="str">
        <f>VLOOKUP(LEFT(A1587,FIND("-",A1587)-1),MASTER!A:C,2,FALSE())</f>
        <v>Gold</v>
      </c>
      <c r="M1587" t="str">
        <f>VLOOKUP(LEFT(A1587,FIND("-",A1587)-1),MASTER!A:C,3,FALSE())</f>
        <v>Sale</v>
      </c>
      <c r="N1587" t="str">
        <f t="shared" si="128"/>
        <v/>
      </c>
      <c r="O1587" t="str">
        <f t="shared" si="129"/>
        <v/>
      </c>
      <c r="P1587">
        <f t="shared" si="130"/>
        <v>0</v>
      </c>
      <c r="Q1587">
        <f t="shared" si="131"/>
        <v>0</v>
      </c>
      <c r="R1587">
        <f t="shared" si="132"/>
        <v>0</v>
      </c>
    </row>
    <row r="1588" spans="1:18" ht="15" customHeight="1">
      <c r="A1588" s="17" t="s">
        <v>238</v>
      </c>
      <c r="B1588" s="17" t="s">
        <v>232</v>
      </c>
      <c r="C1588" s="17" t="s">
        <v>48</v>
      </c>
      <c r="D1588" s="17" t="s">
        <v>53</v>
      </c>
      <c r="E1588" s="96" t="s">
        <v>38</v>
      </c>
      <c r="F1588" s="96" t="s">
        <v>38</v>
      </c>
      <c r="G1588" s="19">
        <v>0</v>
      </c>
      <c r="H1588" s="96" t="s">
        <v>38</v>
      </c>
      <c r="I1588" s="96" t="s">
        <v>38</v>
      </c>
      <c r="J1588" s="19">
        <v>17888.91</v>
      </c>
      <c r="K1588" s="19">
        <v>0</v>
      </c>
      <c r="L1588" t="str">
        <f>VLOOKUP(LEFT(A1588,FIND("-",A1588)-1),MASTER!A:C,2,FALSE())</f>
        <v>Gold</v>
      </c>
      <c r="M1588" t="str">
        <f>VLOOKUP(LEFT(A1588,FIND("-",A1588)-1),MASTER!A:C,3,FALSE())</f>
        <v>Sale</v>
      </c>
      <c r="N1588" t="str">
        <f t="shared" si="128"/>
        <v/>
      </c>
      <c r="O1588" t="str">
        <f t="shared" si="129"/>
        <v/>
      </c>
      <c r="P1588">
        <f t="shared" si="130"/>
        <v>0</v>
      </c>
      <c r="Q1588">
        <f t="shared" si="131"/>
        <v>0</v>
      </c>
      <c r="R1588">
        <f t="shared" si="132"/>
        <v>0</v>
      </c>
    </row>
    <row r="1589" spans="1:18" ht="15" customHeight="1">
      <c r="A1589" s="17" t="s">
        <v>238</v>
      </c>
      <c r="B1589" s="17" t="s">
        <v>232</v>
      </c>
      <c r="C1589" s="17" t="s">
        <v>48</v>
      </c>
      <c r="D1589" s="17" t="s">
        <v>52</v>
      </c>
      <c r="E1589" s="96" t="s">
        <v>38</v>
      </c>
      <c r="F1589" s="96" t="s">
        <v>38</v>
      </c>
      <c r="G1589" s="19">
        <v>0</v>
      </c>
      <c r="H1589" s="96" t="s">
        <v>38</v>
      </c>
      <c r="I1589" s="96" t="s">
        <v>38</v>
      </c>
      <c r="J1589" s="19">
        <v>764.34</v>
      </c>
      <c r="K1589" s="19">
        <v>0</v>
      </c>
      <c r="L1589" t="str">
        <f>VLOOKUP(LEFT(A1589,FIND("-",A1589)-1),MASTER!A:C,2,FALSE())</f>
        <v>Gold</v>
      </c>
      <c r="M1589" t="str">
        <f>VLOOKUP(LEFT(A1589,FIND("-",A1589)-1),MASTER!A:C,3,FALSE())</f>
        <v>Sale</v>
      </c>
      <c r="N1589" t="str">
        <f t="shared" si="128"/>
        <v/>
      </c>
      <c r="O1589" t="str">
        <f t="shared" si="129"/>
        <v/>
      </c>
      <c r="P1589">
        <f t="shared" si="130"/>
        <v>0</v>
      </c>
      <c r="Q1589">
        <f t="shared" si="131"/>
        <v>0</v>
      </c>
      <c r="R1589">
        <f t="shared" si="132"/>
        <v>0</v>
      </c>
    </row>
    <row r="1590" spans="1:18" ht="15" customHeight="1">
      <c r="A1590" s="17" t="s">
        <v>238</v>
      </c>
      <c r="B1590" s="17" t="s">
        <v>232</v>
      </c>
      <c r="C1590" s="17" t="s">
        <v>48</v>
      </c>
      <c r="D1590" s="17" t="s">
        <v>53</v>
      </c>
      <c r="E1590" s="96" t="s">
        <v>38</v>
      </c>
      <c r="F1590" s="96" t="s">
        <v>38</v>
      </c>
      <c r="G1590" s="19">
        <v>0</v>
      </c>
      <c r="H1590" s="96" t="s">
        <v>38</v>
      </c>
      <c r="I1590" s="96" t="s">
        <v>38</v>
      </c>
      <c r="J1590" s="19">
        <v>764.34</v>
      </c>
      <c r="K1590" s="19">
        <v>0</v>
      </c>
      <c r="L1590" t="str">
        <f>VLOOKUP(LEFT(A1590,FIND("-",A1590)-1),MASTER!A:C,2,FALSE())</f>
        <v>Gold</v>
      </c>
      <c r="M1590" t="str">
        <f>VLOOKUP(LEFT(A1590,FIND("-",A1590)-1),MASTER!A:C,3,FALSE())</f>
        <v>Sale</v>
      </c>
      <c r="N1590" t="str">
        <f t="shared" si="128"/>
        <v/>
      </c>
      <c r="O1590" t="str">
        <f t="shared" si="129"/>
        <v/>
      </c>
      <c r="P1590">
        <f t="shared" si="130"/>
        <v>0</v>
      </c>
      <c r="Q1590">
        <f t="shared" si="131"/>
        <v>0</v>
      </c>
      <c r="R1590">
        <f t="shared" si="132"/>
        <v>0</v>
      </c>
    </row>
    <row r="1591" spans="1:18" ht="15" customHeight="1">
      <c r="A1591" s="17" t="s">
        <v>238</v>
      </c>
      <c r="B1591" s="17" t="s">
        <v>232</v>
      </c>
      <c r="C1591" s="17" t="s">
        <v>48</v>
      </c>
      <c r="D1591" s="17" t="s">
        <v>60</v>
      </c>
      <c r="E1591" s="96" t="s">
        <v>38</v>
      </c>
      <c r="F1591" s="96" t="s">
        <v>38</v>
      </c>
      <c r="G1591" s="19">
        <v>0</v>
      </c>
      <c r="H1591" s="96" t="s">
        <v>38</v>
      </c>
      <c r="I1591" s="96" t="s">
        <v>38</v>
      </c>
      <c r="J1591" s="19">
        <v>105.76</v>
      </c>
      <c r="K1591" s="19">
        <v>0</v>
      </c>
      <c r="L1591" t="str">
        <f>VLOOKUP(LEFT(A1591,FIND("-",A1591)-1),MASTER!A:C,2,FALSE())</f>
        <v>Gold</v>
      </c>
      <c r="M1591" t="str">
        <f>VLOOKUP(LEFT(A1591,FIND("-",A1591)-1),MASTER!A:C,3,FALSE())</f>
        <v>Sale</v>
      </c>
      <c r="N1591" t="str">
        <f t="shared" si="128"/>
        <v/>
      </c>
      <c r="O1591" t="str">
        <f t="shared" si="129"/>
        <v/>
      </c>
      <c r="P1591">
        <f t="shared" si="130"/>
        <v>0</v>
      </c>
      <c r="Q1591">
        <f t="shared" si="131"/>
        <v>0</v>
      </c>
      <c r="R1591">
        <f t="shared" si="132"/>
        <v>0</v>
      </c>
    </row>
    <row r="1592" spans="1:18" ht="15" customHeight="1">
      <c r="A1592" s="17" t="s">
        <v>238</v>
      </c>
      <c r="B1592" s="17" t="s">
        <v>232</v>
      </c>
      <c r="C1592" s="17" t="s">
        <v>48</v>
      </c>
      <c r="D1592" s="17" t="s">
        <v>61</v>
      </c>
      <c r="E1592" s="96" t="s">
        <v>38</v>
      </c>
      <c r="F1592" s="96" t="s">
        <v>38</v>
      </c>
      <c r="G1592" s="19">
        <v>0</v>
      </c>
      <c r="H1592" s="96" t="s">
        <v>38</v>
      </c>
      <c r="I1592" s="96" t="s">
        <v>38</v>
      </c>
      <c r="J1592" s="19">
        <v>105.76</v>
      </c>
      <c r="K1592" s="19">
        <v>0</v>
      </c>
      <c r="L1592" t="str">
        <f>VLOOKUP(LEFT(A1592,FIND("-",A1592)-1),MASTER!A:C,2,FALSE())</f>
        <v>Gold</v>
      </c>
      <c r="M1592" t="str">
        <f>VLOOKUP(LEFT(A1592,FIND("-",A1592)-1),MASTER!A:C,3,FALSE())</f>
        <v>Sale</v>
      </c>
      <c r="N1592" t="str">
        <f t="shared" si="128"/>
        <v/>
      </c>
      <c r="O1592" t="str">
        <f t="shared" si="129"/>
        <v/>
      </c>
      <c r="P1592">
        <f t="shared" si="130"/>
        <v>0</v>
      </c>
      <c r="Q1592">
        <f t="shared" si="131"/>
        <v>0</v>
      </c>
      <c r="R1592">
        <f t="shared" si="132"/>
        <v>0</v>
      </c>
    </row>
    <row r="1593" spans="1:18" ht="15" customHeight="1">
      <c r="A1593" s="17" t="s">
        <v>238</v>
      </c>
      <c r="B1593" s="17" t="s">
        <v>232</v>
      </c>
      <c r="C1593" s="17" t="s">
        <v>48</v>
      </c>
      <c r="D1593" s="17" t="s">
        <v>60</v>
      </c>
      <c r="E1593" s="96" t="s">
        <v>38</v>
      </c>
      <c r="F1593" s="96" t="s">
        <v>38</v>
      </c>
      <c r="G1593" s="19">
        <v>0</v>
      </c>
      <c r="H1593" s="96" t="s">
        <v>38</v>
      </c>
      <c r="I1593" s="96" t="s">
        <v>38</v>
      </c>
      <c r="J1593" s="19">
        <v>0.21</v>
      </c>
      <c r="K1593" s="19">
        <v>0</v>
      </c>
      <c r="L1593" t="str">
        <f>VLOOKUP(LEFT(A1593,FIND("-",A1593)-1),MASTER!A:C,2,FALSE())</f>
        <v>Gold</v>
      </c>
      <c r="M1593" t="str">
        <f>VLOOKUP(LEFT(A1593,FIND("-",A1593)-1),MASTER!A:C,3,FALSE())</f>
        <v>Sale</v>
      </c>
      <c r="N1593" t="str">
        <f t="shared" si="128"/>
        <v/>
      </c>
      <c r="O1593" t="str">
        <f t="shared" si="129"/>
        <v/>
      </c>
      <c r="P1593">
        <f t="shared" si="130"/>
        <v>0</v>
      </c>
      <c r="Q1593">
        <f t="shared" si="131"/>
        <v>0</v>
      </c>
      <c r="R1593">
        <f t="shared" si="132"/>
        <v>0</v>
      </c>
    </row>
    <row r="1594" spans="1:18" ht="15" customHeight="1">
      <c r="A1594" s="17" t="s">
        <v>238</v>
      </c>
      <c r="B1594" s="17" t="s">
        <v>232</v>
      </c>
      <c r="C1594" s="17" t="s">
        <v>48</v>
      </c>
      <c r="D1594" s="17" t="s">
        <v>61</v>
      </c>
      <c r="E1594" s="96" t="s">
        <v>38</v>
      </c>
      <c r="F1594" s="96" t="s">
        <v>38</v>
      </c>
      <c r="G1594" s="19">
        <v>0</v>
      </c>
      <c r="H1594" s="96" t="s">
        <v>38</v>
      </c>
      <c r="I1594" s="96" t="s">
        <v>38</v>
      </c>
      <c r="J1594" s="19">
        <v>0.21</v>
      </c>
      <c r="K1594" s="19">
        <v>0</v>
      </c>
      <c r="L1594" t="str">
        <f>VLOOKUP(LEFT(A1594,FIND("-",A1594)-1),MASTER!A:C,2,FALSE())</f>
        <v>Gold</v>
      </c>
      <c r="M1594" t="str">
        <f>VLOOKUP(LEFT(A1594,FIND("-",A1594)-1),MASTER!A:C,3,FALSE())</f>
        <v>Sale</v>
      </c>
      <c r="N1594" t="str">
        <f t="shared" si="128"/>
        <v/>
      </c>
      <c r="O1594" t="str">
        <f t="shared" si="129"/>
        <v/>
      </c>
      <c r="P1594">
        <f t="shared" si="130"/>
        <v>0</v>
      </c>
      <c r="Q1594">
        <f t="shared" si="131"/>
        <v>0</v>
      </c>
      <c r="R1594">
        <f t="shared" si="132"/>
        <v>0</v>
      </c>
    </row>
    <row r="1595" spans="1:18" ht="15" customHeight="1">
      <c r="A1595" s="17" t="s">
        <v>238</v>
      </c>
      <c r="B1595" s="17" t="s">
        <v>232</v>
      </c>
      <c r="C1595" s="17" t="s">
        <v>48</v>
      </c>
      <c r="D1595" s="17" t="s">
        <v>60</v>
      </c>
      <c r="E1595" s="96" t="s">
        <v>38</v>
      </c>
      <c r="F1595" s="96" t="s">
        <v>38</v>
      </c>
      <c r="G1595" s="19">
        <v>0</v>
      </c>
      <c r="H1595" s="96" t="s">
        <v>38</v>
      </c>
      <c r="I1595" s="96" t="s">
        <v>38</v>
      </c>
      <c r="J1595" s="19">
        <v>0.15</v>
      </c>
      <c r="K1595" s="19">
        <v>0</v>
      </c>
      <c r="L1595" t="str">
        <f>VLOOKUP(LEFT(A1595,FIND("-",A1595)-1),MASTER!A:C,2,FALSE())</f>
        <v>Gold</v>
      </c>
      <c r="M1595" t="str">
        <f>VLOOKUP(LEFT(A1595,FIND("-",A1595)-1),MASTER!A:C,3,FALSE())</f>
        <v>Sale</v>
      </c>
      <c r="N1595" t="str">
        <f t="shared" si="128"/>
        <v/>
      </c>
      <c r="O1595" t="str">
        <f t="shared" si="129"/>
        <v/>
      </c>
      <c r="P1595">
        <f t="shared" si="130"/>
        <v>0</v>
      </c>
      <c r="Q1595">
        <f t="shared" si="131"/>
        <v>0</v>
      </c>
      <c r="R1595">
        <f t="shared" si="132"/>
        <v>0</v>
      </c>
    </row>
    <row r="1596" spans="1:18" ht="15" customHeight="1">
      <c r="A1596" s="17" t="s">
        <v>238</v>
      </c>
      <c r="B1596" s="17" t="s">
        <v>232</v>
      </c>
      <c r="C1596" s="17" t="s">
        <v>48</v>
      </c>
      <c r="D1596" s="17" t="s">
        <v>61</v>
      </c>
      <c r="E1596" s="96" t="s">
        <v>38</v>
      </c>
      <c r="F1596" s="96" t="s">
        <v>38</v>
      </c>
      <c r="G1596" s="19">
        <v>0</v>
      </c>
      <c r="H1596" s="96" t="s">
        <v>38</v>
      </c>
      <c r="I1596" s="96" t="s">
        <v>38</v>
      </c>
      <c r="J1596" s="19">
        <v>0.15</v>
      </c>
      <c r="K1596" s="19">
        <v>0</v>
      </c>
      <c r="L1596" t="str">
        <f>VLOOKUP(LEFT(A1596,FIND("-",A1596)-1),MASTER!A:C,2,FALSE())</f>
        <v>Gold</v>
      </c>
      <c r="M1596" t="str">
        <f>VLOOKUP(LEFT(A1596,FIND("-",A1596)-1),MASTER!A:C,3,FALSE())</f>
        <v>Sale</v>
      </c>
      <c r="N1596" t="str">
        <f t="shared" si="128"/>
        <v/>
      </c>
      <c r="O1596" t="str">
        <f t="shared" si="129"/>
        <v/>
      </c>
      <c r="P1596">
        <f t="shared" si="130"/>
        <v>0</v>
      </c>
      <c r="Q1596">
        <f t="shared" si="131"/>
        <v>0</v>
      </c>
      <c r="R1596">
        <f t="shared" si="132"/>
        <v>0</v>
      </c>
    </row>
    <row r="1597" spans="1:18" ht="15" customHeight="1">
      <c r="A1597" s="17" t="s">
        <v>238</v>
      </c>
      <c r="B1597" s="17" t="s">
        <v>232</v>
      </c>
      <c r="C1597" s="17" t="s">
        <v>48</v>
      </c>
      <c r="D1597" s="17" t="s">
        <v>52</v>
      </c>
      <c r="E1597" s="96" t="s">
        <v>38</v>
      </c>
      <c r="F1597" s="96" t="s">
        <v>38</v>
      </c>
      <c r="G1597" s="19">
        <v>0</v>
      </c>
      <c r="H1597" s="96" t="s">
        <v>38</v>
      </c>
      <c r="I1597" s="96" t="s">
        <v>38</v>
      </c>
      <c r="J1597" s="19">
        <v>0.04</v>
      </c>
      <c r="K1597" s="19">
        <v>0</v>
      </c>
      <c r="L1597" t="str">
        <f>VLOOKUP(LEFT(A1597,FIND("-",A1597)-1),MASTER!A:C,2,FALSE())</f>
        <v>Gold</v>
      </c>
      <c r="M1597" t="str">
        <f>VLOOKUP(LEFT(A1597,FIND("-",A1597)-1),MASTER!A:C,3,FALSE())</f>
        <v>Sale</v>
      </c>
      <c r="N1597" t="str">
        <f t="shared" si="128"/>
        <v/>
      </c>
      <c r="O1597" t="str">
        <f t="shared" si="129"/>
        <v/>
      </c>
      <c r="P1597">
        <f t="shared" si="130"/>
        <v>0</v>
      </c>
      <c r="Q1597">
        <f t="shared" si="131"/>
        <v>0</v>
      </c>
      <c r="R1597">
        <f t="shared" si="132"/>
        <v>0</v>
      </c>
    </row>
    <row r="1598" spans="1:18" ht="15" customHeight="1">
      <c r="A1598" s="17" t="s">
        <v>238</v>
      </c>
      <c r="B1598" s="17" t="s">
        <v>232</v>
      </c>
      <c r="C1598" s="17" t="s">
        <v>48</v>
      </c>
      <c r="D1598" s="17" t="s">
        <v>53</v>
      </c>
      <c r="E1598" s="96" t="s">
        <v>38</v>
      </c>
      <c r="F1598" s="96" t="s">
        <v>38</v>
      </c>
      <c r="G1598" s="19">
        <v>0</v>
      </c>
      <c r="H1598" s="96" t="s">
        <v>38</v>
      </c>
      <c r="I1598" s="96" t="s">
        <v>38</v>
      </c>
      <c r="J1598" s="19">
        <v>0.04</v>
      </c>
      <c r="K1598" s="19">
        <v>0</v>
      </c>
      <c r="L1598" t="str">
        <f>VLOOKUP(LEFT(A1598,FIND("-",A1598)-1),MASTER!A:C,2,FALSE())</f>
        <v>Gold</v>
      </c>
      <c r="M1598" t="str">
        <f>VLOOKUP(LEFT(A1598,FIND("-",A1598)-1),MASTER!A:C,3,FALSE())</f>
        <v>Sale</v>
      </c>
      <c r="N1598" t="str">
        <f t="shared" si="128"/>
        <v/>
      </c>
      <c r="O1598" t="str">
        <f t="shared" si="129"/>
        <v/>
      </c>
      <c r="P1598">
        <f t="shared" si="130"/>
        <v>0</v>
      </c>
      <c r="Q1598">
        <f t="shared" si="131"/>
        <v>0</v>
      </c>
      <c r="R1598">
        <f t="shared" si="132"/>
        <v>0</v>
      </c>
    </row>
    <row r="1599" spans="1:18" ht="15" customHeight="1">
      <c r="A1599" s="17" t="s">
        <v>238</v>
      </c>
      <c r="B1599" s="17" t="s">
        <v>232</v>
      </c>
      <c r="C1599" s="17" t="s">
        <v>48</v>
      </c>
      <c r="D1599" s="17" t="s">
        <v>42</v>
      </c>
      <c r="E1599" s="96" t="s">
        <v>38</v>
      </c>
      <c r="F1599" s="96" t="s">
        <v>38</v>
      </c>
      <c r="G1599" s="19">
        <v>0.06</v>
      </c>
      <c r="H1599" s="96" t="s">
        <v>38</v>
      </c>
      <c r="I1599" s="96" t="s">
        <v>38</v>
      </c>
      <c r="J1599" s="19">
        <v>0</v>
      </c>
      <c r="K1599" s="19">
        <v>0</v>
      </c>
      <c r="L1599" t="str">
        <f>VLOOKUP(LEFT(A1599,FIND("-",A1599)-1),MASTER!A:C,2,FALSE())</f>
        <v>Gold</v>
      </c>
      <c r="M1599" t="str">
        <f>VLOOKUP(LEFT(A1599,FIND("-",A1599)-1),MASTER!A:C,3,FALSE())</f>
        <v>Sale</v>
      </c>
      <c r="N1599" t="str">
        <f t="shared" si="128"/>
        <v/>
      </c>
      <c r="O1599" t="str">
        <f t="shared" si="129"/>
        <v/>
      </c>
      <c r="P1599">
        <f t="shared" si="130"/>
        <v>0</v>
      </c>
      <c r="Q1599">
        <f t="shared" si="131"/>
        <v>0</v>
      </c>
      <c r="R1599">
        <f t="shared" si="132"/>
        <v>0</v>
      </c>
    </row>
    <row r="1600" spans="1:18" ht="15" customHeight="1">
      <c r="A1600" s="17" t="s">
        <v>238</v>
      </c>
      <c r="B1600" s="17" t="s">
        <v>232</v>
      </c>
      <c r="C1600" s="17" t="s">
        <v>48</v>
      </c>
      <c r="D1600" s="17" t="s">
        <v>43</v>
      </c>
      <c r="E1600" s="96" t="s">
        <v>38</v>
      </c>
      <c r="F1600" s="96" t="s">
        <v>38</v>
      </c>
      <c r="G1600" s="19">
        <v>1288145</v>
      </c>
      <c r="H1600" s="96" t="s">
        <v>38</v>
      </c>
      <c r="I1600" s="96" t="s">
        <v>38</v>
      </c>
      <c r="J1600" s="19">
        <v>0</v>
      </c>
      <c r="K1600" s="19">
        <v>0</v>
      </c>
      <c r="L1600" t="str">
        <f>VLOOKUP(LEFT(A1600,FIND("-",A1600)-1),MASTER!A:C,2,FALSE())</f>
        <v>Gold</v>
      </c>
      <c r="M1600" t="str">
        <f>VLOOKUP(LEFT(A1600,FIND("-",A1600)-1),MASTER!A:C,3,FALSE())</f>
        <v>Sale</v>
      </c>
      <c r="N1600" t="str">
        <f t="shared" si="128"/>
        <v/>
      </c>
      <c r="O1600" t="str">
        <f t="shared" si="129"/>
        <v/>
      </c>
      <c r="P1600">
        <f t="shared" si="130"/>
        <v>0</v>
      </c>
      <c r="Q1600">
        <f t="shared" si="131"/>
        <v>0</v>
      </c>
      <c r="R1600">
        <f t="shared" si="132"/>
        <v>0</v>
      </c>
    </row>
    <row r="1601" spans="1:18" ht="15" customHeight="1">
      <c r="A1601" s="17" t="s">
        <v>239</v>
      </c>
      <c r="B1601" s="17" t="s">
        <v>232</v>
      </c>
      <c r="C1601" s="17" t="s">
        <v>48</v>
      </c>
      <c r="D1601" s="17" t="s">
        <v>49</v>
      </c>
      <c r="E1601" s="96" t="s">
        <v>38</v>
      </c>
      <c r="F1601" s="19">
        <v>0</v>
      </c>
      <c r="G1601" s="19">
        <v>0</v>
      </c>
      <c r="H1601" s="97">
        <v>1019.163</v>
      </c>
      <c r="I1601" s="19">
        <v>6879.4</v>
      </c>
      <c r="J1601" s="19">
        <v>5373012.8099999996</v>
      </c>
      <c r="K1601" s="19">
        <v>5373012.8099999996</v>
      </c>
      <c r="L1601" t="str">
        <f>VLOOKUP(LEFT(A1601,FIND("-",A1601)-1),MASTER!A:C,2,FALSE())</f>
        <v>Gold</v>
      </c>
      <c r="M1601" t="str">
        <f>VLOOKUP(LEFT(A1601,FIND("-",A1601)-1),MASTER!A:C,3,FALSE())</f>
        <v>Sale</v>
      </c>
      <c r="N1601">
        <f t="shared" si="128"/>
        <v>1019.163</v>
      </c>
      <c r="O1601">
        <f t="shared" si="129"/>
        <v>6879.4</v>
      </c>
      <c r="P1601">
        <f t="shared" si="130"/>
        <v>7011229.9419999998</v>
      </c>
      <c r="Q1601">
        <f t="shared" si="131"/>
        <v>7011229.9419999998</v>
      </c>
      <c r="R1601">
        <f t="shared" si="132"/>
        <v>0</v>
      </c>
    </row>
    <row r="1602" spans="1:18" ht="15" customHeight="1">
      <c r="A1602" s="17" t="s">
        <v>239</v>
      </c>
      <c r="B1602" s="17" t="s">
        <v>232</v>
      </c>
      <c r="C1602" s="17" t="s">
        <v>48</v>
      </c>
      <c r="D1602" s="17" t="s">
        <v>51</v>
      </c>
      <c r="E1602" s="96" t="s">
        <v>38</v>
      </c>
      <c r="F1602" s="96" t="s">
        <v>38</v>
      </c>
      <c r="G1602" s="19">
        <v>0</v>
      </c>
      <c r="H1602" s="96" t="s">
        <v>38</v>
      </c>
      <c r="I1602" s="96" t="s">
        <v>38</v>
      </c>
      <c r="J1602" s="19">
        <v>12239.6</v>
      </c>
      <c r="K1602" s="19">
        <v>12239.6</v>
      </c>
      <c r="L1602" t="str">
        <f>VLOOKUP(LEFT(A1602,FIND("-",A1602)-1),MASTER!A:C,2,FALSE())</f>
        <v>Gold</v>
      </c>
      <c r="M1602" t="str">
        <f>VLOOKUP(LEFT(A1602,FIND("-",A1602)-1),MASTER!A:C,3,FALSE())</f>
        <v>Sale</v>
      </c>
      <c r="N1602" t="str">
        <f t="shared" si="128"/>
        <v/>
      </c>
      <c r="O1602" t="str">
        <f t="shared" si="129"/>
        <v/>
      </c>
      <c r="P1602">
        <f t="shared" si="130"/>
        <v>0</v>
      </c>
      <c r="Q1602">
        <f t="shared" si="131"/>
        <v>0</v>
      </c>
      <c r="R1602">
        <f t="shared" si="132"/>
        <v>0</v>
      </c>
    </row>
    <row r="1603" spans="1:18" ht="15" customHeight="1">
      <c r="A1603" s="17" t="s">
        <v>239</v>
      </c>
      <c r="B1603" s="17" t="s">
        <v>232</v>
      </c>
      <c r="C1603" s="17" t="s">
        <v>48</v>
      </c>
      <c r="D1603" s="17" t="s">
        <v>50</v>
      </c>
      <c r="E1603" s="96" t="s">
        <v>38</v>
      </c>
      <c r="F1603" s="96" t="s">
        <v>38</v>
      </c>
      <c r="G1603" s="19">
        <v>0</v>
      </c>
      <c r="H1603" s="96" t="s">
        <v>38</v>
      </c>
      <c r="I1603" s="96" t="s">
        <v>38</v>
      </c>
      <c r="J1603" s="19">
        <v>233631.33</v>
      </c>
      <c r="K1603" s="19">
        <v>233631.33</v>
      </c>
      <c r="L1603" t="str">
        <f>VLOOKUP(LEFT(A1603,FIND("-",A1603)-1),MASTER!A:C,2,FALSE())</f>
        <v>Gold</v>
      </c>
      <c r="M1603" t="str">
        <f>VLOOKUP(LEFT(A1603,FIND("-",A1603)-1),MASTER!A:C,3,FALSE())</f>
        <v>Sale</v>
      </c>
      <c r="N1603" t="str">
        <f t="shared" si="128"/>
        <v/>
      </c>
      <c r="O1603" t="str">
        <f t="shared" si="129"/>
        <v/>
      </c>
      <c r="P1603">
        <f t="shared" si="130"/>
        <v>0</v>
      </c>
      <c r="Q1603">
        <f t="shared" si="131"/>
        <v>0</v>
      </c>
      <c r="R1603">
        <f t="shared" si="132"/>
        <v>0</v>
      </c>
    </row>
    <row r="1604" spans="1:18" ht="15" customHeight="1">
      <c r="A1604" s="17" t="s">
        <v>239</v>
      </c>
      <c r="B1604" s="17" t="s">
        <v>232</v>
      </c>
      <c r="C1604" s="17" t="s">
        <v>48</v>
      </c>
      <c r="D1604" s="17" t="s">
        <v>56</v>
      </c>
      <c r="E1604" s="96" t="s">
        <v>38</v>
      </c>
      <c r="F1604" s="96" t="s">
        <v>38</v>
      </c>
      <c r="G1604" s="19">
        <v>0</v>
      </c>
      <c r="H1604" s="96" t="s">
        <v>38</v>
      </c>
      <c r="I1604" s="96" t="s">
        <v>38</v>
      </c>
      <c r="J1604" s="19">
        <v>1390</v>
      </c>
      <c r="K1604" s="19">
        <v>1390</v>
      </c>
      <c r="L1604" t="str">
        <f>VLOOKUP(LEFT(A1604,FIND("-",A1604)-1),MASTER!A:C,2,FALSE())</f>
        <v>Gold</v>
      </c>
      <c r="M1604" t="str">
        <f>VLOOKUP(LEFT(A1604,FIND("-",A1604)-1),MASTER!A:C,3,FALSE())</f>
        <v>Sale</v>
      </c>
      <c r="N1604" t="str">
        <f t="shared" si="128"/>
        <v/>
      </c>
      <c r="O1604" t="str">
        <f t="shared" si="129"/>
        <v/>
      </c>
      <c r="P1604">
        <f t="shared" si="130"/>
        <v>0</v>
      </c>
      <c r="Q1604">
        <f t="shared" si="131"/>
        <v>0</v>
      </c>
      <c r="R1604">
        <f t="shared" si="132"/>
        <v>0</v>
      </c>
    </row>
    <row r="1605" spans="1:18" ht="15" customHeight="1">
      <c r="A1605" s="17" t="s">
        <v>239</v>
      </c>
      <c r="B1605" s="17" t="s">
        <v>232</v>
      </c>
      <c r="C1605" s="17" t="s">
        <v>48</v>
      </c>
      <c r="D1605" s="17" t="s">
        <v>57</v>
      </c>
      <c r="E1605" s="96" t="s">
        <v>38</v>
      </c>
      <c r="F1605" s="96" t="s">
        <v>38</v>
      </c>
      <c r="G1605" s="19">
        <v>0</v>
      </c>
      <c r="H1605" s="96" t="s">
        <v>38</v>
      </c>
      <c r="I1605" s="96" t="s">
        <v>38</v>
      </c>
      <c r="J1605" s="19">
        <v>1638213.85</v>
      </c>
      <c r="K1605" s="19">
        <v>1638213.85</v>
      </c>
      <c r="L1605" t="str">
        <f>VLOOKUP(LEFT(A1605,FIND("-",A1605)-1),MASTER!A:C,2,FALSE())</f>
        <v>Gold</v>
      </c>
      <c r="M1605" t="str">
        <f>VLOOKUP(LEFT(A1605,FIND("-",A1605)-1),MASTER!A:C,3,FALSE())</f>
        <v>Sale</v>
      </c>
      <c r="N1605" t="str">
        <f t="shared" si="128"/>
        <v/>
      </c>
      <c r="O1605" t="str">
        <f t="shared" si="129"/>
        <v/>
      </c>
      <c r="P1605">
        <f t="shared" si="130"/>
        <v>0</v>
      </c>
      <c r="Q1605">
        <f t="shared" si="131"/>
        <v>0</v>
      </c>
      <c r="R1605">
        <f t="shared" si="132"/>
        <v>0</v>
      </c>
    </row>
    <row r="1606" spans="1:18" ht="15" customHeight="1">
      <c r="A1606" s="17" t="s">
        <v>239</v>
      </c>
      <c r="B1606" s="17" t="s">
        <v>232</v>
      </c>
      <c r="C1606" s="17" t="s">
        <v>48</v>
      </c>
      <c r="D1606" s="17" t="s">
        <v>58</v>
      </c>
      <c r="E1606" s="96" t="s">
        <v>38</v>
      </c>
      <c r="F1606" s="96" t="s">
        <v>38</v>
      </c>
      <c r="G1606" s="19">
        <v>0</v>
      </c>
      <c r="H1606" s="96" t="s">
        <v>38</v>
      </c>
      <c r="I1606" s="96" t="s">
        <v>38</v>
      </c>
      <c r="J1606" s="19">
        <v>3288.37</v>
      </c>
      <c r="K1606" s="19">
        <v>3288.37</v>
      </c>
      <c r="L1606" t="str">
        <f>VLOOKUP(LEFT(A1606,FIND("-",A1606)-1),MASTER!A:C,2,FALSE())</f>
        <v>Gold</v>
      </c>
      <c r="M1606" t="str">
        <f>VLOOKUP(LEFT(A1606,FIND("-",A1606)-1),MASTER!A:C,3,FALSE())</f>
        <v>Sale</v>
      </c>
      <c r="N1606" t="str">
        <f t="shared" si="128"/>
        <v/>
      </c>
      <c r="O1606" t="str">
        <f t="shared" si="129"/>
        <v/>
      </c>
      <c r="P1606">
        <f t="shared" si="130"/>
        <v>0</v>
      </c>
      <c r="Q1606">
        <f t="shared" si="131"/>
        <v>0</v>
      </c>
      <c r="R1606">
        <f t="shared" si="132"/>
        <v>0</v>
      </c>
    </row>
    <row r="1607" spans="1:18" ht="15" customHeight="1">
      <c r="A1607" s="17" t="s">
        <v>239</v>
      </c>
      <c r="B1607" s="17" t="s">
        <v>232</v>
      </c>
      <c r="C1607" s="17" t="s">
        <v>48</v>
      </c>
      <c r="D1607" s="17" t="s">
        <v>59</v>
      </c>
      <c r="E1607" s="96" t="s">
        <v>38</v>
      </c>
      <c r="F1607" s="96" t="s">
        <v>38</v>
      </c>
      <c r="G1607" s="19">
        <v>0</v>
      </c>
      <c r="H1607" s="96" t="s">
        <v>38</v>
      </c>
      <c r="I1607" s="96" t="s">
        <v>38</v>
      </c>
      <c r="J1607" s="19">
        <v>145</v>
      </c>
      <c r="K1607" s="19">
        <v>145</v>
      </c>
      <c r="L1607" t="str">
        <f>VLOOKUP(LEFT(A1607,FIND("-",A1607)-1),MASTER!A:C,2,FALSE())</f>
        <v>Gold</v>
      </c>
      <c r="M1607" t="str">
        <f>VLOOKUP(LEFT(A1607,FIND("-",A1607)-1),MASTER!A:C,3,FALSE())</f>
        <v>Sale</v>
      </c>
      <c r="N1607" t="str">
        <f t="shared" si="128"/>
        <v/>
      </c>
      <c r="O1607" t="str">
        <f t="shared" si="129"/>
        <v/>
      </c>
      <c r="P1607">
        <f t="shared" si="130"/>
        <v>0</v>
      </c>
      <c r="Q1607">
        <f t="shared" si="131"/>
        <v>0</v>
      </c>
      <c r="R1607">
        <f t="shared" si="132"/>
        <v>0</v>
      </c>
    </row>
    <row r="1608" spans="1:18" ht="15" customHeight="1">
      <c r="A1608" s="17" t="s">
        <v>239</v>
      </c>
      <c r="B1608" s="17" t="s">
        <v>232</v>
      </c>
      <c r="C1608" s="17" t="s">
        <v>48</v>
      </c>
      <c r="D1608" s="17" t="s">
        <v>52</v>
      </c>
      <c r="E1608" s="96" t="s">
        <v>38</v>
      </c>
      <c r="F1608" s="96" t="s">
        <v>38</v>
      </c>
      <c r="G1608" s="19">
        <v>0</v>
      </c>
      <c r="H1608" s="96" t="s">
        <v>38</v>
      </c>
      <c r="I1608" s="96" t="s">
        <v>38</v>
      </c>
      <c r="J1608" s="19">
        <v>80595.19</v>
      </c>
      <c r="K1608" s="19">
        <v>0</v>
      </c>
      <c r="L1608" t="str">
        <f>VLOOKUP(LEFT(A1608,FIND("-",A1608)-1),MASTER!A:C,2,FALSE())</f>
        <v>Gold</v>
      </c>
      <c r="M1608" t="str">
        <f>VLOOKUP(LEFT(A1608,FIND("-",A1608)-1),MASTER!A:C,3,FALSE())</f>
        <v>Sale</v>
      </c>
      <c r="N1608" t="str">
        <f t="shared" si="128"/>
        <v/>
      </c>
      <c r="O1608" t="str">
        <f t="shared" si="129"/>
        <v/>
      </c>
      <c r="P1608">
        <f t="shared" si="130"/>
        <v>0</v>
      </c>
      <c r="Q1608">
        <f t="shared" si="131"/>
        <v>0</v>
      </c>
      <c r="R1608">
        <f t="shared" si="132"/>
        <v>0</v>
      </c>
    </row>
    <row r="1609" spans="1:18" ht="15" customHeight="1">
      <c r="A1609" s="17" t="s">
        <v>239</v>
      </c>
      <c r="B1609" s="17" t="s">
        <v>232</v>
      </c>
      <c r="C1609" s="17" t="s">
        <v>48</v>
      </c>
      <c r="D1609" s="17" t="s">
        <v>53</v>
      </c>
      <c r="E1609" s="96" t="s">
        <v>38</v>
      </c>
      <c r="F1609" s="96" t="s">
        <v>38</v>
      </c>
      <c r="G1609" s="19">
        <v>0</v>
      </c>
      <c r="H1609" s="96" t="s">
        <v>38</v>
      </c>
      <c r="I1609" s="96" t="s">
        <v>38</v>
      </c>
      <c r="J1609" s="19">
        <v>80595.19</v>
      </c>
      <c r="K1609" s="19">
        <v>0</v>
      </c>
      <c r="L1609" t="str">
        <f>VLOOKUP(LEFT(A1609,FIND("-",A1609)-1),MASTER!A:C,2,FALSE())</f>
        <v>Gold</v>
      </c>
      <c r="M1609" t="str">
        <f>VLOOKUP(LEFT(A1609,FIND("-",A1609)-1),MASTER!A:C,3,FALSE())</f>
        <v>Sale</v>
      </c>
      <c r="N1609" t="str">
        <f t="shared" si="128"/>
        <v/>
      </c>
      <c r="O1609" t="str">
        <f t="shared" si="129"/>
        <v/>
      </c>
      <c r="P1609">
        <f t="shared" si="130"/>
        <v>0</v>
      </c>
      <c r="Q1609">
        <f t="shared" si="131"/>
        <v>0</v>
      </c>
      <c r="R1609">
        <f t="shared" si="132"/>
        <v>0</v>
      </c>
    </row>
    <row r="1610" spans="1:18" ht="15" customHeight="1">
      <c r="A1610" s="17" t="s">
        <v>239</v>
      </c>
      <c r="B1610" s="17" t="s">
        <v>232</v>
      </c>
      <c r="C1610" s="17" t="s">
        <v>48</v>
      </c>
      <c r="D1610" s="17" t="s">
        <v>54</v>
      </c>
      <c r="E1610" s="96" t="s">
        <v>38</v>
      </c>
      <c r="F1610" s="96" t="s">
        <v>38</v>
      </c>
      <c r="G1610" s="19">
        <v>0</v>
      </c>
      <c r="H1610" s="96" t="s">
        <v>38</v>
      </c>
      <c r="I1610" s="96" t="s">
        <v>38</v>
      </c>
      <c r="J1610" s="19">
        <v>183.59</v>
      </c>
      <c r="K1610" s="19">
        <v>0</v>
      </c>
      <c r="L1610" t="str">
        <f>VLOOKUP(LEFT(A1610,FIND("-",A1610)-1),MASTER!A:C,2,FALSE())</f>
        <v>Gold</v>
      </c>
      <c r="M1610" t="str">
        <f>VLOOKUP(LEFT(A1610,FIND("-",A1610)-1),MASTER!A:C,3,FALSE())</f>
        <v>Sale</v>
      </c>
      <c r="N1610" t="str">
        <f t="shared" si="128"/>
        <v/>
      </c>
      <c r="O1610" t="str">
        <f t="shared" si="129"/>
        <v/>
      </c>
      <c r="P1610">
        <f t="shared" si="130"/>
        <v>0</v>
      </c>
      <c r="Q1610">
        <f t="shared" si="131"/>
        <v>0</v>
      </c>
      <c r="R1610">
        <f t="shared" si="132"/>
        <v>0</v>
      </c>
    </row>
    <row r="1611" spans="1:18" ht="15" customHeight="1">
      <c r="A1611" s="17" t="s">
        <v>239</v>
      </c>
      <c r="B1611" s="17" t="s">
        <v>232</v>
      </c>
      <c r="C1611" s="17" t="s">
        <v>48</v>
      </c>
      <c r="D1611" s="17" t="s">
        <v>55</v>
      </c>
      <c r="E1611" s="96" t="s">
        <v>38</v>
      </c>
      <c r="F1611" s="96" t="s">
        <v>38</v>
      </c>
      <c r="G1611" s="19">
        <v>0</v>
      </c>
      <c r="H1611" s="96" t="s">
        <v>38</v>
      </c>
      <c r="I1611" s="96" t="s">
        <v>38</v>
      </c>
      <c r="J1611" s="19">
        <v>183.59</v>
      </c>
      <c r="K1611" s="19">
        <v>0</v>
      </c>
      <c r="L1611" t="str">
        <f>VLOOKUP(LEFT(A1611,FIND("-",A1611)-1),MASTER!A:C,2,FALSE())</f>
        <v>Gold</v>
      </c>
      <c r="M1611" t="str">
        <f>VLOOKUP(LEFT(A1611,FIND("-",A1611)-1),MASTER!A:C,3,FALSE())</f>
        <v>Sale</v>
      </c>
      <c r="N1611" t="str">
        <f t="shared" si="128"/>
        <v/>
      </c>
      <c r="O1611" t="str">
        <f t="shared" si="129"/>
        <v/>
      </c>
      <c r="P1611">
        <f t="shared" si="130"/>
        <v>0</v>
      </c>
      <c r="Q1611">
        <f t="shared" si="131"/>
        <v>0</v>
      </c>
      <c r="R1611">
        <f t="shared" si="132"/>
        <v>0</v>
      </c>
    </row>
    <row r="1612" spans="1:18" ht="15" customHeight="1">
      <c r="A1612" s="17" t="s">
        <v>239</v>
      </c>
      <c r="B1612" s="17" t="s">
        <v>232</v>
      </c>
      <c r="C1612" s="17" t="s">
        <v>48</v>
      </c>
      <c r="D1612" s="17" t="s">
        <v>52</v>
      </c>
      <c r="E1612" s="96" t="s">
        <v>38</v>
      </c>
      <c r="F1612" s="96" t="s">
        <v>38</v>
      </c>
      <c r="G1612" s="19">
        <v>0</v>
      </c>
      <c r="H1612" s="96" t="s">
        <v>38</v>
      </c>
      <c r="I1612" s="96" t="s">
        <v>38</v>
      </c>
      <c r="J1612" s="19">
        <v>3504.47</v>
      </c>
      <c r="K1612" s="19">
        <v>0</v>
      </c>
      <c r="L1612" t="str">
        <f>VLOOKUP(LEFT(A1612,FIND("-",A1612)-1),MASTER!A:C,2,FALSE())</f>
        <v>Gold</v>
      </c>
      <c r="M1612" t="str">
        <f>VLOOKUP(LEFT(A1612,FIND("-",A1612)-1),MASTER!A:C,3,FALSE())</f>
        <v>Sale</v>
      </c>
      <c r="N1612" t="str">
        <f t="shared" si="128"/>
        <v/>
      </c>
      <c r="O1612" t="str">
        <f t="shared" si="129"/>
        <v/>
      </c>
      <c r="P1612">
        <f t="shared" si="130"/>
        <v>0</v>
      </c>
      <c r="Q1612">
        <f t="shared" si="131"/>
        <v>0</v>
      </c>
      <c r="R1612">
        <f t="shared" si="132"/>
        <v>0</v>
      </c>
    </row>
    <row r="1613" spans="1:18" ht="15" customHeight="1">
      <c r="A1613" s="17" t="s">
        <v>239</v>
      </c>
      <c r="B1613" s="17" t="s">
        <v>232</v>
      </c>
      <c r="C1613" s="17" t="s">
        <v>48</v>
      </c>
      <c r="D1613" s="17" t="s">
        <v>53</v>
      </c>
      <c r="E1613" s="96" t="s">
        <v>38</v>
      </c>
      <c r="F1613" s="96" t="s">
        <v>38</v>
      </c>
      <c r="G1613" s="19">
        <v>0</v>
      </c>
      <c r="H1613" s="96" t="s">
        <v>38</v>
      </c>
      <c r="I1613" s="96" t="s">
        <v>38</v>
      </c>
      <c r="J1613" s="19">
        <v>3504.47</v>
      </c>
      <c r="K1613" s="19">
        <v>0</v>
      </c>
      <c r="L1613" t="str">
        <f>VLOOKUP(LEFT(A1613,FIND("-",A1613)-1),MASTER!A:C,2,FALSE())</f>
        <v>Gold</v>
      </c>
      <c r="M1613" t="str">
        <f>VLOOKUP(LEFT(A1613,FIND("-",A1613)-1),MASTER!A:C,3,FALSE())</f>
        <v>Sale</v>
      </c>
      <c r="N1613" t="str">
        <f t="shared" si="128"/>
        <v/>
      </c>
      <c r="O1613" t="str">
        <f t="shared" si="129"/>
        <v/>
      </c>
      <c r="P1613">
        <f t="shared" si="130"/>
        <v>0</v>
      </c>
      <c r="Q1613">
        <f t="shared" si="131"/>
        <v>0</v>
      </c>
      <c r="R1613">
        <f t="shared" si="132"/>
        <v>0</v>
      </c>
    </row>
    <row r="1614" spans="1:18" ht="15" customHeight="1">
      <c r="A1614" s="17" t="s">
        <v>239</v>
      </c>
      <c r="B1614" s="17" t="s">
        <v>232</v>
      </c>
      <c r="C1614" s="17" t="s">
        <v>48</v>
      </c>
      <c r="D1614" s="17" t="s">
        <v>52</v>
      </c>
      <c r="E1614" s="96" t="s">
        <v>38</v>
      </c>
      <c r="F1614" s="96" t="s">
        <v>38</v>
      </c>
      <c r="G1614" s="19">
        <v>0</v>
      </c>
      <c r="H1614" s="96" t="s">
        <v>38</v>
      </c>
      <c r="I1614" s="96" t="s">
        <v>38</v>
      </c>
      <c r="J1614" s="19">
        <v>20.85</v>
      </c>
      <c r="K1614" s="19">
        <v>0</v>
      </c>
      <c r="L1614" t="str">
        <f>VLOOKUP(LEFT(A1614,FIND("-",A1614)-1),MASTER!A:C,2,FALSE())</f>
        <v>Gold</v>
      </c>
      <c r="M1614" t="str">
        <f>VLOOKUP(LEFT(A1614,FIND("-",A1614)-1),MASTER!A:C,3,FALSE())</f>
        <v>Sale</v>
      </c>
      <c r="N1614" t="str">
        <f t="shared" si="128"/>
        <v/>
      </c>
      <c r="O1614" t="str">
        <f t="shared" si="129"/>
        <v/>
      </c>
      <c r="P1614">
        <f t="shared" si="130"/>
        <v>0</v>
      </c>
      <c r="Q1614">
        <f t="shared" si="131"/>
        <v>0</v>
      </c>
      <c r="R1614">
        <f t="shared" si="132"/>
        <v>0</v>
      </c>
    </row>
    <row r="1615" spans="1:18" ht="15" customHeight="1">
      <c r="A1615" s="17" t="s">
        <v>239</v>
      </c>
      <c r="B1615" s="17" t="s">
        <v>232</v>
      </c>
      <c r="C1615" s="17" t="s">
        <v>48</v>
      </c>
      <c r="D1615" s="17" t="s">
        <v>53</v>
      </c>
      <c r="E1615" s="96" t="s">
        <v>38</v>
      </c>
      <c r="F1615" s="96" t="s">
        <v>38</v>
      </c>
      <c r="G1615" s="19">
        <v>0</v>
      </c>
      <c r="H1615" s="96" t="s">
        <v>38</v>
      </c>
      <c r="I1615" s="96" t="s">
        <v>38</v>
      </c>
      <c r="J1615" s="19">
        <v>20.85</v>
      </c>
      <c r="K1615" s="19">
        <v>0</v>
      </c>
      <c r="L1615" t="str">
        <f>VLOOKUP(LEFT(A1615,FIND("-",A1615)-1),MASTER!A:C,2,FALSE())</f>
        <v>Gold</v>
      </c>
      <c r="M1615" t="str">
        <f>VLOOKUP(LEFT(A1615,FIND("-",A1615)-1),MASTER!A:C,3,FALSE())</f>
        <v>Sale</v>
      </c>
      <c r="N1615" t="str">
        <f t="shared" si="128"/>
        <v/>
      </c>
      <c r="O1615" t="str">
        <f t="shared" si="129"/>
        <v/>
      </c>
      <c r="P1615">
        <f t="shared" si="130"/>
        <v>0</v>
      </c>
      <c r="Q1615">
        <f t="shared" si="131"/>
        <v>0</v>
      </c>
      <c r="R1615">
        <f t="shared" si="132"/>
        <v>0</v>
      </c>
    </row>
    <row r="1616" spans="1:18" ht="15" customHeight="1">
      <c r="A1616" s="17" t="s">
        <v>239</v>
      </c>
      <c r="B1616" s="17" t="s">
        <v>232</v>
      </c>
      <c r="C1616" s="17" t="s">
        <v>48</v>
      </c>
      <c r="D1616" s="17" t="s">
        <v>60</v>
      </c>
      <c r="E1616" s="96" t="s">
        <v>38</v>
      </c>
      <c r="F1616" s="96" t="s">
        <v>38</v>
      </c>
      <c r="G1616" s="19">
        <v>0</v>
      </c>
      <c r="H1616" s="96" t="s">
        <v>38</v>
      </c>
      <c r="I1616" s="96" t="s">
        <v>38</v>
      </c>
      <c r="J1616" s="19">
        <v>24573.21</v>
      </c>
      <c r="K1616" s="19">
        <v>0</v>
      </c>
      <c r="L1616" t="str">
        <f>VLOOKUP(LEFT(A1616,FIND("-",A1616)-1),MASTER!A:C,2,FALSE())</f>
        <v>Gold</v>
      </c>
      <c r="M1616" t="str">
        <f>VLOOKUP(LEFT(A1616,FIND("-",A1616)-1),MASTER!A:C,3,FALSE())</f>
        <v>Sale</v>
      </c>
      <c r="N1616" t="str">
        <f t="shared" si="128"/>
        <v/>
      </c>
      <c r="O1616" t="str">
        <f t="shared" si="129"/>
        <v/>
      </c>
      <c r="P1616">
        <f t="shared" si="130"/>
        <v>0</v>
      </c>
      <c r="Q1616">
        <f t="shared" si="131"/>
        <v>0</v>
      </c>
      <c r="R1616">
        <f t="shared" si="132"/>
        <v>0</v>
      </c>
    </row>
    <row r="1617" spans="1:18" ht="15" customHeight="1">
      <c r="A1617" s="17" t="s">
        <v>239</v>
      </c>
      <c r="B1617" s="17" t="s">
        <v>232</v>
      </c>
      <c r="C1617" s="17" t="s">
        <v>48</v>
      </c>
      <c r="D1617" s="17" t="s">
        <v>61</v>
      </c>
      <c r="E1617" s="96" t="s">
        <v>38</v>
      </c>
      <c r="F1617" s="96" t="s">
        <v>38</v>
      </c>
      <c r="G1617" s="19">
        <v>0</v>
      </c>
      <c r="H1617" s="96" t="s">
        <v>38</v>
      </c>
      <c r="I1617" s="96" t="s">
        <v>38</v>
      </c>
      <c r="J1617" s="19">
        <v>24573.21</v>
      </c>
      <c r="K1617" s="19">
        <v>0</v>
      </c>
      <c r="L1617" t="str">
        <f>VLOOKUP(LEFT(A1617,FIND("-",A1617)-1),MASTER!A:C,2,FALSE())</f>
        <v>Gold</v>
      </c>
      <c r="M1617" t="str">
        <f>VLOOKUP(LEFT(A1617,FIND("-",A1617)-1),MASTER!A:C,3,FALSE())</f>
        <v>Sale</v>
      </c>
      <c r="N1617" t="str">
        <f t="shared" si="128"/>
        <v/>
      </c>
      <c r="O1617" t="str">
        <f t="shared" si="129"/>
        <v/>
      </c>
      <c r="P1617">
        <f t="shared" si="130"/>
        <v>0</v>
      </c>
      <c r="Q1617">
        <f t="shared" si="131"/>
        <v>0</v>
      </c>
      <c r="R1617">
        <f t="shared" si="132"/>
        <v>0</v>
      </c>
    </row>
    <row r="1618" spans="1:18" ht="15" customHeight="1">
      <c r="A1618" s="17" t="s">
        <v>239</v>
      </c>
      <c r="B1618" s="17" t="s">
        <v>232</v>
      </c>
      <c r="C1618" s="17" t="s">
        <v>48</v>
      </c>
      <c r="D1618" s="17" t="s">
        <v>60</v>
      </c>
      <c r="E1618" s="96" t="s">
        <v>38</v>
      </c>
      <c r="F1618" s="96" t="s">
        <v>38</v>
      </c>
      <c r="G1618" s="19">
        <v>0</v>
      </c>
      <c r="H1618" s="96" t="s">
        <v>38</v>
      </c>
      <c r="I1618" s="96" t="s">
        <v>38</v>
      </c>
      <c r="J1618" s="19">
        <v>49.33</v>
      </c>
      <c r="K1618" s="19">
        <v>0</v>
      </c>
      <c r="L1618" t="str">
        <f>VLOOKUP(LEFT(A1618,FIND("-",A1618)-1),MASTER!A:C,2,FALSE())</f>
        <v>Gold</v>
      </c>
      <c r="M1618" t="str">
        <f>VLOOKUP(LEFT(A1618,FIND("-",A1618)-1),MASTER!A:C,3,FALSE())</f>
        <v>Sale</v>
      </c>
      <c r="N1618" t="str">
        <f t="shared" si="128"/>
        <v/>
      </c>
      <c r="O1618" t="str">
        <f t="shared" si="129"/>
        <v/>
      </c>
      <c r="P1618">
        <f t="shared" si="130"/>
        <v>0</v>
      </c>
      <c r="Q1618">
        <f t="shared" si="131"/>
        <v>0</v>
      </c>
      <c r="R1618">
        <f t="shared" si="132"/>
        <v>0</v>
      </c>
    </row>
    <row r="1619" spans="1:18" ht="15" customHeight="1">
      <c r="A1619" s="17" t="s">
        <v>239</v>
      </c>
      <c r="B1619" s="17" t="s">
        <v>232</v>
      </c>
      <c r="C1619" s="17" t="s">
        <v>48</v>
      </c>
      <c r="D1619" s="17" t="s">
        <v>61</v>
      </c>
      <c r="E1619" s="96" t="s">
        <v>38</v>
      </c>
      <c r="F1619" s="96" t="s">
        <v>38</v>
      </c>
      <c r="G1619" s="19">
        <v>0</v>
      </c>
      <c r="H1619" s="96" t="s">
        <v>38</v>
      </c>
      <c r="I1619" s="96" t="s">
        <v>38</v>
      </c>
      <c r="J1619" s="19">
        <v>49.33</v>
      </c>
      <c r="K1619" s="19">
        <v>0</v>
      </c>
      <c r="L1619" t="str">
        <f>VLOOKUP(LEFT(A1619,FIND("-",A1619)-1),MASTER!A:C,2,FALSE())</f>
        <v>Gold</v>
      </c>
      <c r="M1619" t="str">
        <f>VLOOKUP(LEFT(A1619,FIND("-",A1619)-1),MASTER!A:C,3,FALSE())</f>
        <v>Sale</v>
      </c>
      <c r="N1619" t="str">
        <f t="shared" si="128"/>
        <v/>
      </c>
      <c r="O1619" t="str">
        <f t="shared" si="129"/>
        <v/>
      </c>
      <c r="P1619">
        <f t="shared" si="130"/>
        <v>0</v>
      </c>
      <c r="Q1619">
        <f t="shared" si="131"/>
        <v>0</v>
      </c>
      <c r="R1619">
        <f t="shared" si="132"/>
        <v>0</v>
      </c>
    </row>
    <row r="1620" spans="1:18" ht="15" customHeight="1">
      <c r="A1620" s="17" t="s">
        <v>239</v>
      </c>
      <c r="B1620" s="17" t="s">
        <v>232</v>
      </c>
      <c r="C1620" s="17" t="s">
        <v>48</v>
      </c>
      <c r="D1620" s="17" t="s">
        <v>60</v>
      </c>
      <c r="E1620" s="96" t="s">
        <v>38</v>
      </c>
      <c r="F1620" s="96" t="s">
        <v>38</v>
      </c>
      <c r="G1620" s="19">
        <v>0</v>
      </c>
      <c r="H1620" s="96" t="s">
        <v>38</v>
      </c>
      <c r="I1620" s="96" t="s">
        <v>38</v>
      </c>
      <c r="J1620" s="19">
        <v>2.1800000000000002</v>
      </c>
      <c r="K1620" s="19">
        <v>0</v>
      </c>
      <c r="L1620" t="str">
        <f>VLOOKUP(LEFT(A1620,FIND("-",A1620)-1),MASTER!A:C,2,FALSE())</f>
        <v>Gold</v>
      </c>
      <c r="M1620" t="str">
        <f>VLOOKUP(LEFT(A1620,FIND("-",A1620)-1),MASTER!A:C,3,FALSE())</f>
        <v>Sale</v>
      </c>
      <c r="N1620" t="str">
        <f t="shared" si="128"/>
        <v/>
      </c>
      <c r="O1620" t="str">
        <f t="shared" si="129"/>
        <v/>
      </c>
      <c r="P1620">
        <f t="shared" si="130"/>
        <v>0</v>
      </c>
      <c r="Q1620">
        <f t="shared" si="131"/>
        <v>0</v>
      </c>
      <c r="R1620">
        <f t="shared" si="132"/>
        <v>0</v>
      </c>
    </row>
    <row r="1621" spans="1:18" ht="15" customHeight="1">
      <c r="A1621" s="17" t="s">
        <v>239</v>
      </c>
      <c r="B1621" s="17" t="s">
        <v>232</v>
      </c>
      <c r="C1621" s="17" t="s">
        <v>48</v>
      </c>
      <c r="D1621" s="17" t="s">
        <v>61</v>
      </c>
      <c r="E1621" s="96" t="s">
        <v>38</v>
      </c>
      <c r="F1621" s="96" t="s">
        <v>38</v>
      </c>
      <c r="G1621" s="19">
        <v>0</v>
      </c>
      <c r="H1621" s="96" t="s">
        <v>38</v>
      </c>
      <c r="I1621" s="96" t="s">
        <v>38</v>
      </c>
      <c r="J1621" s="19">
        <v>2.1800000000000002</v>
      </c>
      <c r="K1621" s="19">
        <v>0</v>
      </c>
      <c r="L1621" t="str">
        <f>VLOOKUP(LEFT(A1621,FIND("-",A1621)-1),MASTER!A:C,2,FALSE())</f>
        <v>Gold</v>
      </c>
      <c r="M1621" t="str">
        <f>VLOOKUP(LEFT(A1621,FIND("-",A1621)-1),MASTER!A:C,3,FALSE())</f>
        <v>Sale</v>
      </c>
      <c r="N1621" t="str">
        <f t="shared" si="128"/>
        <v/>
      </c>
      <c r="O1621" t="str">
        <f t="shared" si="129"/>
        <v/>
      </c>
      <c r="P1621">
        <f t="shared" si="130"/>
        <v>0</v>
      </c>
      <c r="Q1621">
        <f t="shared" si="131"/>
        <v>0</v>
      </c>
      <c r="R1621">
        <f t="shared" si="132"/>
        <v>0</v>
      </c>
    </row>
    <row r="1622" spans="1:18" ht="15" customHeight="1">
      <c r="A1622" s="17" t="s">
        <v>239</v>
      </c>
      <c r="B1622" s="17" t="s">
        <v>232</v>
      </c>
      <c r="C1622" s="17" t="s">
        <v>48</v>
      </c>
      <c r="D1622" s="17" t="s">
        <v>42</v>
      </c>
      <c r="E1622" s="96" t="s">
        <v>38</v>
      </c>
      <c r="F1622" s="96" t="s">
        <v>38</v>
      </c>
      <c r="G1622" s="19">
        <v>0</v>
      </c>
      <c r="H1622" s="96" t="s">
        <v>38</v>
      </c>
      <c r="I1622" s="96" t="s">
        <v>38</v>
      </c>
      <c r="J1622" s="19">
        <v>0.4</v>
      </c>
      <c r="K1622" s="19">
        <v>0</v>
      </c>
      <c r="L1622" t="str">
        <f>VLOOKUP(LEFT(A1622,FIND("-",A1622)-1),MASTER!A:C,2,FALSE())</f>
        <v>Gold</v>
      </c>
      <c r="M1622" t="str">
        <f>VLOOKUP(LEFT(A1622,FIND("-",A1622)-1),MASTER!A:C,3,FALSE())</f>
        <v>Sale</v>
      </c>
      <c r="N1622" t="str">
        <f t="shared" si="128"/>
        <v/>
      </c>
      <c r="O1622" t="str">
        <f t="shared" si="129"/>
        <v/>
      </c>
      <c r="P1622">
        <f t="shared" si="130"/>
        <v>0</v>
      </c>
      <c r="Q1622">
        <f t="shared" si="131"/>
        <v>0</v>
      </c>
      <c r="R1622">
        <f t="shared" si="132"/>
        <v>0</v>
      </c>
    </row>
    <row r="1623" spans="1:18" ht="15" customHeight="1">
      <c r="A1623" s="17" t="s">
        <v>239</v>
      </c>
      <c r="B1623" s="17" t="s">
        <v>232</v>
      </c>
      <c r="C1623" s="17" t="s">
        <v>48</v>
      </c>
      <c r="D1623" s="17" t="s">
        <v>43</v>
      </c>
      <c r="E1623" s="96" t="s">
        <v>38</v>
      </c>
      <c r="F1623" s="96" t="s">
        <v>38</v>
      </c>
      <c r="G1623" s="19">
        <v>7479779</v>
      </c>
      <c r="H1623" s="96" t="s">
        <v>38</v>
      </c>
      <c r="I1623" s="96" t="s">
        <v>38</v>
      </c>
      <c r="J1623" s="19">
        <v>0</v>
      </c>
      <c r="K1623" s="19">
        <v>0</v>
      </c>
      <c r="L1623" t="str">
        <f>VLOOKUP(LEFT(A1623,FIND("-",A1623)-1),MASTER!A:C,2,FALSE())</f>
        <v>Gold</v>
      </c>
      <c r="M1623" t="str">
        <f>VLOOKUP(LEFT(A1623,FIND("-",A1623)-1),MASTER!A:C,3,FALSE())</f>
        <v>Sale</v>
      </c>
      <c r="N1623" t="str">
        <f t="shared" si="128"/>
        <v/>
      </c>
      <c r="O1623" t="str">
        <f t="shared" si="129"/>
        <v/>
      </c>
      <c r="P1623">
        <f t="shared" si="130"/>
        <v>0</v>
      </c>
      <c r="Q1623">
        <f t="shared" si="131"/>
        <v>0</v>
      </c>
      <c r="R1623">
        <f t="shared" si="132"/>
        <v>0</v>
      </c>
    </row>
    <row r="1624" spans="1:18" ht="15" customHeight="1">
      <c r="A1624" s="17" t="s">
        <v>240</v>
      </c>
      <c r="B1624" s="17" t="s">
        <v>232</v>
      </c>
      <c r="C1624" s="17" t="s">
        <v>48</v>
      </c>
      <c r="D1624" s="17" t="s">
        <v>57</v>
      </c>
      <c r="E1624" s="96" t="s">
        <v>38</v>
      </c>
      <c r="F1624" s="19">
        <v>0</v>
      </c>
      <c r="G1624" s="19">
        <v>0</v>
      </c>
      <c r="H1624" s="97">
        <v>228.31100000000001</v>
      </c>
      <c r="I1624" s="19">
        <v>6879.4</v>
      </c>
      <c r="J1624" s="19">
        <v>401459.25</v>
      </c>
      <c r="K1624" s="19">
        <v>401459.25</v>
      </c>
      <c r="L1624" t="str">
        <f>VLOOKUP(LEFT(A1624,FIND("-",A1624)-1),MASTER!A:C,2,FALSE())</f>
        <v>Gold</v>
      </c>
      <c r="M1624" t="str">
        <f>VLOOKUP(LEFT(A1624,FIND("-",A1624)-1),MASTER!A:C,3,FALSE())</f>
        <v>Sale</v>
      </c>
      <c r="N1624">
        <f t="shared" si="128"/>
        <v>228.31100000000001</v>
      </c>
      <c r="O1624">
        <f t="shared" si="129"/>
        <v>6879.4</v>
      </c>
      <c r="P1624">
        <f t="shared" si="130"/>
        <v>1570642.693</v>
      </c>
      <c r="Q1624">
        <f t="shared" si="131"/>
        <v>1570642.693</v>
      </c>
      <c r="R1624">
        <f t="shared" si="132"/>
        <v>0</v>
      </c>
    </row>
    <row r="1625" spans="1:18" ht="15" customHeight="1">
      <c r="A1625" s="17" t="s">
        <v>240</v>
      </c>
      <c r="B1625" s="17" t="s">
        <v>232</v>
      </c>
      <c r="C1625" s="17" t="s">
        <v>48</v>
      </c>
      <c r="D1625" s="17" t="s">
        <v>58</v>
      </c>
      <c r="E1625" s="96" t="s">
        <v>38</v>
      </c>
      <c r="F1625" s="96" t="s">
        <v>38</v>
      </c>
      <c r="G1625" s="19">
        <v>0</v>
      </c>
      <c r="H1625" s="96" t="s">
        <v>38</v>
      </c>
      <c r="I1625" s="96" t="s">
        <v>38</v>
      </c>
      <c r="J1625" s="19">
        <v>804.91</v>
      </c>
      <c r="K1625" s="19">
        <v>804.91</v>
      </c>
      <c r="L1625" t="str">
        <f>VLOOKUP(LEFT(A1625,FIND("-",A1625)-1),MASTER!A:C,2,FALSE())</f>
        <v>Gold</v>
      </c>
      <c r="M1625" t="str">
        <f>VLOOKUP(LEFT(A1625,FIND("-",A1625)-1),MASTER!A:C,3,FALSE())</f>
        <v>Sale</v>
      </c>
      <c r="N1625" t="str">
        <f t="shared" ref="N1625:N1688" si="133">IF(M1625="SALE",H1625,IF(M1625="Purchase",E1625,"False"))</f>
        <v/>
      </c>
      <c r="O1625" t="str">
        <f t="shared" ref="O1625:O1688" si="134">IF(M1625="SALE",I1625,IF(M1625="Purchase",F1625,"False"))</f>
        <v/>
      </c>
      <c r="P1625">
        <f t="shared" ref="P1625:P1688" si="135">IF(AND(N1625="",O1625=""),0,ROUND(N1625*O1625,3))</f>
        <v>0</v>
      </c>
      <c r="Q1625">
        <f t="shared" ref="Q1625:Q1688" si="136">IF(M1625="SALE",P1625,IF(M1625="Purchase",0,"FALSE"))</f>
        <v>0</v>
      </c>
      <c r="R1625">
        <f t="shared" ref="R1625:R1688" si="137">IF(M1625="Purchase",P1625,IF(M1625="Sale",0,"FALSE"))</f>
        <v>0</v>
      </c>
    </row>
    <row r="1626" spans="1:18" ht="15" customHeight="1">
      <c r="A1626" s="17" t="s">
        <v>240</v>
      </c>
      <c r="B1626" s="17" t="s">
        <v>232</v>
      </c>
      <c r="C1626" s="17" t="s">
        <v>48</v>
      </c>
      <c r="D1626" s="17" t="s">
        <v>49</v>
      </c>
      <c r="E1626" s="96" t="s">
        <v>38</v>
      </c>
      <c r="F1626" s="96" t="s">
        <v>38</v>
      </c>
      <c r="G1626" s="19">
        <v>0</v>
      </c>
      <c r="H1626" s="96" t="s">
        <v>38</v>
      </c>
      <c r="I1626" s="96" t="s">
        <v>38</v>
      </c>
      <c r="J1626" s="19">
        <v>1169190.18</v>
      </c>
      <c r="K1626" s="19">
        <v>1169190.18</v>
      </c>
      <c r="L1626" t="str">
        <f>VLOOKUP(LEFT(A1626,FIND("-",A1626)-1),MASTER!A:C,2,FALSE())</f>
        <v>Gold</v>
      </c>
      <c r="M1626" t="str">
        <f>VLOOKUP(LEFT(A1626,FIND("-",A1626)-1),MASTER!A:C,3,FALSE())</f>
        <v>Sale</v>
      </c>
      <c r="N1626" t="str">
        <f t="shared" si="133"/>
        <v/>
      </c>
      <c r="O1626" t="str">
        <f t="shared" si="134"/>
        <v/>
      </c>
      <c r="P1626">
        <f t="shared" si="135"/>
        <v>0</v>
      </c>
      <c r="Q1626">
        <f t="shared" si="136"/>
        <v>0</v>
      </c>
      <c r="R1626">
        <f t="shared" si="137"/>
        <v>0</v>
      </c>
    </row>
    <row r="1627" spans="1:18" ht="15" customHeight="1">
      <c r="A1627" s="17" t="s">
        <v>240</v>
      </c>
      <c r="B1627" s="17" t="s">
        <v>232</v>
      </c>
      <c r="C1627" s="17" t="s">
        <v>48</v>
      </c>
      <c r="D1627" s="17" t="s">
        <v>51</v>
      </c>
      <c r="E1627" s="96" t="s">
        <v>38</v>
      </c>
      <c r="F1627" s="96" t="s">
        <v>38</v>
      </c>
      <c r="G1627" s="19">
        <v>0</v>
      </c>
      <c r="H1627" s="96" t="s">
        <v>38</v>
      </c>
      <c r="I1627" s="96" t="s">
        <v>38</v>
      </c>
      <c r="J1627" s="19">
        <v>485.1</v>
      </c>
      <c r="K1627" s="19">
        <v>485.1</v>
      </c>
      <c r="L1627" t="str">
        <f>VLOOKUP(LEFT(A1627,FIND("-",A1627)-1),MASTER!A:C,2,FALSE())</f>
        <v>Gold</v>
      </c>
      <c r="M1627" t="str">
        <f>VLOOKUP(LEFT(A1627,FIND("-",A1627)-1),MASTER!A:C,3,FALSE())</f>
        <v>Sale</v>
      </c>
      <c r="N1627" t="str">
        <f t="shared" si="133"/>
        <v/>
      </c>
      <c r="O1627" t="str">
        <f t="shared" si="134"/>
        <v/>
      </c>
      <c r="P1627">
        <f t="shared" si="135"/>
        <v>0</v>
      </c>
      <c r="Q1627">
        <f t="shared" si="136"/>
        <v>0</v>
      </c>
      <c r="R1627">
        <f t="shared" si="137"/>
        <v>0</v>
      </c>
    </row>
    <row r="1628" spans="1:18" ht="15" customHeight="1">
      <c r="A1628" s="17" t="s">
        <v>240</v>
      </c>
      <c r="B1628" s="17" t="s">
        <v>232</v>
      </c>
      <c r="C1628" s="17" t="s">
        <v>48</v>
      </c>
      <c r="D1628" s="17" t="s">
        <v>50</v>
      </c>
      <c r="E1628" s="96" t="s">
        <v>38</v>
      </c>
      <c r="F1628" s="96" t="s">
        <v>38</v>
      </c>
      <c r="G1628" s="19">
        <v>0</v>
      </c>
      <c r="H1628" s="96" t="s">
        <v>38</v>
      </c>
      <c r="I1628" s="96" t="s">
        <v>38</v>
      </c>
      <c r="J1628" s="19">
        <v>53452.94</v>
      </c>
      <c r="K1628" s="19">
        <v>53452.94</v>
      </c>
      <c r="L1628" t="str">
        <f>VLOOKUP(LEFT(A1628,FIND("-",A1628)-1),MASTER!A:C,2,FALSE())</f>
        <v>Gold</v>
      </c>
      <c r="M1628" t="str">
        <f>VLOOKUP(LEFT(A1628,FIND("-",A1628)-1),MASTER!A:C,3,FALSE())</f>
        <v>Sale</v>
      </c>
      <c r="N1628" t="str">
        <f t="shared" si="133"/>
        <v/>
      </c>
      <c r="O1628" t="str">
        <f t="shared" si="134"/>
        <v/>
      </c>
      <c r="P1628">
        <f t="shared" si="135"/>
        <v>0</v>
      </c>
      <c r="Q1628">
        <f t="shared" si="136"/>
        <v>0</v>
      </c>
      <c r="R1628">
        <f t="shared" si="137"/>
        <v>0</v>
      </c>
    </row>
    <row r="1629" spans="1:18" ht="15" customHeight="1">
      <c r="A1629" s="17" t="s">
        <v>240</v>
      </c>
      <c r="B1629" s="17" t="s">
        <v>232</v>
      </c>
      <c r="C1629" s="17" t="s">
        <v>48</v>
      </c>
      <c r="D1629" s="17" t="s">
        <v>59</v>
      </c>
      <c r="E1629" s="96" t="s">
        <v>38</v>
      </c>
      <c r="F1629" s="96" t="s">
        <v>38</v>
      </c>
      <c r="G1629" s="19">
        <v>0</v>
      </c>
      <c r="H1629" s="96" t="s">
        <v>38</v>
      </c>
      <c r="I1629" s="96" t="s">
        <v>38</v>
      </c>
      <c r="J1629" s="19">
        <v>30</v>
      </c>
      <c r="K1629" s="19">
        <v>30</v>
      </c>
      <c r="L1629" t="str">
        <f>VLOOKUP(LEFT(A1629,FIND("-",A1629)-1),MASTER!A:C,2,FALSE())</f>
        <v>Gold</v>
      </c>
      <c r="M1629" t="str">
        <f>VLOOKUP(LEFT(A1629,FIND("-",A1629)-1),MASTER!A:C,3,FALSE())</f>
        <v>Sale</v>
      </c>
      <c r="N1629" t="str">
        <f t="shared" si="133"/>
        <v/>
      </c>
      <c r="O1629" t="str">
        <f t="shared" si="134"/>
        <v/>
      </c>
      <c r="P1629">
        <f t="shared" si="135"/>
        <v>0</v>
      </c>
      <c r="Q1629">
        <f t="shared" si="136"/>
        <v>0</v>
      </c>
      <c r="R1629">
        <f t="shared" si="137"/>
        <v>0</v>
      </c>
    </row>
    <row r="1630" spans="1:18" ht="15" customHeight="1">
      <c r="A1630" s="17" t="s">
        <v>240</v>
      </c>
      <c r="B1630" s="17" t="s">
        <v>232</v>
      </c>
      <c r="C1630" s="17" t="s">
        <v>48</v>
      </c>
      <c r="D1630" s="17" t="s">
        <v>60</v>
      </c>
      <c r="E1630" s="96" t="s">
        <v>38</v>
      </c>
      <c r="F1630" s="96" t="s">
        <v>38</v>
      </c>
      <c r="G1630" s="19">
        <v>0</v>
      </c>
      <c r="H1630" s="96" t="s">
        <v>38</v>
      </c>
      <c r="I1630" s="96" t="s">
        <v>38</v>
      </c>
      <c r="J1630" s="19">
        <v>6021.89</v>
      </c>
      <c r="K1630" s="19">
        <v>0</v>
      </c>
      <c r="L1630" t="str">
        <f>VLOOKUP(LEFT(A1630,FIND("-",A1630)-1),MASTER!A:C,2,FALSE())</f>
        <v>Gold</v>
      </c>
      <c r="M1630" t="str">
        <f>VLOOKUP(LEFT(A1630,FIND("-",A1630)-1),MASTER!A:C,3,FALSE())</f>
        <v>Sale</v>
      </c>
      <c r="N1630" t="str">
        <f t="shared" si="133"/>
        <v/>
      </c>
      <c r="O1630" t="str">
        <f t="shared" si="134"/>
        <v/>
      </c>
      <c r="P1630">
        <f t="shared" si="135"/>
        <v>0</v>
      </c>
      <c r="Q1630">
        <f t="shared" si="136"/>
        <v>0</v>
      </c>
      <c r="R1630">
        <f t="shared" si="137"/>
        <v>0</v>
      </c>
    </row>
    <row r="1631" spans="1:18" ht="15" customHeight="1">
      <c r="A1631" s="17" t="s">
        <v>240</v>
      </c>
      <c r="B1631" s="17" t="s">
        <v>232</v>
      </c>
      <c r="C1631" s="17" t="s">
        <v>48</v>
      </c>
      <c r="D1631" s="17" t="s">
        <v>61</v>
      </c>
      <c r="E1631" s="96" t="s">
        <v>38</v>
      </c>
      <c r="F1631" s="96" t="s">
        <v>38</v>
      </c>
      <c r="G1631" s="19">
        <v>0</v>
      </c>
      <c r="H1631" s="96" t="s">
        <v>38</v>
      </c>
      <c r="I1631" s="96" t="s">
        <v>38</v>
      </c>
      <c r="J1631" s="19">
        <v>6021.89</v>
      </c>
      <c r="K1631" s="19">
        <v>0</v>
      </c>
      <c r="L1631" t="str">
        <f>VLOOKUP(LEFT(A1631,FIND("-",A1631)-1),MASTER!A:C,2,FALSE())</f>
        <v>Gold</v>
      </c>
      <c r="M1631" t="str">
        <f>VLOOKUP(LEFT(A1631,FIND("-",A1631)-1),MASTER!A:C,3,FALSE())</f>
        <v>Sale</v>
      </c>
      <c r="N1631" t="str">
        <f t="shared" si="133"/>
        <v/>
      </c>
      <c r="O1631" t="str">
        <f t="shared" si="134"/>
        <v/>
      </c>
      <c r="P1631">
        <f t="shared" si="135"/>
        <v>0</v>
      </c>
      <c r="Q1631">
        <f t="shared" si="136"/>
        <v>0</v>
      </c>
      <c r="R1631">
        <f t="shared" si="137"/>
        <v>0</v>
      </c>
    </row>
    <row r="1632" spans="1:18" ht="15" customHeight="1">
      <c r="A1632" s="17" t="s">
        <v>240</v>
      </c>
      <c r="B1632" s="17" t="s">
        <v>232</v>
      </c>
      <c r="C1632" s="17" t="s">
        <v>48</v>
      </c>
      <c r="D1632" s="17" t="s">
        <v>60</v>
      </c>
      <c r="E1632" s="96" t="s">
        <v>38</v>
      </c>
      <c r="F1632" s="96" t="s">
        <v>38</v>
      </c>
      <c r="G1632" s="19">
        <v>0</v>
      </c>
      <c r="H1632" s="96" t="s">
        <v>38</v>
      </c>
      <c r="I1632" s="96" t="s">
        <v>38</v>
      </c>
      <c r="J1632" s="19">
        <v>12.07</v>
      </c>
      <c r="K1632" s="19">
        <v>0</v>
      </c>
      <c r="L1632" t="str">
        <f>VLOOKUP(LEFT(A1632,FIND("-",A1632)-1),MASTER!A:C,2,FALSE())</f>
        <v>Gold</v>
      </c>
      <c r="M1632" t="str">
        <f>VLOOKUP(LEFT(A1632,FIND("-",A1632)-1),MASTER!A:C,3,FALSE())</f>
        <v>Sale</v>
      </c>
      <c r="N1632" t="str">
        <f t="shared" si="133"/>
        <v/>
      </c>
      <c r="O1632" t="str">
        <f t="shared" si="134"/>
        <v/>
      </c>
      <c r="P1632">
        <f t="shared" si="135"/>
        <v>0</v>
      </c>
      <c r="Q1632">
        <f t="shared" si="136"/>
        <v>0</v>
      </c>
      <c r="R1632">
        <f t="shared" si="137"/>
        <v>0</v>
      </c>
    </row>
    <row r="1633" spans="1:18" ht="15" customHeight="1">
      <c r="A1633" s="17" t="s">
        <v>240</v>
      </c>
      <c r="B1633" s="17" t="s">
        <v>232</v>
      </c>
      <c r="C1633" s="17" t="s">
        <v>48</v>
      </c>
      <c r="D1633" s="17" t="s">
        <v>61</v>
      </c>
      <c r="E1633" s="96" t="s">
        <v>38</v>
      </c>
      <c r="F1633" s="96" t="s">
        <v>38</v>
      </c>
      <c r="G1633" s="19">
        <v>0</v>
      </c>
      <c r="H1633" s="96" t="s">
        <v>38</v>
      </c>
      <c r="I1633" s="96" t="s">
        <v>38</v>
      </c>
      <c r="J1633" s="19">
        <v>12.07</v>
      </c>
      <c r="K1633" s="19">
        <v>0</v>
      </c>
      <c r="L1633" t="str">
        <f>VLOOKUP(LEFT(A1633,FIND("-",A1633)-1),MASTER!A:C,2,FALSE())</f>
        <v>Gold</v>
      </c>
      <c r="M1633" t="str">
        <f>VLOOKUP(LEFT(A1633,FIND("-",A1633)-1),MASTER!A:C,3,FALSE())</f>
        <v>Sale</v>
      </c>
      <c r="N1633" t="str">
        <f t="shared" si="133"/>
        <v/>
      </c>
      <c r="O1633" t="str">
        <f t="shared" si="134"/>
        <v/>
      </c>
      <c r="P1633">
        <f t="shared" si="135"/>
        <v>0</v>
      </c>
      <c r="Q1633">
        <f t="shared" si="136"/>
        <v>0</v>
      </c>
      <c r="R1633">
        <f t="shared" si="137"/>
        <v>0</v>
      </c>
    </row>
    <row r="1634" spans="1:18" ht="15" customHeight="1">
      <c r="A1634" s="17" t="s">
        <v>240</v>
      </c>
      <c r="B1634" s="17" t="s">
        <v>232</v>
      </c>
      <c r="C1634" s="17" t="s">
        <v>48</v>
      </c>
      <c r="D1634" s="17" t="s">
        <v>52</v>
      </c>
      <c r="E1634" s="96" t="s">
        <v>38</v>
      </c>
      <c r="F1634" s="96" t="s">
        <v>38</v>
      </c>
      <c r="G1634" s="19">
        <v>0</v>
      </c>
      <c r="H1634" s="96" t="s">
        <v>38</v>
      </c>
      <c r="I1634" s="96" t="s">
        <v>38</v>
      </c>
      <c r="J1634" s="19">
        <v>17537.849999999999</v>
      </c>
      <c r="K1634" s="19">
        <v>0</v>
      </c>
      <c r="L1634" t="str">
        <f>VLOOKUP(LEFT(A1634,FIND("-",A1634)-1),MASTER!A:C,2,FALSE())</f>
        <v>Gold</v>
      </c>
      <c r="M1634" t="str">
        <f>VLOOKUP(LEFT(A1634,FIND("-",A1634)-1),MASTER!A:C,3,FALSE())</f>
        <v>Sale</v>
      </c>
      <c r="N1634" t="str">
        <f t="shared" si="133"/>
        <v/>
      </c>
      <c r="O1634" t="str">
        <f t="shared" si="134"/>
        <v/>
      </c>
      <c r="P1634">
        <f t="shared" si="135"/>
        <v>0</v>
      </c>
      <c r="Q1634">
        <f t="shared" si="136"/>
        <v>0</v>
      </c>
      <c r="R1634">
        <f t="shared" si="137"/>
        <v>0</v>
      </c>
    </row>
    <row r="1635" spans="1:18" ht="15" customHeight="1">
      <c r="A1635" s="17" t="s">
        <v>240</v>
      </c>
      <c r="B1635" s="17" t="s">
        <v>232</v>
      </c>
      <c r="C1635" s="17" t="s">
        <v>48</v>
      </c>
      <c r="D1635" s="17" t="s">
        <v>53</v>
      </c>
      <c r="E1635" s="96" t="s">
        <v>38</v>
      </c>
      <c r="F1635" s="96" t="s">
        <v>38</v>
      </c>
      <c r="G1635" s="19">
        <v>0</v>
      </c>
      <c r="H1635" s="96" t="s">
        <v>38</v>
      </c>
      <c r="I1635" s="96" t="s">
        <v>38</v>
      </c>
      <c r="J1635" s="19">
        <v>17537.849999999999</v>
      </c>
      <c r="K1635" s="19">
        <v>0</v>
      </c>
      <c r="L1635" t="str">
        <f>VLOOKUP(LEFT(A1635,FIND("-",A1635)-1),MASTER!A:C,2,FALSE())</f>
        <v>Gold</v>
      </c>
      <c r="M1635" t="str">
        <f>VLOOKUP(LEFT(A1635,FIND("-",A1635)-1),MASTER!A:C,3,FALSE())</f>
        <v>Sale</v>
      </c>
      <c r="N1635" t="str">
        <f t="shared" si="133"/>
        <v/>
      </c>
      <c r="O1635" t="str">
        <f t="shared" si="134"/>
        <v/>
      </c>
      <c r="P1635">
        <f t="shared" si="135"/>
        <v>0</v>
      </c>
      <c r="Q1635">
        <f t="shared" si="136"/>
        <v>0</v>
      </c>
      <c r="R1635">
        <f t="shared" si="137"/>
        <v>0</v>
      </c>
    </row>
    <row r="1636" spans="1:18" ht="15" customHeight="1">
      <c r="A1636" s="17" t="s">
        <v>240</v>
      </c>
      <c r="B1636" s="17" t="s">
        <v>232</v>
      </c>
      <c r="C1636" s="17" t="s">
        <v>48</v>
      </c>
      <c r="D1636" s="17" t="s">
        <v>54</v>
      </c>
      <c r="E1636" s="96" t="s">
        <v>38</v>
      </c>
      <c r="F1636" s="96" t="s">
        <v>38</v>
      </c>
      <c r="G1636" s="19">
        <v>0</v>
      </c>
      <c r="H1636" s="96" t="s">
        <v>38</v>
      </c>
      <c r="I1636" s="96" t="s">
        <v>38</v>
      </c>
      <c r="J1636" s="19">
        <v>7.28</v>
      </c>
      <c r="K1636" s="19">
        <v>0</v>
      </c>
      <c r="L1636" t="str">
        <f>VLOOKUP(LEFT(A1636,FIND("-",A1636)-1),MASTER!A:C,2,FALSE())</f>
        <v>Gold</v>
      </c>
      <c r="M1636" t="str">
        <f>VLOOKUP(LEFT(A1636,FIND("-",A1636)-1),MASTER!A:C,3,FALSE())</f>
        <v>Sale</v>
      </c>
      <c r="N1636" t="str">
        <f t="shared" si="133"/>
        <v/>
      </c>
      <c r="O1636" t="str">
        <f t="shared" si="134"/>
        <v/>
      </c>
      <c r="P1636">
        <f t="shared" si="135"/>
        <v>0</v>
      </c>
      <c r="Q1636">
        <f t="shared" si="136"/>
        <v>0</v>
      </c>
      <c r="R1636">
        <f t="shared" si="137"/>
        <v>0</v>
      </c>
    </row>
    <row r="1637" spans="1:18" ht="15" customHeight="1">
      <c r="A1637" s="17" t="s">
        <v>240</v>
      </c>
      <c r="B1637" s="17" t="s">
        <v>232</v>
      </c>
      <c r="C1637" s="17" t="s">
        <v>48</v>
      </c>
      <c r="D1637" s="17" t="s">
        <v>55</v>
      </c>
      <c r="E1637" s="96" t="s">
        <v>38</v>
      </c>
      <c r="F1637" s="96" t="s">
        <v>38</v>
      </c>
      <c r="G1637" s="19">
        <v>0</v>
      </c>
      <c r="H1637" s="96" t="s">
        <v>38</v>
      </c>
      <c r="I1637" s="96" t="s">
        <v>38</v>
      </c>
      <c r="J1637" s="19">
        <v>7.28</v>
      </c>
      <c r="K1637" s="19">
        <v>0</v>
      </c>
      <c r="L1637" t="str">
        <f>VLOOKUP(LEFT(A1637,FIND("-",A1637)-1),MASTER!A:C,2,FALSE())</f>
        <v>Gold</v>
      </c>
      <c r="M1637" t="str">
        <f>VLOOKUP(LEFT(A1637,FIND("-",A1637)-1),MASTER!A:C,3,FALSE())</f>
        <v>Sale</v>
      </c>
      <c r="N1637" t="str">
        <f t="shared" si="133"/>
        <v/>
      </c>
      <c r="O1637" t="str">
        <f t="shared" si="134"/>
        <v/>
      </c>
      <c r="P1637">
        <f t="shared" si="135"/>
        <v>0</v>
      </c>
      <c r="Q1637">
        <f t="shared" si="136"/>
        <v>0</v>
      </c>
      <c r="R1637">
        <f t="shared" si="137"/>
        <v>0</v>
      </c>
    </row>
    <row r="1638" spans="1:18" ht="15" customHeight="1">
      <c r="A1638" s="17" t="s">
        <v>240</v>
      </c>
      <c r="B1638" s="17" t="s">
        <v>232</v>
      </c>
      <c r="C1638" s="17" t="s">
        <v>48</v>
      </c>
      <c r="D1638" s="17" t="s">
        <v>52</v>
      </c>
      <c r="E1638" s="96" t="s">
        <v>38</v>
      </c>
      <c r="F1638" s="96" t="s">
        <v>38</v>
      </c>
      <c r="G1638" s="19">
        <v>0</v>
      </c>
      <c r="H1638" s="96" t="s">
        <v>38</v>
      </c>
      <c r="I1638" s="96" t="s">
        <v>38</v>
      </c>
      <c r="J1638" s="19">
        <v>801.79</v>
      </c>
      <c r="K1638" s="19">
        <v>0</v>
      </c>
      <c r="L1638" t="str">
        <f>VLOOKUP(LEFT(A1638,FIND("-",A1638)-1),MASTER!A:C,2,FALSE())</f>
        <v>Gold</v>
      </c>
      <c r="M1638" t="str">
        <f>VLOOKUP(LEFT(A1638,FIND("-",A1638)-1),MASTER!A:C,3,FALSE())</f>
        <v>Sale</v>
      </c>
      <c r="N1638" t="str">
        <f t="shared" si="133"/>
        <v/>
      </c>
      <c r="O1638" t="str">
        <f t="shared" si="134"/>
        <v/>
      </c>
      <c r="P1638">
        <f t="shared" si="135"/>
        <v>0</v>
      </c>
      <c r="Q1638">
        <f t="shared" si="136"/>
        <v>0</v>
      </c>
      <c r="R1638">
        <f t="shared" si="137"/>
        <v>0</v>
      </c>
    </row>
    <row r="1639" spans="1:18" ht="15" customHeight="1">
      <c r="A1639" s="17" t="s">
        <v>240</v>
      </c>
      <c r="B1639" s="17" t="s">
        <v>232</v>
      </c>
      <c r="C1639" s="17" t="s">
        <v>48</v>
      </c>
      <c r="D1639" s="17" t="s">
        <v>53</v>
      </c>
      <c r="E1639" s="96" t="s">
        <v>38</v>
      </c>
      <c r="F1639" s="96" t="s">
        <v>38</v>
      </c>
      <c r="G1639" s="19">
        <v>0</v>
      </c>
      <c r="H1639" s="96" t="s">
        <v>38</v>
      </c>
      <c r="I1639" s="96" t="s">
        <v>38</v>
      </c>
      <c r="J1639" s="19">
        <v>801.79</v>
      </c>
      <c r="K1639" s="19">
        <v>0</v>
      </c>
      <c r="L1639" t="str">
        <f>VLOOKUP(LEFT(A1639,FIND("-",A1639)-1),MASTER!A:C,2,FALSE())</f>
        <v>Gold</v>
      </c>
      <c r="M1639" t="str">
        <f>VLOOKUP(LEFT(A1639,FIND("-",A1639)-1),MASTER!A:C,3,FALSE())</f>
        <v>Sale</v>
      </c>
      <c r="N1639" t="str">
        <f t="shared" si="133"/>
        <v/>
      </c>
      <c r="O1639" t="str">
        <f t="shared" si="134"/>
        <v/>
      </c>
      <c r="P1639">
        <f t="shared" si="135"/>
        <v>0</v>
      </c>
      <c r="Q1639">
        <f t="shared" si="136"/>
        <v>0</v>
      </c>
      <c r="R1639">
        <f t="shared" si="137"/>
        <v>0</v>
      </c>
    </row>
    <row r="1640" spans="1:18" ht="15" customHeight="1">
      <c r="A1640" s="17" t="s">
        <v>240</v>
      </c>
      <c r="B1640" s="17" t="s">
        <v>232</v>
      </c>
      <c r="C1640" s="17" t="s">
        <v>48</v>
      </c>
      <c r="D1640" s="17" t="s">
        <v>60</v>
      </c>
      <c r="E1640" s="96" t="s">
        <v>38</v>
      </c>
      <c r="F1640" s="96" t="s">
        <v>38</v>
      </c>
      <c r="G1640" s="19">
        <v>0</v>
      </c>
      <c r="H1640" s="96" t="s">
        <v>38</v>
      </c>
      <c r="I1640" s="96" t="s">
        <v>38</v>
      </c>
      <c r="J1640" s="19">
        <v>0.45</v>
      </c>
      <c r="K1640" s="19">
        <v>0</v>
      </c>
      <c r="L1640" t="str">
        <f>VLOOKUP(LEFT(A1640,FIND("-",A1640)-1),MASTER!A:C,2,FALSE())</f>
        <v>Gold</v>
      </c>
      <c r="M1640" t="str">
        <f>VLOOKUP(LEFT(A1640,FIND("-",A1640)-1),MASTER!A:C,3,FALSE())</f>
        <v>Sale</v>
      </c>
      <c r="N1640" t="str">
        <f t="shared" si="133"/>
        <v/>
      </c>
      <c r="O1640" t="str">
        <f t="shared" si="134"/>
        <v/>
      </c>
      <c r="P1640">
        <f t="shared" si="135"/>
        <v>0</v>
      </c>
      <c r="Q1640">
        <f t="shared" si="136"/>
        <v>0</v>
      </c>
      <c r="R1640">
        <f t="shared" si="137"/>
        <v>0</v>
      </c>
    </row>
    <row r="1641" spans="1:18" ht="15" customHeight="1">
      <c r="A1641" s="17" t="s">
        <v>240</v>
      </c>
      <c r="B1641" s="17" t="s">
        <v>232</v>
      </c>
      <c r="C1641" s="17" t="s">
        <v>48</v>
      </c>
      <c r="D1641" s="17" t="s">
        <v>61</v>
      </c>
      <c r="E1641" s="96" t="s">
        <v>38</v>
      </c>
      <c r="F1641" s="96" t="s">
        <v>38</v>
      </c>
      <c r="G1641" s="19">
        <v>0</v>
      </c>
      <c r="H1641" s="96" t="s">
        <v>38</v>
      </c>
      <c r="I1641" s="96" t="s">
        <v>38</v>
      </c>
      <c r="J1641" s="19">
        <v>0.45</v>
      </c>
      <c r="K1641" s="19">
        <v>0</v>
      </c>
      <c r="L1641" t="str">
        <f>VLOOKUP(LEFT(A1641,FIND("-",A1641)-1),MASTER!A:C,2,FALSE())</f>
        <v>Gold</v>
      </c>
      <c r="M1641" t="str">
        <f>VLOOKUP(LEFT(A1641,FIND("-",A1641)-1),MASTER!A:C,3,FALSE())</f>
        <v>Sale</v>
      </c>
      <c r="N1641" t="str">
        <f t="shared" si="133"/>
        <v/>
      </c>
      <c r="O1641" t="str">
        <f t="shared" si="134"/>
        <v/>
      </c>
      <c r="P1641">
        <f t="shared" si="135"/>
        <v>0</v>
      </c>
      <c r="Q1641">
        <f t="shared" si="136"/>
        <v>0</v>
      </c>
      <c r="R1641">
        <f t="shared" si="137"/>
        <v>0</v>
      </c>
    </row>
    <row r="1642" spans="1:18" ht="15" customHeight="1">
      <c r="A1642" s="17" t="s">
        <v>240</v>
      </c>
      <c r="B1642" s="17" t="s">
        <v>232</v>
      </c>
      <c r="C1642" s="17" t="s">
        <v>48</v>
      </c>
      <c r="D1642" s="17" t="s">
        <v>42</v>
      </c>
      <c r="E1642" s="96" t="s">
        <v>38</v>
      </c>
      <c r="F1642" s="96" t="s">
        <v>38</v>
      </c>
      <c r="G1642" s="19">
        <v>0.04</v>
      </c>
      <c r="H1642" s="96" t="s">
        <v>38</v>
      </c>
      <c r="I1642" s="96" t="s">
        <v>38</v>
      </c>
      <c r="J1642" s="19">
        <v>0</v>
      </c>
      <c r="K1642" s="19">
        <v>0</v>
      </c>
      <c r="L1642" t="str">
        <f>VLOOKUP(LEFT(A1642,FIND("-",A1642)-1),MASTER!A:C,2,FALSE())</f>
        <v>Gold</v>
      </c>
      <c r="M1642" t="str">
        <f>VLOOKUP(LEFT(A1642,FIND("-",A1642)-1),MASTER!A:C,3,FALSE())</f>
        <v>Sale</v>
      </c>
      <c r="N1642" t="str">
        <f t="shared" si="133"/>
        <v/>
      </c>
      <c r="O1642" t="str">
        <f t="shared" si="134"/>
        <v/>
      </c>
      <c r="P1642">
        <f t="shared" si="135"/>
        <v>0</v>
      </c>
      <c r="Q1642">
        <f t="shared" si="136"/>
        <v>0</v>
      </c>
      <c r="R1642">
        <f t="shared" si="137"/>
        <v>0</v>
      </c>
    </row>
    <row r="1643" spans="1:18" ht="15" customHeight="1">
      <c r="A1643" s="17" t="s">
        <v>240</v>
      </c>
      <c r="B1643" s="17" t="s">
        <v>232</v>
      </c>
      <c r="C1643" s="17" t="s">
        <v>48</v>
      </c>
      <c r="D1643" s="17" t="s">
        <v>43</v>
      </c>
      <c r="E1643" s="96" t="s">
        <v>38</v>
      </c>
      <c r="F1643" s="96" t="s">
        <v>38</v>
      </c>
      <c r="G1643" s="19">
        <v>1674185</v>
      </c>
      <c r="H1643" s="96" t="s">
        <v>38</v>
      </c>
      <c r="I1643" s="96" t="s">
        <v>38</v>
      </c>
      <c r="J1643" s="19">
        <v>0</v>
      </c>
      <c r="K1643" s="19">
        <v>0</v>
      </c>
      <c r="L1643" t="str">
        <f>VLOOKUP(LEFT(A1643,FIND("-",A1643)-1),MASTER!A:C,2,FALSE())</f>
        <v>Gold</v>
      </c>
      <c r="M1643" t="str">
        <f>VLOOKUP(LEFT(A1643,FIND("-",A1643)-1),MASTER!A:C,3,FALSE())</f>
        <v>Sale</v>
      </c>
      <c r="N1643" t="str">
        <f t="shared" si="133"/>
        <v/>
      </c>
      <c r="O1643" t="str">
        <f t="shared" si="134"/>
        <v/>
      </c>
      <c r="P1643">
        <f t="shared" si="135"/>
        <v>0</v>
      </c>
      <c r="Q1643">
        <f t="shared" si="136"/>
        <v>0</v>
      </c>
      <c r="R1643">
        <f t="shared" si="137"/>
        <v>0</v>
      </c>
    </row>
    <row r="1644" spans="1:18" ht="15" customHeight="1">
      <c r="A1644" s="17" t="s">
        <v>241</v>
      </c>
      <c r="B1644" s="17" t="s">
        <v>232</v>
      </c>
      <c r="C1644" s="17" t="s">
        <v>48</v>
      </c>
      <c r="D1644" s="17" t="s">
        <v>57</v>
      </c>
      <c r="E1644" s="96" t="s">
        <v>38</v>
      </c>
      <c r="F1644" s="19">
        <v>0</v>
      </c>
      <c r="G1644" s="19">
        <v>0</v>
      </c>
      <c r="H1644" s="97">
        <v>69.69</v>
      </c>
      <c r="I1644" s="19">
        <v>6879.4</v>
      </c>
      <c r="J1644" s="19">
        <v>479423.8</v>
      </c>
      <c r="K1644" s="19">
        <v>479423.8</v>
      </c>
      <c r="L1644" t="str">
        <f>VLOOKUP(LEFT(A1644,FIND("-",A1644)-1),MASTER!A:C,2,FALSE())</f>
        <v>Gold</v>
      </c>
      <c r="M1644" t="str">
        <f>VLOOKUP(LEFT(A1644,FIND("-",A1644)-1),MASTER!A:C,3,FALSE())</f>
        <v>Sale</v>
      </c>
      <c r="N1644">
        <f t="shared" si="133"/>
        <v>69.69</v>
      </c>
      <c r="O1644">
        <f t="shared" si="134"/>
        <v>6879.4</v>
      </c>
      <c r="P1644">
        <f t="shared" si="135"/>
        <v>479425.386</v>
      </c>
      <c r="Q1644">
        <f t="shared" si="136"/>
        <v>479425.386</v>
      </c>
      <c r="R1644">
        <f t="shared" si="137"/>
        <v>0</v>
      </c>
    </row>
    <row r="1645" spans="1:18" ht="15" customHeight="1">
      <c r="A1645" s="17" t="s">
        <v>241</v>
      </c>
      <c r="B1645" s="17" t="s">
        <v>232</v>
      </c>
      <c r="C1645" s="17" t="s">
        <v>48</v>
      </c>
      <c r="D1645" s="17" t="s">
        <v>58</v>
      </c>
      <c r="E1645" s="96" t="s">
        <v>38</v>
      </c>
      <c r="F1645" s="96" t="s">
        <v>38</v>
      </c>
      <c r="G1645" s="19">
        <v>0</v>
      </c>
      <c r="H1645" s="96" t="s">
        <v>38</v>
      </c>
      <c r="I1645" s="96" t="s">
        <v>38</v>
      </c>
      <c r="J1645" s="19">
        <v>963.12</v>
      </c>
      <c r="K1645" s="19">
        <v>963.12</v>
      </c>
      <c r="L1645" t="str">
        <f>VLOOKUP(LEFT(A1645,FIND("-",A1645)-1),MASTER!A:C,2,FALSE())</f>
        <v>Gold</v>
      </c>
      <c r="M1645" t="str">
        <f>VLOOKUP(LEFT(A1645,FIND("-",A1645)-1),MASTER!A:C,3,FALSE())</f>
        <v>Sale</v>
      </c>
      <c r="N1645" t="str">
        <f t="shared" si="133"/>
        <v/>
      </c>
      <c r="O1645" t="str">
        <f t="shared" si="134"/>
        <v/>
      </c>
      <c r="P1645">
        <f t="shared" si="135"/>
        <v>0</v>
      </c>
      <c r="Q1645">
        <f t="shared" si="136"/>
        <v>0</v>
      </c>
      <c r="R1645">
        <f t="shared" si="137"/>
        <v>0</v>
      </c>
    </row>
    <row r="1646" spans="1:18" ht="15" customHeight="1">
      <c r="A1646" s="17" t="s">
        <v>241</v>
      </c>
      <c r="B1646" s="17" t="s">
        <v>232</v>
      </c>
      <c r="C1646" s="17" t="s">
        <v>48</v>
      </c>
      <c r="D1646" s="17" t="s">
        <v>60</v>
      </c>
      <c r="E1646" s="96" t="s">
        <v>38</v>
      </c>
      <c r="F1646" s="96" t="s">
        <v>38</v>
      </c>
      <c r="G1646" s="19">
        <v>0</v>
      </c>
      <c r="H1646" s="96" t="s">
        <v>38</v>
      </c>
      <c r="I1646" s="96" t="s">
        <v>38</v>
      </c>
      <c r="J1646" s="19">
        <v>7191.36</v>
      </c>
      <c r="K1646" s="19">
        <v>0</v>
      </c>
      <c r="L1646" t="str">
        <f>VLOOKUP(LEFT(A1646,FIND("-",A1646)-1),MASTER!A:C,2,FALSE())</f>
        <v>Gold</v>
      </c>
      <c r="M1646" t="str">
        <f>VLOOKUP(LEFT(A1646,FIND("-",A1646)-1),MASTER!A:C,3,FALSE())</f>
        <v>Sale</v>
      </c>
      <c r="N1646" t="str">
        <f t="shared" si="133"/>
        <v/>
      </c>
      <c r="O1646" t="str">
        <f t="shared" si="134"/>
        <v/>
      </c>
      <c r="P1646">
        <f t="shared" si="135"/>
        <v>0</v>
      </c>
      <c r="Q1646">
        <f t="shared" si="136"/>
        <v>0</v>
      </c>
      <c r="R1646">
        <f t="shared" si="137"/>
        <v>0</v>
      </c>
    </row>
    <row r="1647" spans="1:18" ht="15" customHeight="1">
      <c r="A1647" s="17" t="s">
        <v>241</v>
      </c>
      <c r="B1647" s="17" t="s">
        <v>232</v>
      </c>
      <c r="C1647" s="17" t="s">
        <v>48</v>
      </c>
      <c r="D1647" s="17" t="s">
        <v>61</v>
      </c>
      <c r="E1647" s="96" t="s">
        <v>38</v>
      </c>
      <c r="F1647" s="96" t="s">
        <v>38</v>
      </c>
      <c r="G1647" s="19">
        <v>0</v>
      </c>
      <c r="H1647" s="96" t="s">
        <v>38</v>
      </c>
      <c r="I1647" s="96" t="s">
        <v>38</v>
      </c>
      <c r="J1647" s="19">
        <v>7191.36</v>
      </c>
      <c r="K1647" s="19">
        <v>0</v>
      </c>
      <c r="L1647" t="str">
        <f>VLOOKUP(LEFT(A1647,FIND("-",A1647)-1),MASTER!A:C,2,FALSE())</f>
        <v>Gold</v>
      </c>
      <c r="M1647" t="str">
        <f>VLOOKUP(LEFT(A1647,FIND("-",A1647)-1),MASTER!A:C,3,FALSE())</f>
        <v>Sale</v>
      </c>
      <c r="N1647" t="str">
        <f t="shared" si="133"/>
        <v/>
      </c>
      <c r="O1647" t="str">
        <f t="shared" si="134"/>
        <v/>
      </c>
      <c r="P1647">
        <f t="shared" si="135"/>
        <v>0</v>
      </c>
      <c r="Q1647">
        <f t="shared" si="136"/>
        <v>0</v>
      </c>
      <c r="R1647">
        <f t="shared" si="137"/>
        <v>0</v>
      </c>
    </row>
    <row r="1648" spans="1:18" ht="15" customHeight="1">
      <c r="A1648" s="17" t="s">
        <v>241</v>
      </c>
      <c r="B1648" s="17" t="s">
        <v>232</v>
      </c>
      <c r="C1648" s="17" t="s">
        <v>48</v>
      </c>
      <c r="D1648" s="17" t="s">
        <v>60</v>
      </c>
      <c r="E1648" s="96" t="s">
        <v>38</v>
      </c>
      <c r="F1648" s="96" t="s">
        <v>38</v>
      </c>
      <c r="G1648" s="19">
        <v>0</v>
      </c>
      <c r="H1648" s="96" t="s">
        <v>38</v>
      </c>
      <c r="I1648" s="96" t="s">
        <v>38</v>
      </c>
      <c r="J1648" s="19">
        <v>14.45</v>
      </c>
      <c r="K1648" s="19">
        <v>0</v>
      </c>
      <c r="L1648" t="str">
        <f>VLOOKUP(LEFT(A1648,FIND("-",A1648)-1),MASTER!A:C,2,FALSE())</f>
        <v>Gold</v>
      </c>
      <c r="M1648" t="str">
        <f>VLOOKUP(LEFT(A1648,FIND("-",A1648)-1),MASTER!A:C,3,FALSE())</f>
        <v>Sale</v>
      </c>
      <c r="N1648" t="str">
        <f t="shared" si="133"/>
        <v/>
      </c>
      <c r="O1648" t="str">
        <f t="shared" si="134"/>
        <v/>
      </c>
      <c r="P1648">
        <f t="shared" si="135"/>
        <v>0</v>
      </c>
      <c r="Q1648">
        <f t="shared" si="136"/>
        <v>0</v>
      </c>
      <c r="R1648">
        <f t="shared" si="137"/>
        <v>0</v>
      </c>
    </row>
    <row r="1649" spans="1:18" ht="15" customHeight="1">
      <c r="A1649" s="17" t="s">
        <v>241</v>
      </c>
      <c r="B1649" s="17" t="s">
        <v>232</v>
      </c>
      <c r="C1649" s="17" t="s">
        <v>48</v>
      </c>
      <c r="D1649" s="17" t="s">
        <v>61</v>
      </c>
      <c r="E1649" s="96" t="s">
        <v>38</v>
      </c>
      <c r="F1649" s="96" t="s">
        <v>38</v>
      </c>
      <c r="G1649" s="19">
        <v>0</v>
      </c>
      <c r="H1649" s="96" t="s">
        <v>38</v>
      </c>
      <c r="I1649" s="96" t="s">
        <v>38</v>
      </c>
      <c r="J1649" s="19">
        <v>14.45</v>
      </c>
      <c r="K1649" s="19">
        <v>0</v>
      </c>
      <c r="L1649" t="str">
        <f>VLOOKUP(LEFT(A1649,FIND("-",A1649)-1),MASTER!A:C,2,FALSE())</f>
        <v>Gold</v>
      </c>
      <c r="M1649" t="str">
        <f>VLOOKUP(LEFT(A1649,FIND("-",A1649)-1),MASTER!A:C,3,FALSE())</f>
        <v>Sale</v>
      </c>
      <c r="N1649" t="str">
        <f t="shared" si="133"/>
        <v/>
      </c>
      <c r="O1649" t="str">
        <f t="shared" si="134"/>
        <v/>
      </c>
      <c r="P1649">
        <f t="shared" si="135"/>
        <v>0</v>
      </c>
      <c r="Q1649">
        <f t="shared" si="136"/>
        <v>0</v>
      </c>
      <c r="R1649">
        <f t="shared" si="137"/>
        <v>0</v>
      </c>
    </row>
    <row r="1650" spans="1:18" ht="15" customHeight="1">
      <c r="A1650" s="17" t="s">
        <v>241</v>
      </c>
      <c r="B1650" s="17" t="s">
        <v>232</v>
      </c>
      <c r="C1650" s="17" t="s">
        <v>48</v>
      </c>
      <c r="D1650" s="17" t="s">
        <v>42</v>
      </c>
      <c r="E1650" s="96" t="s">
        <v>38</v>
      </c>
      <c r="F1650" s="96" t="s">
        <v>38</v>
      </c>
      <c r="G1650" s="19">
        <v>0</v>
      </c>
      <c r="H1650" s="96" t="s">
        <v>38</v>
      </c>
      <c r="I1650" s="96" t="s">
        <v>38</v>
      </c>
      <c r="J1650" s="19">
        <v>0.46</v>
      </c>
      <c r="K1650" s="19">
        <v>0</v>
      </c>
      <c r="L1650" t="str">
        <f>VLOOKUP(LEFT(A1650,FIND("-",A1650)-1),MASTER!A:C,2,FALSE())</f>
        <v>Gold</v>
      </c>
      <c r="M1650" t="str">
        <f>VLOOKUP(LEFT(A1650,FIND("-",A1650)-1),MASTER!A:C,3,FALSE())</f>
        <v>Sale</v>
      </c>
      <c r="N1650" t="str">
        <f t="shared" si="133"/>
        <v/>
      </c>
      <c r="O1650" t="str">
        <f t="shared" si="134"/>
        <v/>
      </c>
      <c r="P1650">
        <f t="shared" si="135"/>
        <v>0</v>
      </c>
      <c r="Q1650">
        <f t="shared" si="136"/>
        <v>0</v>
      </c>
      <c r="R1650">
        <f t="shared" si="137"/>
        <v>0</v>
      </c>
    </row>
    <row r="1651" spans="1:18" ht="15" customHeight="1">
      <c r="A1651" s="17" t="s">
        <v>241</v>
      </c>
      <c r="B1651" s="17" t="s">
        <v>232</v>
      </c>
      <c r="C1651" s="17" t="s">
        <v>48</v>
      </c>
      <c r="D1651" s="17" t="s">
        <v>43</v>
      </c>
      <c r="E1651" s="96" t="s">
        <v>38</v>
      </c>
      <c r="F1651" s="96" t="s">
        <v>38</v>
      </c>
      <c r="G1651" s="19">
        <v>494799</v>
      </c>
      <c r="H1651" s="96" t="s">
        <v>38</v>
      </c>
      <c r="I1651" s="96" t="s">
        <v>38</v>
      </c>
      <c r="J1651" s="19">
        <v>0</v>
      </c>
      <c r="K1651" s="19">
        <v>0</v>
      </c>
      <c r="L1651" t="str">
        <f>VLOOKUP(LEFT(A1651,FIND("-",A1651)-1),MASTER!A:C,2,FALSE())</f>
        <v>Gold</v>
      </c>
      <c r="M1651" t="str">
        <f>VLOOKUP(LEFT(A1651,FIND("-",A1651)-1),MASTER!A:C,3,FALSE())</f>
        <v>Sale</v>
      </c>
      <c r="N1651" t="str">
        <f t="shared" si="133"/>
        <v/>
      </c>
      <c r="O1651" t="str">
        <f t="shared" si="134"/>
        <v/>
      </c>
      <c r="P1651">
        <f t="shared" si="135"/>
        <v>0</v>
      </c>
      <c r="Q1651">
        <f t="shared" si="136"/>
        <v>0</v>
      </c>
      <c r="R1651">
        <f t="shared" si="137"/>
        <v>0</v>
      </c>
    </row>
    <row r="1652" spans="1:18" ht="15" customHeight="1">
      <c r="A1652" s="17" t="s">
        <v>242</v>
      </c>
      <c r="B1652" s="17" t="s">
        <v>232</v>
      </c>
      <c r="C1652" s="17" t="s">
        <v>48</v>
      </c>
      <c r="D1652" s="17" t="s">
        <v>49</v>
      </c>
      <c r="E1652" s="96" t="s">
        <v>38</v>
      </c>
      <c r="F1652" s="19">
        <v>0</v>
      </c>
      <c r="G1652" s="19">
        <v>0</v>
      </c>
      <c r="H1652" s="97">
        <v>120.843</v>
      </c>
      <c r="I1652" s="19">
        <v>6879.4</v>
      </c>
      <c r="J1652" s="19">
        <v>385869.69</v>
      </c>
      <c r="K1652" s="19">
        <v>385869.69</v>
      </c>
      <c r="L1652" t="str">
        <f>VLOOKUP(LEFT(A1652,FIND("-",A1652)-1),MASTER!A:C,2,FALSE())</f>
        <v>Gold</v>
      </c>
      <c r="M1652" t="str">
        <f>VLOOKUP(LEFT(A1652,FIND("-",A1652)-1),MASTER!A:C,3,FALSE())</f>
        <v>Sale</v>
      </c>
      <c r="N1652">
        <f t="shared" si="133"/>
        <v>120.843</v>
      </c>
      <c r="O1652">
        <f t="shared" si="134"/>
        <v>6879.4</v>
      </c>
      <c r="P1652">
        <f t="shared" si="135"/>
        <v>831327.33400000003</v>
      </c>
      <c r="Q1652">
        <f t="shared" si="136"/>
        <v>831327.33400000003</v>
      </c>
      <c r="R1652">
        <f t="shared" si="137"/>
        <v>0</v>
      </c>
    </row>
    <row r="1653" spans="1:18" ht="15" customHeight="1">
      <c r="A1653" s="17" t="s">
        <v>242</v>
      </c>
      <c r="B1653" s="17" t="s">
        <v>232</v>
      </c>
      <c r="C1653" s="17" t="s">
        <v>48</v>
      </c>
      <c r="D1653" s="17" t="s">
        <v>51</v>
      </c>
      <c r="E1653" s="96" t="s">
        <v>38</v>
      </c>
      <c r="F1653" s="96" t="s">
        <v>38</v>
      </c>
      <c r="G1653" s="19">
        <v>0</v>
      </c>
      <c r="H1653" s="96" t="s">
        <v>38</v>
      </c>
      <c r="I1653" s="96" t="s">
        <v>38</v>
      </c>
      <c r="J1653" s="19">
        <v>1482.4</v>
      </c>
      <c r="K1653" s="19">
        <v>1482.4</v>
      </c>
      <c r="L1653" t="str">
        <f>VLOOKUP(LEFT(A1653,FIND("-",A1653)-1),MASTER!A:C,2,FALSE())</f>
        <v>Gold</v>
      </c>
      <c r="M1653" t="str">
        <f>VLOOKUP(LEFT(A1653,FIND("-",A1653)-1),MASTER!A:C,3,FALSE())</f>
        <v>Sale</v>
      </c>
      <c r="N1653" t="str">
        <f t="shared" si="133"/>
        <v/>
      </c>
      <c r="O1653" t="str">
        <f t="shared" si="134"/>
        <v/>
      </c>
      <c r="P1653">
        <f t="shared" si="135"/>
        <v>0</v>
      </c>
      <c r="Q1653">
        <f t="shared" si="136"/>
        <v>0</v>
      </c>
      <c r="R1653">
        <f t="shared" si="137"/>
        <v>0</v>
      </c>
    </row>
    <row r="1654" spans="1:18" ht="15" customHeight="1">
      <c r="A1654" s="17" t="s">
        <v>242</v>
      </c>
      <c r="B1654" s="17" t="s">
        <v>232</v>
      </c>
      <c r="C1654" s="17" t="s">
        <v>48</v>
      </c>
      <c r="D1654" s="17" t="s">
        <v>50</v>
      </c>
      <c r="E1654" s="96" t="s">
        <v>38</v>
      </c>
      <c r="F1654" s="96" t="s">
        <v>38</v>
      </c>
      <c r="G1654" s="19">
        <v>0</v>
      </c>
      <c r="H1654" s="96" t="s">
        <v>38</v>
      </c>
      <c r="I1654" s="96" t="s">
        <v>38</v>
      </c>
      <c r="J1654" s="19">
        <v>22399.31</v>
      </c>
      <c r="K1654" s="19">
        <v>22399.31</v>
      </c>
      <c r="L1654" t="str">
        <f>VLOOKUP(LEFT(A1654,FIND("-",A1654)-1),MASTER!A:C,2,FALSE())</f>
        <v>Gold</v>
      </c>
      <c r="M1654" t="str">
        <f>VLOOKUP(LEFT(A1654,FIND("-",A1654)-1),MASTER!A:C,3,FALSE())</f>
        <v>Sale</v>
      </c>
      <c r="N1654" t="str">
        <f t="shared" si="133"/>
        <v/>
      </c>
      <c r="O1654" t="str">
        <f t="shared" si="134"/>
        <v/>
      </c>
      <c r="P1654">
        <f t="shared" si="135"/>
        <v>0</v>
      </c>
      <c r="Q1654">
        <f t="shared" si="136"/>
        <v>0</v>
      </c>
      <c r="R1654">
        <f t="shared" si="137"/>
        <v>0</v>
      </c>
    </row>
    <row r="1655" spans="1:18" ht="15" customHeight="1">
      <c r="A1655" s="17" t="s">
        <v>242</v>
      </c>
      <c r="B1655" s="17" t="s">
        <v>232</v>
      </c>
      <c r="C1655" s="17" t="s">
        <v>48</v>
      </c>
      <c r="D1655" s="17" t="s">
        <v>56</v>
      </c>
      <c r="E1655" s="96" t="s">
        <v>38</v>
      </c>
      <c r="F1655" s="96" t="s">
        <v>38</v>
      </c>
      <c r="G1655" s="19">
        <v>0</v>
      </c>
      <c r="H1655" s="96" t="s">
        <v>38</v>
      </c>
      <c r="I1655" s="96" t="s">
        <v>38</v>
      </c>
      <c r="J1655" s="19">
        <v>1260.25</v>
      </c>
      <c r="K1655" s="19">
        <v>1260.25</v>
      </c>
      <c r="L1655" t="str">
        <f>VLOOKUP(LEFT(A1655,FIND("-",A1655)-1),MASTER!A:C,2,FALSE())</f>
        <v>Gold</v>
      </c>
      <c r="M1655" t="str">
        <f>VLOOKUP(LEFT(A1655,FIND("-",A1655)-1),MASTER!A:C,3,FALSE())</f>
        <v>Sale</v>
      </c>
      <c r="N1655" t="str">
        <f t="shared" si="133"/>
        <v/>
      </c>
      <c r="O1655" t="str">
        <f t="shared" si="134"/>
        <v/>
      </c>
      <c r="P1655">
        <f t="shared" si="135"/>
        <v>0</v>
      </c>
      <c r="Q1655">
        <f t="shared" si="136"/>
        <v>0</v>
      </c>
      <c r="R1655">
        <f t="shared" si="137"/>
        <v>0</v>
      </c>
    </row>
    <row r="1656" spans="1:18" ht="15" customHeight="1">
      <c r="A1656" s="17" t="s">
        <v>242</v>
      </c>
      <c r="B1656" s="17" t="s">
        <v>232</v>
      </c>
      <c r="C1656" s="17" t="s">
        <v>48</v>
      </c>
      <c r="D1656" s="17" t="s">
        <v>57</v>
      </c>
      <c r="E1656" s="96" t="s">
        <v>38</v>
      </c>
      <c r="F1656" s="96" t="s">
        <v>38</v>
      </c>
      <c r="G1656" s="19">
        <v>0</v>
      </c>
      <c r="H1656" s="96" t="s">
        <v>38</v>
      </c>
      <c r="I1656" s="96" t="s">
        <v>38</v>
      </c>
      <c r="J1656" s="19">
        <v>445472.6</v>
      </c>
      <c r="K1656" s="19">
        <v>445472.6</v>
      </c>
      <c r="L1656" t="str">
        <f>VLOOKUP(LEFT(A1656,FIND("-",A1656)-1),MASTER!A:C,2,FALSE())</f>
        <v>Gold</v>
      </c>
      <c r="M1656" t="str">
        <f>VLOOKUP(LEFT(A1656,FIND("-",A1656)-1),MASTER!A:C,3,FALSE())</f>
        <v>Sale</v>
      </c>
      <c r="N1656" t="str">
        <f t="shared" si="133"/>
        <v/>
      </c>
      <c r="O1656" t="str">
        <f t="shared" si="134"/>
        <v/>
      </c>
      <c r="P1656">
        <f t="shared" si="135"/>
        <v>0</v>
      </c>
      <c r="Q1656">
        <f t="shared" si="136"/>
        <v>0</v>
      </c>
      <c r="R1656">
        <f t="shared" si="137"/>
        <v>0</v>
      </c>
    </row>
    <row r="1657" spans="1:18" ht="15" customHeight="1">
      <c r="A1657" s="17" t="s">
        <v>242</v>
      </c>
      <c r="B1657" s="17" t="s">
        <v>232</v>
      </c>
      <c r="C1657" s="17" t="s">
        <v>48</v>
      </c>
      <c r="D1657" s="17" t="s">
        <v>58</v>
      </c>
      <c r="E1657" s="96" t="s">
        <v>38</v>
      </c>
      <c r="F1657" s="96" t="s">
        <v>38</v>
      </c>
      <c r="G1657" s="19">
        <v>0</v>
      </c>
      <c r="H1657" s="96" t="s">
        <v>38</v>
      </c>
      <c r="I1657" s="96" t="s">
        <v>38</v>
      </c>
      <c r="J1657" s="19">
        <v>894.33</v>
      </c>
      <c r="K1657" s="19">
        <v>894.33</v>
      </c>
      <c r="L1657" t="str">
        <f>VLOOKUP(LEFT(A1657,FIND("-",A1657)-1),MASTER!A:C,2,FALSE())</f>
        <v>Gold</v>
      </c>
      <c r="M1657" t="str">
        <f>VLOOKUP(LEFT(A1657,FIND("-",A1657)-1),MASTER!A:C,3,FALSE())</f>
        <v>Sale</v>
      </c>
      <c r="N1657" t="str">
        <f t="shared" si="133"/>
        <v/>
      </c>
      <c r="O1657" t="str">
        <f t="shared" si="134"/>
        <v/>
      </c>
      <c r="P1657">
        <f t="shared" si="135"/>
        <v>0</v>
      </c>
      <c r="Q1657">
        <f t="shared" si="136"/>
        <v>0</v>
      </c>
      <c r="R1657">
        <f t="shared" si="137"/>
        <v>0</v>
      </c>
    </row>
    <row r="1658" spans="1:18" ht="15" customHeight="1">
      <c r="A1658" s="17" t="s">
        <v>242</v>
      </c>
      <c r="B1658" s="17" t="s">
        <v>232</v>
      </c>
      <c r="C1658" s="17" t="s">
        <v>48</v>
      </c>
      <c r="D1658" s="17" t="s">
        <v>59</v>
      </c>
      <c r="E1658" s="96" t="s">
        <v>38</v>
      </c>
      <c r="F1658" s="96" t="s">
        <v>38</v>
      </c>
      <c r="G1658" s="19">
        <v>0</v>
      </c>
      <c r="H1658" s="96" t="s">
        <v>38</v>
      </c>
      <c r="I1658" s="96" t="s">
        <v>38</v>
      </c>
      <c r="J1658" s="19">
        <v>155</v>
      </c>
      <c r="K1658" s="19">
        <v>155</v>
      </c>
      <c r="L1658" t="str">
        <f>VLOOKUP(LEFT(A1658,FIND("-",A1658)-1),MASTER!A:C,2,FALSE())</f>
        <v>Gold</v>
      </c>
      <c r="M1658" t="str">
        <f>VLOOKUP(LEFT(A1658,FIND("-",A1658)-1),MASTER!A:C,3,FALSE())</f>
        <v>Sale</v>
      </c>
      <c r="N1658" t="str">
        <f t="shared" si="133"/>
        <v/>
      </c>
      <c r="O1658" t="str">
        <f t="shared" si="134"/>
        <v/>
      </c>
      <c r="P1658">
        <f t="shared" si="135"/>
        <v>0</v>
      </c>
      <c r="Q1658">
        <f t="shared" si="136"/>
        <v>0</v>
      </c>
      <c r="R1658">
        <f t="shared" si="137"/>
        <v>0</v>
      </c>
    </row>
    <row r="1659" spans="1:18" ht="15" customHeight="1">
      <c r="A1659" s="17" t="s">
        <v>242</v>
      </c>
      <c r="B1659" s="17" t="s">
        <v>232</v>
      </c>
      <c r="C1659" s="17" t="s">
        <v>48</v>
      </c>
      <c r="D1659" s="17" t="s">
        <v>52</v>
      </c>
      <c r="E1659" s="96" t="s">
        <v>38</v>
      </c>
      <c r="F1659" s="96" t="s">
        <v>38</v>
      </c>
      <c r="G1659" s="19">
        <v>0</v>
      </c>
      <c r="H1659" s="96" t="s">
        <v>38</v>
      </c>
      <c r="I1659" s="96" t="s">
        <v>38</v>
      </c>
      <c r="J1659" s="19">
        <v>5788.05</v>
      </c>
      <c r="K1659" s="19">
        <v>0</v>
      </c>
      <c r="L1659" t="str">
        <f>VLOOKUP(LEFT(A1659,FIND("-",A1659)-1),MASTER!A:C,2,FALSE())</f>
        <v>Gold</v>
      </c>
      <c r="M1659" t="str">
        <f>VLOOKUP(LEFT(A1659,FIND("-",A1659)-1),MASTER!A:C,3,FALSE())</f>
        <v>Sale</v>
      </c>
      <c r="N1659" t="str">
        <f t="shared" si="133"/>
        <v/>
      </c>
      <c r="O1659" t="str">
        <f t="shared" si="134"/>
        <v/>
      </c>
      <c r="P1659">
        <f t="shared" si="135"/>
        <v>0</v>
      </c>
      <c r="Q1659">
        <f t="shared" si="136"/>
        <v>0</v>
      </c>
      <c r="R1659">
        <f t="shared" si="137"/>
        <v>0</v>
      </c>
    </row>
    <row r="1660" spans="1:18" ht="15" customHeight="1">
      <c r="A1660" s="17" t="s">
        <v>242</v>
      </c>
      <c r="B1660" s="17" t="s">
        <v>232</v>
      </c>
      <c r="C1660" s="17" t="s">
        <v>48</v>
      </c>
      <c r="D1660" s="17" t="s">
        <v>53</v>
      </c>
      <c r="E1660" s="96" t="s">
        <v>38</v>
      </c>
      <c r="F1660" s="96" t="s">
        <v>38</v>
      </c>
      <c r="G1660" s="19">
        <v>0</v>
      </c>
      <c r="H1660" s="96" t="s">
        <v>38</v>
      </c>
      <c r="I1660" s="96" t="s">
        <v>38</v>
      </c>
      <c r="J1660" s="19">
        <v>5788.05</v>
      </c>
      <c r="K1660" s="19">
        <v>0</v>
      </c>
      <c r="L1660" t="str">
        <f>VLOOKUP(LEFT(A1660,FIND("-",A1660)-1),MASTER!A:C,2,FALSE())</f>
        <v>Gold</v>
      </c>
      <c r="M1660" t="str">
        <f>VLOOKUP(LEFT(A1660,FIND("-",A1660)-1),MASTER!A:C,3,FALSE())</f>
        <v>Sale</v>
      </c>
      <c r="N1660" t="str">
        <f t="shared" si="133"/>
        <v/>
      </c>
      <c r="O1660" t="str">
        <f t="shared" si="134"/>
        <v/>
      </c>
      <c r="P1660">
        <f t="shared" si="135"/>
        <v>0</v>
      </c>
      <c r="Q1660">
        <f t="shared" si="136"/>
        <v>0</v>
      </c>
      <c r="R1660">
        <f t="shared" si="137"/>
        <v>0</v>
      </c>
    </row>
    <row r="1661" spans="1:18" ht="15" customHeight="1">
      <c r="A1661" s="17" t="s">
        <v>242</v>
      </c>
      <c r="B1661" s="17" t="s">
        <v>232</v>
      </c>
      <c r="C1661" s="17" t="s">
        <v>48</v>
      </c>
      <c r="D1661" s="17" t="s">
        <v>54</v>
      </c>
      <c r="E1661" s="96" t="s">
        <v>38</v>
      </c>
      <c r="F1661" s="96" t="s">
        <v>38</v>
      </c>
      <c r="G1661" s="19">
        <v>0</v>
      </c>
      <c r="H1661" s="96" t="s">
        <v>38</v>
      </c>
      <c r="I1661" s="96" t="s">
        <v>38</v>
      </c>
      <c r="J1661" s="19">
        <v>22.24</v>
      </c>
      <c r="K1661" s="19">
        <v>0</v>
      </c>
      <c r="L1661" t="str">
        <f>VLOOKUP(LEFT(A1661,FIND("-",A1661)-1),MASTER!A:C,2,FALSE())</f>
        <v>Gold</v>
      </c>
      <c r="M1661" t="str">
        <f>VLOOKUP(LEFT(A1661,FIND("-",A1661)-1),MASTER!A:C,3,FALSE())</f>
        <v>Sale</v>
      </c>
      <c r="N1661" t="str">
        <f t="shared" si="133"/>
        <v/>
      </c>
      <c r="O1661" t="str">
        <f t="shared" si="134"/>
        <v/>
      </c>
      <c r="P1661">
        <f t="shared" si="135"/>
        <v>0</v>
      </c>
      <c r="Q1661">
        <f t="shared" si="136"/>
        <v>0</v>
      </c>
      <c r="R1661">
        <f t="shared" si="137"/>
        <v>0</v>
      </c>
    </row>
    <row r="1662" spans="1:18" ht="15" customHeight="1">
      <c r="A1662" s="17" t="s">
        <v>242</v>
      </c>
      <c r="B1662" s="17" t="s">
        <v>232</v>
      </c>
      <c r="C1662" s="17" t="s">
        <v>48</v>
      </c>
      <c r="D1662" s="17" t="s">
        <v>55</v>
      </c>
      <c r="E1662" s="96" t="s">
        <v>38</v>
      </c>
      <c r="F1662" s="96" t="s">
        <v>38</v>
      </c>
      <c r="G1662" s="19">
        <v>0</v>
      </c>
      <c r="H1662" s="96" t="s">
        <v>38</v>
      </c>
      <c r="I1662" s="96" t="s">
        <v>38</v>
      </c>
      <c r="J1662" s="19">
        <v>22.24</v>
      </c>
      <c r="K1662" s="19">
        <v>0</v>
      </c>
      <c r="L1662" t="str">
        <f>VLOOKUP(LEFT(A1662,FIND("-",A1662)-1),MASTER!A:C,2,FALSE())</f>
        <v>Gold</v>
      </c>
      <c r="M1662" t="str">
        <f>VLOOKUP(LEFT(A1662,FIND("-",A1662)-1),MASTER!A:C,3,FALSE())</f>
        <v>Sale</v>
      </c>
      <c r="N1662" t="str">
        <f t="shared" si="133"/>
        <v/>
      </c>
      <c r="O1662" t="str">
        <f t="shared" si="134"/>
        <v/>
      </c>
      <c r="P1662">
        <f t="shared" si="135"/>
        <v>0</v>
      </c>
      <c r="Q1662">
        <f t="shared" si="136"/>
        <v>0</v>
      </c>
      <c r="R1662">
        <f t="shared" si="137"/>
        <v>0</v>
      </c>
    </row>
    <row r="1663" spans="1:18" ht="15" customHeight="1">
      <c r="A1663" s="17" t="s">
        <v>242</v>
      </c>
      <c r="B1663" s="17" t="s">
        <v>232</v>
      </c>
      <c r="C1663" s="17" t="s">
        <v>48</v>
      </c>
      <c r="D1663" s="17" t="s">
        <v>52</v>
      </c>
      <c r="E1663" s="96" t="s">
        <v>38</v>
      </c>
      <c r="F1663" s="96" t="s">
        <v>38</v>
      </c>
      <c r="G1663" s="19">
        <v>0</v>
      </c>
      <c r="H1663" s="96" t="s">
        <v>38</v>
      </c>
      <c r="I1663" s="96" t="s">
        <v>38</v>
      </c>
      <c r="J1663" s="19">
        <v>335.99</v>
      </c>
      <c r="K1663" s="19">
        <v>0</v>
      </c>
      <c r="L1663" t="str">
        <f>VLOOKUP(LEFT(A1663,FIND("-",A1663)-1),MASTER!A:C,2,FALSE())</f>
        <v>Gold</v>
      </c>
      <c r="M1663" t="str">
        <f>VLOOKUP(LEFT(A1663,FIND("-",A1663)-1),MASTER!A:C,3,FALSE())</f>
        <v>Sale</v>
      </c>
      <c r="N1663" t="str">
        <f t="shared" si="133"/>
        <v/>
      </c>
      <c r="O1663" t="str">
        <f t="shared" si="134"/>
        <v/>
      </c>
      <c r="P1663">
        <f t="shared" si="135"/>
        <v>0</v>
      </c>
      <c r="Q1663">
        <f t="shared" si="136"/>
        <v>0</v>
      </c>
      <c r="R1663">
        <f t="shared" si="137"/>
        <v>0</v>
      </c>
    </row>
    <row r="1664" spans="1:18" ht="15" customHeight="1">
      <c r="A1664" s="17" t="s">
        <v>242</v>
      </c>
      <c r="B1664" s="17" t="s">
        <v>232</v>
      </c>
      <c r="C1664" s="17" t="s">
        <v>48</v>
      </c>
      <c r="D1664" s="17" t="s">
        <v>53</v>
      </c>
      <c r="E1664" s="96" t="s">
        <v>38</v>
      </c>
      <c r="F1664" s="96" t="s">
        <v>38</v>
      </c>
      <c r="G1664" s="19">
        <v>0</v>
      </c>
      <c r="H1664" s="96" t="s">
        <v>38</v>
      </c>
      <c r="I1664" s="96" t="s">
        <v>38</v>
      </c>
      <c r="J1664" s="19">
        <v>335.99</v>
      </c>
      <c r="K1664" s="19">
        <v>0</v>
      </c>
      <c r="L1664" t="str">
        <f>VLOOKUP(LEFT(A1664,FIND("-",A1664)-1),MASTER!A:C,2,FALSE())</f>
        <v>Gold</v>
      </c>
      <c r="M1664" t="str">
        <f>VLOOKUP(LEFT(A1664,FIND("-",A1664)-1),MASTER!A:C,3,FALSE())</f>
        <v>Sale</v>
      </c>
      <c r="N1664" t="str">
        <f t="shared" si="133"/>
        <v/>
      </c>
      <c r="O1664" t="str">
        <f t="shared" si="134"/>
        <v/>
      </c>
      <c r="P1664">
        <f t="shared" si="135"/>
        <v>0</v>
      </c>
      <c r="Q1664">
        <f t="shared" si="136"/>
        <v>0</v>
      </c>
      <c r="R1664">
        <f t="shared" si="137"/>
        <v>0</v>
      </c>
    </row>
    <row r="1665" spans="1:18" ht="15" customHeight="1">
      <c r="A1665" s="17" t="s">
        <v>242</v>
      </c>
      <c r="B1665" s="17" t="s">
        <v>232</v>
      </c>
      <c r="C1665" s="17" t="s">
        <v>48</v>
      </c>
      <c r="D1665" s="17" t="s">
        <v>52</v>
      </c>
      <c r="E1665" s="96" t="s">
        <v>38</v>
      </c>
      <c r="F1665" s="96" t="s">
        <v>38</v>
      </c>
      <c r="G1665" s="19">
        <v>0</v>
      </c>
      <c r="H1665" s="96" t="s">
        <v>38</v>
      </c>
      <c r="I1665" s="96" t="s">
        <v>38</v>
      </c>
      <c r="J1665" s="19">
        <v>18.899999999999999</v>
      </c>
      <c r="K1665" s="19">
        <v>0</v>
      </c>
      <c r="L1665" t="str">
        <f>VLOOKUP(LEFT(A1665,FIND("-",A1665)-1),MASTER!A:C,2,FALSE())</f>
        <v>Gold</v>
      </c>
      <c r="M1665" t="str">
        <f>VLOOKUP(LEFT(A1665,FIND("-",A1665)-1),MASTER!A:C,3,FALSE())</f>
        <v>Sale</v>
      </c>
      <c r="N1665" t="str">
        <f t="shared" si="133"/>
        <v/>
      </c>
      <c r="O1665" t="str">
        <f t="shared" si="134"/>
        <v/>
      </c>
      <c r="P1665">
        <f t="shared" si="135"/>
        <v>0</v>
      </c>
      <c r="Q1665">
        <f t="shared" si="136"/>
        <v>0</v>
      </c>
      <c r="R1665">
        <f t="shared" si="137"/>
        <v>0</v>
      </c>
    </row>
    <row r="1666" spans="1:18" ht="15" customHeight="1">
      <c r="A1666" s="17" t="s">
        <v>242</v>
      </c>
      <c r="B1666" s="17" t="s">
        <v>232</v>
      </c>
      <c r="C1666" s="17" t="s">
        <v>48</v>
      </c>
      <c r="D1666" s="17" t="s">
        <v>53</v>
      </c>
      <c r="E1666" s="96" t="s">
        <v>38</v>
      </c>
      <c r="F1666" s="96" t="s">
        <v>38</v>
      </c>
      <c r="G1666" s="19">
        <v>0</v>
      </c>
      <c r="H1666" s="96" t="s">
        <v>38</v>
      </c>
      <c r="I1666" s="96" t="s">
        <v>38</v>
      </c>
      <c r="J1666" s="19">
        <v>18.899999999999999</v>
      </c>
      <c r="K1666" s="19">
        <v>0</v>
      </c>
      <c r="L1666" t="str">
        <f>VLOOKUP(LEFT(A1666,FIND("-",A1666)-1),MASTER!A:C,2,FALSE())</f>
        <v>Gold</v>
      </c>
      <c r="M1666" t="str">
        <f>VLOOKUP(LEFT(A1666,FIND("-",A1666)-1),MASTER!A:C,3,FALSE())</f>
        <v>Sale</v>
      </c>
      <c r="N1666" t="str">
        <f t="shared" si="133"/>
        <v/>
      </c>
      <c r="O1666" t="str">
        <f t="shared" si="134"/>
        <v/>
      </c>
      <c r="P1666">
        <f t="shared" si="135"/>
        <v>0</v>
      </c>
      <c r="Q1666">
        <f t="shared" si="136"/>
        <v>0</v>
      </c>
      <c r="R1666">
        <f t="shared" si="137"/>
        <v>0</v>
      </c>
    </row>
    <row r="1667" spans="1:18" ht="15" customHeight="1">
      <c r="A1667" s="17" t="s">
        <v>242</v>
      </c>
      <c r="B1667" s="17" t="s">
        <v>232</v>
      </c>
      <c r="C1667" s="17" t="s">
        <v>48</v>
      </c>
      <c r="D1667" s="17" t="s">
        <v>60</v>
      </c>
      <c r="E1667" s="96" t="s">
        <v>38</v>
      </c>
      <c r="F1667" s="96" t="s">
        <v>38</v>
      </c>
      <c r="G1667" s="19">
        <v>0</v>
      </c>
      <c r="H1667" s="96" t="s">
        <v>38</v>
      </c>
      <c r="I1667" s="96" t="s">
        <v>38</v>
      </c>
      <c r="J1667" s="19">
        <v>6682.09</v>
      </c>
      <c r="K1667" s="19">
        <v>0</v>
      </c>
      <c r="L1667" t="str">
        <f>VLOOKUP(LEFT(A1667,FIND("-",A1667)-1),MASTER!A:C,2,FALSE())</f>
        <v>Gold</v>
      </c>
      <c r="M1667" t="str">
        <f>VLOOKUP(LEFT(A1667,FIND("-",A1667)-1),MASTER!A:C,3,FALSE())</f>
        <v>Sale</v>
      </c>
      <c r="N1667" t="str">
        <f t="shared" si="133"/>
        <v/>
      </c>
      <c r="O1667" t="str">
        <f t="shared" si="134"/>
        <v/>
      </c>
      <c r="P1667">
        <f t="shared" si="135"/>
        <v>0</v>
      </c>
      <c r="Q1667">
        <f t="shared" si="136"/>
        <v>0</v>
      </c>
      <c r="R1667">
        <f t="shared" si="137"/>
        <v>0</v>
      </c>
    </row>
    <row r="1668" spans="1:18" ht="15" customHeight="1">
      <c r="A1668" s="17" t="s">
        <v>242</v>
      </c>
      <c r="B1668" s="17" t="s">
        <v>232</v>
      </c>
      <c r="C1668" s="17" t="s">
        <v>48</v>
      </c>
      <c r="D1668" s="17" t="s">
        <v>61</v>
      </c>
      <c r="E1668" s="96" t="s">
        <v>38</v>
      </c>
      <c r="F1668" s="96" t="s">
        <v>38</v>
      </c>
      <c r="G1668" s="19">
        <v>0</v>
      </c>
      <c r="H1668" s="96" t="s">
        <v>38</v>
      </c>
      <c r="I1668" s="96" t="s">
        <v>38</v>
      </c>
      <c r="J1668" s="19">
        <v>6682.09</v>
      </c>
      <c r="K1668" s="19">
        <v>0</v>
      </c>
      <c r="L1668" t="str">
        <f>VLOOKUP(LEFT(A1668,FIND("-",A1668)-1),MASTER!A:C,2,FALSE())</f>
        <v>Gold</v>
      </c>
      <c r="M1668" t="str">
        <f>VLOOKUP(LEFT(A1668,FIND("-",A1668)-1),MASTER!A:C,3,FALSE())</f>
        <v>Sale</v>
      </c>
      <c r="N1668" t="str">
        <f t="shared" si="133"/>
        <v/>
      </c>
      <c r="O1668" t="str">
        <f t="shared" si="134"/>
        <v/>
      </c>
      <c r="P1668">
        <f t="shared" si="135"/>
        <v>0</v>
      </c>
      <c r="Q1668">
        <f t="shared" si="136"/>
        <v>0</v>
      </c>
      <c r="R1668">
        <f t="shared" si="137"/>
        <v>0</v>
      </c>
    </row>
    <row r="1669" spans="1:18" ht="15" customHeight="1">
      <c r="A1669" s="17" t="s">
        <v>242</v>
      </c>
      <c r="B1669" s="17" t="s">
        <v>232</v>
      </c>
      <c r="C1669" s="17" t="s">
        <v>48</v>
      </c>
      <c r="D1669" s="17" t="s">
        <v>60</v>
      </c>
      <c r="E1669" s="96" t="s">
        <v>38</v>
      </c>
      <c r="F1669" s="96" t="s">
        <v>38</v>
      </c>
      <c r="G1669" s="19">
        <v>0</v>
      </c>
      <c r="H1669" s="96" t="s">
        <v>38</v>
      </c>
      <c r="I1669" s="96" t="s">
        <v>38</v>
      </c>
      <c r="J1669" s="19">
        <v>13.41</v>
      </c>
      <c r="K1669" s="19">
        <v>0</v>
      </c>
      <c r="L1669" t="str">
        <f>VLOOKUP(LEFT(A1669,FIND("-",A1669)-1),MASTER!A:C,2,FALSE())</f>
        <v>Gold</v>
      </c>
      <c r="M1669" t="str">
        <f>VLOOKUP(LEFT(A1669,FIND("-",A1669)-1),MASTER!A:C,3,FALSE())</f>
        <v>Sale</v>
      </c>
      <c r="N1669" t="str">
        <f t="shared" si="133"/>
        <v/>
      </c>
      <c r="O1669" t="str">
        <f t="shared" si="134"/>
        <v/>
      </c>
      <c r="P1669">
        <f t="shared" si="135"/>
        <v>0</v>
      </c>
      <c r="Q1669">
        <f t="shared" si="136"/>
        <v>0</v>
      </c>
      <c r="R1669">
        <f t="shared" si="137"/>
        <v>0</v>
      </c>
    </row>
    <row r="1670" spans="1:18" ht="15" customHeight="1">
      <c r="A1670" s="17" t="s">
        <v>242</v>
      </c>
      <c r="B1670" s="17" t="s">
        <v>232</v>
      </c>
      <c r="C1670" s="17" t="s">
        <v>48</v>
      </c>
      <c r="D1670" s="17" t="s">
        <v>61</v>
      </c>
      <c r="E1670" s="96" t="s">
        <v>38</v>
      </c>
      <c r="F1670" s="96" t="s">
        <v>38</v>
      </c>
      <c r="G1670" s="19">
        <v>0</v>
      </c>
      <c r="H1670" s="96" t="s">
        <v>38</v>
      </c>
      <c r="I1670" s="96" t="s">
        <v>38</v>
      </c>
      <c r="J1670" s="19">
        <v>13.41</v>
      </c>
      <c r="K1670" s="19">
        <v>0</v>
      </c>
      <c r="L1670" t="str">
        <f>VLOOKUP(LEFT(A1670,FIND("-",A1670)-1),MASTER!A:C,2,FALSE())</f>
        <v>Gold</v>
      </c>
      <c r="M1670" t="str">
        <f>VLOOKUP(LEFT(A1670,FIND("-",A1670)-1),MASTER!A:C,3,FALSE())</f>
        <v>Sale</v>
      </c>
      <c r="N1670" t="str">
        <f t="shared" si="133"/>
        <v/>
      </c>
      <c r="O1670" t="str">
        <f t="shared" si="134"/>
        <v/>
      </c>
      <c r="P1670">
        <f t="shared" si="135"/>
        <v>0</v>
      </c>
      <c r="Q1670">
        <f t="shared" si="136"/>
        <v>0</v>
      </c>
      <c r="R1670">
        <f t="shared" si="137"/>
        <v>0</v>
      </c>
    </row>
    <row r="1671" spans="1:18" ht="15" customHeight="1">
      <c r="A1671" s="17" t="s">
        <v>242</v>
      </c>
      <c r="B1671" s="17" t="s">
        <v>232</v>
      </c>
      <c r="C1671" s="17" t="s">
        <v>48</v>
      </c>
      <c r="D1671" s="17" t="s">
        <v>60</v>
      </c>
      <c r="E1671" s="96" t="s">
        <v>38</v>
      </c>
      <c r="F1671" s="96" t="s">
        <v>38</v>
      </c>
      <c r="G1671" s="19">
        <v>0</v>
      </c>
      <c r="H1671" s="96" t="s">
        <v>38</v>
      </c>
      <c r="I1671" s="96" t="s">
        <v>38</v>
      </c>
      <c r="J1671" s="19">
        <v>2.33</v>
      </c>
      <c r="K1671" s="19">
        <v>0</v>
      </c>
      <c r="L1671" t="str">
        <f>VLOOKUP(LEFT(A1671,FIND("-",A1671)-1),MASTER!A:C,2,FALSE())</f>
        <v>Gold</v>
      </c>
      <c r="M1671" t="str">
        <f>VLOOKUP(LEFT(A1671,FIND("-",A1671)-1),MASTER!A:C,3,FALSE())</f>
        <v>Sale</v>
      </c>
      <c r="N1671" t="str">
        <f t="shared" si="133"/>
        <v/>
      </c>
      <c r="O1671" t="str">
        <f t="shared" si="134"/>
        <v/>
      </c>
      <c r="P1671">
        <f t="shared" si="135"/>
        <v>0</v>
      </c>
      <c r="Q1671">
        <f t="shared" si="136"/>
        <v>0</v>
      </c>
      <c r="R1671">
        <f t="shared" si="137"/>
        <v>0</v>
      </c>
    </row>
    <row r="1672" spans="1:18" ht="15" customHeight="1">
      <c r="A1672" s="17" t="s">
        <v>242</v>
      </c>
      <c r="B1672" s="17" t="s">
        <v>232</v>
      </c>
      <c r="C1672" s="17" t="s">
        <v>48</v>
      </c>
      <c r="D1672" s="17" t="s">
        <v>61</v>
      </c>
      <c r="E1672" s="96" t="s">
        <v>38</v>
      </c>
      <c r="F1672" s="96" t="s">
        <v>38</v>
      </c>
      <c r="G1672" s="19">
        <v>0</v>
      </c>
      <c r="H1672" s="96" t="s">
        <v>38</v>
      </c>
      <c r="I1672" s="96" t="s">
        <v>38</v>
      </c>
      <c r="J1672" s="19">
        <v>2.33</v>
      </c>
      <c r="K1672" s="19">
        <v>0</v>
      </c>
      <c r="L1672" t="str">
        <f>VLOOKUP(LEFT(A1672,FIND("-",A1672)-1),MASTER!A:C,2,FALSE())</f>
        <v>Gold</v>
      </c>
      <c r="M1672" t="str">
        <f>VLOOKUP(LEFT(A1672,FIND("-",A1672)-1),MASTER!A:C,3,FALSE())</f>
        <v>Sale</v>
      </c>
      <c r="N1672" t="str">
        <f t="shared" si="133"/>
        <v/>
      </c>
      <c r="O1672" t="str">
        <f t="shared" si="134"/>
        <v/>
      </c>
      <c r="P1672">
        <f t="shared" si="135"/>
        <v>0</v>
      </c>
      <c r="Q1672">
        <f t="shared" si="136"/>
        <v>0</v>
      </c>
      <c r="R1672">
        <f t="shared" si="137"/>
        <v>0</v>
      </c>
    </row>
    <row r="1673" spans="1:18" ht="15" customHeight="1">
      <c r="A1673" s="17" t="s">
        <v>242</v>
      </c>
      <c r="B1673" s="17" t="s">
        <v>232</v>
      </c>
      <c r="C1673" s="17" t="s">
        <v>48</v>
      </c>
      <c r="D1673" s="17" t="s">
        <v>42</v>
      </c>
      <c r="E1673" s="96" t="s">
        <v>38</v>
      </c>
      <c r="F1673" s="96" t="s">
        <v>38</v>
      </c>
      <c r="G1673" s="19">
        <v>0</v>
      </c>
      <c r="H1673" s="96" t="s">
        <v>38</v>
      </c>
      <c r="I1673" s="96" t="s">
        <v>38</v>
      </c>
      <c r="J1673" s="19">
        <v>0.4</v>
      </c>
      <c r="K1673" s="19">
        <v>0</v>
      </c>
      <c r="L1673" t="str">
        <f>VLOOKUP(LEFT(A1673,FIND("-",A1673)-1),MASTER!A:C,2,FALSE())</f>
        <v>Gold</v>
      </c>
      <c r="M1673" t="str">
        <f>VLOOKUP(LEFT(A1673,FIND("-",A1673)-1),MASTER!A:C,3,FALSE())</f>
        <v>Sale</v>
      </c>
      <c r="N1673" t="str">
        <f t="shared" si="133"/>
        <v/>
      </c>
      <c r="O1673" t="str">
        <f t="shared" si="134"/>
        <v/>
      </c>
      <c r="P1673">
        <f t="shared" si="135"/>
        <v>0</v>
      </c>
      <c r="Q1673">
        <f t="shared" si="136"/>
        <v>0</v>
      </c>
      <c r="R1673">
        <f t="shared" si="137"/>
        <v>0</v>
      </c>
    </row>
    <row r="1674" spans="1:18" ht="15" customHeight="1">
      <c r="A1674" s="17" t="s">
        <v>242</v>
      </c>
      <c r="B1674" s="17" t="s">
        <v>232</v>
      </c>
      <c r="C1674" s="17" t="s">
        <v>48</v>
      </c>
      <c r="D1674" s="17" t="s">
        <v>43</v>
      </c>
      <c r="E1674" s="96" t="s">
        <v>38</v>
      </c>
      <c r="F1674" s="96" t="s">
        <v>38</v>
      </c>
      <c r="G1674" s="19">
        <v>883260</v>
      </c>
      <c r="H1674" s="96" t="s">
        <v>38</v>
      </c>
      <c r="I1674" s="96" t="s">
        <v>38</v>
      </c>
      <c r="J1674" s="19">
        <v>0</v>
      </c>
      <c r="K1674" s="19">
        <v>0</v>
      </c>
      <c r="L1674" t="str">
        <f>VLOOKUP(LEFT(A1674,FIND("-",A1674)-1),MASTER!A:C,2,FALSE())</f>
        <v>Gold</v>
      </c>
      <c r="M1674" t="str">
        <f>VLOOKUP(LEFT(A1674,FIND("-",A1674)-1),MASTER!A:C,3,FALSE())</f>
        <v>Sale</v>
      </c>
      <c r="N1674" t="str">
        <f t="shared" si="133"/>
        <v/>
      </c>
      <c r="O1674" t="str">
        <f t="shared" si="134"/>
        <v/>
      </c>
      <c r="P1674">
        <f t="shared" si="135"/>
        <v>0</v>
      </c>
      <c r="Q1674">
        <f t="shared" si="136"/>
        <v>0</v>
      </c>
      <c r="R1674">
        <f t="shared" si="137"/>
        <v>0</v>
      </c>
    </row>
    <row r="1675" spans="1:18" ht="15" customHeight="1">
      <c r="A1675" s="17" t="s">
        <v>243</v>
      </c>
      <c r="B1675" s="17" t="s">
        <v>232</v>
      </c>
      <c r="C1675" s="17" t="s">
        <v>48</v>
      </c>
      <c r="D1675" s="17" t="s">
        <v>49</v>
      </c>
      <c r="E1675" s="96" t="s">
        <v>38</v>
      </c>
      <c r="F1675" s="19">
        <v>0</v>
      </c>
      <c r="G1675" s="19">
        <v>0</v>
      </c>
      <c r="H1675" s="97">
        <v>1513.819</v>
      </c>
      <c r="I1675" s="19">
        <v>6879.4</v>
      </c>
      <c r="J1675" s="19">
        <v>9882172.8900000006</v>
      </c>
      <c r="K1675" s="19">
        <v>9882172.8900000006</v>
      </c>
      <c r="L1675" t="str">
        <f>VLOOKUP(LEFT(A1675,FIND("-",A1675)-1),MASTER!A:C,2,FALSE())</f>
        <v>Gold</v>
      </c>
      <c r="M1675" t="str">
        <f>VLOOKUP(LEFT(A1675,FIND("-",A1675)-1),MASTER!A:C,3,FALSE())</f>
        <v>Sale</v>
      </c>
      <c r="N1675">
        <f t="shared" si="133"/>
        <v>1513.819</v>
      </c>
      <c r="O1675">
        <f t="shared" si="134"/>
        <v>6879.4</v>
      </c>
      <c r="P1675">
        <f t="shared" si="135"/>
        <v>10414166.429</v>
      </c>
      <c r="Q1675">
        <f t="shared" si="136"/>
        <v>10414166.429</v>
      </c>
      <c r="R1675">
        <f t="shared" si="137"/>
        <v>0</v>
      </c>
    </row>
    <row r="1676" spans="1:18" ht="15" customHeight="1">
      <c r="A1676" s="17" t="s">
        <v>243</v>
      </c>
      <c r="B1676" s="17" t="s">
        <v>232</v>
      </c>
      <c r="C1676" s="17" t="s">
        <v>48</v>
      </c>
      <c r="D1676" s="17" t="s">
        <v>51</v>
      </c>
      <c r="E1676" s="96" t="s">
        <v>38</v>
      </c>
      <c r="F1676" s="96" t="s">
        <v>38</v>
      </c>
      <c r="G1676" s="19">
        <v>0</v>
      </c>
      <c r="H1676" s="96" t="s">
        <v>38</v>
      </c>
      <c r="I1676" s="96" t="s">
        <v>38</v>
      </c>
      <c r="J1676" s="19">
        <v>16259.9</v>
      </c>
      <c r="K1676" s="19">
        <v>16259.9</v>
      </c>
      <c r="L1676" t="str">
        <f>VLOOKUP(LEFT(A1676,FIND("-",A1676)-1),MASTER!A:C,2,FALSE())</f>
        <v>Gold</v>
      </c>
      <c r="M1676" t="str">
        <f>VLOOKUP(LEFT(A1676,FIND("-",A1676)-1),MASTER!A:C,3,FALSE())</f>
        <v>Sale</v>
      </c>
      <c r="N1676" t="str">
        <f t="shared" si="133"/>
        <v/>
      </c>
      <c r="O1676" t="str">
        <f t="shared" si="134"/>
        <v/>
      </c>
      <c r="P1676">
        <f t="shared" si="135"/>
        <v>0</v>
      </c>
      <c r="Q1676">
        <f t="shared" si="136"/>
        <v>0</v>
      </c>
      <c r="R1676">
        <f t="shared" si="137"/>
        <v>0</v>
      </c>
    </row>
    <row r="1677" spans="1:18" ht="15" customHeight="1">
      <c r="A1677" s="17" t="s">
        <v>243</v>
      </c>
      <c r="B1677" s="17" t="s">
        <v>232</v>
      </c>
      <c r="C1677" s="17" t="s">
        <v>48</v>
      </c>
      <c r="D1677" s="17" t="s">
        <v>50</v>
      </c>
      <c r="E1677" s="96" t="s">
        <v>38</v>
      </c>
      <c r="F1677" s="96" t="s">
        <v>38</v>
      </c>
      <c r="G1677" s="19">
        <v>0</v>
      </c>
      <c r="H1677" s="96" t="s">
        <v>38</v>
      </c>
      <c r="I1677" s="96" t="s">
        <v>38</v>
      </c>
      <c r="J1677" s="19">
        <v>485499.87</v>
      </c>
      <c r="K1677" s="19">
        <v>485499.87</v>
      </c>
      <c r="L1677" t="str">
        <f>VLOOKUP(LEFT(A1677,FIND("-",A1677)-1),MASTER!A:C,2,FALSE())</f>
        <v>Gold</v>
      </c>
      <c r="M1677" t="str">
        <f>VLOOKUP(LEFT(A1677,FIND("-",A1677)-1),MASTER!A:C,3,FALSE())</f>
        <v>Sale</v>
      </c>
      <c r="N1677" t="str">
        <f t="shared" si="133"/>
        <v/>
      </c>
      <c r="O1677" t="str">
        <f t="shared" si="134"/>
        <v/>
      </c>
      <c r="P1677">
        <f t="shared" si="135"/>
        <v>0</v>
      </c>
      <c r="Q1677">
        <f t="shared" si="136"/>
        <v>0</v>
      </c>
      <c r="R1677">
        <f t="shared" si="137"/>
        <v>0</v>
      </c>
    </row>
    <row r="1678" spans="1:18" ht="15" customHeight="1">
      <c r="A1678" s="17" t="s">
        <v>243</v>
      </c>
      <c r="B1678" s="17" t="s">
        <v>232</v>
      </c>
      <c r="C1678" s="17" t="s">
        <v>48</v>
      </c>
      <c r="D1678" s="17" t="s">
        <v>56</v>
      </c>
      <c r="E1678" s="96" t="s">
        <v>38</v>
      </c>
      <c r="F1678" s="96" t="s">
        <v>38</v>
      </c>
      <c r="G1678" s="19">
        <v>0</v>
      </c>
      <c r="H1678" s="96" t="s">
        <v>38</v>
      </c>
      <c r="I1678" s="96" t="s">
        <v>38</v>
      </c>
      <c r="J1678" s="19">
        <v>21.25</v>
      </c>
      <c r="K1678" s="19">
        <v>21.25</v>
      </c>
      <c r="L1678" t="str">
        <f>VLOOKUP(LEFT(A1678,FIND("-",A1678)-1),MASTER!A:C,2,FALSE())</f>
        <v>Gold</v>
      </c>
      <c r="M1678" t="str">
        <f>VLOOKUP(LEFT(A1678,FIND("-",A1678)-1),MASTER!A:C,3,FALSE())</f>
        <v>Sale</v>
      </c>
      <c r="N1678" t="str">
        <f t="shared" si="133"/>
        <v/>
      </c>
      <c r="O1678" t="str">
        <f t="shared" si="134"/>
        <v/>
      </c>
      <c r="P1678">
        <f t="shared" si="135"/>
        <v>0</v>
      </c>
      <c r="Q1678">
        <f t="shared" si="136"/>
        <v>0</v>
      </c>
      <c r="R1678">
        <f t="shared" si="137"/>
        <v>0</v>
      </c>
    </row>
    <row r="1679" spans="1:18" ht="15" customHeight="1">
      <c r="A1679" s="17" t="s">
        <v>243</v>
      </c>
      <c r="B1679" s="17" t="s">
        <v>232</v>
      </c>
      <c r="C1679" s="17" t="s">
        <v>48</v>
      </c>
      <c r="D1679" s="17" t="s">
        <v>57</v>
      </c>
      <c r="E1679" s="96" t="s">
        <v>38</v>
      </c>
      <c r="F1679" s="96" t="s">
        <v>38</v>
      </c>
      <c r="G1679" s="19">
        <v>0</v>
      </c>
      <c r="H1679" s="96" t="s">
        <v>38</v>
      </c>
      <c r="I1679" s="96" t="s">
        <v>38</v>
      </c>
      <c r="J1679" s="19">
        <v>531993.4</v>
      </c>
      <c r="K1679" s="19">
        <v>531993.4</v>
      </c>
      <c r="L1679" t="str">
        <f>VLOOKUP(LEFT(A1679,FIND("-",A1679)-1),MASTER!A:C,2,FALSE())</f>
        <v>Gold</v>
      </c>
      <c r="M1679" t="str">
        <f>VLOOKUP(LEFT(A1679,FIND("-",A1679)-1),MASTER!A:C,3,FALSE())</f>
        <v>Sale</v>
      </c>
      <c r="N1679" t="str">
        <f t="shared" si="133"/>
        <v/>
      </c>
      <c r="O1679" t="str">
        <f t="shared" si="134"/>
        <v/>
      </c>
      <c r="P1679">
        <f t="shared" si="135"/>
        <v>0</v>
      </c>
      <c r="Q1679">
        <f t="shared" si="136"/>
        <v>0</v>
      </c>
      <c r="R1679">
        <f t="shared" si="137"/>
        <v>0</v>
      </c>
    </row>
    <row r="1680" spans="1:18" ht="15" customHeight="1">
      <c r="A1680" s="17" t="s">
        <v>243</v>
      </c>
      <c r="B1680" s="17" t="s">
        <v>232</v>
      </c>
      <c r="C1680" s="17" t="s">
        <v>48</v>
      </c>
      <c r="D1680" s="17" t="s">
        <v>58</v>
      </c>
      <c r="E1680" s="96" t="s">
        <v>38</v>
      </c>
      <c r="F1680" s="96" t="s">
        <v>38</v>
      </c>
      <c r="G1680" s="19">
        <v>0</v>
      </c>
      <c r="H1680" s="96" t="s">
        <v>38</v>
      </c>
      <c r="I1680" s="96" t="s">
        <v>38</v>
      </c>
      <c r="J1680" s="19">
        <v>1059.43</v>
      </c>
      <c r="K1680" s="19">
        <v>1059.43</v>
      </c>
      <c r="L1680" t="str">
        <f>VLOOKUP(LEFT(A1680,FIND("-",A1680)-1),MASTER!A:C,2,FALSE())</f>
        <v>Gold</v>
      </c>
      <c r="M1680" t="str">
        <f>VLOOKUP(LEFT(A1680,FIND("-",A1680)-1),MASTER!A:C,3,FALSE())</f>
        <v>Sale</v>
      </c>
      <c r="N1680" t="str">
        <f t="shared" si="133"/>
        <v/>
      </c>
      <c r="O1680" t="str">
        <f t="shared" si="134"/>
        <v/>
      </c>
      <c r="P1680">
        <f t="shared" si="135"/>
        <v>0</v>
      </c>
      <c r="Q1680">
        <f t="shared" si="136"/>
        <v>0</v>
      </c>
      <c r="R1680">
        <f t="shared" si="137"/>
        <v>0</v>
      </c>
    </row>
    <row r="1681" spans="1:18" ht="15" customHeight="1">
      <c r="A1681" s="17" t="s">
        <v>243</v>
      </c>
      <c r="B1681" s="17" t="s">
        <v>232</v>
      </c>
      <c r="C1681" s="17" t="s">
        <v>48</v>
      </c>
      <c r="D1681" s="17" t="s">
        <v>59</v>
      </c>
      <c r="E1681" s="96" t="s">
        <v>38</v>
      </c>
      <c r="F1681" s="96" t="s">
        <v>38</v>
      </c>
      <c r="G1681" s="19">
        <v>0</v>
      </c>
      <c r="H1681" s="96" t="s">
        <v>38</v>
      </c>
      <c r="I1681" s="96" t="s">
        <v>38</v>
      </c>
      <c r="J1681" s="19">
        <v>76</v>
      </c>
      <c r="K1681" s="19">
        <v>76</v>
      </c>
      <c r="L1681" t="str">
        <f>VLOOKUP(LEFT(A1681,FIND("-",A1681)-1),MASTER!A:C,2,FALSE())</f>
        <v>Gold</v>
      </c>
      <c r="M1681" t="str">
        <f>VLOOKUP(LEFT(A1681,FIND("-",A1681)-1),MASTER!A:C,3,FALSE())</f>
        <v>Sale</v>
      </c>
      <c r="N1681" t="str">
        <f t="shared" si="133"/>
        <v/>
      </c>
      <c r="O1681" t="str">
        <f t="shared" si="134"/>
        <v/>
      </c>
      <c r="P1681">
        <f t="shared" si="135"/>
        <v>0</v>
      </c>
      <c r="Q1681">
        <f t="shared" si="136"/>
        <v>0</v>
      </c>
      <c r="R1681">
        <f t="shared" si="137"/>
        <v>0</v>
      </c>
    </row>
    <row r="1682" spans="1:18" ht="15" customHeight="1">
      <c r="A1682" s="17" t="s">
        <v>243</v>
      </c>
      <c r="B1682" s="17" t="s">
        <v>232</v>
      </c>
      <c r="C1682" s="17" t="s">
        <v>48</v>
      </c>
      <c r="D1682" s="17" t="s">
        <v>52</v>
      </c>
      <c r="E1682" s="96" t="s">
        <v>38</v>
      </c>
      <c r="F1682" s="96" t="s">
        <v>38</v>
      </c>
      <c r="G1682" s="19">
        <v>0</v>
      </c>
      <c r="H1682" s="96" t="s">
        <v>38</v>
      </c>
      <c r="I1682" s="96" t="s">
        <v>38</v>
      </c>
      <c r="J1682" s="19">
        <v>148232.59</v>
      </c>
      <c r="K1682" s="19">
        <v>0</v>
      </c>
      <c r="L1682" t="str">
        <f>VLOOKUP(LEFT(A1682,FIND("-",A1682)-1),MASTER!A:C,2,FALSE())</f>
        <v>Gold</v>
      </c>
      <c r="M1682" t="str">
        <f>VLOOKUP(LEFT(A1682,FIND("-",A1682)-1),MASTER!A:C,3,FALSE())</f>
        <v>Sale</v>
      </c>
      <c r="N1682" t="str">
        <f t="shared" si="133"/>
        <v/>
      </c>
      <c r="O1682" t="str">
        <f t="shared" si="134"/>
        <v/>
      </c>
      <c r="P1682">
        <f t="shared" si="135"/>
        <v>0</v>
      </c>
      <c r="Q1682">
        <f t="shared" si="136"/>
        <v>0</v>
      </c>
      <c r="R1682">
        <f t="shared" si="137"/>
        <v>0</v>
      </c>
    </row>
    <row r="1683" spans="1:18" ht="15" customHeight="1">
      <c r="A1683" s="17" t="s">
        <v>243</v>
      </c>
      <c r="B1683" s="17" t="s">
        <v>232</v>
      </c>
      <c r="C1683" s="17" t="s">
        <v>48</v>
      </c>
      <c r="D1683" s="17" t="s">
        <v>53</v>
      </c>
      <c r="E1683" s="96" t="s">
        <v>38</v>
      </c>
      <c r="F1683" s="96" t="s">
        <v>38</v>
      </c>
      <c r="G1683" s="19">
        <v>0</v>
      </c>
      <c r="H1683" s="96" t="s">
        <v>38</v>
      </c>
      <c r="I1683" s="96" t="s">
        <v>38</v>
      </c>
      <c r="J1683" s="19">
        <v>148232.59</v>
      </c>
      <c r="K1683" s="19">
        <v>0</v>
      </c>
      <c r="L1683" t="str">
        <f>VLOOKUP(LEFT(A1683,FIND("-",A1683)-1),MASTER!A:C,2,FALSE())</f>
        <v>Gold</v>
      </c>
      <c r="M1683" t="str">
        <f>VLOOKUP(LEFT(A1683,FIND("-",A1683)-1),MASTER!A:C,3,FALSE())</f>
        <v>Sale</v>
      </c>
      <c r="N1683" t="str">
        <f t="shared" si="133"/>
        <v/>
      </c>
      <c r="O1683" t="str">
        <f t="shared" si="134"/>
        <v/>
      </c>
      <c r="P1683">
        <f t="shared" si="135"/>
        <v>0</v>
      </c>
      <c r="Q1683">
        <f t="shared" si="136"/>
        <v>0</v>
      </c>
      <c r="R1683">
        <f t="shared" si="137"/>
        <v>0</v>
      </c>
    </row>
    <row r="1684" spans="1:18" ht="15" customHeight="1">
      <c r="A1684" s="17" t="s">
        <v>243</v>
      </c>
      <c r="B1684" s="17" t="s">
        <v>232</v>
      </c>
      <c r="C1684" s="17" t="s">
        <v>48</v>
      </c>
      <c r="D1684" s="17" t="s">
        <v>54</v>
      </c>
      <c r="E1684" s="96" t="s">
        <v>38</v>
      </c>
      <c r="F1684" s="96" t="s">
        <v>38</v>
      </c>
      <c r="G1684" s="19">
        <v>0</v>
      </c>
      <c r="H1684" s="96" t="s">
        <v>38</v>
      </c>
      <c r="I1684" s="96" t="s">
        <v>38</v>
      </c>
      <c r="J1684" s="19">
        <v>243.9</v>
      </c>
      <c r="K1684" s="19">
        <v>0</v>
      </c>
      <c r="L1684" t="str">
        <f>VLOOKUP(LEFT(A1684,FIND("-",A1684)-1),MASTER!A:C,2,FALSE())</f>
        <v>Gold</v>
      </c>
      <c r="M1684" t="str">
        <f>VLOOKUP(LEFT(A1684,FIND("-",A1684)-1),MASTER!A:C,3,FALSE())</f>
        <v>Sale</v>
      </c>
      <c r="N1684" t="str">
        <f t="shared" si="133"/>
        <v/>
      </c>
      <c r="O1684" t="str">
        <f t="shared" si="134"/>
        <v/>
      </c>
      <c r="P1684">
        <f t="shared" si="135"/>
        <v>0</v>
      </c>
      <c r="Q1684">
        <f t="shared" si="136"/>
        <v>0</v>
      </c>
      <c r="R1684">
        <f t="shared" si="137"/>
        <v>0</v>
      </c>
    </row>
    <row r="1685" spans="1:18" ht="15" customHeight="1">
      <c r="A1685" s="17" t="s">
        <v>243</v>
      </c>
      <c r="B1685" s="17" t="s">
        <v>232</v>
      </c>
      <c r="C1685" s="17" t="s">
        <v>48</v>
      </c>
      <c r="D1685" s="17" t="s">
        <v>55</v>
      </c>
      <c r="E1685" s="96" t="s">
        <v>38</v>
      </c>
      <c r="F1685" s="96" t="s">
        <v>38</v>
      </c>
      <c r="G1685" s="19">
        <v>0</v>
      </c>
      <c r="H1685" s="96" t="s">
        <v>38</v>
      </c>
      <c r="I1685" s="96" t="s">
        <v>38</v>
      </c>
      <c r="J1685" s="19">
        <v>243.9</v>
      </c>
      <c r="K1685" s="19">
        <v>0</v>
      </c>
      <c r="L1685" t="str">
        <f>VLOOKUP(LEFT(A1685,FIND("-",A1685)-1),MASTER!A:C,2,FALSE())</f>
        <v>Gold</v>
      </c>
      <c r="M1685" t="str">
        <f>VLOOKUP(LEFT(A1685,FIND("-",A1685)-1),MASTER!A:C,3,FALSE())</f>
        <v>Sale</v>
      </c>
      <c r="N1685" t="str">
        <f t="shared" si="133"/>
        <v/>
      </c>
      <c r="O1685" t="str">
        <f t="shared" si="134"/>
        <v/>
      </c>
      <c r="P1685">
        <f t="shared" si="135"/>
        <v>0</v>
      </c>
      <c r="Q1685">
        <f t="shared" si="136"/>
        <v>0</v>
      </c>
      <c r="R1685">
        <f t="shared" si="137"/>
        <v>0</v>
      </c>
    </row>
    <row r="1686" spans="1:18" ht="15" customHeight="1">
      <c r="A1686" s="17" t="s">
        <v>243</v>
      </c>
      <c r="B1686" s="17" t="s">
        <v>232</v>
      </c>
      <c r="C1686" s="17" t="s">
        <v>48</v>
      </c>
      <c r="D1686" s="17" t="s">
        <v>52</v>
      </c>
      <c r="E1686" s="96" t="s">
        <v>38</v>
      </c>
      <c r="F1686" s="96" t="s">
        <v>38</v>
      </c>
      <c r="G1686" s="19">
        <v>0</v>
      </c>
      <c r="H1686" s="96" t="s">
        <v>38</v>
      </c>
      <c r="I1686" s="96" t="s">
        <v>38</v>
      </c>
      <c r="J1686" s="19">
        <v>7282.5</v>
      </c>
      <c r="K1686" s="19">
        <v>0</v>
      </c>
      <c r="L1686" t="str">
        <f>VLOOKUP(LEFT(A1686,FIND("-",A1686)-1),MASTER!A:C,2,FALSE())</f>
        <v>Gold</v>
      </c>
      <c r="M1686" t="str">
        <f>VLOOKUP(LEFT(A1686,FIND("-",A1686)-1),MASTER!A:C,3,FALSE())</f>
        <v>Sale</v>
      </c>
      <c r="N1686" t="str">
        <f t="shared" si="133"/>
        <v/>
      </c>
      <c r="O1686" t="str">
        <f t="shared" si="134"/>
        <v/>
      </c>
      <c r="P1686">
        <f t="shared" si="135"/>
        <v>0</v>
      </c>
      <c r="Q1686">
        <f t="shared" si="136"/>
        <v>0</v>
      </c>
      <c r="R1686">
        <f t="shared" si="137"/>
        <v>0</v>
      </c>
    </row>
    <row r="1687" spans="1:18" ht="15" customHeight="1">
      <c r="A1687" s="17" t="s">
        <v>243</v>
      </c>
      <c r="B1687" s="17" t="s">
        <v>232</v>
      </c>
      <c r="C1687" s="17" t="s">
        <v>48</v>
      </c>
      <c r="D1687" s="17" t="s">
        <v>53</v>
      </c>
      <c r="E1687" s="96" t="s">
        <v>38</v>
      </c>
      <c r="F1687" s="96" t="s">
        <v>38</v>
      </c>
      <c r="G1687" s="19">
        <v>0</v>
      </c>
      <c r="H1687" s="96" t="s">
        <v>38</v>
      </c>
      <c r="I1687" s="96" t="s">
        <v>38</v>
      </c>
      <c r="J1687" s="19">
        <v>7282.5</v>
      </c>
      <c r="K1687" s="19">
        <v>0</v>
      </c>
      <c r="L1687" t="str">
        <f>VLOOKUP(LEFT(A1687,FIND("-",A1687)-1),MASTER!A:C,2,FALSE())</f>
        <v>Gold</v>
      </c>
      <c r="M1687" t="str">
        <f>VLOOKUP(LEFT(A1687,FIND("-",A1687)-1),MASTER!A:C,3,FALSE())</f>
        <v>Sale</v>
      </c>
      <c r="N1687" t="str">
        <f t="shared" si="133"/>
        <v/>
      </c>
      <c r="O1687" t="str">
        <f t="shared" si="134"/>
        <v/>
      </c>
      <c r="P1687">
        <f t="shared" si="135"/>
        <v>0</v>
      </c>
      <c r="Q1687">
        <f t="shared" si="136"/>
        <v>0</v>
      </c>
      <c r="R1687">
        <f t="shared" si="137"/>
        <v>0</v>
      </c>
    </row>
    <row r="1688" spans="1:18" ht="15" customHeight="1">
      <c r="A1688" s="17" t="s">
        <v>243</v>
      </c>
      <c r="B1688" s="17" t="s">
        <v>232</v>
      </c>
      <c r="C1688" s="17" t="s">
        <v>48</v>
      </c>
      <c r="D1688" s="17" t="s">
        <v>52</v>
      </c>
      <c r="E1688" s="96" t="s">
        <v>38</v>
      </c>
      <c r="F1688" s="96" t="s">
        <v>38</v>
      </c>
      <c r="G1688" s="19">
        <v>0</v>
      </c>
      <c r="H1688" s="96" t="s">
        <v>38</v>
      </c>
      <c r="I1688" s="96" t="s">
        <v>38</v>
      </c>
      <c r="J1688" s="19">
        <v>0.32</v>
      </c>
      <c r="K1688" s="19">
        <v>0</v>
      </c>
      <c r="L1688" t="str">
        <f>VLOOKUP(LEFT(A1688,FIND("-",A1688)-1),MASTER!A:C,2,FALSE())</f>
        <v>Gold</v>
      </c>
      <c r="M1688" t="str">
        <f>VLOOKUP(LEFT(A1688,FIND("-",A1688)-1),MASTER!A:C,3,FALSE())</f>
        <v>Sale</v>
      </c>
      <c r="N1688" t="str">
        <f t="shared" si="133"/>
        <v/>
      </c>
      <c r="O1688" t="str">
        <f t="shared" si="134"/>
        <v/>
      </c>
      <c r="P1688">
        <f t="shared" si="135"/>
        <v>0</v>
      </c>
      <c r="Q1688">
        <f t="shared" si="136"/>
        <v>0</v>
      </c>
      <c r="R1688">
        <f t="shared" si="137"/>
        <v>0</v>
      </c>
    </row>
    <row r="1689" spans="1:18" ht="15" customHeight="1">
      <c r="A1689" s="17" t="s">
        <v>243</v>
      </c>
      <c r="B1689" s="17" t="s">
        <v>232</v>
      </c>
      <c r="C1689" s="17" t="s">
        <v>48</v>
      </c>
      <c r="D1689" s="17" t="s">
        <v>53</v>
      </c>
      <c r="E1689" s="96" t="s">
        <v>38</v>
      </c>
      <c r="F1689" s="96" t="s">
        <v>38</v>
      </c>
      <c r="G1689" s="19">
        <v>0</v>
      </c>
      <c r="H1689" s="96" t="s">
        <v>38</v>
      </c>
      <c r="I1689" s="96" t="s">
        <v>38</v>
      </c>
      <c r="J1689" s="19">
        <v>0.32</v>
      </c>
      <c r="K1689" s="19">
        <v>0</v>
      </c>
      <c r="L1689" t="str">
        <f>VLOOKUP(LEFT(A1689,FIND("-",A1689)-1),MASTER!A:C,2,FALSE())</f>
        <v>Gold</v>
      </c>
      <c r="M1689" t="str">
        <f>VLOOKUP(LEFT(A1689,FIND("-",A1689)-1),MASTER!A:C,3,FALSE())</f>
        <v>Sale</v>
      </c>
      <c r="N1689" t="str">
        <f t="shared" ref="N1689:N1752" si="138">IF(M1689="SALE",H1689,IF(M1689="Purchase",E1689,"False"))</f>
        <v/>
      </c>
      <c r="O1689" t="str">
        <f t="shared" ref="O1689:O1752" si="139">IF(M1689="SALE",I1689,IF(M1689="Purchase",F1689,"False"))</f>
        <v/>
      </c>
      <c r="P1689">
        <f t="shared" ref="P1689:P1752" si="140">IF(AND(N1689="",O1689=""),0,ROUND(N1689*O1689,3))</f>
        <v>0</v>
      </c>
      <c r="Q1689">
        <f t="shared" ref="Q1689:Q1752" si="141">IF(M1689="SALE",P1689,IF(M1689="Purchase",0,"FALSE"))</f>
        <v>0</v>
      </c>
      <c r="R1689">
        <f t="shared" ref="R1689:R1752" si="142">IF(M1689="Purchase",P1689,IF(M1689="Sale",0,"FALSE"))</f>
        <v>0</v>
      </c>
    </row>
    <row r="1690" spans="1:18" ht="15" customHeight="1">
      <c r="A1690" s="17" t="s">
        <v>243</v>
      </c>
      <c r="B1690" s="17" t="s">
        <v>232</v>
      </c>
      <c r="C1690" s="17" t="s">
        <v>48</v>
      </c>
      <c r="D1690" s="17" t="s">
        <v>60</v>
      </c>
      <c r="E1690" s="96" t="s">
        <v>38</v>
      </c>
      <c r="F1690" s="96" t="s">
        <v>38</v>
      </c>
      <c r="G1690" s="19">
        <v>0</v>
      </c>
      <c r="H1690" s="96" t="s">
        <v>38</v>
      </c>
      <c r="I1690" s="96" t="s">
        <v>38</v>
      </c>
      <c r="J1690" s="19">
        <v>7979.9</v>
      </c>
      <c r="K1690" s="19">
        <v>0</v>
      </c>
      <c r="L1690" t="str">
        <f>VLOOKUP(LEFT(A1690,FIND("-",A1690)-1),MASTER!A:C,2,FALSE())</f>
        <v>Gold</v>
      </c>
      <c r="M1690" t="str">
        <f>VLOOKUP(LEFT(A1690,FIND("-",A1690)-1),MASTER!A:C,3,FALSE())</f>
        <v>Sale</v>
      </c>
      <c r="N1690" t="str">
        <f t="shared" si="138"/>
        <v/>
      </c>
      <c r="O1690" t="str">
        <f t="shared" si="139"/>
        <v/>
      </c>
      <c r="P1690">
        <f t="shared" si="140"/>
        <v>0</v>
      </c>
      <c r="Q1690">
        <f t="shared" si="141"/>
        <v>0</v>
      </c>
      <c r="R1690">
        <f t="shared" si="142"/>
        <v>0</v>
      </c>
    </row>
    <row r="1691" spans="1:18" ht="15" customHeight="1">
      <c r="A1691" s="17" t="s">
        <v>243</v>
      </c>
      <c r="B1691" s="17" t="s">
        <v>232</v>
      </c>
      <c r="C1691" s="17" t="s">
        <v>48</v>
      </c>
      <c r="D1691" s="17" t="s">
        <v>61</v>
      </c>
      <c r="E1691" s="96" t="s">
        <v>38</v>
      </c>
      <c r="F1691" s="96" t="s">
        <v>38</v>
      </c>
      <c r="G1691" s="19">
        <v>0</v>
      </c>
      <c r="H1691" s="96" t="s">
        <v>38</v>
      </c>
      <c r="I1691" s="96" t="s">
        <v>38</v>
      </c>
      <c r="J1691" s="19">
        <v>7979.9</v>
      </c>
      <c r="K1691" s="19">
        <v>0</v>
      </c>
      <c r="L1691" t="str">
        <f>VLOOKUP(LEFT(A1691,FIND("-",A1691)-1),MASTER!A:C,2,FALSE())</f>
        <v>Gold</v>
      </c>
      <c r="M1691" t="str">
        <f>VLOOKUP(LEFT(A1691,FIND("-",A1691)-1),MASTER!A:C,3,FALSE())</f>
        <v>Sale</v>
      </c>
      <c r="N1691" t="str">
        <f t="shared" si="138"/>
        <v/>
      </c>
      <c r="O1691" t="str">
        <f t="shared" si="139"/>
        <v/>
      </c>
      <c r="P1691">
        <f t="shared" si="140"/>
        <v>0</v>
      </c>
      <c r="Q1691">
        <f t="shared" si="141"/>
        <v>0</v>
      </c>
      <c r="R1691">
        <f t="shared" si="142"/>
        <v>0</v>
      </c>
    </row>
    <row r="1692" spans="1:18" ht="15" customHeight="1">
      <c r="A1692" s="17" t="s">
        <v>243</v>
      </c>
      <c r="B1692" s="17" t="s">
        <v>232</v>
      </c>
      <c r="C1692" s="17" t="s">
        <v>48</v>
      </c>
      <c r="D1692" s="17" t="s">
        <v>60</v>
      </c>
      <c r="E1692" s="96" t="s">
        <v>38</v>
      </c>
      <c r="F1692" s="96" t="s">
        <v>38</v>
      </c>
      <c r="G1692" s="19">
        <v>0</v>
      </c>
      <c r="H1692" s="96" t="s">
        <v>38</v>
      </c>
      <c r="I1692" s="96" t="s">
        <v>38</v>
      </c>
      <c r="J1692" s="19">
        <v>15.89</v>
      </c>
      <c r="K1692" s="19">
        <v>0</v>
      </c>
      <c r="L1692" t="str">
        <f>VLOOKUP(LEFT(A1692,FIND("-",A1692)-1),MASTER!A:C,2,FALSE())</f>
        <v>Gold</v>
      </c>
      <c r="M1692" t="str">
        <f>VLOOKUP(LEFT(A1692,FIND("-",A1692)-1),MASTER!A:C,3,FALSE())</f>
        <v>Sale</v>
      </c>
      <c r="N1692" t="str">
        <f t="shared" si="138"/>
        <v/>
      </c>
      <c r="O1692" t="str">
        <f t="shared" si="139"/>
        <v/>
      </c>
      <c r="P1692">
        <f t="shared" si="140"/>
        <v>0</v>
      </c>
      <c r="Q1692">
        <f t="shared" si="141"/>
        <v>0</v>
      </c>
      <c r="R1692">
        <f t="shared" si="142"/>
        <v>0</v>
      </c>
    </row>
    <row r="1693" spans="1:18" ht="15" customHeight="1">
      <c r="A1693" s="17" t="s">
        <v>243</v>
      </c>
      <c r="B1693" s="17" t="s">
        <v>232</v>
      </c>
      <c r="C1693" s="17" t="s">
        <v>48</v>
      </c>
      <c r="D1693" s="17" t="s">
        <v>61</v>
      </c>
      <c r="E1693" s="96" t="s">
        <v>38</v>
      </c>
      <c r="F1693" s="96" t="s">
        <v>38</v>
      </c>
      <c r="G1693" s="19">
        <v>0</v>
      </c>
      <c r="H1693" s="96" t="s">
        <v>38</v>
      </c>
      <c r="I1693" s="96" t="s">
        <v>38</v>
      </c>
      <c r="J1693" s="19">
        <v>15.89</v>
      </c>
      <c r="K1693" s="19">
        <v>0</v>
      </c>
      <c r="L1693" t="str">
        <f>VLOOKUP(LEFT(A1693,FIND("-",A1693)-1),MASTER!A:C,2,FALSE())</f>
        <v>Gold</v>
      </c>
      <c r="M1693" t="str">
        <f>VLOOKUP(LEFT(A1693,FIND("-",A1693)-1),MASTER!A:C,3,FALSE())</f>
        <v>Sale</v>
      </c>
      <c r="N1693" t="str">
        <f t="shared" si="138"/>
        <v/>
      </c>
      <c r="O1693" t="str">
        <f t="shared" si="139"/>
        <v/>
      </c>
      <c r="P1693">
        <f t="shared" si="140"/>
        <v>0</v>
      </c>
      <c r="Q1693">
        <f t="shared" si="141"/>
        <v>0</v>
      </c>
      <c r="R1693">
        <f t="shared" si="142"/>
        <v>0</v>
      </c>
    </row>
    <row r="1694" spans="1:18" ht="15" customHeight="1">
      <c r="A1694" s="17" t="s">
        <v>243</v>
      </c>
      <c r="B1694" s="17" t="s">
        <v>232</v>
      </c>
      <c r="C1694" s="17" t="s">
        <v>48</v>
      </c>
      <c r="D1694" s="17" t="s">
        <v>60</v>
      </c>
      <c r="E1694" s="96" t="s">
        <v>38</v>
      </c>
      <c r="F1694" s="96" t="s">
        <v>38</v>
      </c>
      <c r="G1694" s="19">
        <v>0</v>
      </c>
      <c r="H1694" s="96" t="s">
        <v>38</v>
      </c>
      <c r="I1694" s="96" t="s">
        <v>38</v>
      </c>
      <c r="J1694" s="19">
        <v>1.1399999999999999</v>
      </c>
      <c r="K1694" s="19">
        <v>0</v>
      </c>
      <c r="L1694" t="str">
        <f>VLOOKUP(LEFT(A1694,FIND("-",A1694)-1),MASTER!A:C,2,FALSE())</f>
        <v>Gold</v>
      </c>
      <c r="M1694" t="str">
        <f>VLOOKUP(LEFT(A1694,FIND("-",A1694)-1),MASTER!A:C,3,FALSE())</f>
        <v>Sale</v>
      </c>
      <c r="N1694" t="str">
        <f t="shared" si="138"/>
        <v/>
      </c>
      <c r="O1694" t="str">
        <f t="shared" si="139"/>
        <v/>
      </c>
      <c r="P1694">
        <f t="shared" si="140"/>
        <v>0</v>
      </c>
      <c r="Q1694">
        <f t="shared" si="141"/>
        <v>0</v>
      </c>
      <c r="R1694">
        <f t="shared" si="142"/>
        <v>0</v>
      </c>
    </row>
    <row r="1695" spans="1:18" ht="15" customHeight="1">
      <c r="A1695" s="17" t="s">
        <v>243</v>
      </c>
      <c r="B1695" s="17" t="s">
        <v>232</v>
      </c>
      <c r="C1695" s="17" t="s">
        <v>48</v>
      </c>
      <c r="D1695" s="17" t="s">
        <v>61</v>
      </c>
      <c r="E1695" s="96" t="s">
        <v>38</v>
      </c>
      <c r="F1695" s="96" t="s">
        <v>38</v>
      </c>
      <c r="G1695" s="19">
        <v>0</v>
      </c>
      <c r="H1695" s="96" t="s">
        <v>38</v>
      </c>
      <c r="I1695" s="96" t="s">
        <v>38</v>
      </c>
      <c r="J1695" s="19">
        <v>1.1399999999999999</v>
      </c>
      <c r="K1695" s="19">
        <v>0</v>
      </c>
      <c r="L1695" t="str">
        <f>VLOOKUP(LEFT(A1695,FIND("-",A1695)-1),MASTER!A:C,2,FALSE())</f>
        <v>Gold</v>
      </c>
      <c r="M1695" t="str">
        <f>VLOOKUP(LEFT(A1695,FIND("-",A1695)-1),MASTER!A:C,3,FALSE())</f>
        <v>Sale</v>
      </c>
      <c r="N1695" t="str">
        <f t="shared" si="138"/>
        <v/>
      </c>
      <c r="O1695" t="str">
        <f t="shared" si="139"/>
        <v/>
      </c>
      <c r="P1695">
        <f t="shared" si="140"/>
        <v>0</v>
      </c>
      <c r="Q1695">
        <f t="shared" si="141"/>
        <v>0</v>
      </c>
      <c r="R1695">
        <f t="shared" si="142"/>
        <v>0</v>
      </c>
    </row>
    <row r="1696" spans="1:18" ht="15" customHeight="1">
      <c r="A1696" s="17" t="s">
        <v>243</v>
      </c>
      <c r="B1696" s="17" t="s">
        <v>232</v>
      </c>
      <c r="C1696" s="17" t="s">
        <v>48</v>
      </c>
      <c r="D1696" s="17" t="s">
        <v>42</v>
      </c>
      <c r="E1696" s="96" t="s">
        <v>38</v>
      </c>
      <c r="F1696" s="96" t="s">
        <v>38</v>
      </c>
      <c r="G1696" s="19">
        <v>0.22</v>
      </c>
      <c r="H1696" s="96" t="s">
        <v>38</v>
      </c>
      <c r="I1696" s="96" t="s">
        <v>38</v>
      </c>
      <c r="J1696" s="19">
        <v>0</v>
      </c>
      <c r="K1696" s="19">
        <v>0</v>
      </c>
      <c r="L1696" t="str">
        <f>VLOOKUP(LEFT(A1696,FIND("-",A1696)-1),MASTER!A:C,2,FALSE())</f>
        <v>Gold</v>
      </c>
      <c r="M1696" t="str">
        <f>VLOOKUP(LEFT(A1696,FIND("-",A1696)-1),MASTER!A:C,3,FALSE())</f>
        <v>Sale</v>
      </c>
      <c r="N1696" t="str">
        <f t="shared" si="138"/>
        <v/>
      </c>
      <c r="O1696" t="str">
        <f t="shared" si="139"/>
        <v/>
      </c>
      <c r="P1696">
        <f t="shared" si="140"/>
        <v>0</v>
      </c>
      <c r="Q1696">
        <f t="shared" si="141"/>
        <v>0</v>
      </c>
      <c r="R1696">
        <f t="shared" si="142"/>
        <v>0</v>
      </c>
    </row>
    <row r="1697" spans="1:18" ht="15" customHeight="1">
      <c r="A1697" s="17" t="s">
        <v>243</v>
      </c>
      <c r="B1697" s="17" t="s">
        <v>232</v>
      </c>
      <c r="C1697" s="17" t="s">
        <v>48</v>
      </c>
      <c r="D1697" s="17" t="s">
        <v>43</v>
      </c>
      <c r="E1697" s="96" t="s">
        <v>38</v>
      </c>
      <c r="F1697" s="96" t="s">
        <v>38</v>
      </c>
      <c r="G1697" s="19">
        <v>11244595</v>
      </c>
      <c r="H1697" s="96" t="s">
        <v>38</v>
      </c>
      <c r="I1697" s="96" t="s">
        <v>38</v>
      </c>
      <c r="J1697" s="19">
        <v>0</v>
      </c>
      <c r="K1697" s="19">
        <v>0</v>
      </c>
      <c r="L1697" t="str">
        <f>VLOOKUP(LEFT(A1697,FIND("-",A1697)-1),MASTER!A:C,2,FALSE())</f>
        <v>Gold</v>
      </c>
      <c r="M1697" t="str">
        <f>VLOOKUP(LEFT(A1697,FIND("-",A1697)-1),MASTER!A:C,3,FALSE())</f>
        <v>Sale</v>
      </c>
      <c r="N1697" t="str">
        <f t="shared" si="138"/>
        <v/>
      </c>
      <c r="O1697" t="str">
        <f t="shared" si="139"/>
        <v/>
      </c>
      <c r="P1697">
        <f t="shared" si="140"/>
        <v>0</v>
      </c>
      <c r="Q1697">
        <f t="shared" si="141"/>
        <v>0</v>
      </c>
      <c r="R1697">
        <f t="shared" si="142"/>
        <v>0</v>
      </c>
    </row>
    <row r="1698" spans="1:18" ht="15" customHeight="1">
      <c r="A1698" s="17" t="s">
        <v>244</v>
      </c>
      <c r="B1698" s="17" t="s">
        <v>232</v>
      </c>
      <c r="C1698" s="17" t="s">
        <v>48</v>
      </c>
      <c r="D1698" s="17" t="s">
        <v>49</v>
      </c>
      <c r="E1698" s="96" t="s">
        <v>38</v>
      </c>
      <c r="F1698" s="19">
        <v>0</v>
      </c>
      <c r="G1698" s="19">
        <v>0</v>
      </c>
      <c r="H1698" s="97">
        <v>50.618000000000002</v>
      </c>
      <c r="I1698" s="19">
        <v>6879.4</v>
      </c>
      <c r="J1698" s="19">
        <v>348224.33</v>
      </c>
      <c r="K1698" s="19">
        <v>348224.33</v>
      </c>
      <c r="L1698" t="str">
        <f>VLOOKUP(LEFT(A1698,FIND("-",A1698)-1),MASTER!A:C,2,FALSE())</f>
        <v>Gold</v>
      </c>
      <c r="M1698" t="str">
        <f>VLOOKUP(LEFT(A1698,FIND("-",A1698)-1),MASTER!A:C,3,FALSE())</f>
        <v>Sale</v>
      </c>
      <c r="N1698">
        <f t="shared" si="138"/>
        <v>50.618000000000002</v>
      </c>
      <c r="O1698">
        <f t="shared" si="139"/>
        <v>6879.4</v>
      </c>
      <c r="P1698">
        <f t="shared" si="140"/>
        <v>348221.46899999998</v>
      </c>
      <c r="Q1698">
        <f t="shared" si="141"/>
        <v>348221.46899999998</v>
      </c>
      <c r="R1698">
        <f t="shared" si="142"/>
        <v>0</v>
      </c>
    </row>
    <row r="1699" spans="1:18" ht="15" customHeight="1">
      <c r="A1699" s="17" t="s">
        <v>244</v>
      </c>
      <c r="B1699" s="17" t="s">
        <v>232</v>
      </c>
      <c r="C1699" s="17" t="s">
        <v>48</v>
      </c>
      <c r="D1699" s="17" t="s">
        <v>50</v>
      </c>
      <c r="E1699" s="96" t="s">
        <v>38</v>
      </c>
      <c r="F1699" s="96" t="s">
        <v>38</v>
      </c>
      <c r="G1699" s="19">
        <v>0</v>
      </c>
      <c r="H1699" s="96" t="s">
        <v>38</v>
      </c>
      <c r="I1699" s="96" t="s">
        <v>38</v>
      </c>
      <c r="J1699" s="19">
        <v>17645.650000000001</v>
      </c>
      <c r="K1699" s="19">
        <v>17645.650000000001</v>
      </c>
      <c r="L1699" t="str">
        <f>VLOOKUP(LEFT(A1699,FIND("-",A1699)-1),MASTER!A:C,2,FALSE())</f>
        <v>Gold</v>
      </c>
      <c r="M1699" t="str">
        <f>VLOOKUP(LEFT(A1699,FIND("-",A1699)-1),MASTER!A:C,3,FALSE())</f>
        <v>Sale</v>
      </c>
      <c r="N1699" t="str">
        <f t="shared" si="138"/>
        <v/>
      </c>
      <c r="O1699" t="str">
        <f t="shared" si="139"/>
        <v/>
      </c>
      <c r="P1699">
        <f t="shared" si="140"/>
        <v>0</v>
      </c>
      <c r="Q1699">
        <f t="shared" si="141"/>
        <v>0</v>
      </c>
      <c r="R1699">
        <f t="shared" si="142"/>
        <v>0</v>
      </c>
    </row>
    <row r="1700" spans="1:18" ht="15" customHeight="1">
      <c r="A1700" s="17" t="s">
        <v>244</v>
      </c>
      <c r="B1700" s="17" t="s">
        <v>232</v>
      </c>
      <c r="C1700" s="17" t="s">
        <v>48</v>
      </c>
      <c r="D1700" s="17" t="s">
        <v>52</v>
      </c>
      <c r="E1700" s="96" t="s">
        <v>38</v>
      </c>
      <c r="F1700" s="96" t="s">
        <v>38</v>
      </c>
      <c r="G1700" s="19">
        <v>0</v>
      </c>
      <c r="H1700" s="96" t="s">
        <v>38</v>
      </c>
      <c r="I1700" s="96" t="s">
        <v>38</v>
      </c>
      <c r="J1700" s="19">
        <v>5223.3599999999997</v>
      </c>
      <c r="K1700" s="19">
        <v>0</v>
      </c>
      <c r="L1700" t="str">
        <f>VLOOKUP(LEFT(A1700,FIND("-",A1700)-1),MASTER!A:C,2,FALSE())</f>
        <v>Gold</v>
      </c>
      <c r="M1700" t="str">
        <f>VLOOKUP(LEFT(A1700,FIND("-",A1700)-1),MASTER!A:C,3,FALSE())</f>
        <v>Sale</v>
      </c>
      <c r="N1700" t="str">
        <f t="shared" si="138"/>
        <v/>
      </c>
      <c r="O1700" t="str">
        <f t="shared" si="139"/>
        <v/>
      </c>
      <c r="P1700">
        <f t="shared" si="140"/>
        <v>0</v>
      </c>
      <c r="Q1700">
        <f t="shared" si="141"/>
        <v>0</v>
      </c>
      <c r="R1700">
        <f t="shared" si="142"/>
        <v>0</v>
      </c>
    </row>
    <row r="1701" spans="1:18" ht="15" customHeight="1">
      <c r="A1701" s="17" t="s">
        <v>244</v>
      </c>
      <c r="B1701" s="17" t="s">
        <v>232</v>
      </c>
      <c r="C1701" s="17" t="s">
        <v>48</v>
      </c>
      <c r="D1701" s="17" t="s">
        <v>53</v>
      </c>
      <c r="E1701" s="96" t="s">
        <v>38</v>
      </c>
      <c r="F1701" s="96" t="s">
        <v>38</v>
      </c>
      <c r="G1701" s="19">
        <v>0</v>
      </c>
      <c r="H1701" s="96" t="s">
        <v>38</v>
      </c>
      <c r="I1701" s="96" t="s">
        <v>38</v>
      </c>
      <c r="J1701" s="19">
        <v>5223.3599999999997</v>
      </c>
      <c r="K1701" s="19">
        <v>0</v>
      </c>
      <c r="L1701" t="str">
        <f>VLOOKUP(LEFT(A1701,FIND("-",A1701)-1),MASTER!A:C,2,FALSE())</f>
        <v>Gold</v>
      </c>
      <c r="M1701" t="str">
        <f>VLOOKUP(LEFT(A1701,FIND("-",A1701)-1),MASTER!A:C,3,FALSE())</f>
        <v>Sale</v>
      </c>
      <c r="N1701" t="str">
        <f t="shared" si="138"/>
        <v/>
      </c>
      <c r="O1701" t="str">
        <f t="shared" si="139"/>
        <v/>
      </c>
      <c r="P1701">
        <f t="shared" si="140"/>
        <v>0</v>
      </c>
      <c r="Q1701">
        <f t="shared" si="141"/>
        <v>0</v>
      </c>
      <c r="R1701">
        <f t="shared" si="142"/>
        <v>0</v>
      </c>
    </row>
    <row r="1702" spans="1:18" ht="15" customHeight="1">
      <c r="A1702" s="17" t="s">
        <v>244</v>
      </c>
      <c r="B1702" s="17" t="s">
        <v>232</v>
      </c>
      <c r="C1702" s="17" t="s">
        <v>48</v>
      </c>
      <c r="D1702" s="17" t="s">
        <v>52</v>
      </c>
      <c r="E1702" s="96" t="s">
        <v>38</v>
      </c>
      <c r="F1702" s="96" t="s">
        <v>38</v>
      </c>
      <c r="G1702" s="19">
        <v>0</v>
      </c>
      <c r="H1702" s="96" t="s">
        <v>38</v>
      </c>
      <c r="I1702" s="96" t="s">
        <v>38</v>
      </c>
      <c r="J1702" s="19">
        <v>264.68</v>
      </c>
      <c r="K1702" s="19">
        <v>0</v>
      </c>
      <c r="L1702" t="str">
        <f>VLOOKUP(LEFT(A1702,FIND("-",A1702)-1),MASTER!A:C,2,FALSE())</f>
        <v>Gold</v>
      </c>
      <c r="M1702" t="str">
        <f>VLOOKUP(LEFT(A1702,FIND("-",A1702)-1),MASTER!A:C,3,FALSE())</f>
        <v>Sale</v>
      </c>
      <c r="N1702" t="str">
        <f t="shared" si="138"/>
        <v/>
      </c>
      <c r="O1702" t="str">
        <f t="shared" si="139"/>
        <v/>
      </c>
      <c r="P1702">
        <f t="shared" si="140"/>
        <v>0</v>
      </c>
      <c r="Q1702">
        <f t="shared" si="141"/>
        <v>0</v>
      </c>
      <c r="R1702">
        <f t="shared" si="142"/>
        <v>0</v>
      </c>
    </row>
    <row r="1703" spans="1:18" ht="15" customHeight="1">
      <c r="A1703" s="17" t="s">
        <v>244</v>
      </c>
      <c r="B1703" s="17" t="s">
        <v>232</v>
      </c>
      <c r="C1703" s="17" t="s">
        <v>48</v>
      </c>
      <c r="D1703" s="17" t="s">
        <v>53</v>
      </c>
      <c r="E1703" s="96" t="s">
        <v>38</v>
      </c>
      <c r="F1703" s="96" t="s">
        <v>38</v>
      </c>
      <c r="G1703" s="19">
        <v>0</v>
      </c>
      <c r="H1703" s="96" t="s">
        <v>38</v>
      </c>
      <c r="I1703" s="96" t="s">
        <v>38</v>
      </c>
      <c r="J1703" s="19">
        <v>264.68</v>
      </c>
      <c r="K1703" s="19">
        <v>0</v>
      </c>
      <c r="L1703" t="str">
        <f>VLOOKUP(LEFT(A1703,FIND("-",A1703)-1),MASTER!A:C,2,FALSE())</f>
        <v>Gold</v>
      </c>
      <c r="M1703" t="str">
        <f>VLOOKUP(LEFT(A1703,FIND("-",A1703)-1),MASTER!A:C,3,FALSE())</f>
        <v>Sale</v>
      </c>
      <c r="N1703" t="str">
        <f t="shared" si="138"/>
        <v/>
      </c>
      <c r="O1703" t="str">
        <f t="shared" si="139"/>
        <v/>
      </c>
      <c r="P1703">
        <f t="shared" si="140"/>
        <v>0</v>
      </c>
      <c r="Q1703">
        <f t="shared" si="141"/>
        <v>0</v>
      </c>
      <c r="R1703">
        <f t="shared" si="142"/>
        <v>0</v>
      </c>
    </row>
    <row r="1704" spans="1:18" ht="15" customHeight="1">
      <c r="A1704" s="17" t="s">
        <v>244</v>
      </c>
      <c r="B1704" s="17" t="s">
        <v>232</v>
      </c>
      <c r="C1704" s="17" t="s">
        <v>48</v>
      </c>
      <c r="D1704" s="17" t="s">
        <v>42</v>
      </c>
      <c r="E1704" s="96" t="s">
        <v>38</v>
      </c>
      <c r="F1704" s="96" t="s">
        <v>38</v>
      </c>
      <c r="G1704" s="19">
        <v>0.06</v>
      </c>
      <c r="H1704" s="96" t="s">
        <v>38</v>
      </c>
      <c r="I1704" s="96" t="s">
        <v>38</v>
      </c>
      <c r="J1704" s="19">
        <v>0</v>
      </c>
      <c r="K1704" s="19">
        <v>0</v>
      </c>
      <c r="L1704" t="str">
        <f>VLOOKUP(LEFT(A1704,FIND("-",A1704)-1),MASTER!A:C,2,FALSE())</f>
        <v>Gold</v>
      </c>
      <c r="M1704" t="str">
        <f>VLOOKUP(LEFT(A1704,FIND("-",A1704)-1),MASTER!A:C,3,FALSE())</f>
        <v>Sale</v>
      </c>
      <c r="N1704" t="str">
        <f t="shared" si="138"/>
        <v/>
      </c>
      <c r="O1704" t="str">
        <f t="shared" si="139"/>
        <v/>
      </c>
      <c r="P1704">
        <f t="shared" si="140"/>
        <v>0</v>
      </c>
      <c r="Q1704">
        <f t="shared" si="141"/>
        <v>0</v>
      </c>
      <c r="R1704">
        <f t="shared" si="142"/>
        <v>0</v>
      </c>
    </row>
    <row r="1705" spans="1:18" ht="15" customHeight="1">
      <c r="A1705" s="17" t="s">
        <v>244</v>
      </c>
      <c r="B1705" s="17" t="s">
        <v>232</v>
      </c>
      <c r="C1705" s="17" t="s">
        <v>48</v>
      </c>
      <c r="D1705" s="17" t="s">
        <v>43</v>
      </c>
      <c r="E1705" s="96" t="s">
        <v>38</v>
      </c>
      <c r="F1705" s="96" t="s">
        <v>38</v>
      </c>
      <c r="G1705" s="19">
        <v>376846</v>
      </c>
      <c r="H1705" s="96" t="s">
        <v>38</v>
      </c>
      <c r="I1705" s="96" t="s">
        <v>38</v>
      </c>
      <c r="J1705" s="19">
        <v>0</v>
      </c>
      <c r="K1705" s="19">
        <v>0</v>
      </c>
      <c r="L1705" t="str">
        <f>VLOOKUP(LEFT(A1705,FIND("-",A1705)-1),MASTER!A:C,2,FALSE())</f>
        <v>Gold</v>
      </c>
      <c r="M1705" t="str">
        <f>VLOOKUP(LEFT(A1705,FIND("-",A1705)-1),MASTER!A:C,3,FALSE())</f>
        <v>Sale</v>
      </c>
      <c r="N1705" t="str">
        <f t="shared" si="138"/>
        <v/>
      </c>
      <c r="O1705" t="str">
        <f t="shared" si="139"/>
        <v/>
      </c>
      <c r="P1705">
        <f t="shared" si="140"/>
        <v>0</v>
      </c>
      <c r="Q1705">
        <f t="shared" si="141"/>
        <v>0</v>
      </c>
      <c r="R1705">
        <f t="shared" si="142"/>
        <v>0</v>
      </c>
    </row>
    <row r="1706" spans="1:18" ht="15" customHeight="1">
      <c r="A1706" s="17" t="s">
        <v>245</v>
      </c>
      <c r="B1706" s="17" t="s">
        <v>232</v>
      </c>
      <c r="C1706" s="17" t="s">
        <v>48</v>
      </c>
      <c r="D1706" s="17" t="s">
        <v>49</v>
      </c>
      <c r="E1706" s="96" t="s">
        <v>38</v>
      </c>
      <c r="F1706" s="19">
        <v>0</v>
      </c>
      <c r="G1706" s="19">
        <v>0</v>
      </c>
      <c r="H1706" s="97">
        <v>960.08799999999997</v>
      </c>
      <c r="I1706" s="19">
        <v>6879.4</v>
      </c>
      <c r="J1706" s="19">
        <v>5394651.5899999999</v>
      </c>
      <c r="K1706" s="19">
        <v>5394651.5899999999</v>
      </c>
      <c r="L1706" t="str">
        <f>VLOOKUP(LEFT(A1706,FIND("-",A1706)-1),MASTER!A:C,2,FALSE())</f>
        <v>Gold</v>
      </c>
      <c r="M1706" t="str">
        <f>VLOOKUP(LEFT(A1706,FIND("-",A1706)-1),MASTER!A:C,3,FALSE())</f>
        <v>Sale</v>
      </c>
      <c r="N1706">
        <f t="shared" si="138"/>
        <v>960.08799999999997</v>
      </c>
      <c r="O1706">
        <f t="shared" si="139"/>
        <v>6879.4</v>
      </c>
      <c r="P1706">
        <f t="shared" si="140"/>
        <v>6604829.3870000001</v>
      </c>
      <c r="Q1706">
        <f t="shared" si="141"/>
        <v>6604829.3870000001</v>
      </c>
      <c r="R1706">
        <f t="shared" si="142"/>
        <v>0</v>
      </c>
    </row>
    <row r="1707" spans="1:18" ht="15" customHeight="1">
      <c r="A1707" s="17" t="s">
        <v>245</v>
      </c>
      <c r="B1707" s="17" t="s">
        <v>232</v>
      </c>
      <c r="C1707" s="17" t="s">
        <v>48</v>
      </c>
      <c r="D1707" s="17" t="s">
        <v>51</v>
      </c>
      <c r="E1707" s="96" t="s">
        <v>38</v>
      </c>
      <c r="F1707" s="96" t="s">
        <v>38</v>
      </c>
      <c r="G1707" s="19">
        <v>0</v>
      </c>
      <c r="H1707" s="96" t="s">
        <v>38</v>
      </c>
      <c r="I1707" s="96" t="s">
        <v>38</v>
      </c>
      <c r="J1707" s="19">
        <v>8109.49</v>
      </c>
      <c r="K1707" s="19">
        <v>8109.49</v>
      </c>
      <c r="L1707" t="str">
        <f>VLOOKUP(LEFT(A1707,FIND("-",A1707)-1),MASTER!A:C,2,FALSE())</f>
        <v>Gold</v>
      </c>
      <c r="M1707" t="str">
        <f>VLOOKUP(LEFT(A1707,FIND("-",A1707)-1),MASTER!A:C,3,FALSE())</f>
        <v>Sale</v>
      </c>
      <c r="N1707" t="str">
        <f t="shared" si="138"/>
        <v/>
      </c>
      <c r="O1707" t="str">
        <f t="shared" si="139"/>
        <v/>
      </c>
      <c r="P1707">
        <f t="shared" si="140"/>
        <v>0</v>
      </c>
      <c r="Q1707">
        <f t="shared" si="141"/>
        <v>0</v>
      </c>
      <c r="R1707">
        <f t="shared" si="142"/>
        <v>0</v>
      </c>
    </row>
    <row r="1708" spans="1:18" ht="15" customHeight="1">
      <c r="A1708" s="17" t="s">
        <v>245</v>
      </c>
      <c r="B1708" s="17" t="s">
        <v>232</v>
      </c>
      <c r="C1708" s="17" t="s">
        <v>48</v>
      </c>
      <c r="D1708" s="17" t="s">
        <v>50</v>
      </c>
      <c r="E1708" s="96" t="s">
        <v>38</v>
      </c>
      <c r="F1708" s="96" t="s">
        <v>38</v>
      </c>
      <c r="G1708" s="19">
        <v>0</v>
      </c>
      <c r="H1708" s="96" t="s">
        <v>38</v>
      </c>
      <c r="I1708" s="96" t="s">
        <v>38</v>
      </c>
      <c r="J1708" s="19">
        <v>222727.44</v>
      </c>
      <c r="K1708" s="19">
        <v>222727.44</v>
      </c>
      <c r="L1708" t="str">
        <f>VLOOKUP(LEFT(A1708,FIND("-",A1708)-1),MASTER!A:C,2,FALSE())</f>
        <v>Gold</v>
      </c>
      <c r="M1708" t="str">
        <f>VLOOKUP(LEFT(A1708,FIND("-",A1708)-1),MASTER!A:C,3,FALSE())</f>
        <v>Sale</v>
      </c>
      <c r="N1708" t="str">
        <f t="shared" si="138"/>
        <v/>
      </c>
      <c r="O1708" t="str">
        <f t="shared" si="139"/>
        <v/>
      </c>
      <c r="P1708">
        <f t="shared" si="140"/>
        <v>0</v>
      </c>
      <c r="Q1708">
        <f t="shared" si="141"/>
        <v>0</v>
      </c>
      <c r="R1708">
        <f t="shared" si="142"/>
        <v>0</v>
      </c>
    </row>
    <row r="1709" spans="1:18" ht="15" customHeight="1">
      <c r="A1709" s="17" t="s">
        <v>245</v>
      </c>
      <c r="B1709" s="17" t="s">
        <v>232</v>
      </c>
      <c r="C1709" s="17" t="s">
        <v>48</v>
      </c>
      <c r="D1709" s="17" t="s">
        <v>56</v>
      </c>
      <c r="E1709" s="96" t="s">
        <v>38</v>
      </c>
      <c r="F1709" s="96" t="s">
        <v>38</v>
      </c>
      <c r="G1709" s="19">
        <v>0</v>
      </c>
      <c r="H1709" s="96" t="s">
        <v>38</v>
      </c>
      <c r="I1709" s="96" t="s">
        <v>38</v>
      </c>
      <c r="J1709" s="19">
        <v>1322.5</v>
      </c>
      <c r="K1709" s="19">
        <v>1322.5</v>
      </c>
      <c r="L1709" t="str">
        <f>VLOOKUP(LEFT(A1709,FIND("-",A1709)-1),MASTER!A:C,2,FALSE())</f>
        <v>Gold</v>
      </c>
      <c r="M1709" t="str">
        <f>VLOOKUP(LEFT(A1709,FIND("-",A1709)-1),MASTER!A:C,3,FALSE())</f>
        <v>Sale</v>
      </c>
      <c r="N1709" t="str">
        <f t="shared" si="138"/>
        <v/>
      </c>
      <c r="O1709" t="str">
        <f t="shared" si="139"/>
        <v/>
      </c>
      <c r="P1709">
        <f t="shared" si="140"/>
        <v>0</v>
      </c>
      <c r="Q1709">
        <f t="shared" si="141"/>
        <v>0</v>
      </c>
      <c r="R1709">
        <f t="shared" si="142"/>
        <v>0</v>
      </c>
    </row>
    <row r="1710" spans="1:18" ht="15" customHeight="1">
      <c r="A1710" s="17" t="s">
        <v>245</v>
      </c>
      <c r="B1710" s="17" t="s">
        <v>232</v>
      </c>
      <c r="C1710" s="17" t="s">
        <v>48</v>
      </c>
      <c r="D1710" s="17" t="s">
        <v>57</v>
      </c>
      <c r="E1710" s="96" t="s">
        <v>38</v>
      </c>
      <c r="F1710" s="96" t="s">
        <v>38</v>
      </c>
      <c r="G1710" s="19">
        <v>0</v>
      </c>
      <c r="H1710" s="96" t="s">
        <v>38</v>
      </c>
      <c r="I1710" s="96" t="s">
        <v>38</v>
      </c>
      <c r="J1710" s="19">
        <v>1210196</v>
      </c>
      <c r="K1710" s="19">
        <v>1210196</v>
      </c>
      <c r="L1710" t="str">
        <f>VLOOKUP(LEFT(A1710,FIND("-",A1710)-1),MASTER!A:C,2,FALSE())</f>
        <v>Gold</v>
      </c>
      <c r="M1710" t="str">
        <f>VLOOKUP(LEFT(A1710,FIND("-",A1710)-1),MASTER!A:C,3,FALSE())</f>
        <v>Sale</v>
      </c>
      <c r="N1710" t="str">
        <f t="shared" si="138"/>
        <v/>
      </c>
      <c r="O1710" t="str">
        <f t="shared" si="139"/>
        <v/>
      </c>
      <c r="P1710">
        <f t="shared" si="140"/>
        <v>0</v>
      </c>
      <c r="Q1710">
        <f t="shared" si="141"/>
        <v>0</v>
      </c>
      <c r="R1710">
        <f t="shared" si="142"/>
        <v>0</v>
      </c>
    </row>
    <row r="1711" spans="1:18" ht="15" customHeight="1">
      <c r="A1711" s="17" t="s">
        <v>245</v>
      </c>
      <c r="B1711" s="17" t="s">
        <v>232</v>
      </c>
      <c r="C1711" s="17" t="s">
        <v>48</v>
      </c>
      <c r="D1711" s="17" t="s">
        <v>58</v>
      </c>
      <c r="E1711" s="96" t="s">
        <v>38</v>
      </c>
      <c r="F1711" s="96" t="s">
        <v>38</v>
      </c>
      <c r="G1711" s="19">
        <v>0</v>
      </c>
      <c r="H1711" s="96" t="s">
        <v>38</v>
      </c>
      <c r="I1711" s="96" t="s">
        <v>38</v>
      </c>
      <c r="J1711" s="19">
        <v>2414.75</v>
      </c>
      <c r="K1711" s="19">
        <v>2414.75</v>
      </c>
      <c r="L1711" t="str">
        <f>VLOOKUP(LEFT(A1711,FIND("-",A1711)-1),MASTER!A:C,2,FALSE())</f>
        <v>Gold</v>
      </c>
      <c r="M1711" t="str">
        <f>VLOOKUP(LEFT(A1711,FIND("-",A1711)-1),MASTER!A:C,3,FALSE())</f>
        <v>Sale</v>
      </c>
      <c r="N1711" t="str">
        <f t="shared" si="138"/>
        <v/>
      </c>
      <c r="O1711" t="str">
        <f t="shared" si="139"/>
        <v/>
      </c>
      <c r="P1711">
        <f t="shared" si="140"/>
        <v>0</v>
      </c>
      <c r="Q1711">
        <f t="shared" si="141"/>
        <v>0</v>
      </c>
      <c r="R1711">
        <f t="shared" si="142"/>
        <v>0</v>
      </c>
    </row>
    <row r="1712" spans="1:18" ht="15" customHeight="1">
      <c r="A1712" s="17" t="s">
        <v>245</v>
      </c>
      <c r="B1712" s="17" t="s">
        <v>232</v>
      </c>
      <c r="C1712" s="17" t="s">
        <v>48</v>
      </c>
      <c r="D1712" s="17" t="s">
        <v>59</v>
      </c>
      <c r="E1712" s="96" t="s">
        <v>38</v>
      </c>
      <c r="F1712" s="96" t="s">
        <v>38</v>
      </c>
      <c r="G1712" s="19">
        <v>0</v>
      </c>
      <c r="H1712" s="96" t="s">
        <v>38</v>
      </c>
      <c r="I1712" s="96" t="s">
        <v>38</v>
      </c>
      <c r="J1712" s="19">
        <v>226.5</v>
      </c>
      <c r="K1712" s="19">
        <v>226.5</v>
      </c>
      <c r="L1712" t="str">
        <f>VLOOKUP(LEFT(A1712,FIND("-",A1712)-1),MASTER!A:C,2,FALSE())</f>
        <v>Gold</v>
      </c>
      <c r="M1712" t="str">
        <f>VLOOKUP(LEFT(A1712,FIND("-",A1712)-1),MASTER!A:C,3,FALSE())</f>
        <v>Sale</v>
      </c>
      <c r="N1712" t="str">
        <f t="shared" si="138"/>
        <v/>
      </c>
      <c r="O1712" t="str">
        <f t="shared" si="139"/>
        <v/>
      </c>
      <c r="P1712">
        <f t="shared" si="140"/>
        <v>0</v>
      </c>
      <c r="Q1712">
        <f t="shared" si="141"/>
        <v>0</v>
      </c>
      <c r="R1712">
        <f t="shared" si="142"/>
        <v>0</v>
      </c>
    </row>
    <row r="1713" spans="1:18" ht="15" customHeight="1">
      <c r="A1713" s="17" t="s">
        <v>245</v>
      </c>
      <c r="B1713" s="17" t="s">
        <v>232</v>
      </c>
      <c r="C1713" s="17" t="s">
        <v>48</v>
      </c>
      <c r="D1713" s="17" t="s">
        <v>52</v>
      </c>
      <c r="E1713" s="96" t="s">
        <v>38</v>
      </c>
      <c r="F1713" s="96" t="s">
        <v>38</v>
      </c>
      <c r="G1713" s="19">
        <v>0</v>
      </c>
      <c r="H1713" s="96" t="s">
        <v>38</v>
      </c>
      <c r="I1713" s="96" t="s">
        <v>38</v>
      </c>
      <c r="J1713" s="19">
        <v>80919.77</v>
      </c>
      <c r="K1713" s="19">
        <v>0</v>
      </c>
      <c r="L1713" t="str">
        <f>VLOOKUP(LEFT(A1713,FIND("-",A1713)-1),MASTER!A:C,2,FALSE())</f>
        <v>Gold</v>
      </c>
      <c r="M1713" t="str">
        <f>VLOOKUP(LEFT(A1713,FIND("-",A1713)-1),MASTER!A:C,3,FALSE())</f>
        <v>Sale</v>
      </c>
      <c r="N1713" t="str">
        <f t="shared" si="138"/>
        <v/>
      </c>
      <c r="O1713" t="str">
        <f t="shared" si="139"/>
        <v/>
      </c>
      <c r="P1713">
        <f t="shared" si="140"/>
        <v>0</v>
      </c>
      <c r="Q1713">
        <f t="shared" si="141"/>
        <v>0</v>
      </c>
      <c r="R1713">
        <f t="shared" si="142"/>
        <v>0</v>
      </c>
    </row>
    <row r="1714" spans="1:18" ht="15" customHeight="1">
      <c r="A1714" s="17" t="s">
        <v>245</v>
      </c>
      <c r="B1714" s="17" t="s">
        <v>232</v>
      </c>
      <c r="C1714" s="17" t="s">
        <v>48</v>
      </c>
      <c r="D1714" s="17" t="s">
        <v>53</v>
      </c>
      <c r="E1714" s="96" t="s">
        <v>38</v>
      </c>
      <c r="F1714" s="96" t="s">
        <v>38</v>
      </c>
      <c r="G1714" s="19">
        <v>0</v>
      </c>
      <c r="H1714" s="96" t="s">
        <v>38</v>
      </c>
      <c r="I1714" s="96" t="s">
        <v>38</v>
      </c>
      <c r="J1714" s="19">
        <v>80919.77</v>
      </c>
      <c r="K1714" s="19">
        <v>0</v>
      </c>
      <c r="L1714" t="str">
        <f>VLOOKUP(LEFT(A1714,FIND("-",A1714)-1),MASTER!A:C,2,FALSE())</f>
        <v>Gold</v>
      </c>
      <c r="M1714" t="str">
        <f>VLOOKUP(LEFT(A1714,FIND("-",A1714)-1),MASTER!A:C,3,FALSE())</f>
        <v>Sale</v>
      </c>
      <c r="N1714" t="str">
        <f t="shared" si="138"/>
        <v/>
      </c>
      <c r="O1714" t="str">
        <f t="shared" si="139"/>
        <v/>
      </c>
      <c r="P1714">
        <f t="shared" si="140"/>
        <v>0</v>
      </c>
      <c r="Q1714">
        <f t="shared" si="141"/>
        <v>0</v>
      </c>
      <c r="R1714">
        <f t="shared" si="142"/>
        <v>0</v>
      </c>
    </row>
    <row r="1715" spans="1:18" ht="15" customHeight="1">
      <c r="A1715" s="17" t="s">
        <v>245</v>
      </c>
      <c r="B1715" s="17" t="s">
        <v>232</v>
      </c>
      <c r="C1715" s="17" t="s">
        <v>48</v>
      </c>
      <c r="D1715" s="17" t="s">
        <v>54</v>
      </c>
      <c r="E1715" s="96" t="s">
        <v>38</v>
      </c>
      <c r="F1715" s="96" t="s">
        <v>38</v>
      </c>
      <c r="G1715" s="19">
        <v>0</v>
      </c>
      <c r="H1715" s="96" t="s">
        <v>38</v>
      </c>
      <c r="I1715" s="96" t="s">
        <v>38</v>
      </c>
      <c r="J1715" s="19">
        <v>121.64</v>
      </c>
      <c r="K1715" s="19">
        <v>0</v>
      </c>
      <c r="L1715" t="str">
        <f>VLOOKUP(LEFT(A1715,FIND("-",A1715)-1),MASTER!A:C,2,FALSE())</f>
        <v>Gold</v>
      </c>
      <c r="M1715" t="str">
        <f>VLOOKUP(LEFT(A1715,FIND("-",A1715)-1),MASTER!A:C,3,FALSE())</f>
        <v>Sale</v>
      </c>
      <c r="N1715" t="str">
        <f t="shared" si="138"/>
        <v/>
      </c>
      <c r="O1715" t="str">
        <f t="shared" si="139"/>
        <v/>
      </c>
      <c r="P1715">
        <f t="shared" si="140"/>
        <v>0</v>
      </c>
      <c r="Q1715">
        <f t="shared" si="141"/>
        <v>0</v>
      </c>
      <c r="R1715">
        <f t="shared" si="142"/>
        <v>0</v>
      </c>
    </row>
    <row r="1716" spans="1:18" ht="15" customHeight="1">
      <c r="A1716" s="17" t="s">
        <v>245</v>
      </c>
      <c r="B1716" s="17" t="s">
        <v>232</v>
      </c>
      <c r="C1716" s="17" t="s">
        <v>48</v>
      </c>
      <c r="D1716" s="17" t="s">
        <v>55</v>
      </c>
      <c r="E1716" s="96" t="s">
        <v>38</v>
      </c>
      <c r="F1716" s="96" t="s">
        <v>38</v>
      </c>
      <c r="G1716" s="19">
        <v>0</v>
      </c>
      <c r="H1716" s="96" t="s">
        <v>38</v>
      </c>
      <c r="I1716" s="96" t="s">
        <v>38</v>
      </c>
      <c r="J1716" s="19">
        <v>121.64</v>
      </c>
      <c r="K1716" s="19">
        <v>0</v>
      </c>
      <c r="L1716" t="str">
        <f>VLOOKUP(LEFT(A1716,FIND("-",A1716)-1),MASTER!A:C,2,FALSE())</f>
        <v>Gold</v>
      </c>
      <c r="M1716" t="str">
        <f>VLOOKUP(LEFT(A1716,FIND("-",A1716)-1),MASTER!A:C,3,FALSE())</f>
        <v>Sale</v>
      </c>
      <c r="N1716" t="str">
        <f t="shared" si="138"/>
        <v/>
      </c>
      <c r="O1716" t="str">
        <f t="shared" si="139"/>
        <v/>
      </c>
      <c r="P1716">
        <f t="shared" si="140"/>
        <v>0</v>
      </c>
      <c r="Q1716">
        <f t="shared" si="141"/>
        <v>0</v>
      </c>
      <c r="R1716">
        <f t="shared" si="142"/>
        <v>0</v>
      </c>
    </row>
    <row r="1717" spans="1:18" ht="15" customHeight="1">
      <c r="A1717" s="17" t="s">
        <v>245</v>
      </c>
      <c r="B1717" s="17" t="s">
        <v>232</v>
      </c>
      <c r="C1717" s="17" t="s">
        <v>48</v>
      </c>
      <c r="D1717" s="17" t="s">
        <v>52</v>
      </c>
      <c r="E1717" s="96" t="s">
        <v>38</v>
      </c>
      <c r="F1717" s="96" t="s">
        <v>38</v>
      </c>
      <c r="G1717" s="19">
        <v>0</v>
      </c>
      <c r="H1717" s="96" t="s">
        <v>38</v>
      </c>
      <c r="I1717" s="96" t="s">
        <v>38</v>
      </c>
      <c r="J1717" s="19">
        <v>3340.91</v>
      </c>
      <c r="K1717" s="19">
        <v>0</v>
      </c>
      <c r="L1717" t="str">
        <f>VLOOKUP(LEFT(A1717,FIND("-",A1717)-1),MASTER!A:C,2,FALSE())</f>
        <v>Gold</v>
      </c>
      <c r="M1717" t="str">
        <f>VLOOKUP(LEFT(A1717,FIND("-",A1717)-1),MASTER!A:C,3,FALSE())</f>
        <v>Sale</v>
      </c>
      <c r="N1717" t="str">
        <f t="shared" si="138"/>
        <v/>
      </c>
      <c r="O1717" t="str">
        <f t="shared" si="139"/>
        <v/>
      </c>
      <c r="P1717">
        <f t="shared" si="140"/>
        <v>0</v>
      </c>
      <c r="Q1717">
        <f t="shared" si="141"/>
        <v>0</v>
      </c>
      <c r="R1717">
        <f t="shared" si="142"/>
        <v>0</v>
      </c>
    </row>
    <row r="1718" spans="1:18" ht="15" customHeight="1">
      <c r="A1718" s="17" t="s">
        <v>245</v>
      </c>
      <c r="B1718" s="17" t="s">
        <v>232</v>
      </c>
      <c r="C1718" s="17" t="s">
        <v>48</v>
      </c>
      <c r="D1718" s="17" t="s">
        <v>53</v>
      </c>
      <c r="E1718" s="96" t="s">
        <v>38</v>
      </c>
      <c r="F1718" s="96" t="s">
        <v>38</v>
      </c>
      <c r="G1718" s="19">
        <v>0</v>
      </c>
      <c r="H1718" s="96" t="s">
        <v>38</v>
      </c>
      <c r="I1718" s="96" t="s">
        <v>38</v>
      </c>
      <c r="J1718" s="19">
        <v>3340.91</v>
      </c>
      <c r="K1718" s="19">
        <v>0</v>
      </c>
      <c r="L1718" t="str">
        <f>VLOOKUP(LEFT(A1718,FIND("-",A1718)-1),MASTER!A:C,2,FALSE())</f>
        <v>Gold</v>
      </c>
      <c r="M1718" t="str">
        <f>VLOOKUP(LEFT(A1718,FIND("-",A1718)-1),MASTER!A:C,3,FALSE())</f>
        <v>Sale</v>
      </c>
      <c r="N1718" t="str">
        <f t="shared" si="138"/>
        <v/>
      </c>
      <c r="O1718" t="str">
        <f t="shared" si="139"/>
        <v/>
      </c>
      <c r="P1718">
        <f t="shared" si="140"/>
        <v>0</v>
      </c>
      <c r="Q1718">
        <f t="shared" si="141"/>
        <v>0</v>
      </c>
      <c r="R1718">
        <f t="shared" si="142"/>
        <v>0</v>
      </c>
    </row>
    <row r="1719" spans="1:18" ht="15" customHeight="1">
      <c r="A1719" s="17" t="s">
        <v>245</v>
      </c>
      <c r="B1719" s="17" t="s">
        <v>232</v>
      </c>
      <c r="C1719" s="17" t="s">
        <v>48</v>
      </c>
      <c r="D1719" s="17" t="s">
        <v>52</v>
      </c>
      <c r="E1719" s="96" t="s">
        <v>38</v>
      </c>
      <c r="F1719" s="96" t="s">
        <v>38</v>
      </c>
      <c r="G1719" s="19">
        <v>0</v>
      </c>
      <c r="H1719" s="96" t="s">
        <v>38</v>
      </c>
      <c r="I1719" s="96" t="s">
        <v>38</v>
      </c>
      <c r="J1719" s="19">
        <v>19.84</v>
      </c>
      <c r="K1719" s="19">
        <v>0</v>
      </c>
      <c r="L1719" t="str">
        <f>VLOOKUP(LEFT(A1719,FIND("-",A1719)-1),MASTER!A:C,2,FALSE())</f>
        <v>Gold</v>
      </c>
      <c r="M1719" t="str">
        <f>VLOOKUP(LEFT(A1719,FIND("-",A1719)-1),MASTER!A:C,3,FALSE())</f>
        <v>Sale</v>
      </c>
      <c r="N1719" t="str">
        <f t="shared" si="138"/>
        <v/>
      </c>
      <c r="O1719" t="str">
        <f t="shared" si="139"/>
        <v/>
      </c>
      <c r="P1719">
        <f t="shared" si="140"/>
        <v>0</v>
      </c>
      <c r="Q1719">
        <f t="shared" si="141"/>
        <v>0</v>
      </c>
      <c r="R1719">
        <f t="shared" si="142"/>
        <v>0</v>
      </c>
    </row>
    <row r="1720" spans="1:18" ht="15" customHeight="1">
      <c r="A1720" s="17" t="s">
        <v>245</v>
      </c>
      <c r="B1720" s="17" t="s">
        <v>232</v>
      </c>
      <c r="C1720" s="17" t="s">
        <v>48</v>
      </c>
      <c r="D1720" s="17" t="s">
        <v>53</v>
      </c>
      <c r="E1720" s="96" t="s">
        <v>38</v>
      </c>
      <c r="F1720" s="96" t="s">
        <v>38</v>
      </c>
      <c r="G1720" s="19">
        <v>0</v>
      </c>
      <c r="H1720" s="96" t="s">
        <v>38</v>
      </c>
      <c r="I1720" s="96" t="s">
        <v>38</v>
      </c>
      <c r="J1720" s="19">
        <v>19.84</v>
      </c>
      <c r="K1720" s="19">
        <v>0</v>
      </c>
      <c r="L1720" t="str">
        <f>VLOOKUP(LEFT(A1720,FIND("-",A1720)-1),MASTER!A:C,2,FALSE())</f>
        <v>Gold</v>
      </c>
      <c r="M1720" t="str">
        <f>VLOOKUP(LEFT(A1720,FIND("-",A1720)-1),MASTER!A:C,3,FALSE())</f>
        <v>Sale</v>
      </c>
      <c r="N1720" t="str">
        <f t="shared" si="138"/>
        <v/>
      </c>
      <c r="O1720" t="str">
        <f t="shared" si="139"/>
        <v/>
      </c>
      <c r="P1720">
        <f t="shared" si="140"/>
        <v>0</v>
      </c>
      <c r="Q1720">
        <f t="shared" si="141"/>
        <v>0</v>
      </c>
      <c r="R1720">
        <f t="shared" si="142"/>
        <v>0</v>
      </c>
    </row>
    <row r="1721" spans="1:18" ht="15" customHeight="1">
      <c r="A1721" s="17" t="s">
        <v>245</v>
      </c>
      <c r="B1721" s="17" t="s">
        <v>232</v>
      </c>
      <c r="C1721" s="17" t="s">
        <v>48</v>
      </c>
      <c r="D1721" s="17" t="s">
        <v>60</v>
      </c>
      <c r="E1721" s="96" t="s">
        <v>38</v>
      </c>
      <c r="F1721" s="96" t="s">
        <v>38</v>
      </c>
      <c r="G1721" s="19">
        <v>0</v>
      </c>
      <c r="H1721" s="96" t="s">
        <v>38</v>
      </c>
      <c r="I1721" s="96" t="s">
        <v>38</v>
      </c>
      <c r="J1721" s="19">
        <v>18152.939999999999</v>
      </c>
      <c r="K1721" s="19">
        <v>0</v>
      </c>
      <c r="L1721" t="str">
        <f>VLOOKUP(LEFT(A1721,FIND("-",A1721)-1),MASTER!A:C,2,FALSE())</f>
        <v>Gold</v>
      </c>
      <c r="M1721" t="str">
        <f>VLOOKUP(LEFT(A1721,FIND("-",A1721)-1),MASTER!A:C,3,FALSE())</f>
        <v>Sale</v>
      </c>
      <c r="N1721" t="str">
        <f t="shared" si="138"/>
        <v/>
      </c>
      <c r="O1721" t="str">
        <f t="shared" si="139"/>
        <v/>
      </c>
      <c r="P1721">
        <f t="shared" si="140"/>
        <v>0</v>
      </c>
      <c r="Q1721">
        <f t="shared" si="141"/>
        <v>0</v>
      </c>
      <c r="R1721">
        <f t="shared" si="142"/>
        <v>0</v>
      </c>
    </row>
    <row r="1722" spans="1:18" ht="15" customHeight="1">
      <c r="A1722" s="17" t="s">
        <v>245</v>
      </c>
      <c r="B1722" s="17" t="s">
        <v>232</v>
      </c>
      <c r="C1722" s="17" t="s">
        <v>48</v>
      </c>
      <c r="D1722" s="17" t="s">
        <v>61</v>
      </c>
      <c r="E1722" s="96" t="s">
        <v>38</v>
      </c>
      <c r="F1722" s="96" t="s">
        <v>38</v>
      </c>
      <c r="G1722" s="19">
        <v>0</v>
      </c>
      <c r="H1722" s="96" t="s">
        <v>38</v>
      </c>
      <c r="I1722" s="96" t="s">
        <v>38</v>
      </c>
      <c r="J1722" s="19">
        <v>18152.939999999999</v>
      </c>
      <c r="K1722" s="19">
        <v>0</v>
      </c>
      <c r="L1722" t="str">
        <f>VLOOKUP(LEFT(A1722,FIND("-",A1722)-1),MASTER!A:C,2,FALSE())</f>
        <v>Gold</v>
      </c>
      <c r="M1722" t="str">
        <f>VLOOKUP(LEFT(A1722,FIND("-",A1722)-1),MASTER!A:C,3,FALSE())</f>
        <v>Sale</v>
      </c>
      <c r="N1722" t="str">
        <f t="shared" si="138"/>
        <v/>
      </c>
      <c r="O1722" t="str">
        <f t="shared" si="139"/>
        <v/>
      </c>
      <c r="P1722">
        <f t="shared" si="140"/>
        <v>0</v>
      </c>
      <c r="Q1722">
        <f t="shared" si="141"/>
        <v>0</v>
      </c>
      <c r="R1722">
        <f t="shared" si="142"/>
        <v>0</v>
      </c>
    </row>
    <row r="1723" spans="1:18" ht="15" customHeight="1">
      <c r="A1723" s="17" t="s">
        <v>245</v>
      </c>
      <c r="B1723" s="17" t="s">
        <v>232</v>
      </c>
      <c r="C1723" s="17" t="s">
        <v>48</v>
      </c>
      <c r="D1723" s="17" t="s">
        <v>60</v>
      </c>
      <c r="E1723" s="96" t="s">
        <v>38</v>
      </c>
      <c r="F1723" s="96" t="s">
        <v>38</v>
      </c>
      <c r="G1723" s="19">
        <v>0</v>
      </c>
      <c r="H1723" s="96" t="s">
        <v>38</v>
      </c>
      <c r="I1723" s="96" t="s">
        <v>38</v>
      </c>
      <c r="J1723" s="19">
        <v>36.22</v>
      </c>
      <c r="K1723" s="19">
        <v>0</v>
      </c>
      <c r="L1723" t="str">
        <f>VLOOKUP(LEFT(A1723,FIND("-",A1723)-1),MASTER!A:C,2,FALSE())</f>
        <v>Gold</v>
      </c>
      <c r="M1723" t="str">
        <f>VLOOKUP(LEFT(A1723,FIND("-",A1723)-1),MASTER!A:C,3,FALSE())</f>
        <v>Sale</v>
      </c>
      <c r="N1723" t="str">
        <f t="shared" si="138"/>
        <v/>
      </c>
      <c r="O1723" t="str">
        <f t="shared" si="139"/>
        <v/>
      </c>
      <c r="P1723">
        <f t="shared" si="140"/>
        <v>0</v>
      </c>
      <c r="Q1723">
        <f t="shared" si="141"/>
        <v>0</v>
      </c>
      <c r="R1723">
        <f t="shared" si="142"/>
        <v>0</v>
      </c>
    </row>
    <row r="1724" spans="1:18" ht="15" customHeight="1">
      <c r="A1724" s="17" t="s">
        <v>245</v>
      </c>
      <c r="B1724" s="17" t="s">
        <v>232</v>
      </c>
      <c r="C1724" s="17" t="s">
        <v>48</v>
      </c>
      <c r="D1724" s="17" t="s">
        <v>61</v>
      </c>
      <c r="E1724" s="96" t="s">
        <v>38</v>
      </c>
      <c r="F1724" s="96" t="s">
        <v>38</v>
      </c>
      <c r="G1724" s="19">
        <v>0</v>
      </c>
      <c r="H1724" s="96" t="s">
        <v>38</v>
      </c>
      <c r="I1724" s="96" t="s">
        <v>38</v>
      </c>
      <c r="J1724" s="19">
        <v>36.22</v>
      </c>
      <c r="K1724" s="19">
        <v>0</v>
      </c>
      <c r="L1724" t="str">
        <f>VLOOKUP(LEFT(A1724,FIND("-",A1724)-1),MASTER!A:C,2,FALSE())</f>
        <v>Gold</v>
      </c>
      <c r="M1724" t="str">
        <f>VLOOKUP(LEFT(A1724,FIND("-",A1724)-1),MASTER!A:C,3,FALSE())</f>
        <v>Sale</v>
      </c>
      <c r="N1724" t="str">
        <f t="shared" si="138"/>
        <v/>
      </c>
      <c r="O1724" t="str">
        <f t="shared" si="139"/>
        <v/>
      </c>
      <c r="P1724">
        <f t="shared" si="140"/>
        <v>0</v>
      </c>
      <c r="Q1724">
        <f t="shared" si="141"/>
        <v>0</v>
      </c>
      <c r="R1724">
        <f t="shared" si="142"/>
        <v>0</v>
      </c>
    </row>
    <row r="1725" spans="1:18" ht="15" customHeight="1">
      <c r="A1725" s="17" t="s">
        <v>245</v>
      </c>
      <c r="B1725" s="17" t="s">
        <v>232</v>
      </c>
      <c r="C1725" s="17" t="s">
        <v>48</v>
      </c>
      <c r="D1725" s="17" t="s">
        <v>60</v>
      </c>
      <c r="E1725" s="96" t="s">
        <v>38</v>
      </c>
      <c r="F1725" s="96" t="s">
        <v>38</v>
      </c>
      <c r="G1725" s="19">
        <v>0</v>
      </c>
      <c r="H1725" s="96" t="s">
        <v>38</v>
      </c>
      <c r="I1725" s="96" t="s">
        <v>38</v>
      </c>
      <c r="J1725" s="19">
        <v>3.4</v>
      </c>
      <c r="K1725" s="19">
        <v>0</v>
      </c>
      <c r="L1725" t="str">
        <f>VLOOKUP(LEFT(A1725,FIND("-",A1725)-1),MASTER!A:C,2,FALSE())</f>
        <v>Gold</v>
      </c>
      <c r="M1725" t="str">
        <f>VLOOKUP(LEFT(A1725,FIND("-",A1725)-1),MASTER!A:C,3,FALSE())</f>
        <v>Sale</v>
      </c>
      <c r="N1725" t="str">
        <f t="shared" si="138"/>
        <v/>
      </c>
      <c r="O1725" t="str">
        <f t="shared" si="139"/>
        <v/>
      </c>
      <c r="P1725">
        <f t="shared" si="140"/>
        <v>0</v>
      </c>
      <c r="Q1725">
        <f t="shared" si="141"/>
        <v>0</v>
      </c>
      <c r="R1725">
        <f t="shared" si="142"/>
        <v>0</v>
      </c>
    </row>
    <row r="1726" spans="1:18" ht="15" customHeight="1">
      <c r="A1726" s="17" t="s">
        <v>245</v>
      </c>
      <c r="B1726" s="17" t="s">
        <v>232</v>
      </c>
      <c r="C1726" s="17" t="s">
        <v>48</v>
      </c>
      <c r="D1726" s="17" t="s">
        <v>61</v>
      </c>
      <c r="E1726" s="96" t="s">
        <v>38</v>
      </c>
      <c r="F1726" s="96" t="s">
        <v>38</v>
      </c>
      <c r="G1726" s="19">
        <v>0</v>
      </c>
      <c r="H1726" s="96" t="s">
        <v>38</v>
      </c>
      <c r="I1726" s="96" t="s">
        <v>38</v>
      </c>
      <c r="J1726" s="19">
        <v>3.4</v>
      </c>
      <c r="K1726" s="19">
        <v>0</v>
      </c>
      <c r="L1726" t="str">
        <f>VLOOKUP(LEFT(A1726,FIND("-",A1726)-1),MASTER!A:C,2,FALSE())</f>
        <v>Gold</v>
      </c>
      <c r="M1726" t="str">
        <f>VLOOKUP(LEFT(A1726,FIND("-",A1726)-1),MASTER!A:C,3,FALSE())</f>
        <v>Sale</v>
      </c>
      <c r="N1726" t="str">
        <f t="shared" si="138"/>
        <v/>
      </c>
      <c r="O1726" t="str">
        <f t="shared" si="139"/>
        <v/>
      </c>
      <c r="P1726">
        <f t="shared" si="140"/>
        <v>0</v>
      </c>
      <c r="Q1726">
        <f t="shared" si="141"/>
        <v>0</v>
      </c>
      <c r="R1726">
        <f t="shared" si="142"/>
        <v>0</v>
      </c>
    </row>
    <row r="1727" spans="1:18" ht="15" customHeight="1">
      <c r="A1727" s="17" t="s">
        <v>245</v>
      </c>
      <c r="B1727" s="17" t="s">
        <v>232</v>
      </c>
      <c r="C1727" s="17" t="s">
        <v>48</v>
      </c>
      <c r="D1727" s="17" t="s">
        <v>42</v>
      </c>
      <c r="E1727" s="96" t="s">
        <v>38</v>
      </c>
      <c r="F1727" s="96" t="s">
        <v>38</v>
      </c>
      <c r="G1727" s="19">
        <v>0</v>
      </c>
      <c r="H1727" s="96" t="s">
        <v>38</v>
      </c>
      <c r="I1727" s="96" t="s">
        <v>38</v>
      </c>
      <c r="J1727" s="19">
        <v>0.28999999999999998</v>
      </c>
      <c r="K1727" s="19">
        <v>0</v>
      </c>
      <c r="L1727" t="str">
        <f>VLOOKUP(LEFT(A1727,FIND("-",A1727)-1),MASTER!A:C,2,FALSE())</f>
        <v>Gold</v>
      </c>
      <c r="M1727" t="str">
        <f>VLOOKUP(LEFT(A1727,FIND("-",A1727)-1),MASTER!A:C,3,FALSE())</f>
        <v>Sale</v>
      </c>
      <c r="N1727" t="str">
        <f t="shared" si="138"/>
        <v/>
      </c>
      <c r="O1727" t="str">
        <f t="shared" si="139"/>
        <v/>
      </c>
      <c r="P1727">
        <f t="shared" si="140"/>
        <v>0</v>
      </c>
      <c r="Q1727">
        <f t="shared" si="141"/>
        <v>0</v>
      </c>
      <c r="R1727">
        <f t="shared" si="142"/>
        <v>0</v>
      </c>
    </row>
    <row r="1728" spans="1:18" ht="15" customHeight="1">
      <c r="A1728" s="17" t="s">
        <v>245</v>
      </c>
      <c r="B1728" s="17" t="s">
        <v>232</v>
      </c>
      <c r="C1728" s="17" t="s">
        <v>48</v>
      </c>
      <c r="D1728" s="17" t="s">
        <v>43</v>
      </c>
      <c r="E1728" s="96" t="s">
        <v>38</v>
      </c>
      <c r="F1728" s="96" t="s">
        <v>38</v>
      </c>
      <c r="G1728" s="19">
        <v>7044838</v>
      </c>
      <c r="H1728" s="96" t="s">
        <v>38</v>
      </c>
      <c r="I1728" s="96" t="s">
        <v>38</v>
      </c>
      <c r="J1728" s="19">
        <v>0</v>
      </c>
      <c r="K1728" s="19">
        <v>0</v>
      </c>
      <c r="L1728" t="str">
        <f>VLOOKUP(LEFT(A1728,FIND("-",A1728)-1),MASTER!A:C,2,FALSE())</f>
        <v>Gold</v>
      </c>
      <c r="M1728" t="str">
        <f>VLOOKUP(LEFT(A1728,FIND("-",A1728)-1),MASTER!A:C,3,FALSE())</f>
        <v>Sale</v>
      </c>
      <c r="N1728" t="str">
        <f t="shared" si="138"/>
        <v/>
      </c>
      <c r="O1728" t="str">
        <f t="shared" si="139"/>
        <v/>
      </c>
      <c r="P1728">
        <f t="shared" si="140"/>
        <v>0</v>
      </c>
      <c r="Q1728">
        <f t="shared" si="141"/>
        <v>0</v>
      </c>
      <c r="R1728">
        <f t="shared" si="142"/>
        <v>0</v>
      </c>
    </row>
    <row r="1729" spans="1:18" ht="15" customHeight="1">
      <c r="A1729" s="17" t="s">
        <v>246</v>
      </c>
      <c r="B1729" s="17" t="s">
        <v>232</v>
      </c>
      <c r="C1729" s="17" t="s">
        <v>48</v>
      </c>
      <c r="D1729" s="17" t="s">
        <v>49</v>
      </c>
      <c r="E1729" s="96" t="s">
        <v>38</v>
      </c>
      <c r="F1729" s="19">
        <v>0</v>
      </c>
      <c r="G1729" s="19">
        <v>0</v>
      </c>
      <c r="H1729" s="97">
        <v>376.72300000000001</v>
      </c>
      <c r="I1729" s="19">
        <v>6879.4</v>
      </c>
      <c r="J1729" s="19">
        <v>1478024.99</v>
      </c>
      <c r="K1729" s="19">
        <v>1478024.99</v>
      </c>
      <c r="L1729" t="str">
        <f>VLOOKUP(LEFT(A1729,FIND("-",A1729)-1),MASTER!A:C,2,FALSE())</f>
        <v>Gold</v>
      </c>
      <c r="M1729" t="str">
        <f>VLOOKUP(LEFT(A1729,FIND("-",A1729)-1),MASTER!A:C,3,FALSE())</f>
        <v>Sale</v>
      </c>
      <c r="N1729">
        <f t="shared" si="138"/>
        <v>376.72300000000001</v>
      </c>
      <c r="O1729">
        <f t="shared" si="139"/>
        <v>6879.4</v>
      </c>
      <c r="P1729">
        <f t="shared" si="140"/>
        <v>2591628.2059999998</v>
      </c>
      <c r="Q1729">
        <f t="shared" si="141"/>
        <v>2591628.2059999998</v>
      </c>
      <c r="R1729">
        <f t="shared" si="142"/>
        <v>0</v>
      </c>
    </row>
    <row r="1730" spans="1:18" ht="15" customHeight="1">
      <c r="A1730" s="17" t="s">
        <v>246</v>
      </c>
      <c r="B1730" s="17" t="s">
        <v>232</v>
      </c>
      <c r="C1730" s="17" t="s">
        <v>48</v>
      </c>
      <c r="D1730" s="17" t="s">
        <v>51</v>
      </c>
      <c r="E1730" s="96" t="s">
        <v>38</v>
      </c>
      <c r="F1730" s="96" t="s">
        <v>38</v>
      </c>
      <c r="G1730" s="19">
        <v>0</v>
      </c>
      <c r="H1730" s="96" t="s">
        <v>38</v>
      </c>
      <c r="I1730" s="96" t="s">
        <v>38</v>
      </c>
      <c r="J1730" s="19">
        <v>1481.6</v>
      </c>
      <c r="K1730" s="19">
        <v>1481.6</v>
      </c>
      <c r="L1730" t="str">
        <f>VLOOKUP(LEFT(A1730,FIND("-",A1730)-1),MASTER!A:C,2,FALSE())</f>
        <v>Gold</v>
      </c>
      <c r="M1730" t="str">
        <f>VLOOKUP(LEFT(A1730,FIND("-",A1730)-1),MASTER!A:C,3,FALSE())</f>
        <v>Sale</v>
      </c>
      <c r="N1730" t="str">
        <f t="shared" si="138"/>
        <v/>
      </c>
      <c r="O1730" t="str">
        <f t="shared" si="139"/>
        <v/>
      </c>
      <c r="P1730">
        <f t="shared" si="140"/>
        <v>0</v>
      </c>
      <c r="Q1730">
        <f t="shared" si="141"/>
        <v>0</v>
      </c>
      <c r="R1730">
        <f t="shared" si="142"/>
        <v>0</v>
      </c>
    </row>
    <row r="1731" spans="1:18" ht="15" customHeight="1">
      <c r="A1731" s="17" t="s">
        <v>246</v>
      </c>
      <c r="B1731" s="17" t="s">
        <v>232</v>
      </c>
      <c r="C1731" s="17" t="s">
        <v>48</v>
      </c>
      <c r="D1731" s="17" t="s">
        <v>50</v>
      </c>
      <c r="E1731" s="96" t="s">
        <v>38</v>
      </c>
      <c r="F1731" s="96" t="s">
        <v>38</v>
      </c>
      <c r="G1731" s="19">
        <v>0</v>
      </c>
      <c r="H1731" s="96" t="s">
        <v>38</v>
      </c>
      <c r="I1731" s="96" t="s">
        <v>38</v>
      </c>
      <c r="J1731" s="19">
        <v>64549.4</v>
      </c>
      <c r="K1731" s="19">
        <v>64549.4</v>
      </c>
      <c r="L1731" t="str">
        <f>VLOOKUP(LEFT(A1731,FIND("-",A1731)-1),MASTER!A:C,2,FALSE())</f>
        <v>Gold</v>
      </c>
      <c r="M1731" t="str">
        <f>VLOOKUP(LEFT(A1731,FIND("-",A1731)-1),MASTER!A:C,3,FALSE())</f>
        <v>Sale</v>
      </c>
      <c r="N1731" t="str">
        <f t="shared" si="138"/>
        <v/>
      </c>
      <c r="O1731" t="str">
        <f t="shared" si="139"/>
        <v/>
      </c>
      <c r="P1731">
        <f t="shared" si="140"/>
        <v>0</v>
      </c>
      <c r="Q1731">
        <f t="shared" si="141"/>
        <v>0</v>
      </c>
      <c r="R1731">
        <f t="shared" si="142"/>
        <v>0</v>
      </c>
    </row>
    <row r="1732" spans="1:18" ht="15" customHeight="1">
      <c r="A1732" s="17" t="s">
        <v>246</v>
      </c>
      <c r="B1732" s="17" t="s">
        <v>232</v>
      </c>
      <c r="C1732" s="17" t="s">
        <v>48</v>
      </c>
      <c r="D1732" s="17" t="s">
        <v>56</v>
      </c>
      <c r="E1732" s="96" t="s">
        <v>38</v>
      </c>
      <c r="F1732" s="96" t="s">
        <v>38</v>
      </c>
      <c r="G1732" s="19">
        <v>0</v>
      </c>
      <c r="H1732" s="96" t="s">
        <v>38</v>
      </c>
      <c r="I1732" s="96" t="s">
        <v>38</v>
      </c>
      <c r="J1732" s="19">
        <v>846</v>
      </c>
      <c r="K1732" s="19">
        <v>846</v>
      </c>
      <c r="L1732" t="str">
        <f>VLOOKUP(LEFT(A1732,FIND("-",A1732)-1),MASTER!A:C,2,FALSE())</f>
        <v>Gold</v>
      </c>
      <c r="M1732" t="str">
        <f>VLOOKUP(LEFT(A1732,FIND("-",A1732)-1),MASTER!A:C,3,FALSE())</f>
        <v>Sale</v>
      </c>
      <c r="N1732" t="str">
        <f t="shared" si="138"/>
        <v/>
      </c>
      <c r="O1732" t="str">
        <f t="shared" si="139"/>
        <v/>
      </c>
      <c r="P1732">
        <f t="shared" si="140"/>
        <v>0</v>
      </c>
      <c r="Q1732">
        <f t="shared" si="141"/>
        <v>0</v>
      </c>
      <c r="R1732">
        <f t="shared" si="142"/>
        <v>0</v>
      </c>
    </row>
    <row r="1733" spans="1:18" ht="15" customHeight="1">
      <c r="A1733" s="17" t="s">
        <v>246</v>
      </c>
      <c r="B1733" s="17" t="s">
        <v>232</v>
      </c>
      <c r="C1733" s="17" t="s">
        <v>48</v>
      </c>
      <c r="D1733" s="17" t="s">
        <v>57</v>
      </c>
      <c r="E1733" s="96" t="s">
        <v>38</v>
      </c>
      <c r="F1733" s="96" t="s">
        <v>38</v>
      </c>
      <c r="G1733" s="19">
        <v>0</v>
      </c>
      <c r="H1733" s="96" t="s">
        <v>38</v>
      </c>
      <c r="I1733" s="96" t="s">
        <v>38</v>
      </c>
      <c r="J1733" s="19">
        <v>1113613.05</v>
      </c>
      <c r="K1733" s="19">
        <v>1113613.05</v>
      </c>
      <c r="L1733" t="str">
        <f>VLOOKUP(LEFT(A1733,FIND("-",A1733)-1),MASTER!A:C,2,FALSE())</f>
        <v>Gold</v>
      </c>
      <c r="M1733" t="str">
        <f>VLOOKUP(LEFT(A1733,FIND("-",A1733)-1),MASTER!A:C,3,FALSE())</f>
        <v>Sale</v>
      </c>
      <c r="N1733" t="str">
        <f t="shared" si="138"/>
        <v/>
      </c>
      <c r="O1733" t="str">
        <f t="shared" si="139"/>
        <v/>
      </c>
      <c r="P1733">
        <f t="shared" si="140"/>
        <v>0</v>
      </c>
      <c r="Q1733">
        <f t="shared" si="141"/>
        <v>0</v>
      </c>
      <c r="R1733">
        <f t="shared" si="142"/>
        <v>0</v>
      </c>
    </row>
    <row r="1734" spans="1:18" ht="15" customHeight="1">
      <c r="A1734" s="17" t="s">
        <v>246</v>
      </c>
      <c r="B1734" s="17" t="s">
        <v>232</v>
      </c>
      <c r="C1734" s="17" t="s">
        <v>48</v>
      </c>
      <c r="D1734" s="17" t="s">
        <v>58</v>
      </c>
      <c r="E1734" s="96" t="s">
        <v>38</v>
      </c>
      <c r="F1734" s="96" t="s">
        <v>38</v>
      </c>
      <c r="G1734" s="19">
        <v>0</v>
      </c>
      <c r="H1734" s="96" t="s">
        <v>38</v>
      </c>
      <c r="I1734" s="96" t="s">
        <v>38</v>
      </c>
      <c r="J1734" s="19">
        <v>2235.83</v>
      </c>
      <c r="K1734" s="19">
        <v>2235.83</v>
      </c>
      <c r="L1734" t="str">
        <f>VLOOKUP(LEFT(A1734,FIND("-",A1734)-1),MASTER!A:C,2,FALSE())</f>
        <v>Gold</v>
      </c>
      <c r="M1734" t="str">
        <f>VLOOKUP(LEFT(A1734,FIND("-",A1734)-1),MASTER!A:C,3,FALSE())</f>
        <v>Sale</v>
      </c>
      <c r="N1734" t="str">
        <f t="shared" si="138"/>
        <v/>
      </c>
      <c r="O1734" t="str">
        <f t="shared" si="139"/>
        <v/>
      </c>
      <c r="P1734">
        <f t="shared" si="140"/>
        <v>0</v>
      </c>
      <c r="Q1734">
        <f t="shared" si="141"/>
        <v>0</v>
      </c>
      <c r="R1734">
        <f t="shared" si="142"/>
        <v>0</v>
      </c>
    </row>
    <row r="1735" spans="1:18" ht="15" customHeight="1">
      <c r="A1735" s="17" t="s">
        <v>246</v>
      </c>
      <c r="B1735" s="17" t="s">
        <v>232</v>
      </c>
      <c r="C1735" s="17" t="s">
        <v>48</v>
      </c>
      <c r="D1735" s="17" t="s">
        <v>59</v>
      </c>
      <c r="E1735" s="96" t="s">
        <v>38</v>
      </c>
      <c r="F1735" s="96" t="s">
        <v>38</v>
      </c>
      <c r="G1735" s="19">
        <v>0</v>
      </c>
      <c r="H1735" s="96" t="s">
        <v>38</v>
      </c>
      <c r="I1735" s="96" t="s">
        <v>38</v>
      </c>
      <c r="J1735" s="19">
        <v>100</v>
      </c>
      <c r="K1735" s="19">
        <v>100</v>
      </c>
      <c r="L1735" t="str">
        <f>VLOOKUP(LEFT(A1735,FIND("-",A1735)-1),MASTER!A:C,2,FALSE())</f>
        <v>Gold</v>
      </c>
      <c r="M1735" t="str">
        <f>VLOOKUP(LEFT(A1735,FIND("-",A1735)-1),MASTER!A:C,3,FALSE())</f>
        <v>Sale</v>
      </c>
      <c r="N1735" t="str">
        <f t="shared" si="138"/>
        <v/>
      </c>
      <c r="O1735" t="str">
        <f t="shared" si="139"/>
        <v/>
      </c>
      <c r="P1735">
        <f t="shared" si="140"/>
        <v>0</v>
      </c>
      <c r="Q1735">
        <f t="shared" si="141"/>
        <v>0</v>
      </c>
      <c r="R1735">
        <f t="shared" si="142"/>
        <v>0</v>
      </c>
    </row>
    <row r="1736" spans="1:18" ht="15" customHeight="1">
      <c r="A1736" s="17" t="s">
        <v>246</v>
      </c>
      <c r="B1736" s="17" t="s">
        <v>232</v>
      </c>
      <c r="C1736" s="17" t="s">
        <v>48</v>
      </c>
      <c r="D1736" s="17" t="s">
        <v>52</v>
      </c>
      <c r="E1736" s="96" t="s">
        <v>38</v>
      </c>
      <c r="F1736" s="96" t="s">
        <v>38</v>
      </c>
      <c r="G1736" s="19">
        <v>0</v>
      </c>
      <c r="H1736" s="96" t="s">
        <v>38</v>
      </c>
      <c r="I1736" s="96" t="s">
        <v>38</v>
      </c>
      <c r="J1736" s="19">
        <v>22170.37</v>
      </c>
      <c r="K1736" s="19">
        <v>0</v>
      </c>
      <c r="L1736" t="str">
        <f>VLOOKUP(LEFT(A1736,FIND("-",A1736)-1),MASTER!A:C,2,FALSE())</f>
        <v>Gold</v>
      </c>
      <c r="M1736" t="str">
        <f>VLOOKUP(LEFT(A1736,FIND("-",A1736)-1),MASTER!A:C,3,FALSE())</f>
        <v>Sale</v>
      </c>
      <c r="N1736" t="str">
        <f t="shared" si="138"/>
        <v/>
      </c>
      <c r="O1736" t="str">
        <f t="shared" si="139"/>
        <v/>
      </c>
      <c r="P1736">
        <f t="shared" si="140"/>
        <v>0</v>
      </c>
      <c r="Q1736">
        <f t="shared" si="141"/>
        <v>0</v>
      </c>
      <c r="R1736">
        <f t="shared" si="142"/>
        <v>0</v>
      </c>
    </row>
    <row r="1737" spans="1:18" ht="15" customHeight="1">
      <c r="A1737" s="17" t="s">
        <v>246</v>
      </c>
      <c r="B1737" s="17" t="s">
        <v>232</v>
      </c>
      <c r="C1737" s="17" t="s">
        <v>48</v>
      </c>
      <c r="D1737" s="17" t="s">
        <v>53</v>
      </c>
      <c r="E1737" s="96" t="s">
        <v>38</v>
      </c>
      <c r="F1737" s="96" t="s">
        <v>38</v>
      </c>
      <c r="G1737" s="19">
        <v>0</v>
      </c>
      <c r="H1737" s="96" t="s">
        <v>38</v>
      </c>
      <c r="I1737" s="96" t="s">
        <v>38</v>
      </c>
      <c r="J1737" s="19">
        <v>22170.37</v>
      </c>
      <c r="K1737" s="19">
        <v>0</v>
      </c>
      <c r="L1737" t="str">
        <f>VLOOKUP(LEFT(A1737,FIND("-",A1737)-1),MASTER!A:C,2,FALSE())</f>
        <v>Gold</v>
      </c>
      <c r="M1737" t="str">
        <f>VLOOKUP(LEFT(A1737,FIND("-",A1737)-1),MASTER!A:C,3,FALSE())</f>
        <v>Sale</v>
      </c>
      <c r="N1737" t="str">
        <f t="shared" si="138"/>
        <v/>
      </c>
      <c r="O1737" t="str">
        <f t="shared" si="139"/>
        <v/>
      </c>
      <c r="P1737">
        <f t="shared" si="140"/>
        <v>0</v>
      </c>
      <c r="Q1737">
        <f t="shared" si="141"/>
        <v>0</v>
      </c>
      <c r="R1737">
        <f t="shared" si="142"/>
        <v>0</v>
      </c>
    </row>
    <row r="1738" spans="1:18" ht="15" customHeight="1">
      <c r="A1738" s="17" t="s">
        <v>246</v>
      </c>
      <c r="B1738" s="17" t="s">
        <v>232</v>
      </c>
      <c r="C1738" s="17" t="s">
        <v>48</v>
      </c>
      <c r="D1738" s="17" t="s">
        <v>54</v>
      </c>
      <c r="E1738" s="96" t="s">
        <v>38</v>
      </c>
      <c r="F1738" s="96" t="s">
        <v>38</v>
      </c>
      <c r="G1738" s="19">
        <v>0</v>
      </c>
      <c r="H1738" s="96" t="s">
        <v>38</v>
      </c>
      <c r="I1738" s="96" t="s">
        <v>38</v>
      </c>
      <c r="J1738" s="19">
        <v>22.22</v>
      </c>
      <c r="K1738" s="19">
        <v>0</v>
      </c>
      <c r="L1738" t="str">
        <f>VLOOKUP(LEFT(A1738,FIND("-",A1738)-1),MASTER!A:C,2,FALSE())</f>
        <v>Gold</v>
      </c>
      <c r="M1738" t="str">
        <f>VLOOKUP(LEFT(A1738,FIND("-",A1738)-1),MASTER!A:C,3,FALSE())</f>
        <v>Sale</v>
      </c>
      <c r="N1738" t="str">
        <f t="shared" si="138"/>
        <v/>
      </c>
      <c r="O1738" t="str">
        <f t="shared" si="139"/>
        <v/>
      </c>
      <c r="P1738">
        <f t="shared" si="140"/>
        <v>0</v>
      </c>
      <c r="Q1738">
        <f t="shared" si="141"/>
        <v>0</v>
      </c>
      <c r="R1738">
        <f t="shared" si="142"/>
        <v>0</v>
      </c>
    </row>
    <row r="1739" spans="1:18" ht="15" customHeight="1">
      <c r="A1739" s="17" t="s">
        <v>246</v>
      </c>
      <c r="B1739" s="17" t="s">
        <v>232</v>
      </c>
      <c r="C1739" s="17" t="s">
        <v>48</v>
      </c>
      <c r="D1739" s="17" t="s">
        <v>55</v>
      </c>
      <c r="E1739" s="96" t="s">
        <v>38</v>
      </c>
      <c r="F1739" s="96" t="s">
        <v>38</v>
      </c>
      <c r="G1739" s="19">
        <v>0</v>
      </c>
      <c r="H1739" s="96" t="s">
        <v>38</v>
      </c>
      <c r="I1739" s="96" t="s">
        <v>38</v>
      </c>
      <c r="J1739" s="19">
        <v>22.22</v>
      </c>
      <c r="K1739" s="19">
        <v>0</v>
      </c>
      <c r="L1739" t="str">
        <f>VLOOKUP(LEFT(A1739,FIND("-",A1739)-1),MASTER!A:C,2,FALSE())</f>
        <v>Gold</v>
      </c>
      <c r="M1739" t="str">
        <f>VLOOKUP(LEFT(A1739,FIND("-",A1739)-1),MASTER!A:C,3,FALSE())</f>
        <v>Sale</v>
      </c>
      <c r="N1739" t="str">
        <f t="shared" si="138"/>
        <v/>
      </c>
      <c r="O1739" t="str">
        <f t="shared" si="139"/>
        <v/>
      </c>
      <c r="P1739">
        <f t="shared" si="140"/>
        <v>0</v>
      </c>
      <c r="Q1739">
        <f t="shared" si="141"/>
        <v>0</v>
      </c>
      <c r="R1739">
        <f t="shared" si="142"/>
        <v>0</v>
      </c>
    </row>
    <row r="1740" spans="1:18" ht="15" customHeight="1">
      <c r="A1740" s="17" t="s">
        <v>246</v>
      </c>
      <c r="B1740" s="17" t="s">
        <v>232</v>
      </c>
      <c r="C1740" s="17" t="s">
        <v>48</v>
      </c>
      <c r="D1740" s="17" t="s">
        <v>52</v>
      </c>
      <c r="E1740" s="96" t="s">
        <v>38</v>
      </c>
      <c r="F1740" s="96" t="s">
        <v>38</v>
      </c>
      <c r="G1740" s="19">
        <v>0</v>
      </c>
      <c r="H1740" s="96" t="s">
        <v>38</v>
      </c>
      <c r="I1740" s="96" t="s">
        <v>38</v>
      </c>
      <c r="J1740" s="19">
        <v>968.24</v>
      </c>
      <c r="K1740" s="19">
        <v>0</v>
      </c>
      <c r="L1740" t="str">
        <f>VLOOKUP(LEFT(A1740,FIND("-",A1740)-1),MASTER!A:C,2,FALSE())</f>
        <v>Gold</v>
      </c>
      <c r="M1740" t="str">
        <f>VLOOKUP(LEFT(A1740,FIND("-",A1740)-1),MASTER!A:C,3,FALSE())</f>
        <v>Sale</v>
      </c>
      <c r="N1740" t="str">
        <f t="shared" si="138"/>
        <v/>
      </c>
      <c r="O1740" t="str">
        <f t="shared" si="139"/>
        <v/>
      </c>
      <c r="P1740">
        <f t="shared" si="140"/>
        <v>0</v>
      </c>
      <c r="Q1740">
        <f t="shared" si="141"/>
        <v>0</v>
      </c>
      <c r="R1740">
        <f t="shared" si="142"/>
        <v>0</v>
      </c>
    </row>
    <row r="1741" spans="1:18" ht="15" customHeight="1">
      <c r="A1741" s="17" t="s">
        <v>246</v>
      </c>
      <c r="B1741" s="17" t="s">
        <v>232</v>
      </c>
      <c r="C1741" s="17" t="s">
        <v>48</v>
      </c>
      <c r="D1741" s="17" t="s">
        <v>53</v>
      </c>
      <c r="E1741" s="96" t="s">
        <v>38</v>
      </c>
      <c r="F1741" s="96" t="s">
        <v>38</v>
      </c>
      <c r="G1741" s="19">
        <v>0</v>
      </c>
      <c r="H1741" s="96" t="s">
        <v>38</v>
      </c>
      <c r="I1741" s="96" t="s">
        <v>38</v>
      </c>
      <c r="J1741" s="19">
        <v>968.24</v>
      </c>
      <c r="K1741" s="19">
        <v>0</v>
      </c>
      <c r="L1741" t="str">
        <f>VLOOKUP(LEFT(A1741,FIND("-",A1741)-1),MASTER!A:C,2,FALSE())</f>
        <v>Gold</v>
      </c>
      <c r="M1741" t="str">
        <f>VLOOKUP(LEFT(A1741,FIND("-",A1741)-1),MASTER!A:C,3,FALSE())</f>
        <v>Sale</v>
      </c>
      <c r="N1741" t="str">
        <f t="shared" si="138"/>
        <v/>
      </c>
      <c r="O1741" t="str">
        <f t="shared" si="139"/>
        <v/>
      </c>
      <c r="P1741">
        <f t="shared" si="140"/>
        <v>0</v>
      </c>
      <c r="Q1741">
        <f t="shared" si="141"/>
        <v>0</v>
      </c>
      <c r="R1741">
        <f t="shared" si="142"/>
        <v>0</v>
      </c>
    </row>
    <row r="1742" spans="1:18" ht="15" customHeight="1">
      <c r="A1742" s="17" t="s">
        <v>246</v>
      </c>
      <c r="B1742" s="17" t="s">
        <v>232</v>
      </c>
      <c r="C1742" s="17" t="s">
        <v>48</v>
      </c>
      <c r="D1742" s="17" t="s">
        <v>52</v>
      </c>
      <c r="E1742" s="96" t="s">
        <v>38</v>
      </c>
      <c r="F1742" s="96" t="s">
        <v>38</v>
      </c>
      <c r="G1742" s="19">
        <v>0</v>
      </c>
      <c r="H1742" s="96" t="s">
        <v>38</v>
      </c>
      <c r="I1742" s="96" t="s">
        <v>38</v>
      </c>
      <c r="J1742" s="19">
        <v>12.69</v>
      </c>
      <c r="K1742" s="19">
        <v>0</v>
      </c>
      <c r="L1742" t="str">
        <f>VLOOKUP(LEFT(A1742,FIND("-",A1742)-1),MASTER!A:C,2,FALSE())</f>
        <v>Gold</v>
      </c>
      <c r="M1742" t="str">
        <f>VLOOKUP(LEFT(A1742,FIND("-",A1742)-1),MASTER!A:C,3,FALSE())</f>
        <v>Sale</v>
      </c>
      <c r="N1742" t="str">
        <f t="shared" si="138"/>
        <v/>
      </c>
      <c r="O1742" t="str">
        <f t="shared" si="139"/>
        <v/>
      </c>
      <c r="P1742">
        <f t="shared" si="140"/>
        <v>0</v>
      </c>
      <c r="Q1742">
        <f t="shared" si="141"/>
        <v>0</v>
      </c>
      <c r="R1742">
        <f t="shared" si="142"/>
        <v>0</v>
      </c>
    </row>
    <row r="1743" spans="1:18" ht="15" customHeight="1">
      <c r="A1743" s="17" t="s">
        <v>246</v>
      </c>
      <c r="B1743" s="17" t="s">
        <v>232</v>
      </c>
      <c r="C1743" s="17" t="s">
        <v>48</v>
      </c>
      <c r="D1743" s="17" t="s">
        <v>53</v>
      </c>
      <c r="E1743" s="96" t="s">
        <v>38</v>
      </c>
      <c r="F1743" s="96" t="s">
        <v>38</v>
      </c>
      <c r="G1743" s="19">
        <v>0</v>
      </c>
      <c r="H1743" s="96" t="s">
        <v>38</v>
      </c>
      <c r="I1743" s="96" t="s">
        <v>38</v>
      </c>
      <c r="J1743" s="19">
        <v>12.69</v>
      </c>
      <c r="K1743" s="19">
        <v>0</v>
      </c>
      <c r="L1743" t="str">
        <f>VLOOKUP(LEFT(A1743,FIND("-",A1743)-1),MASTER!A:C,2,FALSE())</f>
        <v>Gold</v>
      </c>
      <c r="M1743" t="str">
        <f>VLOOKUP(LEFT(A1743,FIND("-",A1743)-1),MASTER!A:C,3,FALSE())</f>
        <v>Sale</v>
      </c>
      <c r="N1743" t="str">
        <f t="shared" si="138"/>
        <v/>
      </c>
      <c r="O1743" t="str">
        <f t="shared" si="139"/>
        <v/>
      </c>
      <c r="P1743">
        <f t="shared" si="140"/>
        <v>0</v>
      </c>
      <c r="Q1743">
        <f t="shared" si="141"/>
        <v>0</v>
      </c>
      <c r="R1743">
        <f t="shared" si="142"/>
        <v>0</v>
      </c>
    </row>
    <row r="1744" spans="1:18" ht="15" customHeight="1">
      <c r="A1744" s="17" t="s">
        <v>246</v>
      </c>
      <c r="B1744" s="17" t="s">
        <v>232</v>
      </c>
      <c r="C1744" s="17" t="s">
        <v>48</v>
      </c>
      <c r="D1744" s="17" t="s">
        <v>60</v>
      </c>
      <c r="E1744" s="96" t="s">
        <v>38</v>
      </c>
      <c r="F1744" s="96" t="s">
        <v>38</v>
      </c>
      <c r="G1744" s="19">
        <v>0</v>
      </c>
      <c r="H1744" s="96" t="s">
        <v>38</v>
      </c>
      <c r="I1744" s="96" t="s">
        <v>38</v>
      </c>
      <c r="J1744" s="19">
        <v>16704.2</v>
      </c>
      <c r="K1744" s="19">
        <v>0</v>
      </c>
      <c r="L1744" t="str">
        <f>VLOOKUP(LEFT(A1744,FIND("-",A1744)-1),MASTER!A:C,2,FALSE())</f>
        <v>Gold</v>
      </c>
      <c r="M1744" t="str">
        <f>VLOOKUP(LEFT(A1744,FIND("-",A1744)-1),MASTER!A:C,3,FALSE())</f>
        <v>Sale</v>
      </c>
      <c r="N1744" t="str">
        <f t="shared" si="138"/>
        <v/>
      </c>
      <c r="O1744" t="str">
        <f t="shared" si="139"/>
        <v/>
      </c>
      <c r="P1744">
        <f t="shared" si="140"/>
        <v>0</v>
      </c>
      <c r="Q1744">
        <f t="shared" si="141"/>
        <v>0</v>
      </c>
      <c r="R1744">
        <f t="shared" si="142"/>
        <v>0</v>
      </c>
    </row>
    <row r="1745" spans="1:18" ht="15" customHeight="1">
      <c r="A1745" s="17" t="s">
        <v>246</v>
      </c>
      <c r="B1745" s="17" t="s">
        <v>232</v>
      </c>
      <c r="C1745" s="17" t="s">
        <v>48</v>
      </c>
      <c r="D1745" s="17" t="s">
        <v>61</v>
      </c>
      <c r="E1745" s="96" t="s">
        <v>38</v>
      </c>
      <c r="F1745" s="96" t="s">
        <v>38</v>
      </c>
      <c r="G1745" s="19">
        <v>0</v>
      </c>
      <c r="H1745" s="96" t="s">
        <v>38</v>
      </c>
      <c r="I1745" s="96" t="s">
        <v>38</v>
      </c>
      <c r="J1745" s="19">
        <v>16704.2</v>
      </c>
      <c r="K1745" s="19">
        <v>0</v>
      </c>
      <c r="L1745" t="str">
        <f>VLOOKUP(LEFT(A1745,FIND("-",A1745)-1),MASTER!A:C,2,FALSE())</f>
        <v>Gold</v>
      </c>
      <c r="M1745" t="str">
        <f>VLOOKUP(LEFT(A1745,FIND("-",A1745)-1),MASTER!A:C,3,FALSE())</f>
        <v>Sale</v>
      </c>
      <c r="N1745" t="str">
        <f t="shared" si="138"/>
        <v/>
      </c>
      <c r="O1745" t="str">
        <f t="shared" si="139"/>
        <v/>
      </c>
      <c r="P1745">
        <f t="shared" si="140"/>
        <v>0</v>
      </c>
      <c r="Q1745">
        <f t="shared" si="141"/>
        <v>0</v>
      </c>
      <c r="R1745">
        <f t="shared" si="142"/>
        <v>0</v>
      </c>
    </row>
    <row r="1746" spans="1:18" ht="15" customHeight="1">
      <c r="A1746" s="17" t="s">
        <v>246</v>
      </c>
      <c r="B1746" s="17" t="s">
        <v>232</v>
      </c>
      <c r="C1746" s="17" t="s">
        <v>48</v>
      </c>
      <c r="D1746" s="17" t="s">
        <v>60</v>
      </c>
      <c r="E1746" s="96" t="s">
        <v>38</v>
      </c>
      <c r="F1746" s="96" t="s">
        <v>38</v>
      </c>
      <c r="G1746" s="19">
        <v>0</v>
      </c>
      <c r="H1746" s="96" t="s">
        <v>38</v>
      </c>
      <c r="I1746" s="96" t="s">
        <v>38</v>
      </c>
      <c r="J1746" s="19">
        <v>33.54</v>
      </c>
      <c r="K1746" s="19">
        <v>0</v>
      </c>
      <c r="L1746" t="str">
        <f>VLOOKUP(LEFT(A1746,FIND("-",A1746)-1),MASTER!A:C,2,FALSE())</f>
        <v>Gold</v>
      </c>
      <c r="M1746" t="str">
        <f>VLOOKUP(LEFT(A1746,FIND("-",A1746)-1),MASTER!A:C,3,FALSE())</f>
        <v>Sale</v>
      </c>
      <c r="N1746" t="str">
        <f t="shared" si="138"/>
        <v/>
      </c>
      <c r="O1746" t="str">
        <f t="shared" si="139"/>
        <v/>
      </c>
      <c r="P1746">
        <f t="shared" si="140"/>
        <v>0</v>
      </c>
      <c r="Q1746">
        <f t="shared" si="141"/>
        <v>0</v>
      </c>
      <c r="R1746">
        <f t="shared" si="142"/>
        <v>0</v>
      </c>
    </row>
    <row r="1747" spans="1:18" ht="15" customHeight="1">
      <c r="A1747" s="17" t="s">
        <v>246</v>
      </c>
      <c r="B1747" s="17" t="s">
        <v>232</v>
      </c>
      <c r="C1747" s="17" t="s">
        <v>48</v>
      </c>
      <c r="D1747" s="17" t="s">
        <v>61</v>
      </c>
      <c r="E1747" s="96" t="s">
        <v>38</v>
      </c>
      <c r="F1747" s="96" t="s">
        <v>38</v>
      </c>
      <c r="G1747" s="19">
        <v>0</v>
      </c>
      <c r="H1747" s="96" t="s">
        <v>38</v>
      </c>
      <c r="I1747" s="96" t="s">
        <v>38</v>
      </c>
      <c r="J1747" s="19">
        <v>33.54</v>
      </c>
      <c r="K1747" s="19">
        <v>0</v>
      </c>
      <c r="L1747" t="str">
        <f>VLOOKUP(LEFT(A1747,FIND("-",A1747)-1),MASTER!A:C,2,FALSE())</f>
        <v>Gold</v>
      </c>
      <c r="M1747" t="str">
        <f>VLOOKUP(LEFT(A1747,FIND("-",A1747)-1),MASTER!A:C,3,FALSE())</f>
        <v>Sale</v>
      </c>
      <c r="N1747" t="str">
        <f t="shared" si="138"/>
        <v/>
      </c>
      <c r="O1747" t="str">
        <f t="shared" si="139"/>
        <v/>
      </c>
      <c r="P1747">
        <f t="shared" si="140"/>
        <v>0</v>
      </c>
      <c r="Q1747">
        <f t="shared" si="141"/>
        <v>0</v>
      </c>
      <c r="R1747">
        <f t="shared" si="142"/>
        <v>0</v>
      </c>
    </row>
    <row r="1748" spans="1:18" ht="15" customHeight="1">
      <c r="A1748" s="17" t="s">
        <v>246</v>
      </c>
      <c r="B1748" s="17" t="s">
        <v>232</v>
      </c>
      <c r="C1748" s="17" t="s">
        <v>48</v>
      </c>
      <c r="D1748" s="17" t="s">
        <v>60</v>
      </c>
      <c r="E1748" s="96" t="s">
        <v>38</v>
      </c>
      <c r="F1748" s="96" t="s">
        <v>38</v>
      </c>
      <c r="G1748" s="19">
        <v>0</v>
      </c>
      <c r="H1748" s="96" t="s">
        <v>38</v>
      </c>
      <c r="I1748" s="96" t="s">
        <v>38</v>
      </c>
      <c r="J1748" s="19">
        <v>1.5</v>
      </c>
      <c r="K1748" s="19">
        <v>0</v>
      </c>
      <c r="L1748" t="str">
        <f>VLOOKUP(LEFT(A1748,FIND("-",A1748)-1),MASTER!A:C,2,FALSE())</f>
        <v>Gold</v>
      </c>
      <c r="M1748" t="str">
        <f>VLOOKUP(LEFT(A1748,FIND("-",A1748)-1),MASTER!A:C,3,FALSE())</f>
        <v>Sale</v>
      </c>
      <c r="N1748" t="str">
        <f t="shared" si="138"/>
        <v/>
      </c>
      <c r="O1748" t="str">
        <f t="shared" si="139"/>
        <v/>
      </c>
      <c r="P1748">
        <f t="shared" si="140"/>
        <v>0</v>
      </c>
      <c r="Q1748">
        <f t="shared" si="141"/>
        <v>0</v>
      </c>
      <c r="R1748">
        <f t="shared" si="142"/>
        <v>0</v>
      </c>
    </row>
    <row r="1749" spans="1:18" ht="15" customHeight="1">
      <c r="A1749" s="17" t="s">
        <v>246</v>
      </c>
      <c r="B1749" s="17" t="s">
        <v>232</v>
      </c>
      <c r="C1749" s="17" t="s">
        <v>48</v>
      </c>
      <c r="D1749" s="17" t="s">
        <v>61</v>
      </c>
      <c r="E1749" s="96" t="s">
        <v>38</v>
      </c>
      <c r="F1749" s="96" t="s">
        <v>38</v>
      </c>
      <c r="G1749" s="19">
        <v>0</v>
      </c>
      <c r="H1749" s="96" t="s">
        <v>38</v>
      </c>
      <c r="I1749" s="96" t="s">
        <v>38</v>
      </c>
      <c r="J1749" s="19">
        <v>1.5</v>
      </c>
      <c r="K1749" s="19">
        <v>0</v>
      </c>
      <c r="L1749" t="str">
        <f>VLOOKUP(LEFT(A1749,FIND("-",A1749)-1),MASTER!A:C,2,FALSE())</f>
        <v>Gold</v>
      </c>
      <c r="M1749" t="str">
        <f>VLOOKUP(LEFT(A1749,FIND("-",A1749)-1),MASTER!A:C,3,FALSE())</f>
        <v>Sale</v>
      </c>
      <c r="N1749" t="str">
        <f t="shared" si="138"/>
        <v/>
      </c>
      <c r="O1749" t="str">
        <f t="shared" si="139"/>
        <v/>
      </c>
      <c r="P1749">
        <f t="shared" si="140"/>
        <v>0</v>
      </c>
      <c r="Q1749">
        <f t="shared" si="141"/>
        <v>0</v>
      </c>
      <c r="R1749">
        <f t="shared" si="142"/>
        <v>0</v>
      </c>
    </row>
    <row r="1750" spans="1:18" ht="15" customHeight="1">
      <c r="A1750" s="17" t="s">
        <v>246</v>
      </c>
      <c r="B1750" s="17" t="s">
        <v>232</v>
      </c>
      <c r="C1750" s="17" t="s">
        <v>48</v>
      </c>
      <c r="D1750" s="17" t="s">
        <v>42</v>
      </c>
      <c r="E1750" s="96" t="s">
        <v>38</v>
      </c>
      <c r="F1750" s="96" t="s">
        <v>38</v>
      </c>
      <c r="G1750" s="19">
        <v>0.39</v>
      </c>
      <c r="H1750" s="96" t="s">
        <v>38</v>
      </c>
      <c r="I1750" s="96" t="s">
        <v>38</v>
      </c>
      <c r="J1750" s="19">
        <v>0</v>
      </c>
      <c r="K1750" s="19">
        <v>0</v>
      </c>
      <c r="L1750" t="str">
        <f>VLOOKUP(LEFT(A1750,FIND("-",A1750)-1),MASTER!A:C,2,FALSE())</f>
        <v>Gold</v>
      </c>
      <c r="M1750" t="str">
        <f>VLOOKUP(LEFT(A1750,FIND("-",A1750)-1),MASTER!A:C,3,FALSE())</f>
        <v>Sale</v>
      </c>
      <c r="N1750" t="str">
        <f t="shared" si="138"/>
        <v/>
      </c>
      <c r="O1750" t="str">
        <f t="shared" si="139"/>
        <v/>
      </c>
      <c r="P1750">
        <f t="shared" si="140"/>
        <v>0</v>
      </c>
      <c r="Q1750">
        <f t="shared" si="141"/>
        <v>0</v>
      </c>
      <c r="R1750">
        <f t="shared" si="142"/>
        <v>0</v>
      </c>
    </row>
    <row r="1751" spans="1:18" ht="15" customHeight="1">
      <c r="A1751" s="17" t="s">
        <v>246</v>
      </c>
      <c r="B1751" s="17" t="s">
        <v>232</v>
      </c>
      <c r="C1751" s="17" t="s">
        <v>48</v>
      </c>
      <c r="D1751" s="17" t="s">
        <v>43</v>
      </c>
      <c r="E1751" s="96" t="s">
        <v>38</v>
      </c>
      <c r="F1751" s="96" t="s">
        <v>38</v>
      </c>
      <c r="G1751" s="19">
        <v>2740676</v>
      </c>
      <c r="H1751" s="96" t="s">
        <v>38</v>
      </c>
      <c r="I1751" s="96" t="s">
        <v>38</v>
      </c>
      <c r="J1751" s="19">
        <v>0</v>
      </c>
      <c r="K1751" s="19">
        <v>0</v>
      </c>
      <c r="L1751" t="str">
        <f>VLOOKUP(LEFT(A1751,FIND("-",A1751)-1),MASTER!A:C,2,FALSE())</f>
        <v>Gold</v>
      </c>
      <c r="M1751" t="str">
        <f>VLOOKUP(LEFT(A1751,FIND("-",A1751)-1),MASTER!A:C,3,FALSE())</f>
        <v>Sale</v>
      </c>
      <c r="N1751" t="str">
        <f t="shared" si="138"/>
        <v/>
      </c>
      <c r="O1751" t="str">
        <f t="shared" si="139"/>
        <v/>
      </c>
      <c r="P1751">
        <f t="shared" si="140"/>
        <v>0</v>
      </c>
      <c r="Q1751">
        <f t="shared" si="141"/>
        <v>0</v>
      </c>
      <c r="R1751">
        <f t="shared" si="142"/>
        <v>0</v>
      </c>
    </row>
    <row r="1752" spans="1:18" ht="15" customHeight="1">
      <c r="A1752" s="17" t="s">
        <v>365</v>
      </c>
      <c r="B1752" s="17" t="s">
        <v>232</v>
      </c>
      <c r="C1752" s="17" t="s">
        <v>454</v>
      </c>
      <c r="D1752" s="17" t="s">
        <v>457</v>
      </c>
      <c r="E1752" s="97">
        <v>3076.5889999999999</v>
      </c>
      <c r="F1752" s="19">
        <v>82.9</v>
      </c>
      <c r="G1752" s="19">
        <v>132864.74</v>
      </c>
      <c r="H1752" s="96" t="s">
        <v>38</v>
      </c>
      <c r="I1752" s="19">
        <v>0</v>
      </c>
      <c r="J1752" s="19">
        <v>0</v>
      </c>
      <c r="K1752" s="19">
        <v>132864.74</v>
      </c>
      <c r="L1752" t="str">
        <f>VLOOKUP(LEFT(A1752,FIND("-",A1752)-1),MASTER!A:C,2,FALSE())</f>
        <v>Silver</v>
      </c>
      <c r="M1752" t="str">
        <f>VLOOKUP(LEFT(A1752,FIND("-",A1752)-1),MASTER!A:C,3,FALSE())</f>
        <v>Purchase</v>
      </c>
      <c r="N1752">
        <f t="shared" si="138"/>
        <v>3076.5889999999999</v>
      </c>
      <c r="O1752">
        <f t="shared" si="139"/>
        <v>82.9</v>
      </c>
      <c r="P1752">
        <f t="shared" si="140"/>
        <v>255049.228</v>
      </c>
      <c r="Q1752">
        <f t="shared" si="141"/>
        <v>0</v>
      </c>
      <c r="R1752">
        <f t="shared" si="142"/>
        <v>255049.228</v>
      </c>
    </row>
    <row r="1753" spans="1:18" ht="15" customHeight="1">
      <c r="A1753" s="17" t="s">
        <v>365</v>
      </c>
      <c r="B1753" s="17" t="s">
        <v>232</v>
      </c>
      <c r="C1753" s="17" t="s">
        <v>454</v>
      </c>
      <c r="D1753" s="17" t="s">
        <v>458</v>
      </c>
      <c r="E1753" s="96" t="s">
        <v>38</v>
      </c>
      <c r="F1753" s="96" t="s">
        <v>38</v>
      </c>
      <c r="G1753" s="19">
        <v>11084.23</v>
      </c>
      <c r="H1753" s="96" t="s">
        <v>38</v>
      </c>
      <c r="I1753" s="96" t="s">
        <v>38</v>
      </c>
      <c r="J1753" s="19">
        <v>0</v>
      </c>
      <c r="K1753" s="19">
        <v>11084.23</v>
      </c>
      <c r="L1753" t="str">
        <f>VLOOKUP(LEFT(A1753,FIND("-",A1753)-1),MASTER!A:C,2,FALSE())</f>
        <v>Silver</v>
      </c>
      <c r="M1753" t="str">
        <f>VLOOKUP(LEFT(A1753,FIND("-",A1753)-1),MASTER!A:C,3,FALSE())</f>
        <v>Purchase</v>
      </c>
      <c r="N1753" t="str">
        <f t="shared" ref="N1753:N1816" si="143">IF(M1753="SALE",H1753,IF(M1753="Purchase",E1753,"False"))</f>
        <v/>
      </c>
      <c r="O1753" t="str">
        <f t="shared" ref="O1753:O1816" si="144">IF(M1753="SALE",I1753,IF(M1753="Purchase",F1753,"False"))</f>
        <v/>
      </c>
      <c r="P1753">
        <f t="shared" ref="P1753:P1816" si="145">IF(AND(N1753="",O1753=""),0,ROUND(N1753*O1753,3))</f>
        <v>0</v>
      </c>
      <c r="Q1753">
        <f t="shared" ref="Q1753:Q1816" si="146">IF(M1753="SALE",P1753,IF(M1753="Purchase",0,"FALSE"))</f>
        <v>0</v>
      </c>
      <c r="R1753">
        <f t="shared" ref="R1753:R1816" si="147">IF(M1753="Purchase",P1753,IF(M1753="Sale",0,"FALSE"))</f>
        <v>0</v>
      </c>
    </row>
    <row r="1754" spans="1:18" ht="15" customHeight="1">
      <c r="A1754" s="17" t="s">
        <v>365</v>
      </c>
      <c r="B1754" s="17" t="s">
        <v>232</v>
      </c>
      <c r="C1754" s="17" t="s">
        <v>454</v>
      </c>
      <c r="D1754" s="17" t="s">
        <v>455</v>
      </c>
      <c r="E1754" s="96" t="s">
        <v>38</v>
      </c>
      <c r="F1754" s="96" t="s">
        <v>38</v>
      </c>
      <c r="G1754" s="19">
        <v>116018.12</v>
      </c>
      <c r="H1754" s="96" t="s">
        <v>38</v>
      </c>
      <c r="I1754" s="96" t="s">
        <v>38</v>
      </c>
      <c r="J1754" s="19">
        <v>0</v>
      </c>
      <c r="K1754" s="19">
        <v>116018.12</v>
      </c>
      <c r="L1754" t="str">
        <f>VLOOKUP(LEFT(A1754,FIND("-",A1754)-1),MASTER!A:C,2,FALSE())</f>
        <v>Silver</v>
      </c>
      <c r="M1754" t="str">
        <f>VLOOKUP(LEFT(A1754,FIND("-",A1754)-1),MASTER!A:C,3,FALSE())</f>
        <v>Purchase</v>
      </c>
      <c r="N1754" t="str">
        <f t="shared" si="143"/>
        <v/>
      </c>
      <c r="O1754" t="str">
        <f t="shared" si="144"/>
        <v/>
      </c>
      <c r="P1754">
        <f t="shared" si="145"/>
        <v>0</v>
      </c>
      <c r="Q1754">
        <f t="shared" si="146"/>
        <v>0</v>
      </c>
      <c r="R1754">
        <f t="shared" si="147"/>
        <v>0</v>
      </c>
    </row>
    <row r="1755" spans="1:18" ht="15" customHeight="1">
      <c r="A1755" s="17" t="s">
        <v>365</v>
      </c>
      <c r="B1755" s="17" t="s">
        <v>232</v>
      </c>
      <c r="C1755" s="17" t="s">
        <v>454</v>
      </c>
      <c r="D1755" s="17" t="s">
        <v>456</v>
      </c>
      <c r="E1755" s="96" t="s">
        <v>38</v>
      </c>
      <c r="F1755" s="96" t="s">
        <v>38</v>
      </c>
      <c r="G1755" s="19">
        <v>19717.68</v>
      </c>
      <c r="H1755" s="96" t="s">
        <v>38</v>
      </c>
      <c r="I1755" s="96" t="s">
        <v>38</v>
      </c>
      <c r="J1755" s="19">
        <v>0</v>
      </c>
      <c r="K1755" s="19">
        <v>19717.68</v>
      </c>
      <c r="L1755" t="str">
        <f>VLOOKUP(LEFT(A1755,FIND("-",A1755)-1),MASTER!A:C,2,FALSE())</f>
        <v>Silver</v>
      </c>
      <c r="M1755" t="str">
        <f>VLOOKUP(LEFT(A1755,FIND("-",A1755)-1),MASTER!A:C,3,FALSE())</f>
        <v>Purchase</v>
      </c>
      <c r="N1755" t="str">
        <f t="shared" si="143"/>
        <v/>
      </c>
      <c r="O1755" t="str">
        <f t="shared" si="144"/>
        <v/>
      </c>
      <c r="P1755">
        <f t="shared" si="145"/>
        <v>0</v>
      </c>
      <c r="Q1755">
        <f t="shared" si="146"/>
        <v>0</v>
      </c>
      <c r="R1755">
        <f t="shared" si="147"/>
        <v>0</v>
      </c>
    </row>
    <row r="1756" spans="1:18" ht="15" customHeight="1">
      <c r="A1756" s="17" t="s">
        <v>365</v>
      </c>
      <c r="B1756" s="17" t="s">
        <v>232</v>
      </c>
      <c r="C1756" s="17" t="s">
        <v>454</v>
      </c>
      <c r="D1756" s="17" t="s">
        <v>461</v>
      </c>
      <c r="E1756" s="96" t="s">
        <v>38</v>
      </c>
      <c r="F1756" s="96" t="s">
        <v>38</v>
      </c>
      <c r="G1756" s="19">
        <v>1992.97</v>
      </c>
      <c r="H1756" s="96" t="s">
        <v>38</v>
      </c>
      <c r="I1756" s="96" t="s">
        <v>38</v>
      </c>
      <c r="J1756" s="19">
        <v>0</v>
      </c>
      <c r="K1756" s="19">
        <v>0</v>
      </c>
      <c r="L1756" t="str">
        <f>VLOOKUP(LEFT(A1756,FIND("-",A1756)-1),MASTER!A:C,2,FALSE())</f>
        <v>Silver</v>
      </c>
      <c r="M1756" t="str">
        <f>VLOOKUP(LEFT(A1756,FIND("-",A1756)-1),MASTER!A:C,3,FALSE())</f>
        <v>Purchase</v>
      </c>
      <c r="N1756" t="str">
        <f t="shared" si="143"/>
        <v/>
      </c>
      <c r="O1756" t="str">
        <f t="shared" si="144"/>
        <v/>
      </c>
      <c r="P1756">
        <f t="shared" si="145"/>
        <v>0</v>
      </c>
      <c r="Q1756">
        <f t="shared" si="146"/>
        <v>0</v>
      </c>
      <c r="R1756">
        <f t="shared" si="147"/>
        <v>0</v>
      </c>
    </row>
    <row r="1757" spans="1:18" ht="15" customHeight="1">
      <c r="A1757" s="17" t="s">
        <v>365</v>
      </c>
      <c r="B1757" s="17" t="s">
        <v>232</v>
      </c>
      <c r="C1757" s="17" t="s">
        <v>454</v>
      </c>
      <c r="D1757" s="17" t="s">
        <v>462</v>
      </c>
      <c r="E1757" s="96" t="s">
        <v>38</v>
      </c>
      <c r="F1757" s="96" t="s">
        <v>38</v>
      </c>
      <c r="G1757" s="19">
        <v>1992.97</v>
      </c>
      <c r="H1757" s="96" t="s">
        <v>38</v>
      </c>
      <c r="I1757" s="96" t="s">
        <v>38</v>
      </c>
      <c r="J1757" s="19">
        <v>0</v>
      </c>
      <c r="K1757" s="19">
        <v>0</v>
      </c>
      <c r="L1757" t="str">
        <f>VLOOKUP(LEFT(A1757,FIND("-",A1757)-1),MASTER!A:C,2,FALSE())</f>
        <v>Silver</v>
      </c>
      <c r="M1757" t="str">
        <f>VLOOKUP(LEFT(A1757,FIND("-",A1757)-1),MASTER!A:C,3,FALSE())</f>
        <v>Purchase</v>
      </c>
      <c r="N1757" t="str">
        <f t="shared" si="143"/>
        <v/>
      </c>
      <c r="O1757" t="str">
        <f t="shared" si="144"/>
        <v/>
      </c>
      <c r="P1757">
        <f t="shared" si="145"/>
        <v>0</v>
      </c>
      <c r="Q1757">
        <f t="shared" si="146"/>
        <v>0</v>
      </c>
      <c r="R1757">
        <f t="shared" si="147"/>
        <v>0</v>
      </c>
    </row>
    <row r="1758" spans="1:18" ht="15" customHeight="1">
      <c r="A1758" s="17" t="s">
        <v>365</v>
      </c>
      <c r="B1758" s="17" t="s">
        <v>232</v>
      </c>
      <c r="C1758" s="17" t="s">
        <v>454</v>
      </c>
      <c r="D1758" s="17" t="s">
        <v>461</v>
      </c>
      <c r="E1758" s="96" t="s">
        <v>38</v>
      </c>
      <c r="F1758" s="96" t="s">
        <v>38</v>
      </c>
      <c r="G1758" s="19">
        <v>166.26</v>
      </c>
      <c r="H1758" s="96" t="s">
        <v>38</v>
      </c>
      <c r="I1758" s="96" t="s">
        <v>38</v>
      </c>
      <c r="J1758" s="19">
        <v>0</v>
      </c>
      <c r="K1758" s="19">
        <v>0</v>
      </c>
      <c r="L1758" t="str">
        <f>VLOOKUP(LEFT(A1758,FIND("-",A1758)-1),MASTER!A:C,2,FALSE())</f>
        <v>Silver</v>
      </c>
      <c r="M1758" t="str">
        <f>VLOOKUP(LEFT(A1758,FIND("-",A1758)-1),MASTER!A:C,3,FALSE())</f>
        <v>Purchase</v>
      </c>
      <c r="N1758" t="str">
        <f t="shared" si="143"/>
        <v/>
      </c>
      <c r="O1758" t="str">
        <f t="shared" si="144"/>
        <v/>
      </c>
      <c r="P1758">
        <f t="shared" si="145"/>
        <v>0</v>
      </c>
      <c r="Q1758">
        <f t="shared" si="146"/>
        <v>0</v>
      </c>
      <c r="R1758">
        <f t="shared" si="147"/>
        <v>0</v>
      </c>
    </row>
    <row r="1759" spans="1:18" ht="15" customHeight="1">
      <c r="A1759" s="17" t="s">
        <v>365</v>
      </c>
      <c r="B1759" s="17" t="s">
        <v>232</v>
      </c>
      <c r="C1759" s="17" t="s">
        <v>454</v>
      </c>
      <c r="D1759" s="17" t="s">
        <v>462</v>
      </c>
      <c r="E1759" s="96" t="s">
        <v>38</v>
      </c>
      <c r="F1759" s="96" t="s">
        <v>38</v>
      </c>
      <c r="G1759" s="19">
        <v>166.26</v>
      </c>
      <c r="H1759" s="96" t="s">
        <v>38</v>
      </c>
      <c r="I1759" s="96" t="s">
        <v>38</v>
      </c>
      <c r="J1759" s="19">
        <v>0</v>
      </c>
      <c r="K1759" s="19">
        <v>0</v>
      </c>
      <c r="L1759" t="str">
        <f>VLOOKUP(LEFT(A1759,FIND("-",A1759)-1),MASTER!A:C,2,FALSE())</f>
        <v>Silver</v>
      </c>
      <c r="M1759" t="str">
        <f>VLOOKUP(LEFT(A1759,FIND("-",A1759)-1),MASTER!A:C,3,FALSE())</f>
        <v>Purchase</v>
      </c>
      <c r="N1759" t="str">
        <f t="shared" si="143"/>
        <v/>
      </c>
      <c r="O1759" t="str">
        <f t="shared" si="144"/>
        <v/>
      </c>
      <c r="P1759">
        <f t="shared" si="145"/>
        <v>0</v>
      </c>
      <c r="Q1759">
        <f t="shared" si="146"/>
        <v>0</v>
      </c>
      <c r="R1759">
        <f t="shared" si="147"/>
        <v>0</v>
      </c>
    </row>
    <row r="1760" spans="1:18" ht="15" customHeight="1">
      <c r="A1760" s="17" t="s">
        <v>365</v>
      </c>
      <c r="B1760" s="17" t="s">
        <v>232</v>
      </c>
      <c r="C1760" s="17" t="s">
        <v>454</v>
      </c>
      <c r="D1760" s="17" t="s">
        <v>459</v>
      </c>
      <c r="E1760" s="96" t="s">
        <v>38</v>
      </c>
      <c r="F1760" s="96" t="s">
        <v>38</v>
      </c>
      <c r="G1760" s="19">
        <v>1740.27</v>
      </c>
      <c r="H1760" s="96" t="s">
        <v>38</v>
      </c>
      <c r="I1760" s="96" t="s">
        <v>38</v>
      </c>
      <c r="J1760" s="19">
        <v>0</v>
      </c>
      <c r="K1760" s="19">
        <v>0</v>
      </c>
      <c r="L1760" t="str">
        <f>VLOOKUP(LEFT(A1760,FIND("-",A1760)-1),MASTER!A:C,2,FALSE())</f>
        <v>Silver</v>
      </c>
      <c r="M1760" t="str">
        <f>VLOOKUP(LEFT(A1760,FIND("-",A1760)-1),MASTER!A:C,3,FALSE())</f>
        <v>Purchase</v>
      </c>
      <c r="N1760" t="str">
        <f t="shared" si="143"/>
        <v/>
      </c>
      <c r="O1760" t="str">
        <f t="shared" si="144"/>
        <v/>
      </c>
      <c r="P1760">
        <f t="shared" si="145"/>
        <v>0</v>
      </c>
      <c r="Q1760">
        <f t="shared" si="146"/>
        <v>0</v>
      </c>
      <c r="R1760">
        <f t="shared" si="147"/>
        <v>0</v>
      </c>
    </row>
    <row r="1761" spans="1:18" ht="15" customHeight="1">
      <c r="A1761" s="17" t="s">
        <v>365</v>
      </c>
      <c r="B1761" s="17" t="s">
        <v>232</v>
      </c>
      <c r="C1761" s="17" t="s">
        <v>454</v>
      </c>
      <c r="D1761" s="17" t="s">
        <v>460</v>
      </c>
      <c r="E1761" s="96" t="s">
        <v>38</v>
      </c>
      <c r="F1761" s="96" t="s">
        <v>38</v>
      </c>
      <c r="G1761" s="19">
        <v>1740.27</v>
      </c>
      <c r="H1761" s="96" t="s">
        <v>38</v>
      </c>
      <c r="I1761" s="96" t="s">
        <v>38</v>
      </c>
      <c r="J1761" s="19">
        <v>0</v>
      </c>
      <c r="K1761" s="19">
        <v>0</v>
      </c>
      <c r="L1761" t="str">
        <f>VLOOKUP(LEFT(A1761,FIND("-",A1761)-1),MASTER!A:C,2,FALSE())</f>
        <v>Silver</v>
      </c>
      <c r="M1761" t="str">
        <f>VLOOKUP(LEFT(A1761,FIND("-",A1761)-1),MASTER!A:C,3,FALSE())</f>
        <v>Purchase</v>
      </c>
      <c r="N1761" t="str">
        <f t="shared" si="143"/>
        <v/>
      </c>
      <c r="O1761" t="str">
        <f t="shared" si="144"/>
        <v/>
      </c>
      <c r="P1761">
        <f t="shared" si="145"/>
        <v>0</v>
      </c>
      <c r="Q1761">
        <f t="shared" si="146"/>
        <v>0</v>
      </c>
      <c r="R1761">
        <f t="shared" si="147"/>
        <v>0</v>
      </c>
    </row>
    <row r="1762" spans="1:18" ht="15" customHeight="1">
      <c r="A1762" s="17" t="s">
        <v>365</v>
      </c>
      <c r="B1762" s="17" t="s">
        <v>232</v>
      </c>
      <c r="C1762" s="17" t="s">
        <v>454</v>
      </c>
      <c r="D1762" s="17" t="s">
        <v>459</v>
      </c>
      <c r="E1762" s="96" t="s">
        <v>38</v>
      </c>
      <c r="F1762" s="96" t="s">
        <v>38</v>
      </c>
      <c r="G1762" s="19">
        <v>295.77</v>
      </c>
      <c r="H1762" s="96" t="s">
        <v>38</v>
      </c>
      <c r="I1762" s="96" t="s">
        <v>38</v>
      </c>
      <c r="J1762" s="19">
        <v>0</v>
      </c>
      <c r="K1762" s="19">
        <v>0</v>
      </c>
      <c r="L1762" t="str">
        <f>VLOOKUP(LEFT(A1762,FIND("-",A1762)-1),MASTER!A:C,2,FALSE())</f>
        <v>Silver</v>
      </c>
      <c r="M1762" t="str">
        <f>VLOOKUP(LEFT(A1762,FIND("-",A1762)-1),MASTER!A:C,3,FALSE())</f>
        <v>Purchase</v>
      </c>
      <c r="N1762" t="str">
        <f t="shared" si="143"/>
        <v/>
      </c>
      <c r="O1762" t="str">
        <f t="shared" si="144"/>
        <v/>
      </c>
      <c r="P1762">
        <f t="shared" si="145"/>
        <v>0</v>
      </c>
      <c r="Q1762">
        <f t="shared" si="146"/>
        <v>0</v>
      </c>
      <c r="R1762">
        <f t="shared" si="147"/>
        <v>0</v>
      </c>
    </row>
    <row r="1763" spans="1:18" ht="15" customHeight="1">
      <c r="A1763" s="17" t="s">
        <v>365</v>
      </c>
      <c r="B1763" s="17" t="s">
        <v>232</v>
      </c>
      <c r="C1763" s="17" t="s">
        <v>454</v>
      </c>
      <c r="D1763" s="17" t="s">
        <v>460</v>
      </c>
      <c r="E1763" s="96" t="s">
        <v>38</v>
      </c>
      <c r="F1763" s="96" t="s">
        <v>38</v>
      </c>
      <c r="G1763" s="19">
        <v>295.77</v>
      </c>
      <c r="H1763" s="96" t="s">
        <v>38</v>
      </c>
      <c r="I1763" s="96" t="s">
        <v>38</v>
      </c>
      <c r="J1763" s="19">
        <v>0</v>
      </c>
      <c r="K1763" s="19">
        <v>0</v>
      </c>
      <c r="L1763" t="str">
        <f>VLOOKUP(LEFT(A1763,FIND("-",A1763)-1),MASTER!A:C,2,FALSE())</f>
        <v>Silver</v>
      </c>
      <c r="M1763" t="str">
        <f>VLOOKUP(LEFT(A1763,FIND("-",A1763)-1),MASTER!A:C,3,FALSE())</f>
        <v>Purchase</v>
      </c>
      <c r="N1763" t="str">
        <f t="shared" si="143"/>
        <v/>
      </c>
      <c r="O1763" t="str">
        <f t="shared" si="144"/>
        <v/>
      </c>
      <c r="P1763">
        <f t="shared" si="145"/>
        <v>0</v>
      </c>
      <c r="Q1763">
        <f t="shared" si="146"/>
        <v>0</v>
      </c>
      <c r="R1763">
        <f t="shared" si="147"/>
        <v>0</v>
      </c>
    </row>
    <row r="1764" spans="1:18" ht="15" customHeight="1">
      <c r="A1764" s="17" t="s">
        <v>365</v>
      </c>
      <c r="B1764" s="17" t="s">
        <v>232</v>
      </c>
      <c r="C1764" s="17" t="s">
        <v>454</v>
      </c>
      <c r="D1764" s="17" t="s">
        <v>42</v>
      </c>
      <c r="E1764" s="96" t="s">
        <v>38</v>
      </c>
      <c r="F1764" s="96" t="s">
        <v>38</v>
      </c>
      <c r="G1764" s="19">
        <v>0</v>
      </c>
      <c r="H1764" s="96" t="s">
        <v>38</v>
      </c>
      <c r="I1764" s="96" t="s">
        <v>38</v>
      </c>
      <c r="J1764" s="19">
        <v>0.31</v>
      </c>
      <c r="K1764" s="19">
        <v>0</v>
      </c>
      <c r="L1764" t="str">
        <f>VLOOKUP(LEFT(A1764,FIND("-",A1764)-1),MASTER!A:C,2,FALSE())</f>
        <v>Silver</v>
      </c>
      <c r="M1764" t="str">
        <f>VLOOKUP(LEFT(A1764,FIND("-",A1764)-1),MASTER!A:C,3,FALSE())</f>
        <v>Purchase</v>
      </c>
      <c r="N1764" t="str">
        <f t="shared" si="143"/>
        <v/>
      </c>
      <c r="O1764" t="str">
        <f t="shared" si="144"/>
        <v/>
      </c>
      <c r="P1764">
        <f t="shared" si="145"/>
        <v>0</v>
      </c>
      <c r="Q1764">
        <f t="shared" si="146"/>
        <v>0</v>
      </c>
      <c r="R1764">
        <f t="shared" si="147"/>
        <v>0</v>
      </c>
    </row>
    <row r="1765" spans="1:18" ht="15" customHeight="1">
      <c r="A1765" s="17" t="s">
        <v>365</v>
      </c>
      <c r="B1765" s="17" t="s">
        <v>232</v>
      </c>
      <c r="C1765" s="17" t="s">
        <v>454</v>
      </c>
      <c r="D1765" s="17" t="s">
        <v>43</v>
      </c>
      <c r="E1765" s="96" t="s">
        <v>38</v>
      </c>
      <c r="F1765" s="96" t="s">
        <v>38</v>
      </c>
      <c r="G1765" s="19">
        <v>0</v>
      </c>
      <c r="H1765" s="96" t="s">
        <v>38</v>
      </c>
      <c r="I1765" s="96" t="s">
        <v>38</v>
      </c>
      <c r="J1765" s="19">
        <v>288075</v>
      </c>
      <c r="K1765" s="19">
        <v>0</v>
      </c>
      <c r="L1765" t="str">
        <f>VLOOKUP(LEFT(A1765,FIND("-",A1765)-1),MASTER!A:C,2,FALSE())</f>
        <v>Silver</v>
      </c>
      <c r="M1765" t="str">
        <f>VLOOKUP(LEFT(A1765,FIND("-",A1765)-1),MASTER!A:C,3,FALSE())</f>
        <v>Purchase</v>
      </c>
      <c r="N1765" t="str">
        <f t="shared" si="143"/>
        <v/>
      </c>
      <c r="O1765" t="str">
        <f t="shared" si="144"/>
        <v/>
      </c>
      <c r="P1765">
        <f t="shared" si="145"/>
        <v>0</v>
      </c>
      <c r="Q1765">
        <f t="shared" si="146"/>
        <v>0</v>
      </c>
      <c r="R1765">
        <f t="shared" si="147"/>
        <v>0</v>
      </c>
    </row>
    <row r="1766" spans="1:18" ht="15" customHeight="1">
      <c r="A1766" s="17" t="s">
        <v>365</v>
      </c>
      <c r="B1766" s="17" t="s">
        <v>232</v>
      </c>
      <c r="C1766" s="17" t="s">
        <v>454</v>
      </c>
      <c r="D1766" s="17" t="s">
        <v>43</v>
      </c>
      <c r="E1766" s="96" t="s">
        <v>38</v>
      </c>
      <c r="F1766" s="96" t="s">
        <v>38</v>
      </c>
      <c r="G1766" s="19">
        <v>280</v>
      </c>
      <c r="H1766" s="96" t="s">
        <v>38</v>
      </c>
      <c r="I1766" s="96" t="s">
        <v>38</v>
      </c>
      <c r="J1766" s="19">
        <v>0</v>
      </c>
      <c r="K1766" s="19">
        <v>0</v>
      </c>
      <c r="L1766" t="str">
        <f>VLOOKUP(LEFT(A1766,FIND("-",A1766)-1),MASTER!A:C,2,FALSE())</f>
        <v>Silver</v>
      </c>
      <c r="M1766" t="str">
        <f>VLOOKUP(LEFT(A1766,FIND("-",A1766)-1),MASTER!A:C,3,FALSE())</f>
        <v>Purchase</v>
      </c>
      <c r="N1766" t="str">
        <f t="shared" si="143"/>
        <v/>
      </c>
      <c r="O1766" t="str">
        <f t="shared" si="144"/>
        <v/>
      </c>
      <c r="P1766">
        <f t="shared" si="145"/>
        <v>0</v>
      </c>
      <c r="Q1766">
        <f t="shared" si="146"/>
        <v>0</v>
      </c>
      <c r="R1766">
        <f t="shared" si="147"/>
        <v>0</v>
      </c>
    </row>
    <row r="1767" spans="1:18" ht="15" customHeight="1">
      <c r="A1767" s="17" t="s">
        <v>365</v>
      </c>
      <c r="B1767" s="17" t="s">
        <v>232</v>
      </c>
      <c r="C1767" s="17" t="s">
        <v>454</v>
      </c>
      <c r="D1767" s="17" t="s">
        <v>453</v>
      </c>
      <c r="E1767" s="96" t="s">
        <v>38</v>
      </c>
      <c r="F1767" s="96" t="s">
        <v>38</v>
      </c>
      <c r="G1767" s="19">
        <v>0</v>
      </c>
      <c r="H1767" s="96" t="s">
        <v>38</v>
      </c>
      <c r="I1767" s="96" t="s">
        <v>38</v>
      </c>
      <c r="J1767" s="19">
        <v>280</v>
      </c>
      <c r="K1767" s="19">
        <v>0</v>
      </c>
      <c r="L1767" t="str">
        <f>VLOOKUP(LEFT(A1767,FIND("-",A1767)-1),MASTER!A:C,2,FALSE())</f>
        <v>Silver</v>
      </c>
      <c r="M1767" t="str">
        <f>VLOOKUP(LEFT(A1767,FIND("-",A1767)-1),MASTER!A:C,3,FALSE())</f>
        <v>Purchase</v>
      </c>
      <c r="N1767" t="str">
        <f t="shared" si="143"/>
        <v/>
      </c>
      <c r="O1767" t="str">
        <f t="shared" si="144"/>
        <v/>
      </c>
      <c r="P1767">
        <f t="shared" si="145"/>
        <v>0</v>
      </c>
      <c r="Q1767">
        <f t="shared" si="146"/>
        <v>0</v>
      </c>
      <c r="R1767">
        <f t="shared" si="147"/>
        <v>0</v>
      </c>
    </row>
    <row r="1768" spans="1:18" ht="15" customHeight="1">
      <c r="A1768" s="17" t="s">
        <v>366</v>
      </c>
      <c r="B1768" s="17" t="s">
        <v>232</v>
      </c>
      <c r="C1768" s="17" t="s">
        <v>454</v>
      </c>
      <c r="D1768" s="17" t="s">
        <v>457</v>
      </c>
      <c r="E1768" s="97">
        <v>136.114</v>
      </c>
      <c r="F1768" s="19">
        <v>82.9</v>
      </c>
      <c r="G1768" s="19">
        <v>11283.46</v>
      </c>
      <c r="H1768" s="96" t="s">
        <v>38</v>
      </c>
      <c r="I1768" s="19">
        <v>0</v>
      </c>
      <c r="J1768" s="19">
        <v>0</v>
      </c>
      <c r="K1768" s="19">
        <v>11283.46</v>
      </c>
      <c r="L1768" t="str">
        <f>VLOOKUP(LEFT(A1768,FIND("-",A1768)-1),MASTER!A:C,2,FALSE())</f>
        <v>Silver</v>
      </c>
      <c r="M1768" t="str">
        <f>VLOOKUP(LEFT(A1768,FIND("-",A1768)-1),MASTER!A:C,3,FALSE())</f>
        <v>Purchase</v>
      </c>
      <c r="N1768">
        <f t="shared" si="143"/>
        <v>136.114</v>
      </c>
      <c r="O1768">
        <f t="shared" si="144"/>
        <v>82.9</v>
      </c>
      <c r="P1768">
        <f t="shared" si="145"/>
        <v>11283.851000000001</v>
      </c>
      <c r="Q1768">
        <f t="shared" si="146"/>
        <v>0</v>
      </c>
      <c r="R1768">
        <f t="shared" si="147"/>
        <v>11283.851000000001</v>
      </c>
    </row>
    <row r="1769" spans="1:18" ht="15" customHeight="1">
      <c r="A1769" s="17" t="s">
        <v>366</v>
      </c>
      <c r="B1769" s="17" t="s">
        <v>232</v>
      </c>
      <c r="C1769" s="17" t="s">
        <v>454</v>
      </c>
      <c r="D1769" s="17" t="s">
        <v>458</v>
      </c>
      <c r="E1769" s="96" t="s">
        <v>38</v>
      </c>
      <c r="F1769" s="96" t="s">
        <v>38</v>
      </c>
      <c r="G1769" s="19">
        <v>1463.84</v>
      </c>
      <c r="H1769" s="96" t="s">
        <v>38</v>
      </c>
      <c r="I1769" s="96" t="s">
        <v>38</v>
      </c>
      <c r="J1769" s="19">
        <v>0</v>
      </c>
      <c r="K1769" s="19">
        <v>1463.84</v>
      </c>
      <c r="L1769" t="str">
        <f>VLOOKUP(LEFT(A1769,FIND("-",A1769)-1),MASTER!A:C,2,FALSE())</f>
        <v>Silver</v>
      </c>
      <c r="M1769" t="str">
        <f>VLOOKUP(LEFT(A1769,FIND("-",A1769)-1),MASTER!A:C,3,FALSE())</f>
        <v>Purchase</v>
      </c>
      <c r="N1769" t="str">
        <f t="shared" si="143"/>
        <v/>
      </c>
      <c r="O1769" t="str">
        <f t="shared" si="144"/>
        <v/>
      </c>
      <c r="P1769">
        <f t="shared" si="145"/>
        <v>0</v>
      </c>
      <c r="Q1769">
        <f t="shared" si="146"/>
        <v>0</v>
      </c>
      <c r="R1769">
        <f t="shared" si="147"/>
        <v>0</v>
      </c>
    </row>
    <row r="1770" spans="1:18" ht="15" customHeight="1">
      <c r="A1770" s="17" t="s">
        <v>366</v>
      </c>
      <c r="B1770" s="17" t="s">
        <v>232</v>
      </c>
      <c r="C1770" s="17" t="s">
        <v>454</v>
      </c>
      <c r="D1770" s="17" t="s">
        <v>461</v>
      </c>
      <c r="E1770" s="96" t="s">
        <v>38</v>
      </c>
      <c r="F1770" s="96" t="s">
        <v>38</v>
      </c>
      <c r="G1770" s="19">
        <v>169.25</v>
      </c>
      <c r="H1770" s="96" t="s">
        <v>38</v>
      </c>
      <c r="I1770" s="96" t="s">
        <v>38</v>
      </c>
      <c r="J1770" s="19">
        <v>0</v>
      </c>
      <c r="K1770" s="19">
        <v>0</v>
      </c>
      <c r="L1770" t="str">
        <f>VLOOKUP(LEFT(A1770,FIND("-",A1770)-1),MASTER!A:C,2,FALSE())</f>
        <v>Silver</v>
      </c>
      <c r="M1770" t="str">
        <f>VLOOKUP(LEFT(A1770,FIND("-",A1770)-1),MASTER!A:C,3,FALSE())</f>
        <v>Purchase</v>
      </c>
      <c r="N1770" t="str">
        <f t="shared" si="143"/>
        <v/>
      </c>
      <c r="O1770" t="str">
        <f t="shared" si="144"/>
        <v/>
      </c>
      <c r="P1770">
        <f t="shared" si="145"/>
        <v>0</v>
      </c>
      <c r="Q1770">
        <f t="shared" si="146"/>
        <v>0</v>
      </c>
      <c r="R1770">
        <f t="shared" si="147"/>
        <v>0</v>
      </c>
    </row>
    <row r="1771" spans="1:18" ht="15" customHeight="1">
      <c r="A1771" s="17" t="s">
        <v>366</v>
      </c>
      <c r="B1771" s="17" t="s">
        <v>232</v>
      </c>
      <c r="C1771" s="17" t="s">
        <v>454</v>
      </c>
      <c r="D1771" s="17" t="s">
        <v>462</v>
      </c>
      <c r="E1771" s="96" t="s">
        <v>38</v>
      </c>
      <c r="F1771" s="96" t="s">
        <v>38</v>
      </c>
      <c r="G1771" s="19">
        <v>169.25</v>
      </c>
      <c r="H1771" s="96" t="s">
        <v>38</v>
      </c>
      <c r="I1771" s="96" t="s">
        <v>38</v>
      </c>
      <c r="J1771" s="19">
        <v>0</v>
      </c>
      <c r="K1771" s="19">
        <v>0</v>
      </c>
      <c r="L1771" t="str">
        <f>VLOOKUP(LEFT(A1771,FIND("-",A1771)-1),MASTER!A:C,2,FALSE())</f>
        <v>Silver</v>
      </c>
      <c r="M1771" t="str">
        <f>VLOOKUP(LEFT(A1771,FIND("-",A1771)-1),MASTER!A:C,3,FALSE())</f>
        <v>Purchase</v>
      </c>
      <c r="N1771" t="str">
        <f t="shared" si="143"/>
        <v/>
      </c>
      <c r="O1771" t="str">
        <f t="shared" si="144"/>
        <v/>
      </c>
      <c r="P1771">
        <f t="shared" si="145"/>
        <v>0</v>
      </c>
      <c r="Q1771">
        <f t="shared" si="146"/>
        <v>0</v>
      </c>
      <c r="R1771">
        <f t="shared" si="147"/>
        <v>0</v>
      </c>
    </row>
    <row r="1772" spans="1:18" ht="15" customHeight="1">
      <c r="A1772" s="17" t="s">
        <v>366</v>
      </c>
      <c r="B1772" s="17" t="s">
        <v>232</v>
      </c>
      <c r="C1772" s="17" t="s">
        <v>454</v>
      </c>
      <c r="D1772" s="17" t="s">
        <v>461</v>
      </c>
      <c r="E1772" s="96" t="s">
        <v>38</v>
      </c>
      <c r="F1772" s="96" t="s">
        <v>38</v>
      </c>
      <c r="G1772" s="19">
        <v>21.96</v>
      </c>
      <c r="H1772" s="96" t="s">
        <v>38</v>
      </c>
      <c r="I1772" s="96" t="s">
        <v>38</v>
      </c>
      <c r="J1772" s="19">
        <v>0</v>
      </c>
      <c r="K1772" s="19">
        <v>0</v>
      </c>
      <c r="L1772" t="str">
        <f>VLOOKUP(LEFT(A1772,FIND("-",A1772)-1),MASTER!A:C,2,FALSE())</f>
        <v>Silver</v>
      </c>
      <c r="M1772" t="str">
        <f>VLOOKUP(LEFT(A1772,FIND("-",A1772)-1),MASTER!A:C,3,FALSE())</f>
        <v>Purchase</v>
      </c>
      <c r="N1772" t="str">
        <f t="shared" si="143"/>
        <v/>
      </c>
      <c r="O1772" t="str">
        <f t="shared" si="144"/>
        <v/>
      </c>
      <c r="P1772">
        <f t="shared" si="145"/>
        <v>0</v>
      </c>
      <c r="Q1772">
        <f t="shared" si="146"/>
        <v>0</v>
      </c>
      <c r="R1772">
        <f t="shared" si="147"/>
        <v>0</v>
      </c>
    </row>
    <row r="1773" spans="1:18" ht="15" customHeight="1">
      <c r="A1773" s="17" t="s">
        <v>366</v>
      </c>
      <c r="B1773" s="17" t="s">
        <v>232</v>
      </c>
      <c r="C1773" s="17" t="s">
        <v>454</v>
      </c>
      <c r="D1773" s="17" t="s">
        <v>462</v>
      </c>
      <c r="E1773" s="96" t="s">
        <v>38</v>
      </c>
      <c r="F1773" s="96" t="s">
        <v>38</v>
      </c>
      <c r="G1773" s="19">
        <v>21.96</v>
      </c>
      <c r="H1773" s="96" t="s">
        <v>38</v>
      </c>
      <c r="I1773" s="96" t="s">
        <v>38</v>
      </c>
      <c r="J1773" s="19">
        <v>0</v>
      </c>
      <c r="K1773" s="19">
        <v>0</v>
      </c>
      <c r="L1773" t="str">
        <f>VLOOKUP(LEFT(A1773,FIND("-",A1773)-1),MASTER!A:C,2,FALSE())</f>
        <v>Silver</v>
      </c>
      <c r="M1773" t="str">
        <f>VLOOKUP(LEFT(A1773,FIND("-",A1773)-1),MASTER!A:C,3,FALSE())</f>
        <v>Purchase</v>
      </c>
      <c r="N1773" t="str">
        <f t="shared" si="143"/>
        <v/>
      </c>
      <c r="O1773" t="str">
        <f t="shared" si="144"/>
        <v/>
      </c>
      <c r="P1773">
        <f t="shared" si="145"/>
        <v>0</v>
      </c>
      <c r="Q1773">
        <f t="shared" si="146"/>
        <v>0</v>
      </c>
      <c r="R1773">
        <f t="shared" si="147"/>
        <v>0</v>
      </c>
    </row>
    <row r="1774" spans="1:18" ht="15" customHeight="1">
      <c r="A1774" s="17" t="s">
        <v>366</v>
      </c>
      <c r="B1774" s="17" t="s">
        <v>232</v>
      </c>
      <c r="C1774" s="17" t="s">
        <v>454</v>
      </c>
      <c r="D1774" s="17" t="s">
        <v>42</v>
      </c>
      <c r="E1774" s="96" t="s">
        <v>38</v>
      </c>
      <c r="F1774" s="96" t="s">
        <v>38</v>
      </c>
      <c r="G1774" s="19">
        <v>0.28000000000000003</v>
      </c>
      <c r="H1774" s="96" t="s">
        <v>38</v>
      </c>
      <c r="I1774" s="96" t="s">
        <v>38</v>
      </c>
      <c r="J1774" s="19">
        <v>0</v>
      </c>
      <c r="K1774" s="19">
        <v>0</v>
      </c>
      <c r="L1774" t="str">
        <f>VLOOKUP(LEFT(A1774,FIND("-",A1774)-1),MASTER!A:C,2,FALSE())</f>
        <v>Silver</v>
      </c>
      <c r="M1774" t="str">
        <f>VLOOKUP(LEFT(A1774,FIND("-",A1774)-1),MASTER!A:C,3,FALSE())</f>
        <v>Purchase</v>
      </c>
      <c r="N1774" t="str">
        <f t="shared" si="143"/>
        <v/>
      </c>
      <c r="O1774" t="str">
        <f t="shared" si="144"/>
        <v/>
      </c>
      <c r="P1774">
        <f t="shared" si="145"/>
        <v>0</v>
      </c>
      <c r="Q1774">
        <f t="shared" si="146"/>
        <v>0</v>
      </c>
      <c r="R1774">
        <f t="shared" si="147"/>
        <v>0</v>
      </c>
    </row>
    <row r="1775" spans="1:18" ht="15" customHeight="1">
      <c r="A1775" s="17" t="s">
        <v>366</v>
      </c>
      <c r="B1775" s="17" t="s">
        <v>232</v>
      </c>
      <c r="C1775" s="17" t="s">
        <v>454</v>
      </c>
      <c r="D1775" s="17" t="s">
        <v>43</v>
      </c>
      <c r="E1775" s="96" t="s">
        <v>38</v>
      </c>
      <c r="F1775" s="96" t="s">
        <v>38</v>
      </c>
      <c r="G1775" s="19">
        <v>0</v>
      </c>
      <c r="H1775" s="96" t="s">
        <v>38</v>
      </c>
      <c r="I1775" s="96" t="s">
        <v>38</v>
      </c>
      <c r="J1775" s="19">
        <v>13130</v>
      </c>
      <c r="K1775" s="19">
        <v>0</v>
      </c>
      <c r="L1775" t="str">
        <f>VLOOKUP(LEFT(A1775,FIND("-",A1775)-1),MASTER!A:C,2,FALSE())</f>
        <v>Silver</v>
      </c>
      <c r="M1775" t="str">
        <f>VLOOKUP(LEFT(A1775,FIND("-",A1775)-1),MASTER!A:C,3,FALSE())</f>
        <v>Purchase</v>
      </c>
      <c r="N1775" t="str">
        <f t="shared" si="143"/>
        <v/>
      </c>
      <c r="O1775" t="str">
        <f t="shared" si="144"/>
        <v/>
      </c>
      <c r="P1775">
        <f t="shared" si="145"/>
        <v>0</v>
      </c>
      <c r="Q1775">
        <f t="shared" si="146"/>
        <v>0</v>
      </c>
      <c r="R1775">
        <f t="shared" si="147"/>
        <v>0</v>
      </c>
    </row>
    <row r="1776" spans="1:18" ht="15" customHeight="1">
      <c r="A1776" s="17" t="s">
        <v>366</v>
      </c>
      <c r="B1776" s="17" t="s">
        <v>232</v>
      </c>
      <c r="C1776" s="17" t="s">
        <v>454</v>
      </c>
      <c r="D1776" s="17" t="s">
        <v>43</v>
      </c>
      <c r="E1776" s="96" t="s">
        <v>38</v>
      </c>
      <c r="F1776" s="96" t="s">
        <v>38</v>
      </c>
      <c r="G1776" s="19">
        <v>13</v>
      </c>
      <c r="H1776" s="96" t="s">
        <v>38</v>
      </c>
      <c r="I1776" s="96" t="s">
        <v>38</v>
      </c>
      <c r="J1776" s="19">
        <v>0</v>
      </c>
      <c r="K1776" s="19">
        <v>0</v>
      </c>
      <c r="L1776" t="str">
        <f>VLOOKUP(LEFT(A1776,FIND("-",A1776)-1),MASTER!A:C,2,FALSE())</f>
        <v>Silver</v>
      </c>
      <c r="M1776" t="str">
        <f>VLOOKUP(LEFT(A1776,FIND("-",A1776)-1),MASTER!A:C,3,FALSE())</f>
        <v>Purchase</v>
      </c>
      <c r="N1776" t="str">
        <f t="shared" si="143"/>
        <v/>
      </c>
      <c r="O1776" t="str">
        <f t="shared" si="144"/>
        <v/>
      </c>
      <c r="P1776">
        <f t="shared" si="145"/>
        <v>0</v>
      </c>
      <c r="Q1776">
        <f t="shared" si="146"/>
        <v>0</v>
      </c>
      <c r="R1776">
        <f t="shared" si="147"/>
        <v>0</v>
      </c>
    </row>
    <row r="1777" spans="1:18" ht="15" customHeight="1">
      <c r="A1777" s="17" t="s">
        <v>366</v>
      </c>
      <c r="B1777" s="17" t="s">
        <v>232</v>
      </c>
      <c r="C1777" s="17" t="s">
        <v>454</v>
      </c>
      <c r="D1777" s="17" t="s">
        <v>453</v>
      </c>
      <c r="E1777" s="96" t="s">
        <v>38</v>
      </c>
      <c r="F1777" s="96" t="s">
        <v>38</v>
      </c>
      <c r="G1777" s="19">
        <v>0</v>
      </c>
      <c r="H1777" s="96" t="s">
        <v>38</v>
      </c>
      <c r="I1777" s="96" t="s">
        <v>38</v>
      </c>
      <c r="J1777" s="19">
        <v>13</v>
      </c>
      <c r="K1777" s="19">
        <v>0</v>
      </c>
      <c r="L1777" t="str">
        <f>VLOOKUP(LEFT(A1777,FIND("-",A1777)-1),MASTER!A:C,2,FALSE())</f>
        <v>Silver</v>
      </c>
      <c r="M1777" t="str">
        <f>VLOOKUP(LEFT(A1777,FIND("-",A1777)-1),MASTER!A:C,3,FALSE())</f>
        <v>Purchase</v>
      </c>
      <c r="N1777" t="str">
        <f t="shared" si="143"/>
        <v/>
      </c>
      <c r="O1777" t="str">
        <f t="shared" si="144"/>
        <v/>
      </c>
      <c r="P1777">
        <f t="shared" si="145"/>
        <v>0</v>
      </c>
      <c r="Q1777">
        <f t="shared" si="146"/>
        <v>0</v>
      </c>
      <c r="R1777">
        <f t="shared" si="147"/>
        <v>0</v>
      </c>
    </row>
    <row r="1778" spans="1:18" ht="15" customHeight="1">
      <c r="A1778" s="17" t="s">
        <v>367</v>
      </c>
      <c r="B1778" s="17" t="s">
        <v>232</v>
      </c>
      <c r="C1778" s="17" t="s">
        <v>454</v>
      </c>
      <c r="D1778" s="17" t="s">
        <v>455</v>
      </c>
      <c r="E1778" s="97">
        <v>809.12</v>
      </c>
      <c r="F1778" s="19">
        <v>82.9</v>
      </c>
      <c r="G1778" s="19">
        <v>67076.05</v>
      </c>
      <c r="H1778" s="96" t="s">
        <v>38</v>
      </c>
      <c r="I1778" s="19">
        <v>0</v>
      </c>
      <c r="J1778" s="19">
        <v>0</v>
      </c>
      <c r="K1778" s="19">
        <v>67076.05</v>
      </c>
      <c r="L1778" t="str">
        <f>VLOOKUP(LEFT(A1778,FIND("-",A1778)-1),MASTER!A:C,2,FALSE())</f>
        <v>Silver</v>
      </c>
      <c r="M1778" t="str">
        <f>VLOOKUP(LEFT(A1778,FIND("-",A1778)-1),MASTER!A:C,3,FALSE())</f>
        <v>Purchase</v>
      </c>
      <c r="N1778">
        <f t="shared" si="143"/>
        <v>809.12</v>
      </c>
      <c r="O1778">
        <f t="shared" si="144"/>
        <v>82.9</v>
      </c>
      <c r="P1778">
        <f t="shared" si="145"/>
        <v>67076.047999999995</v>
      </c>
      <c r="Q1778">
        <f t="shared" si="146"/>
        <v>0</v>
      </c>
      <c r="R1778">
        <f t="shared" si="147"/>
        <v>67076.047999999995</v>
      </c>
    </row>
    <row r="1779" spans="1:18" ht="15" customHeight="1">
      <c r="A1779" s="17" t="s">
        <v>367</v>
      </c>
      <c r="B1779" s="17" t="s">
        <v>232</v>
      </c>
      <c r="C1779" s="17" t="s">
        <v>454</v>
      </c>
      <c r="D1779" s="17" t="s">
        <v>456</v>
      </c>
      <c r="E1779" s="96" t="s">
        <v>38</v>
      </c>
      <c r="F1779" s="96" t="s">
        <v>38</v>
      </c>
      <c r="G1779" s="19">
        <v>12995.98</v>
      </c>
      <c r="H1779" s="96" t="s">
        <v>38</v>
      </c>
      <c r="I1779" s="96" t="s">
        <v>38</v>
      </c>
      <c r="J1779" s="19">
        <v>0</v>
      </c>
      <c r="K1779" s="19">
        <v>12995.98</v>
      </c>
      <c r="L1779" t="str">
        <f>VLOOKUP(LEFT(A1779,FIND("-",A1779)-1),MASTER!A:C,2,FALSE())</f>
        <v>Silver</v>
      </c>
      <c r="M1779" t="str">
        <f>VLOOKUP(LEFT(A1779,FIND("-",A1779)-1),MASTER!A:C,3,FALSE())</f>
        <v>Purchase</v>
      </c>
      <c r="N1779" t="str">
        <f t="shared" si="143"/>
        <v/>
      </c>
      <c r="O1779" t="str">
        <f t="shared" si="144"/>
        <v/>
      </c>
      <c r="P1779">
        <f t="shared" si="145"/>
        <v>0</v>
      </c>
      <c r="Q1779">
        <f t="shared" si="146"/>
        <v>0</v>
      </c>
      <c r="R1779">
        <f t="shared" si="147"/>
        <v>0</v>
      </c>
    </row>
    <row r="1780" spans="1:18" ht="15" customHeight="1">
      <c r="A1780" s="17" t="s">
        <v>367</v>
      </c>
      <c r="B1780" s="17" t="s">
        <v>232</v>
      </c>
      <c r="C1780" s="17" t="s">
        <v>454</v>
      </c>
      <c r="D1780" s="17" t="s">
        <v>459</v>
      </c>
      <c r="E1780" s="96" t="s">
        <v>38</v>
      </c>
      <c r="F1780" s="96" t="s">
        <v>38</v>
      </c>
      <c r="G1780" s="19">
        <v>1006.14</v>
      </c>
      <c r="H1780" s="96" t="s">
        <v>38</v>
      </c>
      <c r="I1780" s="96" t="s">
        <v>38</v>
      </c>
      <c r="J1780" s="19">
        <v>0</v>
      </c>
      <c r="K1780" s="19">
        <v>0</v>
      </c>
      <c r="L1780" t="str">
        <f>VLOOKUP(LEFT(A1780,FIND("-",A1780)-1),MASTER!A:C,2,FALSE())</f>
        <v>Silver</v>
      </c>
      <c r="M1780" t="str">
        <f>VLOOKUP(LEFT(A1780,FIND("-",A1780)-1),MASTER!A:C,3,FALSE())</f>
        <v>Purchase</v>
      </c>
      <c r="N1780" t="str">
        <f t="shared" si="143"/>
        <v/>
      </c>
      <c r="O1780" t="str">
        <f t="shared" si="144"/>
        <v/>
      </c>
      <c r="P1780">
        <f t="shared" si="145"/>
        <v>0</v>
      </c>
      <c r="Q1780">
        <f t="shared" si="146"/>
        <v>0</v>
      </c>
      <c r="R1780">
        <f t="shared" si="147"/>
        <v>0</v>
      </c>
    </row>
    <row r="1781" spans="1:18" ht="15" customHeight="1">
      <c r="A1781" s="17" t="s">
        <v>367</v>
      </c>
      <c r="B1781" s="17" t="s">
        <v>232</v>
      </c>
      <c r="C1781" s="17" t="s">
        <v>454</v>
      </c>
      <c r="D1781" s="17" t="s">
        <v>460</v>
      </c>
      <c r="E1781" s="96" t="s">
        <v>38</v>
      </c>
      <c r="F1781" s="96" t="s">
        <v>38</v>
      </c>
      <c r="G1781" s="19">
        <v>1006.14</v>
      </c>
      <c r="H1781" s="96" t="s">
        <v>38</v>
      </c>
      <c r="I1781" s="96" t="s">
        <v>38</v>
      </c>
      <c r="J1781" s="19">
        <v>0</v>
      </c>
      <c r="K1781" s="19">
        <v>0</v>
      </c>
      <c r="L1781" t="str">
        <f>VLOOKUP(LEFT(A1781,FIND("-",A1781)-1),MASTER!A:C,2,FALSE())</f>
        <v>Silver</v>
      </c>
      <c r="M1781" t="str">
        <f>VLOOKUP(LEFT(A1781,FIND("-",A1781)-1),MASTER!A:C,3,FALSE())</f>
        <v>Purchase</v>
      </c>
      <c r="N1781" t="str">
        <f t="shared" si="143"/>
        <v/>
      </c>
      <c r="O1781" t="str">
        <f t="shared" si="144"/>
        <v/>
      </c>
      <c r="P1781">
        <f t="shared" si="145"/>
        <v>0</v>
      </c>
      <c r="Q1781">
        <f t="shared" si="146"/>
        <v>0</v>
      </c>
      <c r="R1781">
        <f t="shared" si="147"/>
        <v>0</v>
      </c>
    </row>
    <row r="1782" spans="1:18" ht="15" customHeight="1">
      <c r="A1782" s="17" t="s">
        <v>367</v>
      </c>
      <c r="B1782" s="17" t="s">
        <v>232</v>
      </c>
      <c r="C1782" s="17" t="s">
        <v>454</v>
      </c>
      <c r="D1782" s="17" t="s">
        <v>459</v>
      </c>
      <c r="E1782" s="96" t="s">
        <v>38</v>
      </c>
      <c r="F1782" s="96" t="s">
        <v>38</v>
      </c>
      <c r="G1782" s="19">
        <v>194.94</v>
      </c>
      <c r="H1782" s="96" t="s">
        <v>38</v>
      </c>
      <c r="I1782" s="96" t="s">
        <v>38</v>
      </c>
      <c r="J1782" s="19">
        <v>0</v>
      </c>
      <c r="K1782" s="19">
        <v>0</v>
      </c>
      <c r="L1782" t="str">
        <f>VLOOKUP(LEFT(A1782,FIND("-",A1782)-1),MASTER!A:C,2,FALSE())</f>
        <v>Silver</v>
      </c>
      <c r="M1782" t="str">
        <f>VLOOKUP(LEFT(A1782,FIND("-",A1782)-1),MASTER!A:C,3,FALSE())</f>
        <v>Purchase</v>
      </c>
      <c r="N1782" t="str">
        <f t="shared" si="143"/>
        <v/>
      </c>
      <c r="O1782" t="str">
        <f t="shared" si="144"/>
        <v/>
      </c>
      <c r="P1782">
        <f t="shared" si="145"/>
        <v>0</v>
      </c>
      <c r="Q1782">
        <f t="shared" si="146"/>
        <v>0</v>
      </c>
      <c r="R1782">
        <f t="shared" si="147"/>
        <v>0</v>
      </c>
    </row>
    <row r="1783" spans="1:18" ht="15" customHeight="1">
      <c r="A1783" s="17" t="s">
        <v>367</v>
      </c>
      <c r="B1783" s="17" t="s">
        <v>232</v>
      </c>
      <c r="C1783" s="17" t="s">
        <v>454</v>
      </c>
      <c r="D1783" s="17" t="s">
        <v>460</v>
      </c>
      <c r="E1783" s="96" t="s">
        <v>38</v>
      </c>
      <c r="F1783" s="96" t="s">
        <v>38</v>
      </c>
      <c r="G1783" s="19">
        <v>194.94</v>
      </c>
      <c r="H1783" s="96" t="s">
        <v>38</v>
      </c>
      <c r="I1783" s="96" t="s">
        <v>38</v>
      </c>
      <c r="J1783" s="19">
        <v>0</v>
      </c>
      <c r="K1783" s="19">
        <v>0</v>
      </c>
      <c r="L1783" t="str">
        <f>VLOOKUP(LEFT(A1783,FIND("-",A1783)-1),MASTER!A:C,2,FALSE())</f>
        <v>Silver</v>
      </c>
      <c r="M1783" t="str">
        <f>VLOOKUP(LEFT(A1783,FIND("-",A1783)-1),MASTER!A:C,3,FALSE())</f>
        <v>Purchase</v>
      </c>
      <c r="N1783" t="str">
        <f t="shared" si="143"/>
        <v/>
      </c>
      <c r="O1783" t="str">
        <f t="shared" si="144"/>
        <v/>
      </c>
      <c r="P1783">
        <f t="shared" si="145"/>
        <v>0</v>
      </c>
      <c r="Q1783">
        <f t="shared" si="146"/>
        <v>0</v>
      </c>
      <c r="R1783">
        <f t="shared" si="147"/>
        <v>0</v>
      </c>
    </row>
    <row r="1784" spans="1:18" ht="15" customHeight="1">
      <c r="A1784" s="17" t="s">
        <v>367</v>
      </c>
      <c r="B1784" s="17" t="s">
        <v>232</v>
      </c>
      <c r="C1784" s="17" t="s">
        <v>454</v>
      </c>
      <c r="D1784" s="17" t="s">
        <v>42</v>
      </c>
      <c r="E1784" s="96" t="s">
        <v>38</v>
      </c>
      <c r="F1784" s="96" t="s">
        <v>38</v>
      </c>
      <c r="G1784" s="19">
        <v>0</v>
      </c>
      <c r="H1784" s="96" t="s">
        <v>38</v>
      </c>
      <c r="I1784" s="96" t="s">
        <v>38</v>
      </c>
      <c r="J1784" s="19">
        <v>0.19</v>
      </c>
      <c r="K1784" s="19">
        <v>0</v>
      </c>
      <c r="L1784" t="str">
        <f>VLOOKUP(LEFT(A1784,FIND("-",A1784)-1),MASTER!A:C,2,FALSE())</f>
        <v>Silver</v>
      </c>
      <c r="M1784" t="str">
        <f>VLOOKUP(LEFT(A1784,FIND("-",A1784)-1),MASTER!A:C,3,FALSE())</f>
        <v>Purchase</v>
      </c>
      <c r="N1784" t="str">
        <f t="shared" si="143"/>
        <v/>
      </c>
      <c r="O1784" t="str">
        <f t="shared" si="144"/>
        <v/>
      </c>
      <c r="P1784">
        <f t="shared" si="145"/>
        <v>0</v>
      </c>
      <c r="Q1784">
        <f t="shared" si="146"/>
        <v>0</v>
      </c>
      <c r="R1784">
        <f t="shared" si="147"/>
        <v>0</v>
      </c>
    </row>
    <row r="1785" spans="1:18" ht="15" customHeight="1">
      <c r="A1785" s="17" t="s">
        <v>367</v>
      </c>
      <c r="B1785" s="17" t="s">
        <v>232</v>
      </c>
      <c r="C1785" s="17" t="s">
        <v>454</v>
      </c>
      <c r="D1785" s="17" t="s">
        <v>43</v>
      </c>
      <c r="E1785" s="96" t="s">
        <v>38</v>
      </c>
      <c r="F1785" s="96" t="s">
        <v>38</v>
      </c>
      <c r="G1785" s="19">
        <v>0</v>
      </c>
      <c r="H1785" s="96" t="s">
        <v>38</v>
      </c>
      <c r="I1785" s="96" t="s">
        <v>38</v>
      </c>
      <c r="J1785" s="19">
        <v>82474</v>
      </c>
      <c r="K1785" s="19">
        <v>0</v>
      </c>
      <c r="L1785" t="str">
        <f>VLOOKUP(LEFT(A1785,FIND("-",A1785)-1),MASTER!A:C,2,FALSE())</f>
        <v>Silver</v>
      </c>
      <c r="M1785" t="str">
        <f>VLOOKUP(LEFT(A1785,FIND("-",A1785)-1),MASTER!A:C,3,FALSE())</f>
        <v>Purchase</v>
      </c>
      <c r="N1785" t="str">
        <f t="shared" si="143"/>
        <v/>
      </c>
      <c r="O1785" t="str">
        <f t="shared" si="144"/>
        <v/>
      </c>
      <c r="P1785">
        <f t="shared" si="145"/>
        <v>0</v>
      </c>
      <c r="Q1785">
        <f t="shared" si="146"/>
        <v>0</v>
      </c>
      <c r="R1785">
        <f t="shared" si="147"/>
        <v>0</v>
      </c>
    </row>
    <row r="1786" spans="1:18" ht="15" customHeight="1">
      <c r="A1786" s="17" t="s">
        <v>367</v>
      </c>
      <c r="B1786" s="17" t="s">
        <v>232</v>
      </c>
      <c r="C1786" s="17" t="s">
        <v>454</v>
      </c>
      <c r="D1786" s="17" t="s">
        <v>43</v>
      </c>
      <c r="E1786" s="96" t="s">
        <v>38</v>
      </c>
      <c r="F1786" s="96" t="s">
        <v>38</v>
      </c>
      <c r="G1786" s="19">
        <v>81</v>
      </c>
      <c r="H1786" s="96" t="s">
        <v>38</v>
      </c>
      <c r="I1786" s="96" t="s">
        <v>38</v>
      </c>
      <c r="J1786" s="19">
        <v>0</v>
      </c>
      <c r="K1786" s="19">
        <v>0</v>
      </c>
      <c r="L1786" t="str">
        <f>VLOOKUP(LEFT(A1786,FIND("-",A1786)-1),MASTER!A:C,2,FALSE())</f>
        <v>Silver</v>
      </c>
      <c r="M1786" t="str">
        <f>VLOOKUP(LEFT(A1786,FIND("-",A1786)-1),MASTER!A:C,3,FALSE())</f>
        <v>Purchase</v>
      </c>
      <c r="N1786" t="str">
        <f t="shared" si="143"/>
        <v/>
      </c>
      <c r="O1786" t="str">
        <f t="shared" si="144"/>
        <v/>
      </c>
      <c r="P1786">
        <f t="shared" si="145"/>
        <v>0</v>
      </c>
      <c r="Q1786">
        <f t="shared" si="146"/>
        <v>0</v>
      </c>
      <c r="R1786">
        <f t="shared" si="147"/>
        <v>0</v>
      </c>
    </row>
    <row r="1787" spans="1:18" ht="15" customHeight="1">
      <c r="A1787" s="17" t="s">
        <v>367</v>
      </c>
      <c r="B1787" s="17" t="s">
        <v>232</v>
      </c>
      <c r="C1787" s="17" t="s">
        <v>454</v>
      </c>
      <c r="D1787" s="17" t="s">
        <v>453</v>
      </c>
      <c r="E1787" s="96" t="s">
        <v>38</v>
      </c>
      <c r="F1787" s="96" t="s">
        <v>38</v>
      </c>
      <c r="G1787" s="19">
        <v>0</v>
      </c>
      <c r="H1787" s="96" t="s">
        <v>38</v>
      </c>
      <c r="I1787" s="96" t="s">
        <v>38</v>
      </c>
      <c r="J1787" s="19">
        <v>81</v>
      </c>
      <c r="K1787" s="19">
        <v>0</v>
      </c>
      <c r="L1787" t="str">
        <f>VLOOKUP(LEFT(A1787,FIND("-",A1787)-1),MASTER!A:C,2,FALSE())</f>
        <v>Silver</v>
      </c>
      <c r="M1787" t="str">
        <f>VLOOKUP(LEFT(A1787,FIND("-",A1787)-1),MASTER!A:C,3,FALSE())</f>
        <v>Purchase</v>
      </c>
      <c r="N1787" t="str">
        <f t="shared" si="143"/>
        <v/>
      </c>
      <c r="O1787" t="str">
        <f t="shared" si="144"/>
        <v/>
      </c>
      <c r="P1787">
        <f t="shared" si="145"/>
        <v>0</v>
      </c>
      <c r="Q1787">
        <f t="shared" si="146"/>
        <v>0</v>
      </c>
      <c r="R1787">
        <f t="shared" si="147"/>
        <v>0</v>
      </c>
    </row>
    <row r="1788" spans="1:18" ht="15" customHeight="1">
      <c r="A1788" s="17" t="s">
        <v>368</v>
      </c>
      <c r="B1788" s="17" t="s">
        <v>232</v>
      </c>
      <c r="C1788" s="17" t="s">
        <v>454</v>
      </c>
      <c r="D1788" s="17" t="s">
        <v>457</v>
      </c>
      <c r="E1788" s="97">
        <v>118.34399999999999</v>
      </c>
      <c r="F1788" s="19">
        <v>82.9</v>
      </c>
      <c r="G1788" s="19">
        <v>11275.89</v>
      </c>
      <c r="H1788" s="96" t="s">
        <v>38</v>
      </c>
      <c r="I1788" s="19">
        <v>0</v>
      </c>
      <c r="J1788" s="19">
        <v>0</v>
      </c>
      <c r="K1788" s="19">
        <v>11275.89</v>
      </c>
      <c r="L1788" t="str">
        <f>VLOOKUP(LEFT(A1788,FIND("-",A1788)-1),MASTER!A:C,2,FALSE())</f>
        <v>Silver</v>
      </c>
      <c r="M1788" t="str">
        <f>VLOOKUP(LEFT(A1788,FIND("-",A1788)-1),MASTER!A:C,3,FALSE())</f>
        <v>Purchase</v>
      </c>
      <c r="N1788">
        <f t="shared" si="143"/>
        <v>118.34399999999999</v>
      </c>
      <c r="O1788">
        <f t="shared" si="144"/>
        <v>82.9</v>
      </c>
      <c r="P1788">
        <f t="shared" si="145"/>
        <v>9810.7180000000008</v>
      </c>
      <c r="Q1788">
        <f t="shared" si="146"/>
        <v>0</v>
      </c>
      <c r="R1788">
        <f t="shared" si="147"/>
        <v>9810.7180000000008</v>
      </c>
    </row>
    <row r="1789" spans="1:18" ht="15" customHeight="1">
      <c r="A1789" s="17" t="s">
        <v>368</v>
      </c>
      <c r="B1789" s="17" t="s">
        <v>232</v>
      </c>
      <c r="C1789" s="17" t="s">
        <v>454</v>
      </c>
      <c r="D1789" s="17" t="s">
        <v>458</v>
      </c>
      <c r="E1789" s="96" t="s">
        <v>38</v>
      </c>
      <c r="F1789" s="96" t="s">
        <v>38</v>
      </c>
      <c r="G1789" s="19">
        <v>1783.93</v>
      </c>
      <c r="H1789" s="96" t="s">
        <v>38</v>
      </c>
      <c r="I1789" s="96" t="s">
        <v>38</v>
      </c>
      <c r="J1789" s="19">
        <v>0</v>
      </c>
      <c r="K1789" s="19">
        <v>1783.93</v>
      </c>
      <c r="L1789" t="str">
        <f>VLOOKUP(LEFT(A1789,FIND("-",A1789)-1),MASTER!A:C,2,FALSE())</f>
        <v>Silver</v>
      </c>
      <c r="M1789" t="str">
        <f>VLOOKUP(LEFT(A1789,FIND("-",A1789)-1),MASTER!A:C,3,FALSE())</f>
        <v>Purchase</v>
      </c>
      <c r="N1789" t="str">
        <f t="shared" si="143"/>
        <v/>
      </c>
      <c r="O1789" t="str">
        <f t="shared" si="144"/>
        <v/>
      </c>
      <c r="P1789">
        <f t="shared" si="145"/>
        <v>0</v>
      </c>
      <c r="Q1789">
        <f t="shared" si="146"/>
        <v>0</v>
      </c>
      <c r="R1789">
        <f t="shared" si="147"/>
        <v>0</v>
      </c>
    </row>
    <row r="1790" spans="1:18" ht="15" customHeight="1">
      <c r="A1790" s="17" t="s">
        <v>368</v>
      </c>
      <c r="B1790" s="17" t="s">
        <v>232</v>
      </c>
      <c r="C1790" s="17" t="s">
        <v>454</v>
      </c>
      <c r="D1790" s="17" t="s">
        <v>461</v>
      </c>
      <c r="E1790" s="96" t="s">
        <v>38</v>
      </c>
      <c r="F1790" s="96" t="s">
        <v>38</v>
      </c>
      <c r="G1790" s="19">
        <v>169.14</v>
      </c>
      <c r="H1790" s="96" t="s">
        <v>38</v>
      </c>
      <c r="I1790" s="96" t="s">
        <v>38</v>
      </c>
      <c r="J1790" s="19">
        <v>0</v>
      </c>
      <c r="K1790" s="19">
        <v>0</v>
      </c>
      <c r="L1790" t="str">
        <f>VLOOKUP(LEFT(A1790,FIND("-",A1790)-1),MASTER!A:C,2,FALSE())</f>
        <v>Silver</v>
      </c>
      <c r="M1790" t="str">
        <f>VLOOKUP(LEFT(A1790,FIND("-",A1790)-1),MASTER!A:C,3,FALSE())</f>
        <v>Purchase</v>
      </c>
      <c r="N1790" t="str">
        <f t="shared" si="143"/>
        <v/>
      </c>
      <c r="O1790" t="str">
        <f t="shared" si="144"/>
        <v/>
      </c>
      <c r="P1790">
        <f t="shared" si="145"/>
        <v>0</v>
      </c>
      <c r="Q1790">
        <f t="shared" si="146"/>
        <v>0</v>
      </c>
      <c r="R1790">
        <f t="shared" si="147"/>
        <v>0</v>
      </c>
    </row>
    <row r="1791" spans="1:18" ht="15" customHeight="1">
      <c r="A1791" s="17" t="s">
        <v>368</v>
      </c>
      <c r="B1791" s="17" t="s">
        <v>232</v>
      </c>
      <c r="C1791" s="17" t="s">
        <v>454</v>
      </c>
      <c r="D1791" s="17" t="s">
        <v>462</v>
      </c>
      <c r="E1791" s="96" t="s">
        <v>38</v>
      </c>
      <c r="F1791" s="96" t="s">
        <v>38</v>
      </c>
      <c r="G1791" s="19">
        <v>169.14</v>
      </c>
      <c r="H1791" s="96" t="s">
        <v>38</v>
      </c>
      <c r="I1791" s="96" t="s">
        <v>38</v>
      </c>
      <c r="J1791" s="19">
        <v>0</v>
      </c>
      <c r="K1791" s="19">
        <v>0</v>
      </c>
      <c r="L1791" t="str">
        <f>VLOOKUP(LEFT(A1791,FIND("-",A1791)-1),MASTER!A:C,2,FALSE())</f>
        <v>Silver</v>
      </c>
      <c r="M1791" t="str">
        <f>VLOOKUP(LEFT(A1791,FIND("-",A1791)-1),MASTER!A:C,3,FALSE())</f>
        <v>Purchase</v>
      </c>
      <c r="N1791" t="str">
        <f t="shared" si="143"/>
        <v/>
      </c>
      <c r="O1791" t="str">
        <f t="shared" si="144"/>
        <v/>
      </c>
      <c r="P1791">
        <f t="shared" si="145"/>
        <v>0</v>
      </c>
      <c r="Q1791">
        <f t="shared" si="146"/>
        <v>0</v>
      </c>
      <c r="R1791">
        <f t="shared" si="147"/>
        <v>0</v>
      </c>
    </row>
    <row r="1792" spans="1:18" ht="15" customHeight="1">
      <c r="A1792" s="17" t="s">
        <v>368</v>
      </c>
      <c r="B1792" s="17" t="s">
        <v>232</v>
      </c>
      <c r="C1792" s="17" t="s">
        <v>454</v>
      </c>
      <c r="D1792" s="17" t="s">
        <v>461</v>
      </c>
      <c r="E1792" s="96" t="s">
        <v>38</v>
      </c>
      <c r="F1792" s="96" t="s">
        <v>38</v>
      </c>
      <c r="G1792" s="19">
        <v>26.76</v>
      </c>
      <c r="H1792" s="96" t="s">
        <v>38</v>
      </c>
      <c r="I1792" s="96" t="s">
        <v>38</v>
      </c>
      <c r="J1792" s="19">
        <v>0</v>
      </c>
      <c r="K1792" s="19">
        <v>0</v>
      </c>
      <c r="L1792" t="str">
        <f>VLOOKUP(LEFT(A1792,FIND("-",A1792)-1),MASTER!A:C,2,FALSE())</f>
        <v>Silver</v>
      </c>
      <c r="M1792" t="str">
        <f>VLOOKUP(LEFT(A1792,FIND("-",A1792)-1),MASTER!A:C,3,FALSE())</f>
        <v>Purchase</v>
      </c>
      <c r="N1792" t="str">
        <f t="shared" si="143"/>
        <v/>
      </c>
      <c r="O1792" t="str">
        <f t="shared" si="144"/>
        <v/>
      </c>
      <c r="P1792">
        <f t="shared" si="145"/>
        <v>0</v>
      </c>
      <c r="Q1792">
        <f t="shared" si="146"/>
        <v>0</v>
      </c>
      <c r="R1792">
        <f t="shared" si="147"/>
        <v>0</v>
      </c>
    </row>
    <row r="1793" spans="1:18" ht="15" customHeight="1">
      <c r="A1793" s="17" t="s">
        <v>368</v>
      </c>
      <c r="B1793" s="17" t="s">
        <v>232</v>
      </c>
      <c r="C1793" s="17" t="s">
        <v>454</v>
      </c>
      <c r="D1793" s="17" t="s">
        <v>462</v>
      </c>
      <c r="E1793" s="96" t="s">
        <v>38</v>
      </c>
      <c r="F1793" s="96" t="s">
        <v>38</v>
      </c>
      <c r="G1793" s="19">
        <v>26.76</v>
      </c>
      <c r="H1793" s="96" t="s">
        <v>38</v>
      </c>
      <c r="I1793" s="96" t="s">
        <v>38</v>
      </c>
      <c r="J1793" s="19">
        <v>0</v>
      </c>
      <c r="K1793" s="19">
        <v>0</v>
      </c>
      <c r="L1793" t="str">
        <f>VLOOKUP(LEFT(A1793,FIND("-",A1793)-1),MASTER!A:C,2,FALSE())</f>
        <v>Silver</v>
      </c>
      <c r="M1793" t="str">
        <f>VLOOKUP(LEFT(A1793,FIND("-",A1793)-1),MASTER!A:C,3,FALSE())</f>
        <v>Purchase</v>
      </c>
      <c r="N1793" t="str">
        <f t="shared" si="143"/>
        <v/>
      </c>
      <c r="O1793" t="str">
        <f t="shared" si="144"/>
        <v/>
      </c>
      <c r="P1793">
        <f t="shared" si="145"/>
        <v>0</v>
      </c>
      <c r="Q1793">
        <f t="shared" si="146"/>
        <v>0</v>
      </c>
      <c r="R1793">
        <f t="shared" si="147"/>
        <v>0</v>
      </c>
    </row>
    <row r="1794" spans="1:18" ht="15" customHeight="1">
      <c r="A1794" s="17" t="s">
        <v>368</v>
      </c>
      <c r="B1794" s="17" t="s">
        <v>232</v>
      </c>
      <c r="C1794" s="17" t="s">
        <v>454</v>
      </c>
      <c r="D1794" s="17" t="s">
        <v>42</v>
      </c>
      <c r="E1794" s="96" t="s">
        <v>38</v>
      </c>
      <c r="F1794" s="96" t="s">
        <v>38</v>
      </c>
      <c r="G1794" s="19">
        <v>0.38</v>
      </c>
      <c r="H1794" s="96" t="s">
        <v>38</v>
      </c>
      <c r="I1794" s="96" t="s">
        <v>38</v>
      </c>
      <c r="J1794" s="19">
        <v>0</v>
      </c>
      <c r="K1794" s="19">
        <v>0</v>
      </c>
      <c r="L1794" t="str">
        <f>VLOOKUP(LEFT(A1794,FIND("-",A1794)-1),MASTER!A:C,2,FALSE())</f>
        <v>Silver</v>
      </c>
      <c r="M1794" t="str">
        <f>VLOOKUP(LEFT(A1794,FIND("-",A1794)-1),MASTER!A:C,3,FALSE())</f>
        <v>Purchase</v>
      </c>
      <c r="N1794" t="str">
        <f t="shared" si="143"/>
        <v/>
      </c>
      <c r="O1794" t="str">
        <f t="shared" si="144"/>
        <v/>
      </c>
      <c r="P1794">
        <f t="shared" si="145"/>
        <v>0</v>
      </c>
      <c r="Q1794">
        <f t="shared" si="146"/>
        <v>0</v>
      </c>
      <c r="R1794">
        <f t="shared" si="147"/>
        <v>0</v>
      </c>
    </row>
    <row r="1795" spans="1:18" ht="15" customHeight="1">
      <c r="A1795" s="17" t="s">
        <v>368</v>
      </c>
      <c r="B1795" s="17" t="s">
        <v>232</v>
      </c>
      <c r="C1795" s="17" t="s">
        <v>454</v>
      </c>
      <c r="D1795" s="17" t="s">
        <v>43</v>
      </c>
      <c r="E1795" s="96" t="s">
        <v>38</v>
      </c>
      <c r="F1795" s="96" t="s">
        <v>38</v>
      </c>
      <c r="G1795" s="19">
        <v>0</v>
      </c>
      <c r="H1795" s="96" t="s">
        <v>38</v>
      </c>
      <c r="I1795" s="96" t="s">
        <v>38</v>
      </c>
      <c r="J1795" s="19">
        <v>13452</v>
      </c>
      <c r="K1795" s="19">
        <v>0</v>
      </c>
      <c r="L1795" t="str">
        <f>VLOOKUP(LEFT(A1795,FIND("-",A1795)-1),MASTER!A:C,2,FALSE())</f>
        <v>Silver</v>
      </c>
      <c r="M1795" t="str">
        <f>VLOOKUP(LEFT(A1795,FIND("-",A1795)-1),MASTER!A:C,3,FALSE())</f>
        <v>Purchase</v>
      </c>
      <c r="N1795" t="str">
        <f t="shared" si="143"/>
        <v/>
      </c>
      <c r="O1795" t="str">
        <f t="shared" si="144"/>
        <v/>
      </c>
      <c r="P1795">
        <f t="shared" si="145"/>
        <v>0</v>
      </c>
      <c r="Q1795">
        <f t="shared" si="146"/>
        <v>0</v>
      </c>
      <c r="R1795">
        <f t="shared" si="147"/>
        <v>0</v>
      </c>
    </row>
    <row r="1796" spans="1:18" ht="15" customHeight="1">
      <c r="A1796" s="17" t="s">
        <v>368</v>
      </c>
      <c r="B1796" s="17" t="s">
        <v>232</v>
      </c>
      <c r="C1796" s="17" t="s">
        <v>454</v>
      </c>
      <c r="D1796" s="17" t="s">
        <v>43</v>
      </c>
      <c r="E1796" s="96" t="s">
        <v>38</v>
      </c>
      <c r="F1796" s="96" t="s">
        <v>38</v>
      </c>
      <c r="G1796" s="19">
        <v>14</v>
      </c>
      <c r="H1796" s="96" t="s">
        <v>38</v>
      </c>
      <c r="I1796" s="96" t="s">
        <v>38</v>
      </c>
      <c r="J1796" s="19">
        <v>0</v>
      </c>
      <c r="K1796" s="19">
        <v>0</v>
      </c>
      <c r="L1796" t="str">
        <f>VLOOKUP(LEFT(A1796,FIND("-",A1796)-1),MASTER!A:C,2,FALSE())</f>
        <v>Silver</v>
      </c>
      <c r="M1796" t="str">
        <f>VLOOKUP(LEFT(A1796,FIND("-",A1796)-1),MASTER!A:C,3,FALSE())</f>
        <v>Purchase</v>
      </c>
      <c r="N1796" t="str">
        <f t="shared" si="143"/>
        <v/>
      </c>
      <c r="O1796" t="str">
        <f t="shared" si="144"/>
        <v/>
      </c>
      <c r="P1796">
        <f t="shared" si="145"/>
        <v>0</v>
      </c>
      <c r="Q1796">
        <f t="shared" si="146"/>
        <v>0</v>
      </c>
      <c r="R1796">
        <f t="shared" si="147"/>
        <v>0</v>
      </c>
    </row>
    <row r="1797" spans="1:18" ht="15" customHeight="1">
      <c r="A1797" s="17" t="s">
        <v>368</v>
      </c>
      <c r="B1797" s="17" t="s">
        <v>232</v>
      </c>
      <c r="C1797" s="17" t="s">
        <v>454</v>
      </c>
      <c r="D1797" s="17" t="s">
        <v>453</v>
      </c>
      <c r="E1797" s="96" t="s">
        <v>38</v>
      </c>
      <c r="F1797" s="96" t="s">
        <v>38</v>
      </c>
      <c r="G1797" s="19">
        <v>0</v>
      </c>
      <c r="H1797" s="96" t="s">
        <v>38</v>
      </c>
      <c r="I1797" s="96" t="s">
        <v>38</v>
      </c>
      <c r="J1797" s="19">
        <v>14</v>
      </c>
      <c r="K1797" s="19">
        <v>0</v>
      </c>
      <c r="L1797" t="str">
        <f>VLOOKUP(LEFT(A1797,FIND("-",A1797)-1),MASTER!A:C,2,FALSE())</f>
        <v>Silver</v>
      </c>
      <c r="M1797" t="str">
        <f>VLOOKUP(LEFT(A1797,FIND("-",A1797)-1),MASTER!A:C,3,FALSE())</f>
        <v>Purchase</v>
      </c>
      <c r="N1797" t="str">
        <f t="shared" si="143"/>
        <v/>
      </c>
      <c r="O1797" t="str">
        <f t="shared" si="144"/>
        <v/>
      </c>
      <c r="P1797">
        <f t="shared" si="145"/>
        <v>0</v>
      </c>
      <c r="Q1797">
        <f t="shared" si="146"/>
        <v>0</v>
      </c>
      <c r="R1797">
        <f t="shared" si="147"/>
        <v>0</v>
      </c>
    </row>
    <row r="1798" spans="1:18" ht="15" customHeight="1">
      <c r="A1798" s="17" t="s">
        <v>369</v>
      </c>
      <c r="B1798" s="17" t="s">
        <v>232</v>
      </c>
      <c r="C1798" s="17" t="s">
        <v>454</v>
      </c>
      <c r="D1798" s="17" t="s">
        <v>457</v>
      </c>
      <c r="E1798" s="97">
        <v>37.479999999999997</v>
      </c>
      <c r="F1798" s="19">
        <v>82.9</v>
      </c>
      <c r="G1798" s="19">
        <v>3107.09</v>
      </c>
      <c r="H1798" s="96" t="s">
        <v>38</v>
      </c>
      <c r="I1798" s="19">
        <v>0</v>
      </c>
      <c r="J1798" s="19">
        <v>0</v>
      </c>
      <c r="K1798" s="19">
        <v>3107.09</v>
      </c>
      <c r="L1798" t="str">
        <f>VLOOKUP(LEFT(A1798,FIND("-",A1798)-1),MASTER!A:C,2,FALSE())</f>
        <v>Silver</v>
      </c>
      <c r="M1798" t="str">
        <f>VLOOKUP(LEFT(A1798,FIND("-",A1798)-1),MASTER!A:C,3,FALSE())</f>
        <v>Purchase</v>
      </c>
      <c r="N1798">
        <f t="shared" si="143"/>
        <v>37.479999999999997</v>
      </c>
      <c r="O1798">
        <f t="shared" si="144"/>
        <v>82.9</v>
      </c>
      <c r="P1798">
        <f t="shared" si="145"/>
        <v>3107.0920000000001</v>
      </c>
      <c r="Q1798">
        <f t="shared" si="146"/>
        <v>0</v>
      </c>
      <c r="R1798">
        <f t="shared" si="147"/>
        <v>3107.0920000000001</v>
      </c>
    </row>
    <row r="1799" spans="1:18" ht="15" customHeight="1">
      <c r="A1799" s="17" t="s">
        <v>369</v>
      </c>
      <c r="B1799" s="17" t="s">
        <v>232</v>
      </c>
      <c r="C1799" s="17" t="s">
        <v>454</v>
      </c>
      <c r="D1799" s="17" t="s">
        <v>458</v>
      </c>
      <c r="E1799" s="96" t="s">
        <v>38</v>
      </c>
      <c r="F1799" s="96" t="s">
        <v>38</v>
      </c>
      <c r="G1799" s="19">
        <v>407.79</v>
      </c>
      <c r="H1799" s="96" t="s">
        <v>38</v>
      </c>
      <c r="I1799" s="96" t="s">
        <v>38</v>
      </c>
      <c r="J1799" s="19">
        <v>0</v>
      </c>
      <c r="K1799" s="19">
        <v>407.79</v>
      </c>
      <c r="L1799" t="str">
        <f>VLOOKUP(LEFT(A1799,FIND("-",A1799)-1),MASTER!A:C,2,FALSE())</f>
        <v>Silver</v>
      </c>
      <c r="M1799" t="str">
        <f>VLOOKUP(LEFT(A1799,FIND("-",A1799)-1),MASTER!A:C,3,FALSE())</f>
        <v>Purchase</v>
      </c>
      <c r="N1799" t="str">
        <f t="shared" si="143"/>
        <v/>
      </c>
      <c r="O1799" t="str">
        <f t="shared" si="144"/>
        <v/>
      </c>
      <c r="P1799">
        <f t="shared" si="145"/>
        <v>0</v>
      </c>
      <c r="Q1799">
        <f t="shared" si="146"/>
        <v>0</v>
      </c>
      <c r="R1799">
        <f t="shared" si="147"/>
        <v>0</v>
      </c>
    </row>
    <row r="1800" spans="1:18" ht="15" customHeight="1">
      <c r="A1800" s="17" t="s">
        <v>369</v>
      </c>
      <c r="B1800" s="17" t="s">
        <v>232</v>
      </c>
      <c r="C1800" s="17" t="s">
        <v>454</v>
      </c>
      <c r="D1800" s="17" t="s">
        <v>461</v>
      </c>
      <c r="E1800" s="96" t="s">
        <v>38</v>
      </c>
      <c r="F1800" s="96" t="s">
        <v>38</v>
      </c>
      <c r="G1800" s="19">
        <v>46.61</v>
      </c>
      <c r="H1800" s="96" t="s">
        <v>38</v>
      </c>
      <c r="I1800" s="96" t="s">
        <v>38</v>
      </c>
      <c r="J1800" s="19">
        <v>0</v>
      </c>
      <c r="K1800" s="19">
        <v>0</v>
      </c>
      <c r="L1800" t="str">
        <f>VLOOKUP(LEFT(A1800,FIND("-",A1800)-1),MASTER!A:C,2,FALSE())</f>
        <v>Silver</v>
      </c>
      <c r="M1800" t="str">
        <f>VLOOKUP(LEFT(A1800,FIND("-",A1800)-1),MASTER!A:C,3,FALSE())</f>
        <v>Purchase</v>
      </c>
      <c r="N1800" t="str">
        <f t="shared" si="143"/>
        <v/>
      </c>
      <c r="O1800" t="str">
        <f t="shared" si="144"/>
        <v/>
      </c>
      <c r="P1800">
        <f t="shared" si="145"/>
        <v>0</v>
      </c>
      <c r="Q1800">
        <f t="shared" si="146"/>
        <v>0</v>
      </c>
      <c r="R1800">
        <f t="shared" si="147"/>
        <v>0</v>
      </c>
    </row>
    <row r="1801" spans="1:18" ht="15" customHeight="1">
      <c r="A1801" s="17" t="s">
        <v>369</v>
      </c>
      <c r="B1801" s="17" t="s">
        <v>232</v>
      </c>
      <c r="C1801" s="17" t="s">
        <v>454</v>
      </c>
      <c r="D1801" s="17" t="s">
        <v>462</v>
      </c>
      <c r="E1801" s="96" t="s">
        <v>38</v>
      </c>
      <c r="F1801" s="96" t="s">
        <v>38</v>
      </c>
      <c r="G1801" s="19">
        <v>46.61</v>
      </c>
      <c r="H1801" s="96" t="s">
        <v>38</v>
      </c>
      <c r="I1801" s="96" t="s">
        <v>38</v>
      </c>
      <c r="J1801" s="19">
        <v>0</v>
      </c>
      <c r="K1801" s="19">
        <v>0</v>
      </c>
      <c r="L1801" t="str">
        <f>VLOOKUP(LEFT(A1801,FIND("-",A1801)-1),MASTER!A:C,2,FALSE())</f>
        <v>Silver</v>
      </c>
      <c r="M1801" t="str">
        <f>VLOOKUP(LEFT(A1801,FIND("-",A1801)-1),MASTER!A:C,3,FALSE())</f>
        <v>Purchase</v>
      </c>
      <c r="N1801" t="str">
        <f t="shared" si="143"/>
        <v/>
      </c>
      <c r="O1801" t="str">
        <f t="shared" si="144"/>
        <v/>
      </c>
      <c r="P1801">
        <f t="shared" si="145"/>
        <v>0</v>
      </c>
      <c r="Q1801">
        <f t="shared" si="146"/>
        <v>0</v>
      </c>
      <c r="R1801">
        <f t="shared" si="147"/>
        <v>0</v>
      </c>
    </row>
    <row r="1802" spans="1:18" ht="15" customHeight="1">
      <c r="A1802" s="17" t="s">
        <v>369</v>
      </c>
      <c r="B1802" s="17" t="s">
        <v>232</v>
      </c>
      <c r="C1802" s="17" t="s">
        <v>454</v>
      </c>
      <c r="D1802" s="17" t="s">
        <v>461</v>
      </c>
      <c r="E1802" s="96" t="s">
        <v>38</v>
      </c>
      <c r="F1802" s="96" t="s">
        <v>38</v>
      </c>
      <c r="G1802" s="19">
        <v>6.12</v>
      </c>
      <c r="H1802" s="96" t="s">
        <v>38</v>
      </c>
      <c r="I1802" s="96" t="s">
        <v>38</v>
      </c>
      <c r="J1802" s="19">
        <v>0</v>
      </c>
      <c r="K1802" s="19">
        <v>0</v>
      </c>
      <c r="L1802" t="str">
        <f>VLOOKUP(LEFT(A1802,FIND("-",A1802)-1),MASTER!A:C,2,FALSE())</f>
        <v>Silver</v>
      </c>
      <c r="M1802" t="str">
        <f>VLOOKUP(LEFT(A1802,FIND("-",A1802)-1),MASTER!A:C,3,FALSE())</f>
        <v>Purchase</v>
      </c>
      <c r="N1802" t="str">
        <f t="shared" si="143"/>
        <v/>
      </c>
      <c r="O1802" t="str">
        <f t="shared" si="144"/>
        <v/>
      </c>
      <c r="P1802">
        <f t="shared" si="145"/>
        <v>0</v>
      </c>
      <c r="Q1802">
        <f t="shared" si="146"/>
        <v>0</v>
      </c>
      <c r="R1802">
        <f t="shared" si="147"/>
        <v>0</v>
      </c>
    </row>
    <row r="1803" spans="1:18" ht="15" customHeight="1">
      <c r="A1803" s="17" t="s">
        <v>369</v>
      </c>
      <c r="B1803" s="17" t="s">
        <v>232</v>
      </c>
      <c r="C1803" s="17" t="s">
        <v>454</v>
      </c>
      <c r="D1803" s="17" t="s">
        <v>462</v>
      </c>
      <c r="E1803" s="96" t="s">
        <v>38</v>
      </c>
      <c r="F1803" s="96" t="s">
        <v>38</v>
      </c>
      <c r="G1803" s="19">
        <v>6.12</v>
      </c>
      <c r="H1803" s="96" t="s">
        <v>38</v>
      </c>
      <c r="I1803" s="96" t="s">
        <v>38</v>
      </c>
      <c r="J1803" s="19">
        <v>0</v>
      </c>
      <c r="K1803" s="19">
        <v>0</v>
      </c>
      <c r="L1803" t="str">
        <f>VLOOKUP(LEFT(A1803,FIND("-",A1803)-1),MASTER!A:C,2,FALSE())</f>
        <v>Silver</v>
      </c>
      <c r="M1803" t="str">
        <f>VLOOKUP(LEFT(A1803,FIND("-",A1803)-1),MASTER!A:C,3,FALSE())</f>
        <v>Purchase</v>
      </c>
      <c r="N1803" t="str">
        <f t="shared" si="143"/>
        <v/>
      </c>
      <c r="O1803" t="str">
        <f t="shared" si="144"/>
        <v/>
      </c>
      <c r="P1803">
        <f t="shared" si="145"/>
        <v>0</v>
      </c>
      <c r="Q1803">
        <f t="shared" si="146"/>
        <v>0</v>
      </c>
      <c r="R1803">
        <f t="shared" si="147"/>
        <v>0</v>
      </c>
    </row>
    <row r="1804" spans="1:18" ht="15" customHeight="1">
      <c r="A1804" s="17" t="s">
        <v>369</v>
      </c>
      <c r="B1804" s="17" t="s">
        <v>232</v>
      </c>
      <c r="C1804" s="17" t="s">
        <v>454</v>
      </c>
      <c r="D1804" s="17" t="s">
        <v>42</v>
      </c>
      <c r="E1804" s="96" t="s">
        <v>38</v>
      </c>
      <c r="F1804" s="96" t="s">
        <v>38</v>
      </c>
      <c r="G1804" s="19">
        <v>0</v>
      </c>
      <c r="H1804" s="96" t="s">
        <v>38</v>
      </c>
      <c r="I1804" s="96" t="s">
        <v>38</v>
      </c>
      <c r="J1804" s="19">
        <v>0.34</v>
      </c>
      <c r="K1804" s="19">
        <v>0</v>
      </c>
      <c r="L1804" t="str">
        <f>VLOOKUP(LEFT(A1804,FIND("-",A1804)-1),MASTER!A:C,2,FALSE())</f>
        <v>Silver</v>
      </c>
      <c r="M1804" t="str">
        <f>VLOOKUP(LEFT(A1804,FIND("-",A1804)-1),MASTER!A:C,3,FALSE())</f>
        <v>Purchase</v>
      </c>
      <c r="N1804" t="str">
        <f t="shared" si="143"/>
        <v/>
      </c>
      <c r="O1804" t="str">
        <f t="shared" si="144"/>
        <v/>
      </c>
      <c r="P1804">
        <f t="shared" si="145"/>
        <v>0</v>
      </c>
      <c r="Q1804">
        <f t="shared" si="146"/>
        <v>0</v>
      </c>
      <c r="R1804">
        <f t="shared" si="147"/>
        <v>0</v>
      </c>
    </row>
    <row r="1805" spans="1:18" ht="15" customHeight="1">
      <c r="A1805" s="17" t="s">
        <v>369</v>
      </c>
      <c r="B1805" s="17" t="s">
        <v>232</v>
      </c>
      <c r="C1805" s="17" t="s">
        <v>454</v>
      </c>
      <c r="D1805" s="17" t="s">
        <v>43</v>
      </c>
      <c r="E1805" s="96" t="s">
        <v>38</v>
      </c>
      <c r="F1805" s="96" t="s">
        <v>38</v>
      </c>
      <c r="G1805" s="19">
        <v>0</v>
      </c>
      <c r="H1805" s="96" t="s">
        <v>38</v>
      </c>
      <c r="I1805" s="96" t="s">
        <v>38</v>
      </c>
      <c r="J1805" s="19">
        <v>3620</v>
      </c>
      <c r="K1805" s="19">
        <v>0</v>
      </c>
      <c r="L1805" t="str">
        <f>VLOOKUP(LEFT(A1805,FIND("-",A1805)-1),MASTER!A:C,2,FALSE())</f>
        <v>Silver</v>
      </c>
      <c r="M1805" t="str">
        <f>VLOOKUP(LEFT(A1805,FIND("-",A1805)-1),MASTER!A:C,3,FALSE())</f>
        <v>Purchase</v>
      </c>
      <c r="N1805" t="str">
        <f t="shared" si="143"/>
        <v/>
      </c>
      <c r="O1805" t="str">
        <f t="shared" si="144"/>
        <v/>
      </c>
      <c r="P1805">
        <f t="shared" si="145"/>
        <v>0</v>
      </c>
      <c r="Q1805">
        <f t="shared" si="146"/>
        <v>0</v>
      </c>
      <c r="R1805">
        <f t="shared" si="147"/>
        <v>0</v>
      </c>
    </row>
    <row r="1806" spans="1:18" ht="15" customHeight="1">
      <c r="A1806" s="17" t="s">
        <v>369</v>
      </c>
      <c r="B1806" s="17" t="s">
        <v>232</v>
      </c>
      <c r="C1806" s="17" t="s">
        <v>454</v>
      </c>
      <c r="D1806" s="17" t="s">
        <v>43</v>
      </c>
      <c r="E1806" s="96" t="s">
        <v>38</v>
      </c>
      <c r="F1806" s="96" t="s">
        <v>38</v>
      </c>
      <c r="G1806" s="19">
        <v>4</v>
      </c>
      <c r="H1806" s="96" t="s">
        <v>38</v>
      </c>
      <c r="I1806" s="96" t="s">
        <v>38</v>
      </c>
      <c r="J1806" s="19">
        <v>0</v>
      </c>
      <c r="K1806" s="19">
        <v>0</v>
      </c>
      <c r="L1806" t="str">
        <f>VLOOKUP(LEFT(A1806,FIND("-",A1806)-1),MASTER!A:C,2,FALSE())</f>
        <v>Silver</v>
      </c>
      <c r="M1806" t="str">
        <f>VLOOKUP(LEFT(A1806,FIND("-",A1806)-1),MASTER!A:C,3,FALSE())</f>
        <v>Purchase</v>
      </c>
      <c r="N1806" t="str">
        <f t="shared" si="143"/>
        <v/>
      </c>
      <c r="O1806" t="str">
        <f t="shared" si="144"/>
        <v/>
      </c>
      <c r="P1806">
        <f t="shared" si="145"/>
        <v>0</v>
      </c>
      <c r="Q1806">
        <f t="shared" si="146"/>
        <v>0</v>
      </c>
      <c r="R1806">
        <f t="shared" si="147"/>
        <v>0</v>
      </c>
    </row>
    <row r="1807" spans="1:18" ht="15" customHeight="1">
      <c r="A1807" s="17" t="s">
        <v>369</v>
      </c>
      <c r="B1807" s="17" t="s">
        <v>232</v>
      </c>
      <c r="C1807" s="17" t="s">
        <v>454</v>
      </c>
      <c r="D1807" s="17" t="s">
        <v>453</v>
      </c>
      <c r="E1807" s="96" t="s">
        <v>38</v>
      </c>
      <c r="F1807" s="96" t="s">
        <v>38</v>
      </c>
      <c r="G1807" s="19">
        <v>0</v>
      </c>
      <c r="H1807" s="96" t="s">
        <v>38</v>
      </c>
      <c r="I1807" s="96" t="s">
        <v>38</v>
      </c>
      <c r="J1807" s="19">
        <v>4</v>
      </c>
      <c r="K1807" s="19">
        <v>0</v>
      </c>
      <c r="L1807" t="str">
        <f>VLOOKUP(LEFT(A1807,FIND("-",A1807)-1),MASTER!A:C,2,FALSE())</f>
        <v>Silver</v>
      </c>
      <c r="M1807" t="str">
        <f>VLOOKUP(LEFT(A1807,FIND("-",A1807)-1),MASTER!A:C,3,FALSE())</f>
        <v>Purchase</v>
      </c>
      <c r="N1807" t="str">
        <f t="shared" si="143"/>
        <v/>
      </c>
      <c r="O1807" t="str">
        <f t="shared" si="144"/>
        <v/>
      </c>
      <c r="P1807">
        <f t="shared" si="145"/>
        <v>0</v>
      </c>
      <c r="Q1807">
        <f t="shared" si="146"/>
        <v>0</v>
      </c>
      <c r="R1807">
        <f t="shared" si="147"/>
        <v>0</v>
      </c>
    </row>
    <row r="1808" spans="1:18" ht="15" customHeight="1">
      <c r="A1808" s="17" t="s">
        <v>370</v>
      </c>
      <c r="B1808" s="17" t="s">
        <v>232</v>
      </c>
      <c r="C1808" s="17" t="s">
        <v>454</v>
      </c>
      <c r="D1808" s="17" t="s">
        <v>457</v>
      </c>
      <c r="E1808" s="97">
        <v>6.016</v>
      </c>
      <c r="F1808" s="19">
        <v>82.9</v>
      </c>
      <c r="G1808" s="19">
        <v>498.73</v>
      </c>
      <c r="H1808" s="96" t="s">
        <v>38</v>
      </c>
      <c r="I1808" s="19">
        <v>0</v>
      </c>
      <c r="J1808" s="19">
        <v>0</v>
      </c>
      <c r="K1808" s="19">
        <v>498.73</v>
      </c>
      <c r="L1808" t="str">
        <f>VLOOKUP(LEFT(A1808,FIND("-",A1808)-1),MASTER!A:C,2,FALSE())</f>
        <v>Silver</v>
      </c>
      <c r="M1808" t="str">
        <f>VLOOKUP(LEFT(A1808,FIND("-",A1808)-1),MASTER!A:C,3,FALSE())</f>
        <v>Purchase</v>
      </c>
      <c r="N1808">
        <f t="shared" si="143"/>
        <v>6.016</v>
      </c>
      <c r="O1808">
        <f t="shared" si="144"/>
        <v>82.9</v>
      </c>
      <c r="P1808">
        <f t="shared" si="145"/>
        <v>498.726</v>
      </c>
      <c r="Q1808">
        <f t="shared" si="146"/>
        <v>0</v>
      </c>
      <c r="R1808">
        <f t="shared" si="147"/>
        <v>498.726</v>
      </c>
    </row>
    <row r="1809" spans="1:18" ht="15" customHeight="1">
      <c r="A1809" s="17" t="s">
        <v>370</v>
      </c>
      <c r="B1809" s="17" t="s">
        <v>232</v>
      </c>
      <c r="C1809" s="17" t="s">
        <v>454</v>
      </c>
      <c r="D1809" s="17" t="s">
        <v>458</v>
      </c>
      <c r="E1809" s="96" t="s">
        <v>38</v>
      </c>
      <c r="F1809" s="96" t="s">
        <v>38</v>
      </c>
      <c r="G1809" s="19">
        <v>42.36</v>
      </c>
      <c r="H1809" s="96" t="s">
        <v>38</v>
      </c>
      <c r="I1809" s="96" t="s">
        <v>38</v>
      </c>
      <c r="J1809" s="19">
        <v>0</v>
      </c>
      <c r="K1809" s="19">
        <v>42.36</v>
      </c>
      <c r="L1809" t="str">
        <f>VLOOKUP(LEFT(A1809,FIND("-",A1809)-1),MASTER!A:C,2,FALSE())</f>
        <v>Silver</v>
      </c>
      <c r="M1809" t="str">
        <f>VLOOKUP(LEFT(A1809,FIND("-",A1809)-1),MASTER!A:C,3,FALSE())</f>
        <v>Purchase</v>
      </c>
      <c r="N1809" t="str">
        <f t="shared" si="143"/>
        <v/>
      </c>
      <c r="O1809" t="str">
        <f t="shared" si="144"/>
        <v/>
      </c>
      <c r="P1809">
        <f t="shared" si="145"/>
        <v>0</v>
      </c>
      <c r="Q1809">
        <f t="shared" si="146"/>
        <v>0</v>
      </c>
      <c r="R1809">
        <f t="shared" si="147"/>
        <v>0</v>
      </c>
    </row>
    <row r="1810" spans="1:18" ht="15" customHeight="1">
      <c r="A1810" s="17" t="s">
        <v>370</v>
      </c>
      <c r="B1810" s="17" t="s">
        <v>232</v>
      </c>
      <c r="C1810" s="17" t="s">
        <v>454</v>
      </c>
      <c r="D1810" s="17" t="s">
        <v>461</v>
      </c>
      <c r="E1810" s="96" t="s">
        <v>38</v>
      </c>
      <c r="F1810" s="96" t="s">
        <v>38</v>
      </c>
      <c r="G1810" s="19">
        <v>7.48</v>
      </c>
      <c r="H1810" s="96" t="s">
        <v>38</v>
      </c>
      <c r="I1810" s="96" t="s">
        <v>38</v>
      </c>
      <c r="J1810" s="19">
        <v>0</v>
      </c>
      <c r="K1810" s="19">
        <v>0</v>
      </c>
      <c r="L1810" t="str">
        <f>VLOOKUP(LEFT(A1810,FIND("-",A1810)-1),MASTER!A:C,2,FALSE())</f>
        <v>Silver</v>
      </c>
      <c r="M1810" t="str">
        <f>VLOOKUP(LEFT(A1810,FIND("-",A1810)-1),MASTER!A:C,3,FALSE())</f>
        <v>Purchase</v>
      </c>
      <c r="N1810" t="str">
        <f t="shared" si="143"/>
        <v/>
      </c>
      <c r="O1810" t="str">
        <f t="shared" si="144"/>
        <v/>
      </c>
      <c r="P1810">
        <f t="shared" si="145"/>
        <v>0</v>
      </c>
      <c r="Q1810">
        <f t="shared" si="146"/>
        <v>0</v>
      </c>
      <c r="R1810">
        <f t="shared" si="147"/>
        <v>0</v>
      </c>
    </row>
    <row r="1811" spans="1:18" ht="15" customHeight="1">
      <c r="A1811" s="17" t="s">
        <v>370</v>
      </c>
      <c r="B1811" s="17" t="s">
        <v>232</v>
      </c>
      <c r="C1811" s="17" t="s">
        <v>454</v>
      </c>
      <c r="D1811" s="17" t="s">
        <v>462</v>
      </c>
      <c r="E1811" s="96" t="s">
        <v>38</v>
      </c>
      <c r="F1811" s="96" t="s">
        <v>38</v>
      </c>
      <c r="G1811" s="19">
        <v>7.48</v>
      </c>
      <c r="H1811" s="96" t="s">
        <v>38</v>
      </c>
      <c r="I1811" s="96" t="s">
        <v>38</v>
      </c>
      <c r="J1811" s="19">
        <v>0</v>
      </c>
      <c r="K1811" s="19">
        <v>0</v>
      </c>
      <c r="L1811" t="str">
        <f>VLOOKUP(LEFT(A1811,FIND("-",A1811)-1),MASTER!A:C,2,FALSE())</f>
        <v>Silver</v>
      </c>
      <c r="M1811" t="str">
        <f>VLOOKUP(LEFT(A1811,FIND("-",A1811)-1),MASTER!A:C,3,FALSE())</f>
        <v>Purchase</v>
      </c>
      <c r="N1811" t="str">
        <f t="shared" si="143"/>
        <v/>
      </c>
      <c r="O1811" t="str">
        <f t="shared" si="144"/>
        <v/>
      </c>
      <c r="P1811">
        <f t="shared" si="145"/>
        <v>0</v>
      </c>
      <c r="Q1811">
        <f t="shared" si="146"/>
        <v>0</v>
      </c>
      <c r="R1811">
        <f t="shared" si="147"/>
        <v>0</v>
      </c>
    </row>
    <row r="1812" spans="1:18" ht="15" customHeight="1">
      <c r="A1812" s="17" t="s">
        <v>370</v>
      </c>
      <c r="B1812" s="17" t="s">
        <v>232</v>
      </c>
      <c r="C1812" s="17" t="s">
        <v>454</v>
      </c>
      <c r="D1812" s="17" t="s">
        <v>461</v>
      </c>
      <c r="E1812" s="96" t="s">
        <v>38</v>
      </c>
      <c r="F1812" s="96" t="s">
        <v>38</v>
      </c>
      <c r="G1812" s="19">
        <v>0.64</v>
      </c>
      <c r="H1812" s="96" t="s">
        <v>38</v>
      </c>
      <c r="I1812" s="96" t="s">
        <v>38</v>
      </c>
      <c r="J1812" s="19">
        <v>0</v>
      </c>
      <c r="K1812" s="19">
        <v>0</v>
      </c>
      <c r="L1812" t="str">
        <f>VLOOKUP(LEFT(A1812,FIND("-",A1812)-1),MASTER!A:C,2,FALSE())</f>
        <v>Silver</v>
      </c>
      <c r="M1812" t="str">
        <f>VLOOKUP(LEFT(A1812,FIND("-",A1812)-1),MASTER!A:C,3,FALSE())</f>
        <v>Purchase</v>
      </c>
      <c r="N1812" t="str">
        <f t="shared" si="143"/>
        <v/>
      </c>
      <c r="O1812" t="str">
        <f t="shared" si="144"/>
        <v/>
      </c>
      <c r="P1812">
        <f t="shared" si="145"/>
        <v>0</v>
      </c>
      <c r="Q1812">
        <f t="shared" si="146"/>
        <v>0</v>
      </c>
      <c r="R1812">
        <f t="shared" si="147"/>
        <v>0</v>
      </c>
    </row>
    <row r="1813" spans="1:18" ht="15" customHeight="1">
      <c r="A1813" s="17" t="s">
        <v>370</v>
      </c>
      <c r="B1813" s="17" t="s">
        <v>232</v>
      </c>
      <c r="C1813" s="17" t="s">
        <v>454</v>
      </c>
      <c r="D1813" s="17" t="s">
        <v>462</v>
      </c>
      <c r="E1813" s="96" t="s">
        <v>38</v>
      </c>
      <c r="F1813" s="96" t="s">
        <v>38</v>
      </c>
      <c r="G1813" s="19">
        <v>0.64</v>
      </c>
      <c r="H1813" s="96" t="s">
        <v>38</v>
      </c>
      <c r="I1813" s="96" t="s">
        <v>38</v>
      </c>
      <c r="J1813" s="19">
        <v>0</v>
      </c>
      <c r="K1813" s="19">
        <v>0</v>
      </c>
      <c r="L1813" t="str">
        <f>VLOOKUP(LEFT(A1813,FIND("-",A1813)-1),MASTER!A:C,2,FALSE())</f>
        <v>Silver</v>
      </c>
      <c r="M1813" t="str">
        <f>VLOOKUP(LEFT(A1813,FIND("-",A1813)-1),MASTER!A:C,3,FALSE())</f>
        <v>Purchase</v>
      </c>
      <c r="N1813" t="str">
        <f t="shared" si="143"/>
        <v/>
      </c>
      <c r="O1813" t="str">
        <f t="shared" si="144"/>
        <v/>
      </c>
      <c r="P1813">
        <f t="shared" si="145"/>
        <v>0</v>
      </c>
      <c r="Q1813">
        <f t="shared" si="146"/>
        <v>0</v>
      </c>
      <c r="R1813">
        <f t="shared" si="147"/>
        <v>0</v>
      </c>
    </row>
    <row r="1814" spans="1:18" ht="15" customHeight="1">
      <c r="A1814" s="17" t="s">
        <v>370</v>
      </c>
      <c r="B1814" s="17" t="s">
        <v>232</v>
      </c>
      <c r="C1814" s="17" t="s">
        <v>454</v>
      </c>
      <c r="D1814" s="17" t="s">
        <v>42</v>
      </c>
      <c r="E1814" s="96" t="s">
        <v>38</v>
      </c>
      <c r="F1814" s="96" t="s">
        <v>38</v>
      </c>
      <c r="G1814" s="19">
        <v>0</v>
      </c>
      <c r="H1814" s="96" t="s">
        <v>38</v>
      </c>
      <c r="I1814" s="96" t="s">
        <v>38</v>
      </c>
      <c r="J1814" s="19">
        <v>0.33</v>
      </c>
      <c r="K1814" s="19">
        <v>0</v>
      </c>
      <c r="L1814" t="str">
        <f>VLOOKUP(LEFT(A1814,FIND("-",A1814)-1),MASTER!A:C,2,FALSE())</f>
        <v>Silver</v>
      </c>
      <c r="M1814" t="str">
        <f>VLOOKUP(LEFT(A1814,FIND("-",A1814)-1),MASTER!A:C,3,FALSE())</f>
        <v>Purchase</v>
      </c>
      <c r="N1814" t="str">
        <f t="shared" si="143"/>
        <v/>
      </c>
      <c r="O1814" t="str">
        <f t="shared" si="144"/>
        <v/>
      </c>
      <c r="P1814">
        <f t="shared" si="145"/>
        <v>0</v>
      </c>
      <c r="Q1814">
        <f t="shared" si="146"/>
        <v>0</v>
      </c>
      <c r="R1814">
        <f t="shared" si="147"/>
        <v>0</v>
      </c>
    </row>
    <row r="1815" spans="1:18" ht="15" customHeight="1">
      <c r="A1815" s="17" t="s">
        <v>370</v>
      </c>
      <c r="B1815" s="17" t="s">
        <v>232</v>
      </c>
      <c r="C1815" s="17" t="s">
        <v>454</v>
      </c>
      <c r="D1815" s="17" t="s">
        <v>43</v>
      </c>
      <c r="E1815" s="96" t="s">
        <v>38</v>
      </c>
      <c r="F1815" s="96" t="s">
        <v>38</v>
      </c>
      <c r="G1815" s="19">
        <v>0</v>
      </c>
      <c r="H1815" s="96" t="s">
        <v>38</v>
      </c>
      <c r="I1815" s="96" t="s">
        <v>38</v>
      </c>
      <c r="J1815" s="19">
        <v>557</v>
      </c>
      <c r="K1815" s="19">
        <v>0</v>
      </c>
      <c r="L1815" t="str">
        <f>VLOOKUP(LEFT(A1815,FIND("-",A1815)-1),MASTER!A:C,2,FALSE())</f>
        <v>Silver</v>
      </c>
      <c r="M1815" t="str">
        <f>VLOOKUP(LEFT(A1815,FIND("-",A1815)-1),MASTER!A:C,3,FALSE())</f>
        <v>Purchase</v>
      </c>
      <c r="N1815" t="str">
        <f t="shared" si="143"/>
        <v/>
      </c>
      <c r="O1815" t="str">
        <f t="shared" si="144"/>
        <v/>
      </c>
      <c r="P1815">
        <f t="shared" si="145"/>
        <v>0</v>
      </c>
      <c r="Q1815">
        <f t="shared" si="146"/>
        <v>0</v>
      </c>
      <c r="R1815">
        <f t="shared" si="147"/>
        <v>0</v>
      </c>
    </row>
    <row r="1816" spans="1:18" ht="15" customHeight="1">
      <c r="A1816" s="17" t="s">
        <v>370</v>
      </c>
      <c r="B1816" s="17" t="s">
        <v>232</v>
      </c>
      <c r="C1816" s="17" t="s">
        <v>454</v>
      </c>
      <c r="D1816" s="17" t="s">
        <v>43</v>
      </c>
      <c r="E1816" s="96" t="s">
        <v>38</v>
      </c>
      <c r="F1816" s="96" t="s">
        <v>38</v>
      </c>
      <c r="G1816" s="19">
        <v>1</v>
      </c>
      <c r="H1816" s="96" t="s">
        <v>38</v>
      </c>
      <c r="I1816" s="96" t="s">
        <v>38</v>
      </c>
      <c r="J1816" s="19">
        <v>0</v>
      </c>
      <c r="K1816" s="19">
        <v>0</v>
      </c>
      <c r="L1816" t="str">
        <f>VLOOKUP(LEFT(A1816,FIND("-",A1816)-1),MASTER!A:C,2,FALSE())</f>
        <v>Silver</v>
      </c>
      <c r="M1816" t="str">
        <f>VLOOKUP(LEFT(A1816,FIND("-",A1816)-1),MASTER!A:C,3,FALSE())</f>
        <v>Purchase</v>
      </c>
      <c r="N1816" t="str">
        <f t="shared" si="143"/>
        <v/>
      </c>
      <c r="O1816" t="str">
        <f t="shared" si="144"/>
        <v/>
      </c>
      <c r="P1816">
        <f t="shared" si="145"/>
        <v>0</v>
      </c>
      <c r="Q1816">
        <f t="shared" si="146"/>
        <v>0</v>
      </c>
      <c r="R1816">
        <f t="shared" si="147"/>
        <v>0</v>
      </c>
    </row>
    <row r="1817" spans="1:18" ht="15" customHeight="1">
      <c r="A1817" s="17" t="s">
        <v>370</v>
      </c>
      <c r="B1817" s="17" t="s">
        <v>232</v>
      </c>
      <c r="C1817" s="17" t="s">
        <v>454</v>
      </c>
      <c r="D1817" s="17" t="s">
        <v>453</v>
      </c>
      <c r="E1817" s="96" t="s">
        <v>38</v>
      </c>
      <c r="F1817" s="96" t="s">
        <v>38</v>
      </c>
      <c r="G1817" s="19">
        <v>0</v>
      </c>
      <c r="H1817" s="96" t="s">
        <v>38</v>
      </c>
      <c r="I1817" s="96" t="s">
        <v>38</v>
      </c>
      <c r="J1817" s="19">
        <v>1</v>
      </c>
      <c r="K1817" s="19">
        <v>0</v>
      </c>
      <c r="L1817" t="str">
        <f>VLOOKUP(LEFT(A1817,FIND("-",A1817)-1),MASTER!A:C,2,FALSE())</f>
        <v>Silver</v>
      </c>
      <c r="M1817" t="str">
        <f>VLOOKUP(LEFT(A1817,FIND("-",A1817)-1),MASTER!A:C,3,FALSE())</f>
        <v>Purchase</v>
      </c>
      <c r="N1817" t="str">
        <f t="shared" ref="N1817:N1880" si="148">IF(M1817="SALE",H1817,IF(M1817="Purchase",E1817,"False"))</f>
        <v/>
      </c>
      <c r="O1817" t="str">
        <f t="shared" ref="O1817:O1880" si="149">IF(M1817="SALE",I1817,IF(M1817="Purchase",F1817,"False"))</f>
        <v/>
      </c>
      <c r="P1817">
        <f t="shared" ref="P1817:P1880" si="150">IF(AND(N1817="",O1817=""),0,ROUND(N1817*O1817,3))</f>
        <v>0</v>
      </c>
      <c r="Q1817">
        <f t="shared" ref="Q1817:Q1880" si="151">IF(M1817="SALE",P1817,IF(M1817="Purchase",0,"FALSE"))</f>
        <v>0</v>
      </c>
      <c r="R1817">
        <f t="shared" ref="R1817:R1880" si="152">IF(M1817="Purchase",P1817,IF(M1817="Sale",0,"FALSE"))</f>
        <v>0</v>
      </c>
    </row>
    <row r="1818" spans="1:18" ht="15" customHeight="1">
      <c r="A1818" s="17" t="s">
        <v>371</v>
      </c>
      <c r="B1818" s="17" t="s">
        <v>232</v>
      </c>
      <c r="C1818" s="17" t="s">
        <v>454</v>
      </c>
      <c r="D1818" s="17" t="s">
        <v>457</v>
      </c>
      <c r="E1818" s="97">
        <v>429.13299999999998</v>
      </c>
      <c r="F1818" s="19">
        <v>82.9</v>
      </c>
      <c r="G1818" s="19">
        <v>28429.39</v>
      </c>
      <c r="H1818" s="96" t="s">
        <v>38</v>
      </c>
      <c r="I1818" s="19">
        <v>0</v>
      </c>
      <c r="J1818" s="19">
        <v>0</v>
      </c>
      <c r="K1818" s="19">
        <v>28429.39</v>
      </c>
      <c r="L1818" t="str">
        <f>VLOOKUP(LEFT(A1818,FIND("-",A1818)-1),MASTER!A:C,2,FALSE())</f>
        <v>Silver</v>
      </c>
      <c r="M1818" t="str">
        <f>VLOOKUP(LEFT(A1818,FIND("-",A1818)-1),MASTER!A:C,3,FALSE())</f>
        <v>Purchase</v>
      </c>
      <c r="N1818">
        <f t="shared" si="148"/>
        <v>429.13299999999998</v>
      </c>
      <c r="O1818">
        <f t="shared" si="149"/>
        <v>82.9</v>
      </c>
      <c r="P1818">
        <f t="shared" si="150"/>
        <v>35575.125999999997</v>
      </c>
      <c r="Q1818">
        <f t="shared" si="151"/>
        <v>0</v>
      </c>
      <c r="R1818">
        <f t="shared" si="152"/>
        <v>35575.125999999997</v>
      </c>
    </row>
    <row r="1819" spans="1:18" ht="15" customHeight="1">
      <c r="A1819" s="17" t="s">
        <v>371</v>
      </c>
      <c r="B1819" s="17" t="s">
        <v>232</v>
      </c>
      <c r="C1819" s="17" t="s">
        <v>454</v>
      </c>
      <c r="D1819" s="17" t="s">
        <v>458</v>
      </c>
      <c r="E1819" s="96" t="s">
        <v>38</v>
      </c>
      <c r="F1819" s="96" t="s">
        <v>38</v>
      </c>
      <c r="G1819" s="19">
        <v>4363.5200000000004</v>
      </c>
      <c r="H1819" s="96" t="s">
        <v>38</v>
      </c>
      <c r="I1819" s="96" t="s">
        <v>38</v>
      </c>
      <c r="J1819" s="19">
        <v>0</v>
      </c>
      <c r="K1819" s="19">
        <v>4363.5200000000004</v>
      </c>
      <c r="L1819" t="str">
        <f>VLOOKUP(LEFT(A1819,FIND("-",A1819)-1),MASTER!A:C,2,FALSE())</f>
        <v>Silver</v>
      </c>
      <c r="M1819" t="str">
        <f>VLOOKUP(LEFT(A1819,FIND("-",A1819)-1),MASTER!A:C,3,FALSE())</f>
        <v>Purchase</v>
      </c>
      <c r="N1819" t="str">
        <f t="shared" si="148"/>
        <v/>
      </c>
      <c r="O1819" t="str">
        <f t="shared" si="149"/>
        <v/>
      </c>
      <c r="P1819">
        <f t="shared" si="150"/>
        <v>0</v>
      </c>
      <c r="Q1819">
        <f t="shared" si="151"/>
        <v>0</v>
      </c>
      <c r="R1819">
        <f t="shared" si="152"/>
        <v>0</v>
      </c>
    </row>
    <row r="1820" spans="1:18" ht="15" customHeight="1">
      <c r="A1820" s="17" t="s">
        <v>371</v>
      </c>
      <c r="B1820" s="17" t="s">
        <v>232</v>
      </c>
      <c r="C1820" s="17" t="s">
        <v>454</v>
      </c>
      <c r="D1820" s="17" t="s">
        <v>455</v>
      </c>
      <c r="E1820" s="96" t="s">
        <v>38</v>
      </c>
      <c r="F1820" s="96" t="s">
        <v>38</v>
      </c>
      <c r="G1820" s="19">
        <v>11205.13</v>
      </c>
      <c r="H1820" s="96" t="s">
        <v>38</v>
      </c>
      <c r="I1820" s="96" t="s">
        <v>38</v>
      </c>
      <c r="J1820" s="19">
        <v>0</v>
      </c>
      <c r="K1820" s="19">
        <v>11205.13</v>
      </c>
      <c r="L1820" t="str">
        <f>VLOOKUP(LEFT(A1820,FIND("-",A1820)-1),MASTER!A:C,2,FALSE())</f>
        <v>Silver</v>
      </c>
      <c r="M1820" t="str">
        <f>VLOOKUP(LEFT(A1820,FIND("-",A1820)-1),MASTER!A:C,3,FALSE())</f>
        <v>Purchase</v>
      </c>
      <c r="N1820" t="str">
        <f t="shared" si="148"/>
        <v/>
      </c>
      <c r="O1820" t="str">
        <f t="shared" si="149"/>
        <v/>
      </c>
      <c r="P1820">
        <f t="shared" si="150"/>
        <v>0</v>
      </c>
      <c r="Q1820">
        <f t="shared" si="151"/>
        <v>0</v>
      </c>
      <c r="R1820">
        <f t="shared" si="152"/>
        <v>0</v>
      </c>
    </row>
    <row r="1821" spans="1:18" ht="15" customHeight="1">
      <c r="A1821" s="17" t="s">
        <v>371</v>
      </c>
      <c r="B1821" s="17" t="s">
        <v>232</v>
      </c>
      <c r="C1821" s="17" t="s">
        <v>454</v>
      </c>
      <c r="D1821" s="17" t="s">
        <v>456</v>
      </c>
      <c r="E1821" s="96" t="s">
        <v>38</v>
      </c>
      <c r="F1821" s="96" t="s">
        <v>38</v>
      </c>
      <c r="G1821" s="19">
        <v>1155.21</v>
      </c>
      <c r="H1821" s="96" t="s">
        <v>38</v>
      </c>
      <c r="I1821" s="96" t="s">
        <v>38</v>
      </c>
      <c r="J1821" s="19">
        <v>0</v>
      </c>
      <c r="K1821" s="19">
        <v>1155.21</v>
      </c>
      <c r="L1821" t="str">
        <f>VLOOKUP(LEFT(A1821,FIND("-",A1821)-1),MASTER!A:C,2,FALSE())</f>
        <v>Silver</v>
      </c>
      <c r="M1821" t="str">
        <f>VLOOKUP(LEFT(A1821,FIND("-",A1821)-1),MASTER!A:C,3,FALSE())</f>
        <v>Purchase</v>
      </c>
      <c r="N1821" t="str">
        <f t="shared" si="148"/>
        <v/>
      </c>
      <c r="O1821" t="str">
        <f t="shared" si="149"/>
        <v/>
      </c>
      <c r="P1821">
        <f t="shared" si="150"/>
        <v>0</v>
      </c>
      <c r="Q1821">
        <f t="shared" si="151"/>
        <v>0</v>
      </c>
      <c r="R1821">
        <f t="shared" si="152"/>
        <v>0</v>
      </c>
    </row>
    <row r="1822" spans="1:18" ht="15" customHeight="1">
      <c r="A1822" s="17" t="s">
        <v>371</v>
      </c>
      <c r="B1822" s="17" t="s">
        <v>232</v>
      </c>
      <c r="C1822" s="17" t="s">
        <v>454</v>
      </c>
      <c r="D1822" s="17" t="s">
        <v>461</v>
      </c>
      <c r="E1822" s="96" t="s">
        <v>38</v>
      </c>
      <c r="F1822" s="96" t="s">
        <v>38</v>
      </c>
      <c r="G1822" s="19">
        <v>426.44</v>
      </c>
      <c r="H1822" s="96" t="s">
        <v>38</v>
      </c>
      <c r="I1822" s="96" t="s">
        <v>38</v>
      </c>
      <c r="J1822" s="19">
        <v>0</v>
      </c>
      <c r="K1822" s="19">
        <v>0</v>
      </c>
      <c r="L1822" t="str">
        <f>VLOOKUP(LEFT(A1822,FIND("-",A1822)-1),MASTER!A:C,2,FALSE())</f>
        <v>Silver</v>
      </c>
      <c r="M1822" t="str">
        <f>VLOOKUP(LEFT(A1822,FIND("-",A1822)-1),MASTER!A:C,3,FALSE())</f>
        <v>Purchase</v>
      </c>
      <c r="N1822" t="str">
        <f t="shared" si="148"/>
        <v/>
      </c>
      <c r="O1822" t="str">
        <f t="shared" si="149"/>
        <v/>
      </c>
      <c r="P1822">
        <f t="shared" si="150"/>
        <v>0</v>
      </c>
      <c r="Q1822">
        <f t="shared" si="151"/>
        <v>0</v>
      </c>
      <c r="R1822">
        <f t="shared" si="152"/>
        <v>0</v>
      </c>
    </row>
    <row r="1823" spans="1:18" ht="15" customHeight="1">
      <c r="A1823" s="17" t="s">
        <v>371</v>
      </c>
      <c r="B1823" s="17" t="s">
        <v>232</v>
      </c>
      <c r="C1823" s="17" t="s">
        <v>454</v>
      </c>
      <c r="D1823" s="17" t="s">
        <v>462</v>
      </c>
      <c r="E1823" s="96" t="s">
        <v>38</v>
      </c>
      <c r="F1823" s="96" t="s">
        <v>38</v>
      </c>
      <c r="G1823" s="19">
        <v>426.44</v>
      </c>
      <c r="H1823" s="96" t="s">
        <v>38</v>
      </c>
      <c r="I1823" s="96" t="s">
        <v>38</v>
      </c>
      <c r="J1823" s="19">
        <v>0</v>
      </c>
      <c r="K1823" s="19">
        <v>0</v>
      </c>
      <c r="L1823" t="str">
        <f>VLOOKUP(LEFT(A1823,FIND("-",A1823)-1),MASTER!A:C,2,FALSE())</f>
        <v>Silver</v>
      </c>
      <c r="M1823" t="str">
        <f>VLOOKUP(LEFT(A1823,FIND("-",A1823)-1),MASTER!A:C,3,FALSE())</f>
        <v>Purchase</v>
      </c>
      <c r="N1823" t="str">
        <f t="shared" si="148"/>
        <v/>
      </c>
      <c r="O1823" t="str">
        <f t="shared" si="149"/>
        <v/>
      </c>
      <c r="P1823">
        <f t="shared" si="150"/>
        <v>0</v>
      </c>
      <c r="Q1823">
        <f t="shared" si="151"/>
        <v>0</v>
      </c>
      <c r="R1823">
        <f t="shared" si="152"/>
        <v>0</v>
      </c>
    </row>
    <row r="1824" spans="1:18" ht="15" customHeight="1">
      <c r="A1824" s="17" t="s">
        <v>371</v>
      </c>
      <c r="B1824" s="17" t="s">
        <v>232</v>
      </c>
      <c r="C1824" s="17" t="s">
        <v>454</v>
      </c>
      <c r="D1824" s="17" t="s">
        <v>461</v>
      </c>
      <c r="E1824" s="96" t="s">
        <v>38</v>
      </c>
      <c r="F1824" s="96" t="s">
        <v>38</v>
      </c>
      <c r="G1824" s="19">
        <v>65.45</v>
      </c>
      <c r="H1824" s="96" t="s">
        <v>38</v>
      </c>
      <c r="I1824" s="96" t="s">
        <v>38</v>
      </c>
      <c r="J1824" s="19">
        <v>0</v>
      </c>
      <c r="K1824" s="19">
        <v>0</v>
      </c>
      <c r="L1824" t="str">
        <f>VLOOKUP(LEFT(A1824,FIND("-",A1824)-1),MASTER!A:C,2,FALSE())</f>
        <v>Silver</v>
      </c>
      <c r="M1824" t="str">
        <f>VLOOKUP(LEFT(A1824,FIND("-",A1824)-1),MASTER!A:C,3,FALSE())</f>
        <v>Purchase</v>
      </c>
      <c r="N1824" t="str">
        <f t="shared" si="148"/>
        <v/>
      </c>
      <c r="O1824" t="str">
        <f t="shared" si="149"/>
        <v/>
      </c>
      <c r="P1824">
        <f t="shared" si="150"/>
        <v>0</v>
      </c>
      <c r="Q1824">
        <f t="shared" si="151"/>
        <v>0</v>
      </c>
      <c r="R1824">
        <f t="shared" si="152"/>
        <v>0</v>
      </c>
    </row>
    <row r="1825" spans="1:19" ht="15" customHeight="1">
      <c r="A1825" s="17" t="s">
        <v>371</v>
      </c>
      <c r="B1825" s="17" t="s">
        <v>232</v>
      </c>
      <c r="C1825" s="17" t="s">
        <v>454</v>
      </c>
      <c r="D1825" s="17" t="s">
        <v>462</v>
      </c>
      <c r="E1825" s="96" t="s">
        <v>38</v>
      </c>
      <c r="F1825" s="96" t="s">
        <v>38</v>
      </c>
      <c r="G1825" s="19">
        <v>65.45</v>
      </c>
      <c r="H1825" s="96" t="s">
        <v>38</v>
      </c>
      <c r="I1825" s="96" t="s">
        <v>38</v>
      </c>
      <c r="J1825" s="19">
        <v>0</v>
      </c>
      <c r="K1825" s="19">
        <v>0</v>
      </c>
      <c r="L1825" t="str">
        <f>VLOOKUP(LEFT(A1825,FIND("-",A1825)-1),MASTER!A:C,2,FALSE())</f>
        <v>Silver</v>
      </c>
      <c r="M1825" t="str">
        <f>VLOOKUP(LEFT(A1825,FIND("-",A1825)-1),MASTER!A:C,3,FALSE())</f>
        <v>Purchase</v>
      </c>
      <c r="N1825" t="str">
        <f t="shared" si="148"/>
        <v/>
      </c>
      <c r="O1825" t="str">
        <f t="shared" si="149"/>
        <v/>
      </c>
      <c r="P1825">
        <f t="shared" si="150"/>
        <v>0</v>
      </c>
      <c r="Q1825">
        <f t="shared" si="151"/>
        <v>0</v>
      </c>
      <c r="R1825">
        <f t="shared" si="152"/>
        <v>0</v>
      </c>
    </row>
    <row r="1826" spans="1:19" ht="15" customHeight="1">
      <c r="A1826" s="17" t="s">
        <v>371</v>
      </c>
      <c r="B1826" s="17" t="s">
        <v>232</v>
      </c>
      <c r="C1826" s="17" t="s">
        <v>454</v>
      </c>
      <c r="D1826" s="17" t="s">
        <v>459</v>
      </c>
      <c r="E1826" s="96" t="s">
        <v>38</v>
      </c>
      <c r="F1826" s="96" t="s">
        <v>38</v>
      </c>
      <c r="G1826" s="19">
        <v>168.08</v>
      </c>
      <c r="H1826" s="96" t="s">
        <v>38</v>
      </c>
      <c r="I1826" s="96" t="s">
        <v>38</v>
      </c>
      <c r="J1826" s="19">
        <v>0</v>
      </c>
      <c r="K1826" s="19">
        <v>0</v>
      </c>
      <c r="L1826" t="str">
        <f>VLOOKUP(LEFT(A1826,FIND("-",A1826)-1),MASTER!A:C,2,FALSE())</f>
        <v>Silver</v>
      </c>
      <c r="M1826" t="str">
        <f>VLOOKUP(LEFT(A1826,FIND("-",A1826)-1),MASTER!A:C,3,FALSE())</f>
        <v>Purchase</v>
      </c>
      <c r="N1826" t="str">
        <f t="shared" si="148"/>
        <v/>
      </c>
      <c r="O1826" t="str">
        <f t="shared" si="149"/>
        <v/>
      </c>
      <c r="P1826">
        <f t="shared" si="150"/>
        <v>0</v>
      </c>
      <c r="Q1826">
        <f t="shared" si="151"/>
        <v>0</v>
      </c>
      <c r="R1826">
        <f t="shared" si="152"/>
        <v>0</v>
      </c>
    </row>
    <row r="1827" spans="1:19" ht="15" customHeight="1">
      <c r="A1827" s="17" t="s">
        <v>371</v>
      </c>
      <c r="B1827" s="17" t="s">
        <v>232</v>
      </c>
      <c r="C1827" s="17" t="s">
        <v>454</v>
      </c>
      <c r="D1827" s="17" t="s">
        <v>460</v>
      </c>
      <c r="E1827" s="96" t="s">
        <v>38</v>
      </c>
      <c r="F1827" s="96" t="s">
        <v>38</v>
      </c>
      <c r="G1827" s="19">
        <v>168.08</v>
      </c>
      <c r="H1827" s="96" t="s">
        <v>38</v>
      </c>
      <c r="I1827" s="96" t="s">
        <v>38</v>
      </c>
      <c r="J1827" s="19">
        <v>0</v>
      </c>
      <c r="K1827" s="19">
        <v>0</v>
      </c>
      <c r="L1827" t="str">
        <f>VLOOKUP(LEFT(A1827,FIND("-",A1827)-1),MASTER!A:C,2,FALSE())</f>
        <v>Silver</v>
      </c>
      <c r="M1827" t="str">
        <f>VLOOKUP(LEFT(A1827,FIND("-",A1827)-1),MASTER!A:C,3,FALSE())</f>
        <v>Purchase</v>
      </c>
      <c r="N1827" t="str">
        <f t="shared" si="148"/>
        <v/>
      </c>
      <c r="O1827" t="str">
        <f t="shared" si="149"/>
        <v/>
      </c>
      <c r="P1827">
        <f t="shared" si="150"/>
        <v>0</v>
      </c>
      <c r="Q1827">
        <f t="shared" si="151"/>
        <v>0</v>
      </c>
      <c r="R1827">
        <f t="shared" si="152"/>
        <v>0</v>
      </c>
    </row>
    <row r="1828" spans="1:19" ht="15" customHeight="1">
      <c r="A1828" s="17" t="s">
        <v>371</v>
      </c>
      <c r="B1828" s="17" t="s">
        <v>232</v>
      </c>
      <c r="C1828" s="17" t="s">
        <v>454</v>
      </c>
      <c r="D1828" s="17" t="s">
        <v>459</v>
      </c>
      <c r="E1828" s="96" t="s">
        <v>38</v>
      </c>
      <c r="F1828" s="96" t="s">
        <v>38</v>
      </c>
      <c r="G1828" s="19">
        <v>17.329999999999998</v>
      </c>
      <c r="H1828" s="96" t="s">
        <v>38</v>
      </c>
      <c r="I1828" s="96" t="s">
        <v>38</v>
      </c>
      <c r="J1828" s="19">
        <v>0</v>
      </c>
      <c r="K1828" s="19">
        <v>0</v>
      </c>
      <c r="L1828" t="str">
        <f>VLOOKUP(LEFT(A1828,FIND("-",A1828)-1),MASTER!A:C,2,FALSE())</f>
        <v>Silver</v>
      </c>
      <c r="M1828" t="str">
        <f>VLOOKUP(LEFT(A1828,FIND("-",A1828)-1),MASTER!A:C,3,FALSE())</f>
        <v>Purchase</v>
      </c>
      <c r="N1828" t="str">
        <f t="shared" si="148"/>
        <v/>
      </c>
      <c r="O1828" t="str">
        <f t="shared" si="149"/>
        <v/>
      </c>
      <c r="P1828">
        <f t="shared" si="150"/>
        <v>0</v>
      </c>
      <c r="Q1828">
        <f t="shared" si="151"/>
        <v>0</v>
      </c>
      <c r="R1828">
        <f t="shared" si="152"/>
        <v>0</v>
      </c>
    </row>
    <row r="1829" spans="1:19" ht="15" customHeight="1">
      <c r="A1829" s="17" t="s">
        <v>371</v>
      </c>
      <c r="B1829" s="17" t="s">
        <v>232</v>
      </c>
      <c r="C1829" s="17" t="s">
        <v>454</v>
      </c>
      <c r="D1829" s="17" t="s">
        <v>460</v>
      </c>
      <c r="E1829" s="96" t="s">
        <v>38</v>
      </c>
      <c r="F1829" s="96" t="s">
        <v>38</v>
      </c>
      <c r="G1829" s="19">
        <v>17.329999999999998</v>
      </c>
      <c r="H1829" s="96" t="s">
        <v>38</v>
      </c>
      <c r="I1829" s="96" t="s">
        <v>38</v>
      </c>
      <c r="J1829" s="19">
        <v>0</v>
      </c>
      <c r="K1829" s="19">
        <v>0</v>
      </c>
      <c r="L1829" t="str">
        <f>VLOOKUP(LEFT(A1829,FIND("-",A1829)-1),MASTER!A:C,2,FALSE())</f>
        <v>Silver</v>
      </c>
      <c r="M1829" t="str">
        <f>VLOOKUP(LEFT(A1829,FIND("-",A1829)-1),MASTER!A:C,3,FALSE())</f>
        <v>Purchase</v>
      </c>
      <c r="N1829" t="str">
        <f t="shared" si="148"/>
        <v/>
      </c>
      <c r="O1829" t="str">
        <f t="shared" si="149"/>
        <v/>
      </c>
      <c r="P1829">
        <f t="shared" si="150"/>
        <v>0</v>
      </c>
      <c r="Q1829">
        <f t="shared" si="151"/>
        <v>0</v>
      </c>
      <c r="R1829">
        <f t="shared" si="152"/>
        <v>0</v>
      </c>
    </row>
    <row r="1830" spans="1:19" ht="15" customHeight="1">
      <c r="A1830" s="17" t="s">
        <v>371</v>
      </c>
      <c r="B1830" s="17" t="s">
        <v>232</v>
      </c>
      <c r="C1830" s="17" t="s">
        <v>454</v>
      </c>
      <c r="D1830" s="17" t="s">
        <v>42</v>
      </c>
      <c r="E1830" s="96" t="s">
        <v>38</v>
      </c>
      <c r="F1830" s="96" t="s">
        <v>38</v>
      </c>
      <c r="G1830" s="19">
        <v>0.15</v>
      </c>
      <c r="H1830" s="96" t="s">
        <v>38</v>
      </c>
      <c r="I1830" s="96" t="s">
        <v>38</v>
      </c>
      <c r="J1830" s="19">
        <v>0</v>
      </c>
      <c r="K1830" s="19">
        <v>0</v>
      </c>
      <c r="L1830" t="str">
        <f>VLOOKUP(LEFT(A1830,FIND("-",A1830)-1),MASTER!A:C,2,FALSE())</f>
        <v>Silver</v>
      </c>
      <c r="M1830" t="str">
        <f>VLOOKUP(LEFT(A1830,FIND("-",A1830)-1),MASTER!A:C,3,FALSE())</f>
        <v>Purchase</v>
      </c>
      <c r="N1830" t="str">
        <f t="shared" si="148"/>
        <v/>
      </c>
      <c r="O1830" t="str">
        <f t="shared" si="149"/>
        <v/>
      </c>
      <c r="P1830">
        <f t="shared" si="150"/>
        <v>0</v>
      </c>
      <c r="Q1830">
        <f t="shared" si="151"/>
        <v>0</v>
      </c>
      <c r="R1830">
        <f t="shared" si="152"/>
        <v>0</v>
      </c>
    </row>
    <row r="1831" spans="1:19" ht="15" customHeight="1">
      <c r="A1831" s="17" t="s">
        <v>371</v>
      </c>
      <c r="B1831" s="17" t="s">
        <v>232</v>
      </c>
      <c r="C1831" s="17" t="s">
        <v>454</v>
      </c>
      <c r="D1831" s="17" t="s">
        <v>43</v>
      </c>
      <c r="E1831" s="96" t="s">
        <v>38</v>
      </c>
      <c r="F1831" s="96" t="s">
        <v>38</v>
      </c>
      <c r="G1831" s="19">
        <v>0</v>
      </c>
      <c r="H1831" s="96" t="s">
        <v>38</v>
      </c>
      <c r="I1831" s="96" t="s">
        <v>38</v>
      </c>
      <c r="J1831" s="19">
        <v>46508</v>
      </c>
      <c r="K1831" s="19">
        <v>0</v>
      </c>
      <c r="L1831" t="str">
        <f>VLOOKUP(LEFT(A1831,FIND("-",A1831)-1),MASTER!A:C,2,FALSE())</f>
        <v>Silver</v>
      </c>
      <c r="M1831" t="str">
        <f>VLOOKUP(LEFT(A1831,FIND("-",A1831)-1),MASTER!A:C,3,FALSE())</f>
        <v>Purchase</v>
      </c>
      <c r="N1831" t="str">
        <f t="shared" si="148"/>
        <v/>
      </c>
      <c r="O1831" t="str">
        <f t="shared" si="149"/>
        <v/>
      </c>
      <c r="P1831">
        <f t="shared" si="150"/>
        <v>0</v>
      </c>
      <c r="Q1831">
        <f t="shared" si="151"/>
        <v>0</v>
      </c>
      <c r="R1831">
        <f t="shared" si="152"/>
        <v>0</v>
      </c>
    </row>
    <row r="1832" spans="1:19" ht="15" customHeight="1">
      <c r="A1832" s="17" t="s">
        <v>371</v>
      </c>
      <c r="B1832" s="17" t="s">
        <v>232</v>
      </c>
      <c r="C1832" s="17" t="s">
        <v>454</v>
      </c>
      <c r="D1832" s="17" t="s">
        <v>43</v>
      </c>
      <c r="E1832" s="96" t="s">
        <v>38</v>
      </c>
      <c r="F1832" s="96" t="s">
        <v>38</v>
      </c>
      <c r="G1832" s="19">
        <v>46</v>
      </c>
      <c r="H1832" s="96" t="s">
        <v>38</v>
      </c>
      <c r="I1832" s="96" t="s">
        <v>38</v>
      </c>
      <c r="J1832" s="19">
        <v>0</v>
      </c>
      <c r="K1832" s="19">
        <v>0</v>
      </c>
      <c r="L1832" t="str">
        <f>VLOOKUP(LEFT(A1832,FIND("-",A1832)-1),MASTER!A:C,2,FALSE())</f>
        <v>Silver</v>
      </c>
      <c r="M1832" t="str">
        <f>VLOOKUP(LEFT(A1832,FIND("-",A1832)-1),MASTER!A:C,3,FALSE())</f>
        <v>Purchase</v>
      </c>
      <c r="N1832" t="str">
        <f t="shared" si="148"/>
        <v/>
      </c>
      <c r="O1832" t="str">
        <f t="shared" si="149"/>
        <v/>
      </c>
      <c r="P1832">
        <f t="shared" si="150"/>
        <v>0</v>
      </c>
      <c r="Q1832">
        <f t="shared" si="151"/>
        <v>0</v>
      </c>
      <c r="R1832">
        <f t="shared" si="152"/>
        <v>0</v>
      </c>
    </row>
    <row r="1833" spans="1:19" ht="15" customHeight="1">
      <c r="A1833" s="17" t="s">
        <v>371</v>
      </c>
      <c r="B1833" s="17" t="s">
        <v>232</v>
      </c>
      <c r="C1833" s="17" t="s">
        <v>454</v>
      </c>
      <c r="D1833" s="17" t="s">
        <v>453</v>
      </c>
      <c r="E1833" s="96" t="s">
        <v>38</v>
      </c>
      <c r="F1833" s="96" t="s">
        <v>38</v>
      </c>
      <c r="G1833" s="19">
        <v>0</v>
      </c>
      <c r="H1833" s="96" t="s">
        <v>38</v>
      </c>
      <c r="I1833" s="96" t="s">
        <v>38</v>
      </c>
      <c r="J1833" s="19">
        <v>46</v>
      </c>
      <c r="K1833" s="19">
        <v>0</v>
      </c>
      <c r="L1833" t="str">
        <f>VLOOKUP(LEFT(A1833,FIND("-",A1833)-1),MASTER!A:C,2,FALSE())</f>
        <v>Silver</v>
      </c>
      <c r="M1833" t="str">
        <f>VLOOKUP(LEFT(A1833,FIND("-",A1833)-1),MASTER!A:C,3,FALSE())</f>
        <v>Purchase</v>
      </c>
      <c r="N1833" t="str">
        <f t="shared" si="148"/>
        <v/>
      </c>
      <c r="O1833" t="str">
        <f t="shared" si="149"/>
        <v/>
      </c>
      <c r="P1833">
        <f t="shared" si="150"/>
        <v>0</v>
      </c>
      <c r="Q1833">
        <f t="shared" si="151"/>
        <v>0</v>
      </c>
      <c r="R1833">
        <f t="shared" si="152"/>
        <v>0</v>
      </c>
    </row>
    <row r="1834" spans="1:19" ht="15" customHeight="1">
      <c r="A1834" s="98" t="s">
        <v>263</v>
      </c>
      <c r="B1834" s="98" t="s">
        <v>247</v>
      </c>
      <c r="C1834" s="98" t="s">
        <v>449</v>
      </c>
      <c r="D1834" s="98" t="s">
        <v>450</v>
      </c>
      <c r="E1834" s="99">
        <v>9963.4230000000007</v>
      </c>
      <c r="F1834" s="124">
        <v>6870</v>
      </c>
      <c r="G1834" s="100">
        <v>68448713.469999999</v>
      </c>
      <c r="H1834" s="101" t="s">
        <v>38</v>
      </c>
      <c r="I1834" s="100">
        <v>0</v>
      </c>
      <c r="J1834" s="100">
        <v>0</v>
      </c>
      <c r="K1834" s="100">
        <v>68448713.469999999</v>
      </c>
      <c r="L1834" s="37" t="str">
        <f>VLOOKUP(LEFT(A1834,FIND("-",A1834)-1),MASTER!A:C,2,FALSE())</f>
        <v>Gold</v>
      </c>
      <c r="M1834" s="37" t="str">
        <f>VLOOKUP(LEFT(A1834,FIND("-",A1834)-1),MASTER!A:C,3,FALSE())</f>
        <v>Purchase</v>
      </c>
      <c r="N1834" s="37">
        <f t="shared" si="148"/>
        <v>9963.4230000000007</v>
      </c>
      <c r="O1834" s="37">
        <f t="shared" si="149"/>
        <v>6870</v>
      </c>
      <c r="P1834" s="37">
        <f t="shared" si="150"/>
        <v>68448716.010000005</v>
      </c>
      <c r="Q1834" s="37">
        <f t="shared" si="151"/>
        <v>0</v>
      </c>
      <c r="R1834" s="37">
        <f t="shared" si="152"/>
        <v>68448716.010000005</v>
      </c>
      <c r="S1834" s="37"/>
    </row>
    <row r="1835" spans="1:19" ht="15" customHeight="1">
      <c r="A1835" s="17" t="s">
        <v>263</v>
      </c>
      <c r="B1835" s="17" t="s">
        <v>247</v>
      </c>
      <c r="C1835" s="17" t="s">
        <v>449</v>
      </c>
      <c r="D1835" s="17" t="s">
        <v>451</v>
      </c>
      <c r="E1835" s="96" t="s">
        <v>38</v>
      </c>
      <c r="F1835" s="96" t="s">
        <v>38</v>
      </c>
      <c r="G1835" s="19">
        <v>1026730.7</v>
      </c>
      <c r="H1835" s="96" t="s">
        <v>38</v>
      </c>
      <c r="I1835" s="96" t="s">
        <v>38</v>
      </c>
      <c r="J1835" s="19">
        <v>0</v>
      </c>
      <c r="K1835" s="19">
        <v>0</v>
      </c>
      <c r="L1835" t="str">
        <f>VLOOKUP(LEFT(A1835,FIND("-",A1835)-1),MASTER!A:C,2,FALSE())</f>
        <v>Gold</v>
      </c>
      <c r="M1835" t="str">
        <f>VLOOKUP(LEFT(A1835,FIND("-",A1835)-1),MASTER!A:C,3,FALSE())</f>
        <v>Purchase</v>
      </c>
      <c r="N1835" t="str">
        <f t="shared" si="148"/>
        <v/>
      </c>
      <c r="O1835" t="str">
        <f t="shared" si="149"/>
        <v/>
      </c>
      <c r="P1835">
        <f t="shared" si="150"/>
        <v>0</v>
      </c>
      <c r="Q1835">
        <f t="shared" si="151"/>
        <v>0</v>
      </c>
      <c r="R1835">
        <f t="shared" si="152"/>
        <v>0</v>
      </c>
    </row>
    <row r="1836" spans="1:19" ht="15" customHeight="1">
      <c r="A1836" s="17" t="s">
        <v>263</v>
      </c>
      <c r="B1836" s="17" t="s">
        <v>247</v>
      </c>
      <c r="C1836" s="17" t="s">
        <v>449</v>
      </c>
      <c r="D1836" s="17" t="s">
        <v>452</v>
      </c>
      <c r="E1836" s="96" t="s">
        <v>38</v>
      </c>
      <c r="F1836" s="96" t="s">
        <v>38</v>
      </c>
      <c r="G1836" s="19">
        <v>1026730.7</v>
      </c>
      <c r="H1836" s="96" t="s">
        <v>38</v>
      </c>
      <c r="I1836" s="96" t="s">
        <v>38</v>
      </c>
      <c r="J1836" s="19">
        <v>0</v>
      </c>
      <c r="K1836" s="19">
        <v>0</v>
      </c>
      <c r="L1836" t="str">
        <f>VLOOKUP(LEFT(A1836,FIND("-",A1836)-1),MASTER!A:C,2,FALSE())</f>
        <v>Gold</v>
      </c>
      <c r="M1836" t="str">
        <f>VLOOKUP(LEFT(A1836,FIND("-",A1836)-1),MASTER!A:C,3,FALSE())</f>
        <v>Purchase</v>
      </c>
      <c r="N1836" t="str">
        <f t="shared" si="148"/>
        <v/>
      </c>
      <c r="O1836" t="str">
        <f t="shared" si="149"/>
        <v/>
      </c>
      <c r="P1836">
        <f t="shared" si="150"/>
        <v>0</v>
      </c>
      <c r="Q1836">
        <f t="shared" si="151"/>
        <v>0</v>
      </c>
      <c r="R1836">
        <f t="shared" si="152"/>
        <v>0</v>
      </c>
    </row>
    <row r="1837" spans="1:19" ht="15" customHeight="1">
      <c r="A1837" s="17" t="s">
        <v>263</v>
      </c>
      <c r="B1837" s="17" t="s">
        <v>247</v>
      </c>
      <c r="C1837" s="17" t="s">
        <v>449</v>
      </c>
      <c r="D1837" s="17" t="s">
        <v>42</v>
      </c>
      <c r="E1837" s="96" t="s">
        <v>38</v>
      </c>
      <c r="F1837" s="96" t="s">
        <v>38</v>
      </c>
      <c r="G1837" s="19">
        <v>0.13</v>
      </c>
      <c r="H1837" s="96" t="s">
        <v>38</v>
      </c>
      <c r="I1837" s="96" t="s">
        <v>38</v>
      </c>
      <c r="J1837" s="19">
        <v>0</v>
      </c>
      <c r="K1837" s="19">
        <v>0</v>
      </c>
      <c r="L1837" t="str">
        <f>VLOOKUP(LEFT(A1837,FIND("-",A1837)-1),MASTER!A:C,2,FALSE())</f>
        <v>Gold</v>
      </c>
      <c r="M1837" t="str">
        <f>VLOOKUP(LEFT(A1837,FIND("-",A1837)-1),MASTER!A:C,3,FALSE())</f>
        <v>Purchase</v>
      </c>
      <c r="N1837" t="str">
        <f t="shared" si="148"/>
        <v/>
      </c>
      <c r="O1837" t="str">
        <f t="shared" si="149"/>
        <v/>
      </c>
      <c r="P1837">
        <f t="shared" si="150"/>
        <v>0</v>
      </c>
      <c r="Q1837">
        <f t="shared" si="151"/>
        <v>0</v>
      </c>
      <c r="R1837">
        <f t="shared" si="152"/>
        <v>0</v>
      </c>
    </row>
    <row r="1838" spans="1:19" ht="15" customHeight="1">
      <c r="A1838" s="17" t="s">
        <v>263</v>
      </c>
      <c r="B1838" s="17" t="s">
        <v>247</v>
      </c>
      <c r="C1838" s="17" t="s">
        <v>449</v>
      </c>
      <c r="D1838" s="17" t="s">
        <v>43</v>
      </c>
      <c r="E1838" s="96" t="s">
        <v>38</v>
      </c>
      <c r="F1838" s="96" t="s">
        <v>38</v>
      </c>
      <c r="G1838" s="19">
        <v>0</v>
      </c>
      <c r="H1838" s="96" t="s">
        <v>38</v>
      </c>
      <c r="I1838" s="96" t="s">
        <v>38</v>
      </c>
      <c r="J1838" s="19">
        <v>70502175</v>
      </c>
      <c r="K1838" s="19">
        <v>0</v>
      </c>
      <c r="L1838" t="str">
        <f>VLOOKUP(LEFT(A1838,FIND("-",A1838)-1),MASTER!A:C,2,FALSE())</f>
        <v>Gold</v>
      </c>
      <c r="M1838" t="str">
        <f>VLOOKUP(LEFT(A1838,FIND("-",A1838)-1),MASTER!A:C,3,FALSE())</f>
        <v>Purchase</v>
      </c>
      <c r="N1838" t="str">
        <f t="shared" si="148"/>
        <v/>
      </c>
      <c r="O1838" t="str">
        <f t="shared" si="149"/>
        <v/>
      </c>
      <c r="P1838">
        <f t="shared" si="150"/>
        <v>0</v>
      </c>
      <c r="Q1838">
        <f t="shared" si="151"/>
        <v>0</v>
      </c>
      <c r="R1838">
        <f t="shared" si="152"/>
        <v>0</v>
      </c>
    </row>
    <row r="1839" spans="1:19" ht="15" customHeight="1">
      <c r="A1839" s="17" t="s">
        <v>263</v>
      </c>
      <c r="B1839" s="17" t="s">
        <v>247</v>
      </c>
      <c r="C1839" s="17" t="s">
        <v>449</v>
      </c>
      <c r="D1839" s="17" t="s">
        <v>43</v>
      </c>
      <c r="E1839" s="96" t="s">
        <v>38</v>
      </c>
      <c r="F1839" s="96" t="s">
        <v>38</v>
      </c>
      <c r="G1839" s="19">
        <v>68449</v>
      </c>
      <c r="H1839" s="96" t="s">
        <v>38</v>
      </c>
      <c r="I1839" s="96" t="s">
        <v>38</v>
      </c>
      <c r="J1839" s="19">
        <v>0</v>
      </c>
      <c r="K1839" s="19">
        <v>0</v>
      </c>
      <c r="L1839" t="str">
        <f>VLOOKUP(LEFT(A1839,FIND("-",A1839)-1),MASTER!A:C,2,FALSE())</f>
        <v>Gold</v>
      </c>
      <c r="M1839" t="str">
        <f>VLOOKUP(LEFT(A1839,FIND("-",A1839)-1),MASTER!A:C,3,FALSE())</f>
        <v>Purchase</v>
      </c>
      <c r="N1839" t="str">
        <f t="shared" si="148"/>
        <v/>
      </c>
      <c r="O1839" t="str">
        <f t="shared" si="149"/>
        <v/>
      </c>
      <c r="P1839">
        <f t="shared" si="150"/>
        <v>0</v>
      </c>
      <c r="Q1839">
        <f t="shared" si="151"/>
        <v>0</v>
      </c>
      <c r="R1839">
        <f t="shared" si="152"/>
        <v>0</v>
      </c>
    </row>
    <row r="1840" spans="1:19" ht="15" customHeight="1">
      <c r="A1840" s="17" t="s">
        <v>263</v>
      </c>
      <c r="B1840" s="17" t="s">
        <v>247</v>
      </c>
      <c r="C1840" s="17" t="s">
        <v>449</v>
      </c>
      <c r="D1840" s="17" t="s">
        <v>453</v>
      </c>
      <c r="E1840" s="96" t="s">
        <v>38</v>
      </c>
      <c r="F1840" s="96" t="s">
        <v>38</v>
      </c>
      <c r="G1840" s="19">
        <v>0</v>
      </c>
      <c r="H1840" s="96" t="s">
        <v>38</v>
      </c>
      <c r="I1840" s="96" t="s">
        <v>38</v>
      </c>
      <c r="J1840" s="19">
        <v>68449</v>
      </c>
      <c r="K1840" s="19">
        <v>0</v>
      </c>
      <c r="L1840" t="str">
        <f>VLOOKUP(LEFT(A1840,FIND("-",A1840)-1),MASTER!A:C,2,FALSE())</f>
        <v>Gold</v>
      </c>
      <c r="M1840" t="str">
        <f>VLOOKUP(LEFT(A1840,FIND("-",A1840)-1),MASTER!A:C,3,FALSE())</f>
        <v>Purchase</v>
      </c>
      <c r="N1840" t="str">
        <f t="shared" si="148"/>
        <v/>
      </c>
      <c r="O1840" t="str">
        <f t="shared" si="149"/>
        <v/>
      </c>
      <c r="P1840">
        <f t="shared" si="150"/>
        <v>0</v>
      </c>
      <c r="Q1840">
        <f t="shared" si="151"/>
        <v>0</v>
      </c>
      <c r="R1840">
        <f t="shared" si="152"/>
        <v>0</v>
      </c>
    </row>
    <row r="1841" spans="1:18" ht="15" customHeight="1">
      <c r="A1841" s="17" t="s">
        <v>377</v>
      </c>
      <c r="B1841" s="17" t="s">
        <v>247</v>
      </c>
      <c r="C1841" s="17" t="s">
        <v>36</v>
      </c>
      <c r="D1841" s="17" t="s">
        <v>37</v>
      </c>
      <c r="E1841" s="96" t="s">
        <v>38</v>
      </c>
      <c r="F1841" s="19">
        <v>0</v>
      </c>
      <c r="G1841" s="19">
        <v>0</v>
      </c>
      <c r="H1841" s="97">
        <v>103.3</v>
      </c>
      <c r="I1841" s="19">
        <v>82.33</v>
      </c>
      <c r="J1841" s="19">
        <v>24732.57</v>
      </c>
      <c r="K1841" s="19">
        <v>24732.57</v>
      </c>
      <c r="L1841" t="str">
        <f>VLOOKUP(LEFT(A1841,FIND("-",A1841)-1),MASTER!A:C,2,FALSE())</f>
        <v>Silver</v>
      </c>
      <c r="M1841" t="str">
        <f>VLOOKUP(LEFT(A1841,FIND("-",A1841)-1),MASTER!A:C,3,FALSE())</f>
        <v>Sale</v>
      </c>
      <c r="N1841">
        <f t="shared" si="148"/>
        <v>103.3</v>
      </c>
      <c r="O1841">
        <f t="shared" si="149"/>
        <v>82.33</v>
      </c>
      <c r="P1841">
        <f t="shared" si="150"/>
        <v>8504.6890000000003</v>
      </c>
      <c r="Q1841">
        <f t="shared" si="151"/>
        <v>8504.6890000000003</v>
      </c>
      <c r="R1841">
        <f t="shared" si="152"/>
        <v>0</v>
      </c>
    </row>
    <row r="1842" spans="1:18" ht="15" customHeight="1">
      <c r="A1842" s="17" t="s">
        <v>377</v>
      </c>
      <c r="B1842" s="17" t="s">
        <v>247</v>
      </c>
      <c r="C1842" s="17" t="s">
        <v>36</v>
      </c>
      <c r="D1842" s="17" t="s">
        <v>40</v>
      </c>
      <c r="E1842" s="96" t="s">
        <v>38</v>
      </c>
      <c r="F1842" s="96" t="s">
        <v>38</v>
      </c>
      <c r="G1842" s="19">
        <v>0</v>
      </c>
      <c r="H1842" s="96" t="s">
        <v>38</v>
      </c>
      <c r="I1842" s="96" t="s">
        <v>38</v>
      </c>
      <c r="J1842" s="19">
        <v>370.99</v>
      </c>
      <c r="K1842" s="19">
        <v>0</v>
      </c>
      <c r="L1842" t="str">
        <f>VLOOKUP(LEFT(A1842,FIND("-",A1842)-1),MASTER!A:C,2,FALSE())</f>
        <v>Silver</v>
      </c>
      <c r="M1842" t="str">
        <f>VLOOKUP(LEFT(A1842,FIND("-",A1842)-1),MASTER!A:C,3,FALSE())</f>
        <v>Sale</v>
      </c>
      <c r="N1842" t="str">
        <f t="shared" si="148"/>
        <v/>
      </c>
      <c r="O1842" t="str">
        <f t="shared" si="149"/>
        <v/>
      </c>
      <c r="P1842">
        <f t="shared" si="150"/>
        <v>0</v>
      </c>
      <c r="Q1842">
        <f t="shared" si="151"/>
        <v>0</v>
      </c>
      <c r="R1842">
        <f t="shared" si="152"/>
        <v>0</v>
      </c>
    </row>
    <row r="1843" spans="1:18" ht="15" customHeight="1">
      <c r="A1843" s="17" t="s">
        <v>377</v>
      </c>
      <c r="B1843" s="17" t="s">
        <v>247</v>
      </c>
      <c r="C1843" s="17" t="s">
        <v>36</v>
      </c>
      <c r="D1843" s="17" t="s">
        <v>41</v>
      </c>
      <c r="E1843" s="96" t="s">
        <v>38</v>
      </c>
      <c r="F1843" s="96" t="s">
        <v>38</v>
      </c>
      <c r="G1843" s="19">
        <v>0</v>
      </c>
      <c r="H1843" s="96" t="s">
        <v>38</v>
      </c>
      <c r="I1843" s="96" t="s">
        <v>38</v>
      </c>
      <c r="J1843" s="19">
        <v>370.99</v>
      </c>
      <c r="K1843" s="19">
        <v>0</v>
      </c>
      <c r="L1843" t="str">
        <f>VLOOKUP(LEFT(A1843,FIND("-",A1843)-1),MASTER!A:C,2,FALSE())</f>
        <v>Silver</v>
      </c>
      <c r="M1843" t="str">
        <f>VLOOKUP(LEFT(A1843,FIND("-",A1843)-1),MASTER!A:C,3,FALSE())</f>
        <v>Sale</v>
      </c>
      <c r="N1843" t="str">
        <f t="shared" si="148"/>
        <v/>
      </c>
      <c r="O1843" t="str">
        <f t="shared" si="149"/>
        <v/>
      </c>
      <c r="P1843">
        <f t="shared" si="150"/>
        <v>0</v>
      </c>
      <c r="Q1843">
        <f t="shared" si="151"/>
        <v>0</v>
      </c>
      <c r="R1843">
        <f t="shared" si="152"/>
        <v>0</v>
      </c>
    </row>
    <row r="1844" spans="1:18" ht="15" customHeight="1">
      <c r="A1844" s="17" t="s">
        <v>377</v>
      </c>
      <c r="B1844" s="17" t="s">
        <v>247</v>
      </c>
      <c r="C1844" s="17" t="s">
        <v>36</v>
      </c>
      <c r="D1844" s="17" t="s">
        <v>42</v>
      </c>
      <c r="E1844" s="96" t="s">
        <v>38</v>
      </c>
      <c r="F1844" s="96" t="s">
        <v>38</v>
      </c>
      <c r="G1844" s="19">
        <v>0</v>
      </c>
      <c r="H1844" s="96" t="s">
        <v>38</v>
      </c>
      <c r="I1844" s="96" t="s">
        <v>38</v>
      </c>
      <c r="J1844" s="19">
        <v>0.45</v>
      </c>
      <c r="K1844" s="19">
        <v>0</v>
      </c>
      <c r="L1844" t="str">
        <f>VLOOKUP(LEFT(A1844,FIND("-",A1844)-1),MASTER!A:C,2,FALSE())</f>
        <v>Silver</v>
      </c>
      <c r="M1844" t="str">
        <f>VLOOKUP(LEFT(A1844,FIND("-",A1844)-1),MASTER!A:C,3,FALSE())</f>
        <v>Sale</v>
      </c>
      <c r="N1844" t="str">
        <f t="shared" si="148"/>
        <v/>
      </c>
      <c r="O1844" t="str">
        <f t="shared" si="149"/>
        <v/>
      </c>
      <c r="P1844">
        <f t="shared" si="150"/>
        <v>0</v>
      </c>
      <c r="Q1844">
        <f t="shared" si="151"/>
        <v>0</v>
      </c>
      <c r="R1844">
        <f t="shared" si="152"/>
        <v>0</v>
      </c>
    </row>
    <row r="1845" spans="1:18" ht="15" customHeight="1">
      <c r="A1845" s="17" t="s">
        <v>377</v>
      </c>
      <c r="B1845" s="17" t="s">
        <v>247</v>
      </c>
      <c r="C1845" s="17" t="s">
        <v>36</v>
      </c>
      <c r="D1845" s="17" t="s">
        <v>43</v>
      </c>
      <c r="E1845" s="96" t="s">
        <v>38</v>
      </c>
      <c r="F1845" s="96" t="s">
        <v>38</v>
      </c>
      <c r="G1845" s="19">
        <v>25475</v>
      </c>
      <c r="H1845" s="96" t="s">
        <v>38</v>
      </c>
      <c r="I1845" s="96" t="s">
        <v>38</v>
      </c>
      <c r="J1845" s="19">
        <v>0</v>
      </c>
      <c r="K1845" s="19">
        <v>0</v>
      </c>
      <c r="L1845" t="str">
        <f>VLOOKUP(LEFT(A1845,FIND("-",A1845)-1),MASTER!A:C,2,FALSE())</f>
        <v>Silver</v>
      </c>
      <c r="M1845" t="str">
        <f>VLOOKUP(LEFT(A1845,FIND("-",A1845)-1),MASTER!A:C,3,FALSE())</f>
        <v>Sale</v>
      </c>
      <c r="N1845" t="str">
        <f t="shared" si="148"/>
        <v/>
      </c>
      <c r="O1845" t="str">
        <f t="shared" si="149"/>
        <v/>
      </c>
      <c r="P1845">
        <f t="shared" si="150"/>
        <v>0</v>
      </c>
      <c r="Q1845">
        <f t="shared" si="151"/>
        <v>0</v>
      </c>
      <c r="R1845">
        <f t="shared" si="152"/>
        <v>0</v>
      </c>
    </row>
    <row r="1846" spans="1:18" ht="15" customHeight="1">
      <c r="A1846" s="17" t="s">
        <v>378</v>
      </c>
      <c r="B1846" s="17" t="s">
        <v>247</v>
      </c>
      <c r="C1846" s="17" t="s">
        <v>36</v>
      </c>
      <c r="D1846" s="17" t="s">
        <v>37</v>
      </c>
      <c r="E1846" s="96" t="s">
        <v>38</v>
      </c>
      <c r="F1846" s="19">
        <v>0</v>
      </c>
      <c r="G1846" s="19">
        <v>0</v>
      </c>
      <c r="H1846" s="97">
        <v>99.046000000000006</v>
      </c>
      <c r="I1846" s="19">
        <v>82.33</v>
      </c>
      <c r="J1846" s="19">
        <v>24056.31</v>
      </c>
      <c r="K1846" s="19">
        <v>24056.31</v>
      </c>
      <c r="L1846" t="str">
        <f>VLOOKUP(LEFT(A1846,FIND("-",A1846)-1),MASTER!A:C,2,FALSE())</f>
        <v>Silver</v>
      </c>
      <c r="M1846" t="str">
        <f>VLOOKUP(LEFT(A1846,FIND("-",A1846)-1),MASTER!A:C,3,FALSE())</f>
        <v>Sale</v>
      </c>
      <c r="N1846">
        <f t="shared" si="148"/>
        <v>99.046000000000006</v>
      </c>
      <c r="O1846">
        <f t="shared" si="149"/>
        <v>82.33</v>
      </c>
      <c r="P1846">
        <f t="shared" si="150"/>
        <v>8154.4570000000003</v>
      </c>
      <c r="Q1846">
        <f t="shared" si="151"/>
        <v>8154.4570000000003</v>
      </c>
      <c r="R1846">
        <f t="shared" si="152"/>
        <v>0</v>
      </c>
    </row>
    <row r="1847" spans="1:18" ht="15" customHeight="1">
      <c r="A1847" s="17" t="s">
        <v>378</v>
      </c>
      <c r="B1847" s="17" t="s">
        <v>247</v>
      </c>
      <c r="C1847" s="17" t="s">
        <v>36</v>
      </c>
      <c r="D1847" s="17" t="s">
        <v>40</v>
      </c>
      <c r="E1847" s="96" t="s">
        <v>38</v>
      </c>
      <c r="F1847" s="96" t="s">
        <v>38</v>
      </c>
      <c r="G1847" s="19">
        <v>0</v>
      </c>
      <c r="H1847" s="96" t="s">
        <v>38</v>
      </c>
      <c r="I1847" s="96" t="s">
        <v>38</v>
      </c>
      <c r="J1847" s="19">
        <v>360.84</v>
      </c>
      <c r="K1847" s="19">
        <v>0</v>
      </c>
      <c r="L1847" t="str">
        <f>VLOOKUP(LEFT(A1847,FIND("-",A1847)-1),MASTER!A:C,2,FALSE())</f>
        <v>Silver</v>
      </c>
      <c r="M1847" t="str">
        <f>VLOOKUP(LEFT(A1847,FIND("-",A1847)-1),MASTER!A:C,3,FALSE())</f>
        <v>Sale</v>
      </c>
      <c r="N1847" t="str">
        <f t="shared" si="148"/>
        <v/>
      </c>
      <c r="O1847" t="str">
        <f t="shared" si="149"/>
        <v/>
      </c>
      <c r="P1847">
        <f t="shared" si="150"/>
        <v>0</v>
      </c>
      <c r="Q1847">
        <f t="shared" si="151"/>
        <v>0</v>
      </c>
      <c r="R1847">
        <f t="shared" si="152"/>
        <v>0</v>
      </c>
    </row>
    <row r="1848" spans="1:18" ht="15" customHeight="1">
      <c r="A1848" s="17" t="s">
        <v>378</v>
      </c>
      <c r="B1848" s="17" t="s">
        <v>247</v>
      </c>
      <c r="C1848" s="17" t="s">
        <v>36</v>
      </c>
      <c r="D1848" s="17" t="s">
        <v>41</v>
      </c>
      <c r="E1848" s="96" t="s">
        <v>38</v>
      </c>
      <c r="F1848" s="96" t="s">
        <v>38</v>
      </c>
      <c r="G1848" s="19">
        <v>0</v>
      </c>
      <c r="H1848" s="96" t="s">
        <v>38</v>
      </c>
      <c r="I1848" s="96" t="s">
        <v>38</v>
      </c>
      <c r="J1848" s="19">
        <v>360.84</v>
      </c>
      <c r="K1848" s="19">
        <v>0</v>
      </c>
      <c r="L1848" t="str">
        <f>VLOOKUP(LEFT(A1848,FIND("-",A1848)-1),MASTER!A:C,2,FALSE())</f>
        <v>Silver</v>
      </c>
      <c r="M1848" t="str">
        <f>VLOOKUP(LEFT(A1848,FIND("-",A1848)-1),MASTER!A:C,3,FALSE())</f>
        <v>Sale</v>
      </c>
      <c r="N1848" t="str">
        <f t="shared" si="148"/>
        <v/>
      </c>
      <c r="O1848" t="str">
        <f t="shared" si="149"/>
        <v/>
      </c>
      <c r="P1848">
        <f t="shared" si="150"/>
        <v>0</v>
      </c>
      <c r="Q1848">
        <f t="shared" si="151"/>
        <v>0</v>
      </c>
      <c r="R1848">
        <f t="shared" si="152"/>
        <v>0</v>
      </c>
    </row>
    <row r="1849" spans="1:18" ht="15" customHeight="1">
      <c r="A1849" s="17" t="s">
        <v>378</v>
      </c>
      <c r="B1849" s="17" t="s">
        <v>247</v>
      </c>
      <c r="C1849" s="17" t="s">
        <v>36</v>
      </c>
      <c r="D1849" s="17" t="s">
        <v>42</v>
      </c>
      <c r="E1849" s="96" t="s">
        <v>38</v>
      </c>
      <c r="F1849" s="96" t="s">
        <v>38</v>
      </c>
      <c r="G1849" s="19">
        <v>0</v>
      </c>
      <c r="H1849" s="96" t="s">
        <v>38</v>
      </c>
      <c r="I1849" s="96" t="s">
        <v>38</v>
      </c>
      <c r="J1849" s="19">
        <v>0.01</v>
      </c>
      <c r="K1849" s="19">
        <v>0</v>
      </c>
      <c r="L1849" t="str">
        <f>VLOOKUP(LEFT(A1849,FIND("-",A1849)-1),MASTER!A:C,2,FALSE())</f>
        <v>Silver</v>
      </c>
      <c r="M1849" t="str">
        <f>VLOOKUP(LEFT(A1849,FIND("-",A1849)-1),MASTER!A:C,3,FALSE())</f>
        <v>Sale</v>
      </c>
      <c r="N1849" t="str">
        <f t="shared" si="148"/>
        <v/>
      </c>
      <c r="O1849" t="str">
        <f t="shared" si="149"/>
        <v/>
      </c>
      <c r="P1849">
        <f t="shared" si="150"/>
        <v>0</v>
      </c>
      <c r="Q1849">
        <f t="shared" si="151"/>
        <v>0</v>
      </c>
      <c r="R1849">
        <f t="shared" si="152"/>
        <v>0</v>
      </c>
    </row>
    <row r="1850" spans="1:18" ht="15" customHeight="1">
      <c r="A1850" s="17" t="s">
        <v>378</v>
      </c>
      <c r="B1850" s="17" t="s">
        <v>247</v>
      </c>
      <c r="C1850" s="17" t="s">
        <v>36</v>
      </c>
      <c r="D1850" s="17" t="s">
        <v>43</v>
      </c>
      <c r="E1850" s="96" t="s">
        <v>38</v>
      </c>
      <c r="F1850" s="96" t="s">
        <v>38</v>
      </c>
      <c r="G1850" s="19">
        <v>24778</v>
      </c>
      <c r="H1850" s="96" t="s">
        <v>38</v>
      </c>
      <c r="I1850" s="96" t="s">
        <v>38</v>
      </c>
      <c r="J1850" s="19">
        <v>0</v>
      </c>
      <c r="K1850" s="19">
        <v>0</v>
      </c>
      <c r="L1850" t="str">
        <f>VLOOKUP(LEFT(A1850,FIND("-",A1850)-1),MASTER!A:C,2,FALSE())</f>
        <v>Silver</v>
      </c>
      <c r="M1850" t="str">
        <f>VLOOKUP(LEFT(A1850,FIND("-",A1850)-1),MASTER!A:C,3,FALSE())</f>
        <v>Sale</v>
      </c>
      <c r="N1850" t="str">
        <f t="shared" si="148"/>
        <v/>
      </c>
      <c r="O1850" t="str">
        <f t="shared" si="149"/>
        <v/>
      </c>
      <c r="P1850">
        <f t="shared" si="150"/>
        <v>0</v>
      </c>
      <c r="Q1850">
        <f t="shared" si="151"/>
        <v>0</v>
      </c>
      <c r="R1850">
        <f t="shared" si="152"/>
        <v>0</v>
      </c>
    </row>
    <row r="1851" spans="1:18" ht="15" customHeight="1">
      <c r="A1851" s="17" t="s">
        <v>379</v>
      </c>
      <c r="B1851" s="17" t="s">
        <v>247</v>
      </c>
      <c r="C1851" s="17" t="s">
        <v>36</v>
      </c>
      <c r="D1851" s="17" t="s">
        <v>37</v>
      </c>
      <c r="E1851" s="96" t="s">
        <v>38</v>
      </c>
      <c r="F1851" s="19">
        <v>0</v>
      </c>
      <c r="G1851" s="19">
        <v>0</v>
      </c>
      <c r="H1851" s="97">
        <v>5699.54</v>
      </c>
      <c r="I1851" s="19">
        <v>82.33</v>
      </c>
      <c r="J1851" s="19">
        <v>135357.22</v>
      </c>
      <c r="K1851" s="19">
        <v>135357.22</v>
      </c>
      <c r="L1851" t="str">
        <f>VLOOKUP(LEFT(A1851,FIND("-",A1851)-1),MASTER!A:C,2,FALSE())</f>
        <v>Silver</v>
      </c>
      <c r="M1851" t="str">
        <f>VLOOKUP(LEFT(A1851,FIND("-",A1851)-1),MASTER!A:C,3,FALSE())</f>
        <v>Sale</v>
      </c>
      <c r="N1851">
        <f t="shared" si="148"/>
        <v>5699.54</v>
      </c>
      <c r="O1851">
        <f t="shared" si="149"/>
        <v>82.33</v>
      </c>
      <c r="P1851">
        <f t="shared" si="150"/>
        <v>469243.12800000003</v>
      </c>
      <c r="Q1851">
        <f t="shared" si="151"/>
        <v>469243.12800000003</v>
      </c>
      <c r="R1851">
        <f t="shared" si="152"/>
        <v>0</v>
      </c>
    </row>
    <row r="1852" spans="1:18" ht="15" customHeight="1">
      <c r="A1852" s="17" t="s">
        <v>379</v>
      </c>
      <c r="B1852" s="17" t="s">
        <v>247</v>
      </c>
      <c r="C1852" s="17" t="s">
        <v>36</v>
      </c>
      <c r="D1852" s="17" t="s">
        <v>39</v>
      </c>
      <c r="E1852" s="96" t="s">
        <v>38</v>
      </c>
      <c r="F1852" s="96" t="s">
        <v>38</v>
      </c>
      <c r="G1852" s="19">
        <v>0</v>
      </c>
      <c r="H1852" s="96" t="s">
        <v>38</v>
      </c>
      <c r="I1852" s="96" t="s">
        <v>38</v>
      </c>
      <c r="J1852" s="19">
        <v>28080.81</v>
      </c>
      <c r="K1852" s="19">
        <v>28080.81</v>
      </c>
      <c r="L1852" t="str">
        <f>VLOOKUP(LEFT(A1852,FIND("-",A1852)-1),MASTER!A:C,2,FALSE())</f>
        <v>Silver</v>
      </c>
      <c r="M1852" t="str">
        <f>VLOOKUP(LEFT(A1852,FIND("-",A1852)-1),MASTER!A:C,3,FALSE())</f>
        <v>Sale</v>
      </c>
      <c r="N1852" t="str">
        <f t="shared" si="148"/>
        <v/>
      </c>
      <c r="O1852" t="str">
        <f t="shared" si="149"/>
        <v/>
      </c>
      <c r="P1852">
        <f t="shared" si="150"/>
        <v>0</v>
      </c>
      <c r="Q1852">
        <f t="shared" si="151"/>
        <v>0</v>
      </c>
      <c r="R1852">
        <f t="shared" si="152"/>
        <v>0</v>
      </c>
    </row>
    <row r="1853" spans="1:18" ht="15" customHeight="1">
      <c r="A1853" s="17" t="s">
        <v>379</v>
      </c>
      <c r="B1853" s="17" t="s">
        <v>247</v>
      </c>
      <c r="C1853" s="17" t="s">
        <v>36</v>
      </c>
      <c r="D1853" s="17" t="s">
        <v>44</v>
      </c>
      <c r="E1853" s="96" t="s">
        <v>38</v>
      </c>
      <c r="F1853" s="96" t="s">
        <v>38</v>
      </c>
      <c r="G1853" s="19">
        <v>0</v>
      </c>
      <c r="H1853" s="96" t="s">
        <v>38</v>
      </c>
      <c r="I1853" s="96" t="s">
        <v>38</v>
      </c>
      <c r="J1853" s="19">
        <v>47922.93</v>
      </c>
      <c r="K1853" s="19">
        <v>47922.93</v>
      </c>
      <c r="L1853" t="str">
        <f>VLOOKUP(LEFT(A1853,FIND("-",A1853)-1),MASTER!A:C,2,FALSE())</f>
        <v>Silver</v>
      </c>
      <c r="M1853" t="str">
        <f>VLOOKUP(LEFT(A1853,FIND("-",A1853)-1),MASTER!A:C,3,FALSE())</f>
        <v>Sale</v>
      </c>
      <c r="N1853" t="str">
        <f t="shared" si="148"/>
        <v/>
      </c>
      <c r="O1853" t="str">
        <f t="shared" si="149"/>
        <v/>
      </c>
      <c r="P1853">
        <f t="shared" si="150"/>
        <v>0</v>
      </c>
      <c r="Q1853">
        <f t="shared" si="151"/>
        <v>0</v>
      </c>
      <c r="R1853">
        <f t="shared" si="152"/>
        <v>0</v>
      </c>
    </row>
    <row r="1854" spans="1:18" ht="15" customHeight="1">
      <c r="A1854" s="17" t="s">
        <v>379</v>
      </c>
      <c r="B1854" s="17" t="s">
        <v>247</v>
      </c>
      <c r="C1854" s="17" t="s">
        <v>36</v>
      </c>
      <c r="D1854" s="17" t="s">
        <v>45</v>
      </c>
      <c r="E1854" s="96" t="s">
        <v>38</v>
      </c>
      <c r="F1854" s="96" t="s">
        <v>38</v>
      </c>
      <c r="G1854" s="19">
        <v>0</v>
      </c>
      <c r="H1854" s="96" t="s">
        <v>38</v>
      </c>
      <c r="I1854" s="96" t="s">
        <v>38</v>
      </c>
      <c r="J1854" s="19">
        <v>5914.25</v>
      </c>
      <c r="K1854" s="19">
        <v>5914.25</v>
      </c>
      <c r="L1854" t="str">
        <f>VLOOKUP(LEFT(A1854,FIND("-",A1854)-1),MASTER!A:C,2,FALSE())</f>
        <v>Silver</v>
      </c>
      <c r="M1854" t="str">
        <f>VLOOKUP(LEFT(A1854,FIND("-",A1854)-1),MASTER!A:C,3,FALSE())</f>
        <v>Sale</v>
      </c>
      <c r="N1854" t="str">
        <f t="shared" si="148"/>
        <v/>
      </c>
      <c r="O1854" t="str">
        <f t="shared" si="149"/>
        <v/>
      </c>
      <c r="P1854">
        <f t="shared" si="150"/>
        <v>0</v>
      </c>
      <c r="Q1854">
        <f t="shared" si="151"/>
        <v>0</v>
      </c>
      <c r="R1854">
        <f t="shared" si="152"/>
        <v>0</v>
      </c>
    </row>
    <row r="1855" spans="1:18" ht="15" customHeight="1">
      <c r="A1855" s="17" t="s">
        <v>379</v>
      </c>
      <c r="B1855" s="17" t="s">
        <v>247</v>
      </c>
      <c r="C1855" s="17" t="s">
        <v>36</v>
      </c>
      <c r="D1855" s="17" t="s">
        <v>95</v>
      </c>
      <c r="E1855" s="96" t="s">
        <v>38</v>
      </c>
      <c r="F1855" s="96" t="s">
        <v>38</v>
      </c>
      <c r="G1855" s="19">
        <v>0</v>
      </c>
      <c r="H1855" s="96" t="s">
        <v>38</v>
      </c>
      <c r="I1855" s="96" t="s">
        <v>38</v>
      </c>
      <c r="J1855" s="19">
        <v>285961.73</v>
      </c>
      <c r="K1855" s="19">
        <v>285961.73</v>
      </c>
      <c r="L1855" t="str">
        <f>VLOOKUP(LEFT(A1855,FIND("-",A1855)-1),MASTER!A:C,2,FALSE())</f>
        <v>Silver</v>
      </c>
      <c r="M1855" t="str">
        <f>VLOOKUP(LEFT(A1855,FIND("-",A1855)-1),MASTER!A:C,3,FALSE())</f>
        <v>Sale</v>
      </c>
      <c r="N1855" t="str">
        <f t="shared" si="148"/>
        <v/>
      </c>
      <c r="O1855" t="str">
        <f t="shared" si="149"/>
        <v/>
      </c>
      <c r="P1855">
        <f t="shared" si="150"/>
        <v>0</v>
      </c>
      <c r="Q1855">
        <f t="shared" si="151"/>
        <v>0</v>
      </c>
      <c r="R1855">
        <f t="shared" si="152"/>
        <v>0</v>
      </c>
    </row>
    <row r="1856" spans="1:18" ht="15" customHeight="1">
      <c r="A1856" s="17" t="s">
        <v>379</v>
      </c>
      <c r="B1856" s="17" t="s">
        <v>247</v>
      </c>
      <c r="C1856" s="17" t="s">
        <v>36</v>
      </c>
      <c r="D1856" s="17" t="s">
        <v>96</v>
      </c>
      <c r="E1856" s="96" t="s">
        <v>38</v>
      </c>
      <c r="F1856" s="96" t="s">
        <v>38</v>
      </c>
      <c r="G1856" s="19">
        <v>0</v>
      </c>
      <c r="H1856" s="96" t="s">
        <v>38</v>
      </c>
      <c r="I1856" s="96" t="s">
        <v>38</v>
      </c>
      <c r="J1856" s="19">
        <v>1143.81</v>
      </c>
      <c r="K1856" s="19">
        <v>1143.81</v>
      </c>
      <c r="L1856" t="str">
        <f>VLOOKUP(LEFT(A1856,FIND("-",A1856)-1),MASTER!A:C,2,FALSE())</f>
        <v>Silver</v>
      </c>
      <c r="M1856" t="str">
        <f>VLOOKUP(LEFT(A1856,FIND("-",A1856)-1),MASTER!A:C,3,FALSE())</f>
        <v>Sale</v>
      </c>
      <c r="N1856" t="str">
        <f t="shared" si="148"/>
        <v/>
      </c>
      <c r="O1856" t="str">
        <f t="shared" si="149"/>
        <v/>
      </c>
      <c r="P1856">
        <f t="shared" si="150"/>
        <v>0</v>
      </c>
      <c r="Q1856">
        <f t="shared" si="151"/>
        <v>0</v>
      </c>
      <c r="R1856">
        <f t="shared" si="152"/>
        <v>0</v>
      </c>
    </row>
    <row r="1857" spans="1:18" ht="15" customHeight="1">
      <c r="A1857" s="17" t="s">
        <v>379</v>
      </c>
      <c r="B1857" s="17" t="s">
        <v>247</v>
      </c>
      <c r="C1857" s="17" t="s">
        <v>36</v>
      </c>
      <c r="D1857" s="17" t="s">
        <v>40</v>
      </c>
      <c r="E1857" s="96" t="s">
        <v>38</v>
      </c>
      <c r="F1857" s="96" t="s">
        <v>38</v>
      </c>
      <c r="G1857" s="19">
        <v>0</v>
      </c>
      <c r="H1857" s="96" t="s">
        <v>38</v>
      </c>
      <c r="I1857" s="96" t="s">
        <v>38</v>
      </c>
      <c r="J1857" s="19">
        <v>2030.36</v>
      </c>
      <c r="K1857" s="19">
        <v>0</v>
      </c>
      <c r="L1857" t="str">
        <f>VLOOKUP(LEFT(A1857,FIND("-",A1857)-1),MASTER!A:C,2,FALSE())</f>
        <v>Silver</v>
      </c>
      <c r="M1857" t="str">
        <f>VLOOKUP(LEFT(A1857,FIND("-",A1857)-1),MASTER!A:C,3,FALSE())</f>
        <v>Sale</v>
      </c>
      <c r="N1857" t="str">
        <f t="shared" si="148"/>
        <v/>
      </c>
      <c r="O1857" t="str">
        <f t="shared" si="149"/>
        <v/>
      </c>
      <c r="P1857">
        <f t="shared" si="150"/>
        <v>0</v>
      </c>
      <c r="Q1857">
        <f t="shared" si="151"/>
        <v>0</v>
      </c>
      <c r="R1857">
        <f t="shared" si="152"/>
        <v>0</v>
      </c>
    </row>
    <row r="1858" spans="1:18" ht="15" customHeight="1">
      <c r="A1858" s="17" t="s">
        <v>379</v>
      </c>
      <c r="B1858" s="17" t="s">
        <v>247</v>
      </c>
      <c r="C1858" s="17" t="s">
        <v>36</v>
      </c>
      <c r="D1858" s="17" t="s">
        <v>41</v>
      </c>
      <c r="E1858" s="96" t="s">
        <v>38</v>
      </c>
      <c r="F1858" s="96" t="s">
        <v>38</v>
      </c>
      <c r="G1858" s="19">
        <v>0</v>
      </c>
      <c r="H1858" s="96" t="s">
        <v>38</v>
      </c>
      <c r="I1858" s="96" t="s">
        <v>38</v>
      </c>
      <c r="J1858" s="19">
        <v>2030.36</v>
      </c>
      <c r="K1858" s="19">
        <v>0</v>
      </c>
      <c r="L1858" t="str">
        <f>VLOOKUP(LEFT(A1858,FIND("-",A1858)-1),MASTER!A:C,2,FALSE())</f>
        <v>Silver</v>
      </c>
      <c r="M1858" t="str">
        <f>VLOOKUP(LEFT(A1858,FIND("-",A1858)-1),MASTER!A:C,3,FALSE())</f>
        <v>Sale</v>
      </c>
      <c r="N1858" t="str">
        <f t="shared" si="148"/>
        <v/>
      </c>
      <c r="O1858" t="str">
        <f t="shared" si="149"/>
        <v/>
      </c>
      <c r="P1858">
        <f t="shared" si="150"/>
        <v>0</v>
      </c>
      <c r="Q1858">
        <f t="shared" si="151"/>
        <v>0</v>
      </c>
      <c r="R1858">
        <f t="shared" si="152"/>
        <v>0</v>
      </c>
    </row>
    <row r="1859" spans="1:18" ht="15" customHeight="1">
      <c r="A1859" s="17" t="s">
        <v>379</v>
      </c>
      <c r="B1859" s="17" t="s">
        <v>247</v>
      </c>
      <c r="C1859" s="17" t="s">
        <v>36</v>
      </c>
      <c r="D1859" s="17" t="s">
        <v>40</v>
      </c>
      <c r="E1859" s="96" t="s">
        <v>38</v>
      </c>
      <c r="F1859" s="96" t="s">
        <v>38</v>
      </c>
      <c r="G1859" s="19">
        <v>0</v>
      </c>
      <c r="H1859" s="96" t="s">
        <v>38</v>
      </c>
      <c r="I1859" s="96" t="s">
        <v>38</v>
      </c>
      <c r="J1859" s="19">
        <v>421.21</v>
      </c>
      <c r="K1859" s="19">
        <v>0</v>
      </c>
      <c r="L1859" t="str">
        <f>VLOOKUP(LEFT(A1859,FIND("-",A1859)-1),MASTER!A:C,2,FALSE())</f>
        <v>Silver</v>
      </c>
      <c r="M1859" t="str">
        <f>VLOOKUP(LEFT(A1859,FIND("-",A1859)-1),MASTER!A:C,3,FALSE())</f>
        <v>Sale</v>
      </c>
      <c r="N1859" t="str">
        <f t="shared" si="148"/>
        <v/>
      </c>
      <c r="O1859" t="str">
        <f t="shared" si="149"/>
        <v/>
      </c>
      <c r="P1859">
        <f t="shared" si="150"/>
        <v>0</v>
      </c>
      <c r="Q1859">
        <f t="shared" si="151"/>
        <v>0</v>
      </c>
      <c r="R1859">
        <f t="shared" si="152"/>
        <v>0</v>
      </c>
    </row>
    <row r="1860" spans="1:18" ht="15" customHeight="1">
      <c r="A1860" s="17" t="s">
        <v>379</v>
      </c>
      <c r="B1860" s="17" t="s">
        <v>247</v>
      </c>
      <c r="C1860" s="17" t="s">
        <v>36</v>
      </c>
      <c r="D1860" s="17" t="s">
        <v>41</v>
      </c>
      <c r="E1860" s="96" t="s">
        <v>38</v>
      </c>
      <c r="F1860" s="96" t="s">
        <v>38</v>
      </c>
      <c r="G1860" s="19">
        <v>0</v>
      </c>
      <c r="H1860" s="96" t="s">
        <v>38</v>
      </c>
      <c r="I1860" s="96" t="s">
        <v>38</v>
      </c>
      <c r="J1860" s="19">
        <v>421.21</v>
      </c>
      <c r="K1860" s="19">
        <v>0</v>
      </c>
      <c r="L1860" t="str">
        <f>VLOOKUP(LEFT(A1860,FIND("-",A1860)-1),MASTER!A:C,2,FALSE())</f>
        <v>Silver</v>
      </c>
      <c r="M1860" t="str">
        <f>VLOOKUP(LEFT(A1860,FIND("-",A1860)-1),MASTER!A:C,3,FALSE())</f>
        <v>Sale</v>
      </c>
      <c r="N1860" t="str">
        <f t="shared" si="148"/>
        <v/>
      </c>
      <c r="O1860" t="str">
        <f t="shared" si="149"/>
        <v/>
      </c>
      <c r="P1860">
        <f t="shared" si="150"/>
        <v>0</v>
      </c>
      <c r="Q1860">
        <f t="shared" si="151"/>
        <v>0</v>
      </c>
      <c r="R1860">
        <f t="shared" si="152"/>
        <v>0</v>
      </c>
    </row>
    <row r="1861" spans="1:18" ht="15" customHeight="1">
      <c r="A1861" s="17" t="s">
        <v>379</v>
      </c>
      <c r="B1861" s="17" t="s">
        <v>247</v>
      </c>
      <c r="C1861" s="17" t="s">
        <v>36</v>
      </c>
      <c r="D1861" s="17" t="s">
        <v>46</v>
      </c>
      <c r="E1861" s="96" t="s">
        <v>38</v>
      </c>
      <c r="F1861" s="96" t="s">
        <v>38</v>
      </c>
      <c r="G1861" s="19">
        <v>0</v>
      </c>
      <c r="H1861" s="96" t="s">
        <v>38</v>
      </c>
      <c r="I1861" s="96" t="s">
        <v>38</v>
      </c>
      <c r="J1861" s="19">
        <v>718.84</v>
      </c>
      <c r="K1861" s="19">
        <v>0</v>
      </c>
      <c r="L1861" t="str">
        <f>VLOOKUP(LEFT(A1861,FIND("-",A1861)-1),MASTER!A:C,2,FALSE())</f>
        <v>Silver</v>
      </c>
      <c r="M1861" t="str">
        <f>VLOOKUP(LEFT(A1861,FIND("-",A1861)-1),MASTER!A:C,3,FALSE())</f>
        <v>Sale</v>
      </c>
      <c r="N1861" t="str">
        <f t="shared" si="148"/>
        <v/>
      </c>
      <c r="O1861" t="str">
        <f t="shared" si="149"/>
        <v/>
      </c>
      <c r="P1861">
        <f t="shared" si="150"/>
        <v>0</v>
      </c>
      <c r="Q1861">
        <f t="shared" si="151"/>
        <v>0</v>
      </c>
      <c r="R1861">
        <f t="shared" si="152"/>
        <v>0</v>
      </c>
    </row>
    <row r="1862" spans="1:18" ht="15" customHeight="1">
      <c r="A1862" s="17" t="s">
        <v>379</v>
      </c>
      <c r="B1862" s="17" t="s">
        <v>247</v>
      </c>
      <c r="C1862" s="17" t="s">
        <v>36</v>
      </c>
      <c r="D1862" s="17" t="s">
        <v>47</v>
      </c>
      <c r="E1862" s="96" t="s">
        <v>38</v>
      </c>
      <c r="F1862" s="96" t="s">
        <v>38</v>
      </c>
      <c r="G1862" s="19">
        <v>0</v>
      </c>
      <c r="H1862" s="96" t="s">
        <v>38</v>
      </c>
      <c r="I1862" s="96" t="s">
        <v>38</v>
      </c>
      <c r="J1862" s="19">
        <v>718.84</v>
      </c>
      <c r="K1862" s="19">
        <v>0</v>
      </c>
      <c r="L1862" t="str">
        <f>VLOOKUP(LEFT(A1862,FIND("-",A1862)-1),MASTER!A:C,2,FALSE())</f>
        <v>Silver</v>
      </c>
      <c r="M1862" t="str">
        <f>VLOOKUP(LEFT(A1862,FIND("-",A1862)-1),MASTER!A:C,3,FALSE())</f>
        <v>Sale</v>
      </c>
      <c r="N1862" t="str">
        <f t="shared" si="148"/>
        <v/>
      </c>
      <c r="O1862" t="str">
        <f t="shared" si="149"/>
        <v/>
      </c>
      <c r="P1862">
        <f t="shared" si="150"/>
        <v>0</v>
      </c>
      <c r="Q1862">
        <f t="shared" si="151"/>
        <v>0</v>
      </c>
      <c r="R1862">
        <f t="shared" si="152"/>
        <v>0</v>
      </c>
    </row>
    <row r="1863" spans="1:18" ht="15" customHeight="1">
      <c r="A1863" s="17" t="s">
        <v>379</v>
      </c>
      <c r="B1863" s="17" t="s">
        <v>247</v>
      </c>
      <c r="C1863" s="17" t="s">
        <v>36</v>
      </c>
      <c r="D1863" s="17" t="s">
        <v>46</v>
      </c>
      <c r="E1863" s="96" t="s">
        <v>38</v>
      </c>
      <c r="F1863" s="96" t="s">
        <v>38</v>
      </c>
      <c r="G1863" s="19">
        <v>0</v>
      </c>
      <c r="H1863" s="96" t="s">
        <v>38</v>
      </c>
      <c r="I1863" s="96" t="s">
        <v>38</v>
      </c>
      <c r="J1863" s="19">
        <v>88.71</v>
      </c>
      <c r="K1863" s="19">
        <v>0</v>
      </c>
      <c r="L1863" t="str">
        <f>VLOOKUP(LEFT(A1863,FIND("-",A1863)-1),MASTER!A:C,2,FALSE())</f>
        <v>Silver</v>
      </c>
      <c r="M1863" t="str">
        <f>VLOOKUP(LEFT(A1863,FIND("-",A1863)-1),MASTER!A:C,3,FALSE())</f>
        <v>Sale</v>
      </c>
      <c r="N1863" t="str">
        <f t="shared" si="148"/>
        <v/>
      </c>
      <c r="O1863" t="str">
        <f t="shared" si="149"/>
        <v/>
      </c>
      <c r="P1863">
        <f t="shared" si="150"/>
        <v>0</v>
      </c>
      <c r="Q1863">
        <f t="shared" si="151"/>
        <v>0</v>
      </c>
      <c r="R1863">
        <f t="shared" si="152"/>
        <v>0</v>
      </c>
    </row>
    <row r="1864" spans="1:18" ht="15" customHeight="1">
      <c r="A1864" s="17" t="s">
        <v>379</v>
      </c>
      <c r="B1864" s="17" t="s">
        <v>247</v>
      </c>
      <c r="C1864" s="17" t="s">
        <v>36</v>
      </c>
      <c r="D1864" s="17" t="s">
        <v>47</v>
      </c>
      <c r="E1864" s="96" t="s">
        <v>38</v>
      </c>
      <c r="F1864" s="96" t="s">
        <v>38</v>
      </c>
      <c r="G1864" s="19">
        <v>0</v>
      </c>
      <c r="H1864" s="96" t="s">
        <v>38</v>
      </c>
      <c r="I1864" s="96" t="s">
        <v>38</v>
      </c>
      <c r="J1864" s="19">
        <v>88.71</v>
      </c>
      <c r="K1864" s="19">
        <v>0</v>
      </c>
      <c r="L1864" t="str">
        <f>VLOOKUP(LEFT(A1864,FIND("-",A1864)-1),MASTER!A:C,2,FALSE())</f>
        <v>Silver</v>
      </c>
      <c r="M1864" t="str">
        <f>VLOOKUP(LEFT(A1864,FIND("-",A1864)-1),MASTER!A:C,3,FALSE())</f>
        <v>Sale</v>
      </c>
      <c r="N1864" t="str">
        <f t="shared" si="148"/>
        <v/>
      </c>
      <c r="O1864" t="str">
        <f t="shared" si="149"/>
        <v/>
      </c>
      <c r="P1864">
        <f t="shared" si="150"/>
        <v>0</v>
      </c>
      <c r="Q1864">
        <f t="shared" si="151"/>
        <v>0</v>
      </c>
      <c r="R1864">
        <f t="shared" si="152"/>
        <v>0</v>
      </c>
    </row>
    <row r="1865" spans="1:18" ht="15" customHeight="1">
      <c r="A1865" s="17" t="s">
        <v>379</v>
      </c>
      <c r="B1865" s="17" t="s">
        <v>247</v>
      </c>
      <c r="C1865" s="17" t="s">
        <v>36</v>
      </c>
      <c r="D1865" s="17" t="s">
        <v>97</v>
      </c>
      <c r="E1865" s="96" t="s">
        <v>38</v>
      </c>
      <c r="F1865" s="96" t="s">
        <v>38</v>
      </c>
      <c r="G1865" s="19">
        <v>0</v>
      </c>
      <c r="H1865" s="96" t="s">
        <v>38</v>
      </c>
      <c r="I1865" s="96" t="s">
        <v>38</v>
      </c>
      <c r="J1865" s="19">
        <v>4289.43</v>
      </c>
      <c r="K1865" s="19">
        <v>0</v>
      </c>
      <c r="L1865" t="str">
        <f>VLOOKUP(LEFT(A1865,FIND("-",A1865)-1),MASTER!A:C,2,FALSE())</f>
        <v>Silver</v>
      </c>
      <c r="M1865" t="str">
        <f>VLOOKUP(LEFT(A1865,FIND("-",A1865)-1),MASTER!A:C,3,FALSE())</f>
        <v>Sale</v>
      </c>
      <c r="N1865" t="str">
        <f t="shared" si="148"/>
        <v/>
      </c>
      <c r="O1865" t="str">
        <f t="shared" si="149"/>
        <v/>
      </c>
      <c r="P1865">
        <f t="shared" si="150"/>
        <v>0</v>
      </c>
      <c r="Q1865">
        <f t="shared" si="151"/>
        <v>0</v>
      </c>
      <c r="R1865">
        <f t="shared" si="152"/>
        <v>0</v>
      </c>
    </row>
    <row r="1866" spans="1:18" ht="15" customHeight="1">
      <c r="A1866" s="17" t="s">
        <v>379</v>
      </c>
      <c r="B1866" s="17" t="s">
        <v>247</v>
      </c>
      <c r="C1866" s="17" t="s">
        <v>36</v>
      </c>
      <c r="D1866" s="17" t="s">
        <v>98</v>
      </c>
      <c r="E1866" s="96" t="s">
        <v>38</v>
      </c>
      <c r="F1866" s="96" t="s">
        <v>38</v>
      </c>
      <c r="G1866" s="19">
        <v>0</v>
      </c>
      <c r="H1866" s="96" t="s">
        <v>38</v>
      </c>
      <c r="I1866" s="96" t="s">
        <v>38</v>
      </c>
      <c r="J1866" s="19">
        <v>4289.43</v>
      </c>
      <c r="K1866" s="19">
        <v>0</v>
      </c>
      <c r="L1866" t="str">
        <f>VLOOKUP(LEFT(A1866,FIND("-",A1866)-1),MASTER!A:C,2,FALSE())</f>
        <v>Silver</v>
      </c>
      <c r="M1866" t="str">
        <f>VLOOKUP(LEFT(A1866,FIND("-",A1866)-1),MASTER!A:C,3,FALSE())</f>
        <v>Sale</v>
      </c>
      <c r="N1866" t="str">
        <f t="shared" si="148"/>
        <v/>
      </c>
      <c r="O1866" t="str">
        <f t="shared" si="149"/>
        <v/>
      </c>
      <c r="P1866">
        <f t="shared" si="150"/>
        <v>0</v>
      </c>
      <c r="Q1866">
        <f t="shared" si="151"/>
        <v>0</v>
      </c>
      <c r="R1866">
        <f t="shared" si="152"/>
        <v>0</v>
      </c>
    </row>
    <row r="1867" spans="1:18" ht="15" customHeight="1">
      <c r="A1867" s="17" t="s">
        <v>379</v>
      </c>
      <c r="B1867" s="17" t="s">
        <v>247</v>
      </c>
      <c r="C1867" s="17" t="s">
        <v>36</v>
      </c>
      <c r="D1867" s="17" t="s">
        <v>97</v>
      </c>
      <c r="E1867" s="96" t="s">
        <v>38</v>
      </c>
      <c r="F1867" s="96" t="s">
        <v>38</v>
      </c>
      <c r="G1867" s="19">
        <v>0</v>
      </c>
      <c r="H1867" s="96" t="s">
        <v>38</v>
      </c>
      <c r="I1867" s="96" t="s">
        <v>38</v>
      </c>
      <c r="J1867" s="19">
        <v>17.16</v>
      </c>
      <c r="K1867" s="19">
        <v>0</v>
      </c>
      <c r="L1867" t="str">
        <f>VLOOKUP(LEFT(A1867,FIND("-",A1867)-1),MASTER!A:C,2,FALSE())</f>
        <v>Silver</v>
      </c>
      <c r="M1867" t="str">
        <f>VLOOKUP(LEFT(A1867,FIND("-",A1867)-1),MASTER!A:C,3,FALSE())</f>
        <v>Sale</v>
      </c>
      <c r="N1867" t="str">
        <f t="shared" si="148"/>
        <v/>
      </c>
      <c r="O1867" t="str">
        <f t="shared" si="149"/>
        <v/>
      </c>
      <c r="P1867">
        <f t="shared" si="150"/>
        <v>0</v>
      </c>
      <c r="Q1867">
        <f t="shared" si="151"/>
        <v>0</v>
      </c>
      <c r="R1867">
        <f t="shared" si="152"/>
        <v>0</v>
      </c>
    </row>
    <row r="1868" spans="1:18" ht="15" customHeight="1">
      <c r="A1868" s="17" t="s">
        <v>379</v>
      </c>
      <c r="B1868" s="17" t="s">
        <v>247</v>
      </c>
      <c r="C1868" s="17" t="s">
        <v>36</v>
      </c>
      <c r="D1868" s="17" t="s">
        <v>98</v>
      </c>
      <c r="E1868" s="96" t="s">
        <v>38</v>
      </c>
      <c r="F1868" s="96" t="s">
        <v>38</v>
      </c>
      <c r="G1868" s="19">
        <v>0</v>
      </c>
      <c r="H1868" s="96" t="s">
        <v>38</v>
      </c>
      <c r="I1868" s="96" t="s">
        <v>38</v>
      </c>
      <c r="J1868" s="19">
        <v>17.16</v>
      </c>
      <c r="K1868" s="19">
        <v>0</v>
      </c>
      <c r="L1868" t="str">
        <f>VLOOKUP(LEFT(A1868,FIND("-",A1868)-1),MASTER!A:C,2,FALSE())</f>
        <v>Silver</v>
      </c>
      <c r="M1868" t="str">
        <f>VLOOKUP(LEFT(A1868,FIND("-",A1868)-1),MASTER!A:C,3,FALSE())</f>
        <v>Sale</v>
      </c>
      <c r="N1868" t="str">
        <f t="shared" si="148"/>
        <v/>
      </c>
      <c r="O1868" t="str">
        <f t="shared" si="149"/>
        <v/>
      </c>
      <c r="P1868">
        <f t="shared" si="150"/>
        <v>0</v>
      </c>
      <c r="Q1868">
        <f t="shared" si="151"/>
        <v>0</v>
      </c>
      <c r="R1868">
        <f t="shared" si="152"/>
        <v>0</v>
      </c>
    </row>
    <row r="1869" spans="1:18" ht="15" customHeight="1">
      <c r="A1869" s="17" t="s">
        <v>379</v>
      </c>
      <c r="B1869" s="17" t="s">
        <v>247</v>
      </c>
      <c r="C1869" s="17" t="s">
        <v>36</v>
      </c>
      <c r="D1869" s="17" t="s">
        <v>42</v>
      </c>
      <c r="E1869" s="96" t="s">
        <v>38</v>
      </c>
      <c r="F1869" s="96" t="s">
        <v>38</v>
      </c>
      <c r="G1869" s="19">
        <v>0.17</v>
      </c>
      <c r="H1869" s="96" t="s">
        <v>38</v>
      </c>
      <c r="I1869" s="96" t="s">
        <v>38</v>
      </c>
      <c r="J1869" s="19">
        <v>0</v>
      </c>
      <c r="K1869" s="19">
        <v>0</v>
      </c>
      <c r="L1869" t="str">
        <f>VLOOKUP(LEFT(A1869,FIND("-",A1869)-1),MASTER!A:C,2,FALSE())</f>
        <v>Silver</v>
      </c>
      <c r="M1869" t="str">
        <f>VLOOKUP(LEFT(A1869,FIND("-",A1869)-1),MASTER!A:C,3,FALSE())</f>
        <v>Sale</v>
      </c>
      <c r="N1869" t="str">
        <f t="shared" si="148"/>
        <v/>
      </c>
      <c r="O1869" t="str">
        <f t="shared" si="149"/>
        <v/>
      </c>
      <c r="P1869">
        <f t="shared" si="150"/>
        <v>0</v>
      </c>
      <c r="Q1869">
        <f t="shared" si="151"/>
        <v>0</v>
      </c>
      <c r="R1869">
        <f t="shared" si="152"/>
        <v>0</v>
      </c>
    </row>
    <row r="1870" spans="1:18" ht="15" customHeight="1">
      <c r="A1870" s="17" t="s">
        <v>379</v>
      </c>
      <c r="B1870" s="17" t="s">
        <v>247</v>
      </c>
      <c r="C1870" s="17" t="s">
        <v>36</v>
      </c>
      <c r="D1870" s="17" t="s">
        <v>43</v>
      </c>
      <c r="E1870" s="96" t="s">
        <v>38</v>
      </c>
      <c r="F1870" s="96" t="s">
        <v>38</v>
      </c>
      <c r="G1870" s="19">
        <v>519512</v>
      </c>
      <c r="H1870" s="96" t="s">
        <v>38</v>
      </c>
      <c r="I1870" s="96" t="s">
        <v>38</v>
      </c>
      <c r="J1870" s="19">
        <v>0</v>
      </c>
      <c r="K1870" s="19">
        <v>0</v>
      </c>
      <c r="L1870" t="str">
        <f>VLOOKUP(LEFT(A1870,FIND("-",A1870)-1),MASTER!A:C,2,FALSE())</f>
        <v>Silver</v>
      </c>
      <c r="M1870" t="str">
        <f>VLOOKUP(LEFT(A1870,FIND("-",A1870)-1),MASTER!A:C,3,FALSE())</f>
        <v>Sale</v>
      </c>
      <c r="N1870" t="str">
        <f t="shared" si="148"/>
        <v/>
      </c>
      <c r="O1870" t="str">
        <f t="shared" si="149"/>
        <v/>
      </c>
      <c r="P1870">
        <f t="shared" si="150"/>
        <v>0</v>
      </c>
      <c r="Q1870">
        <f t="shared" si="151"/>
        <v>0</v>
      </c>
      <c r="R1870">
        <f t="shared" si="152"/>
        <v>0</v>
      </c>
    </row>
    <row r="1871" spans="1:18" ht="15" customHeight="1">
      <c r="A1871" s="17" t="s">
        <v>380</v>
      </c>
      <c r="B1871" s="17" t="s">
        <v>247</v>
      </c>
      <c r="C1871" s="17" t="s">
        <v>36</v>
      </c>
      <c r="D1871" s="17" t="s">
        <v>37</v>
      </c>
      <c r="E1871" s="96" t="s">
        <v>38</v>
      </c>
      <c r="F1871" s="19">
        <v>0</v>
      </c>
      <c r="G1871" s="19">
        <v>0</v>
      </c>
      <c r="H1871" s="97">
        <v>5693.6959999999999</v>
      </c>
      <c r="I1871" s="19">
        <v>82.33</v>
      </c>
      <c r="J1871" s="19">
        <v>185544.58</v>
      </c>
      <c r="K1871" s="19">
        <v>185544.58</v>
      </c>
      <c r="L1871" t="str">
        <f>VLOOKUP(LEFT(A1871,FIND("-",A1871)-1),MASTER!A:C,2,FALSE())</f>
        <v>Silver</v>
      </c>
      <c r="M1871" t="str">
        <f>VLOOKUP(LEFT(A1871,FIND("-",A1871)-1),MASTER!A:C,3,FALSE())</f>
        <v>Sale</v>
      </c>
      <c r="N1871">
        <f t="shared" si="148"/>
        <v>5693.6959999999999</v>
      </c>
      <c r="O1871">
        <f t="shared" si="149"/>
        <v>82.33</v>
      </c>
      <c r="P1871">
        <f t="shared" si="150"/>
        <v>468761.99200000003</v>
      </c>
      <c r="Q1871">
        <f t="shared" si="151"/>
        <v>468761.99200000003</v>
      </c>
      <c r="R1871">
        <f t="shared" si="152"/>
        <v>0</v>
      </c>
    </row>
    <row r="1872" spans="1:18" ht="15" customHeight="1">
      <c r="A1872" s="17" t="s">
        <v>380</v>
      </c>
      <c r="B1872" s="17" t="s">
        <v>247</v>
      </c>
      <c r="C1872" s="17" t="s">
        <v>36</v>
      </c>
      <c r="D1872" s="17" t="s">
        <v>39</v>
      </c>
      <c r="E1872" s="96" t="s">
        <v>38</v>
      </c>
      <c r="F1872" s="96" t="s">
        <v>38</v>
      </c>
      <c r="G1872" s="19">
        <v>0</v>
      </c>
      <c r="H1872" s="96" t="s">
        <v>38</v>
      </c>
      <c r="I1872" s="96" t="s">
        <v>38</v>
      </c>
      <c r="J1872" s="19">
        <v>39660.42</v>
      </c>
      <c r="K1872" s="19">
        <v>39660.42</v>
      </c>
      <c r="L1872" t="str">
        <f>VLOOKUP(LEFT(A1872,FIND("-",A1872)-1),MASTER!A:C,2,FALSE())</f>
        <v>Silver</v>
      </c>
      <c r="M1872" t="str">
        <f>VLOOKUP(LEFT(A1872,FIND("-",A1872)-1),MASTER!A:C,3,FALSE())</f>
        <v>Sale</v>
      </c>
      <c r="N1872" t="str">
        <f t="shared" si="148"/>
        <v/>
      </c>
      <c r="O1872" t="str">
        <f t="shared" si="149"/>
        <v/>
      </c>
      <c r="P1872">
        <f t="shared" si="150"/>
        <v>0</v>
      </c>
      <c r="Q1872">
        <f t="shared" si="151"/>
        <v>0</v>
      </c>
      <c r="R1872">
        <f t="shared" si="152"/>
        <v>0</v>
      </c>
    </row>
    <row r="1873" spans="1:18" ht="15" customHeight="1">
      <c r="A1873" s="17" t="s">
        <v>380</v>
      </c>
      <c r="B1873" s="17" t="s">
        <v>247</v>
      </c>
      <c r="C1873" s="17" t="s">
        <v>36</v>
      </c>
      <c r="D1873" s="17" t="s">
        <v>95</v>
      </c>
      <c r="E1873" s="96" t="s">
        <v>38</v>
      </c>
      <c r="F1873" s="96" t="s">
        <v>38</v>
      </c>
      <c r="G1873" s="19">
        <v>0</v>
      </c>
      <c r="H1873" s="96" t="s">
        <v>38</v>
      </c>
      <c r="I1873" s="96" t="s">
        <v>38</v>
      </c>
      <c r="J1873" s="19">
        <v>249719.24</v>
      </c>
      <c r="K1873" s="19">
        <v>249719.24</v>
      </c>
      <c r="L1873" t="str">
        <f>VLOOKUP(LEFT(A1873,FIND("-",A1873)-1),MASTER!A:C,2,FALSE())</f>
        <v>Silver</v>
      </c>
      <c r="M1873" t="str">
        <f>VLOOKUP(LEFT(A1873,FIND("-",A1873)-1),MASTER!A:C,3,FALSE())</f>
        <v>Sale</v>
      </c>
      <c r="N1873" t="str">
        <f t="shared" si="148"/>
        <v/>
      </c>
      <c r="O1873" t="str">
        <f t="shared" si="149"/>
        <v/>
      </c>
      <c r="P1873">
        <f t="shared" si="150"/>
        <v>0</v>
      </c>
      <c r="Q1873">
        <f t="shared" si="151"/>
        <v>0</v>
      </c>
      <c r="R1873">
        <f t="shared" si="152"/>
        <v>0</v>
      </c>
    </row>
    <row r="1874" spans="1:18" ht="15" customHeight="1">
      <c r="A1874" s="17" t="s">
        <v>380</v>
      </c>
      <c r="B1874" s="17" t="s">
        <v>247</v>
      </c>
      <c r="C1874" s="17" t="s">
        <v>36</v>
      </c>
      <c r="D1874" s="17" t="s">
        <v>96</v>
      </c>
      <c r="E1874" s="96" t="s">
        <v>38</v>
      </c>
      <c r="F1874" s="96" t="s">
        <v>38</v>
      </c>
      <c r="G1874" s="19">
        <v>0</v>
      </c>
      <c r="H1874" s="96" t="s">
        <v>38</v>
      </c>
      <c r="I1874" s="96" t="s">
        <v>38</v>
      </c>
      <c r="J1874" s="19">
        <v>998.74</v>
      </c>
      <c r="K1874" s="19">
        <v>998.74</v>
      </c>
      <c r="L1874" t="str">
        <f>VLOOKUP(LEFT(A1874,FIND("-",A1874)-1),MASTER!A:C,2,FALSE())</f>
        <v>Silver</v>
      </c>
      <c r="M1874" t="str">
        <f>VLOOKUP(LEFT(A1874,FIND("-",A1874)-1),MASTER!A:C,3,FALSE())</f>
        <v>Sale</v>
      </c>
      <c r="N1874" t="str">
        <f t="shared" si="148"/>
        <v/>
      </c>
      <c r="O1874" t="str">
        <f t="shared" si="149"/>
        <v/>
      </c>
      <c r="P1874">
        <f t="shared" si="150"/>
        <v>0</v>
      </c>
      <c r="Q1874">
        <f t="shared" si="151"/>
        <v>0</v>
      </c>
      <c r="R1874">
        <f t="shared" si="152"/>
        <v>0</v>
      </c>
    </row>
    <row r="1875" spans="1:18" ht="15" customHeight="1">
      <c r="A1875" s="17" t="s">
        <v>380</v>
      </c>
      <c r="B1875" s="17" t="s">
        <v>247</v>
      </c>
      <c r="C1875" s="17" t="s">
        <v>36</v>
      </c>
      <c r="D1875" s="17" t="s">
        <v>44</v>
      </c>
      <c r="E1875" s="96" t="s">
        <v>38</v>
      </c>
      <c r="F1875" s="96" t="s">
        <v>38</v>
      </c>
      <c r="G1875" s="19">
        <v>0</v>
      </c>
      <c r="H1875" s="96" t="s">
        <v>38</v>
      </c>
      <c r="I1875" s="96" t="s">
        <v>38</v>
      </c>
      <c r="J1875" s="19">
        <v>33495.919999999998</v>
      </c>
      <c r="K1875" s="19">
        <v>33495.919999999998</v>
      </c>
      <c r="L1875" t="str">
        <f>VLOOKUP(LEFT(A1875,FIND("-",A1875)-1),MASTER!A:C,2,FALSE())</f>
        <v>Silver</v>
      </c>
      <c r="M1875" t="str">
        <f>VLOOKUP(LEFT(A1875,FIND("-",A1875)-1),MASTER!A:C,3,FALSE())</f>
        <v>Sale</v>
      </c>
      <c r="N1875" t="str">
        <f t="shared" si="148"/>
        <v/>
      </c>
      <c r="O1875" t="str">
        <f t="shared" si="149"/>
        <v/>
      </c>
      <c r="P1875">
        <f t="shared" si="150"/>
        <v>0</v>
      </c>
      <c r="Q1875">
        <f t="shared" si="151"/>
        <v>0</v>
      </c>
      <c r="R1875">
        <f t="shared" si="152"/>
        <v>0</v>
      </c>
    </row>
    <row r="1876" spans="1:18" ht="15" customHeight="1">
      <c r="A1876" s="17" t="s">
        <v>380</v>
      </c>
      <c r="B1876" s="17" t="s">
        <v>247</v>
      </c>
      <c r="C1876" s="17" t="s">
        <v>36</v>
      </c>
      <c r="D1876" s="17" t="s">
        <v>45</v>
      </c>
      <c r="E1876" s="96" t="s">
        <v>38</v>
      </c>
      <c r="F1876" s="96" t="s">
        <v>38</v>
      </c>
      <c r="G1876" s="19">
        <v>0</v>
      </c>
      <c r="H1876" s="96" t="s">
        <v>38</v>
      </c>
      <c r="I1876" s="96" t="s">
        <v>38</v>
      </c>
      <c r="J1876" s="19">
        <v>2243.34</v>
      </c>
      <c r="K1876" s="19">
        <v>2243.34</v>
      </c>
      <c r="L1876" t="str">
        <f>VLOOKUP(LEFT(A1876,FIND("-",A1876)-1),MASTER!A:C,2,FALSE())</f>
        <v>Silver</v>
      </c>
      <c r="M1876" t="str">
        <f>VLOOKUP(LEFT(A1876,FIND("-",A1876)-1),MASTER!A:C,3,FALSE())</f>
        <v>Sale</v>
      </c>
      <c r="N1876" t="str">
        <f t="shared" si="148"/>
        <v/>
      </c>
      <c r="O1876" t="str">
        <f t="shared" si="149"/>
        <v/>
      </c>
      <c r="P1876">
        <f t="shared" si="150"/>
        <v>0</v>
      </c>
      <c r="Q1876">
        <f t="shared" si="151"/>
        <v>0</v>
      </c>
      <c r="R1876">
        <f t="shared" si="152"/>
        <v>0</v>
      </c>
    </row>
    <row r="1877" spans="1:18" ht="15" customHeight="1">
      <c r="A1877" s="17" t="s">
        <v>380</v>
      </c>
      <c r="B1877" s="17" t="s">
        <v>247</v>
      </c>
      <c r="C1877" s="17" t="s">
        <v>36</v>
      </c>
      <c r="D1877" s="17" t="s">
        <v>40</v>
      </c>
      <c r="E1877" s="96" t="s">
        <v>38</v>
      </c>
      <c r="F1877" s="96" t="s">
        <v>38</v>
      </c>
      <c r="G1877" s="19">
        <v>0</v>
      </c>
      <c r="H1877" s="96" t="s">
        <v>38</v>
      </c>
      <c r="I1877" s="96" t="s">
        <v>38</v>
      </c>
      <c r="J1877" s="19">
        <v>2783.17</v>
      </c>
      <c r="K1877" s="19">
        <v>0</v>
      </c>
      <c r="L1877" t="str">
        <f>VLOOKUP(LEFT(A1877,FIND("-",A1877)-1),MASTER!A:C,2,FALSE())</f>
        <v>Silver</v>
      </c>
      <c r="M1877" t="str">
        <f>VLOOKUP(LEFT(A1877,FIND("-",A1877)-1),MASTER!A:C,3,FALSE())</f>
        <v>Sale</v>
      </c>
      <c r="N1877" t="str">
        <f t="shared" si="148"/>
        <v/>
      </c>
      <c r="O1877" t="str">
        <f t="shared" si="149"/>
        <v/>
      </c>
      <c r="P1877">
        <f t="shared" si="150"/>
        <v>0</v>
      </c>
      <c r="Q1877">
        <f t="shared" si="151"/>
        <v>0</v>
      </c>
      <c r="R1877">
        <f t="shared" si="152"/>
        <v>0</v>
      </c>
    </row>
    <row r="1878" spans="1:18" ht="15" customHeight="1">
      <c r="A1878" s="17" t="s">
        <v>380</v>
      </c>
      <c r="B1878" s="17" t="s">
        <v>247</v>
      </c>
      <c r="C1878" s="17" t="s">
        <v>36</v>
      </c>
      <c r="D1878" s="17" t="s">
        <v>41</v>
      </c>
      <c r="E1878" s="96" t="s">
        <v>38</v>
      </c>
      <c r="F1878" s="96" t="s">
        <v>38</v>
      </c>
      <c r="G1878" s="19">
        <v>0</v>
      </c>
      <c r="H1878" s="96" t="s">
        <v>38</v>
      </c>
      <c r="I1878" s="96" t="s">
        <v>38</v>
      </c>
      <c r="J1878" s="19">
        <v>2783.17</v>
      </c>
      <c r="K1878" s="19">
        <v>0</v>
      </c>
      <c r="L1878" t="str">
        <f>VLOOKUP(LEFT(A1878,FIND("-",A1878)-1),MASTER!A:C,2,FALSE())</f>
        <v>Silver</v>
      </c>
      <c r="M1878" t="str">
        <f>VLOOKUP(LEFT(A1878,FIND("-",A1878)-1),MASTER!A:C,3,FALSE())</f>
        <v>Sale</v>
      </c>
      <c r="N1878" t="str">
        <f t="shared" si="148"/>
        <v/>
      </c>
      <c r="O1878" t="str">
        <f t="shared" si="149"/>
        <v/>
      </c>
      <c r="P1878">
        <f t="shared" si="150"/>
        <v>0</v>
      </c>
      <c r="Q1878">
        <f t="shared" si="151"/>
        <v>0</v>
      </c>
      <c r="R1878">
        <f t="shared" si="152"/>
        <v>0</v>
      </c>
    </row>
    <row r="1879" spans="1:18" ht="15" customHeight="1">
      <c r="A1879" s="17" t="s">
        <v>380</v>
      </c>
      <c r="B1879" s="17" t="s">
        <v>247</v>
      </c>
      <c r="C1879" s="17" t="s">
        <v>36</v>
      </c>
      <c r="D1879" s="17" t="s">
        <v>40</v>
      </c>
      <c r="E1879" s="96" t="s">
        <v>38</v>
      </c>
      <c r="F1879" s="96" t="s">
        <v>38</v>
      </c>
      <c r="G1879" s="19">
        <v>0</v>
      </c>
      <c r="H1879" s="96" t="s">
        <v>38</v>
      </c>
      <c r="I1879" s="96" t="s">
        <v>38</v>
      </c>
      <c r="J1879" s="19">
        <v>594.91</v>
      </c>
      <c r="K1879" s="19">
        <v>0</v>
      </c>
      <c r="L1879" t="str">
        <f>VLOOKUP(LEFT(A1879,FIND("-",A1879)-1),MASTER!A:C,2,FALSE())</f>
        <v>Silver</v>
      </c>
      <c r="M1879" t="str">
        <f>VLOOKUP(LEFT(A1879,FIND("-",A1879)-1),MASTER!A:C,3,FALSE())</f>
        <v>Sale</v>
      </c>
      <c r="N1879" t="str">
        <f t="shared" si="148"/>
        <v/>
      </c>
      <c r="O1879" t="str">
        <f t="shared" si="149"/>
        <v/>
      </c>
      <c r="P1879">
        <f t="shared" si="150"/>
        <v>0</v>
      </c>
      <c r="Q1879">
        <f t="shared" si="151"/>
        <v>0</v>
      </c>
      <c r="R1879">
        <f t="shared" si="152"/>
        <v>0</v>
      </c>
    </row>
    <row r="1880" spans="1:18" ht="15" customHeight="1">
      <c r="A1880" s="17" t="s">
        <v>380</v>
      </c>
      <c r="B1880" s="17" t="s">
        <v>247</v>
      </c>
      <c r="C1880" s="17" t="s">
        <v>36</v>
      </c>
      <c r="D1880" s="17" t="s">
        <v>41</v>
      </c>
      <c r="E1880" s="96" t="s">
        <v>38</v>
      </c>
      <c r="F1880" s="96" t="s">
        <v>38</v>
      </c>
      <c r="G1880" s="19">
        <v>0</v>
      </c>
      <c r="H1880" s="96" t="s">
        <v>38</v>
      </c>
      <c r="I1880" s="96" t="s">
        <v>38</v>
      </c>
      <c r="J1880" s="19">
        <v>594.91</v>
      </c>
      <c r="K1880" s="19">
        <v>0</v>
      </c>
      <c r="L1880" t="str">
        <f>VLOOKUP(LEFT(A1880,FIND("-",A1880)-1),MASTER!A:C,2,FALSE())</f>
        <v>Silver</v>
      </c>
      <c r="M1880" t="str">
        <f>VLOOKUP(LEFT(A1880,FIND("-",A1880)-1),MASTER!A:C,3,FALSE())</f>
        <v>Sale</v>
      </c>
      <c r="N1880" t="str">
        <f t="shared" si="148"/>
        <v/>
      </c>
      <c r="O1880" t="str">
        <f t="shared" si="149"/>
        <v/>
      </c>
      <c r="P1880">
        <f t="shared" si="150"/>
        <v>0</v>
      </c>
      <c r="Q1880">
        <f t="shared" si="151"/>
        <v>0</v>
      </c>
      <c r="R1880">
        <f t="shared" si="152"/>
        <v>0</v>
      </c>
    </row>
    <row r="1881" spans="1:18" ht="15" customHeight="1">
      <c r="A1881" s="17" t="s">
        <v>380</v>
      </c>
      <c r="B1881" s="17" t="s">
        <v>247</v>
      </c>
      <c r="C1881" s="17" t="s">
        <v>36</v>
      </c>
      <c r="D1881" s="17" t="s">
        <v>97</v>
      </c>
      <c r="E1881" s="96" t="s">
        <v>38</v>
      </c>
      <c r="F1881" s="96" t="s">
        <v>38</v>
      </c>
      <c r="G1881" s="19">
        <v>0</v>
      </c>
      <c r="H1881" s="96" t="s">
        <v>38</v>
      </c>
      <c r="I1881" s="96" t="s">
        <v>38</v>
      </c>
      <c r="J1881" s="19">
        <v>3745.79</v>
      </c>
      <c r="K1881" s="19">
        <v>0</v>
      </c>
      <c r="L1881" t="str">
        <f>VLOOKUP(LEFT(A1881,FIND("-",A1881)-1),MASTER!A:C,2,FALSE())</f>
        <v>Silver</v>
      </c>
      <c r="M1881" t="str">
        <f>VLOOKUP(LEFT(A1881,FIND("-",A1881)-1),MASTER!A:C,3,FALSE())</f>
        <v>Sale</v>
      </c>
      <c r="N1881" t="str">
        <f t="shared" ref="N1881:N1944" si="153">IF(M1881="SALE",H1881,IF(M1881="Purchase",E1881,"False"))</f>
        <v/>
      </c>
      <c r="O1881" t="str">
        <f t="shared" ref="O1881:O1944" si="154">IF(M1881="SALE",I1881,IF(M1881="Purchase",F1881,"False"))</f>
        <v/>
      </c>
      <c r="P1881">
        <f t="shared" ref="P1881:P1944" si="155">IF(AND(N1881="",O1881=""),0,ROUND(N1881*O1881,3))</f>
        <v>0</v>
      </c>
      <c r="Q1881">
        <f t="shared" ref="Q1881:Q1944" si="156">IF(M1881="SALE",P1881,IF(M1881="Purchase",0,"FALSE"))</f>
        <v>0</v>
      </c>
      <c r="R1881">
        <f t="shared" ref="R1881:R1944" si="157">IF(M1881="Purchase",P1881,IF(M1881="Sale",0,"FALSE"))</f>
        <v>0</v>
      </c>
    </row>
    <row r="1882" spans="1:18" ht="15" customHeight="1">
      <c r="A1882" s="17" t="s">
        <v>380</v>
      </c>
      <c r="B1882" s="17" t="s">
        <v>247</v>
      </c>
      <c r="C1882" s="17" t="s">
        <v>36</v>
      </c>
      <c r="D1882" s="17" t="s">
        <v>98</v>
      </c>
      <c r="E1882" s="96" t="s">
        <v>38</v>
      </c>
      <c r="F1882" s="96" t="s">
        <v>38</v>
      </c>
      <c r="G1882" s="19">
        <v>0</v>
      </c>
      <c r="H1882" s="96" t="s">
        <v>38</v>
      </c>
      <c r="I1882" s="96" t="s">
        <v>38</v>
      </c>
      <c r="J1882" s="19">
        <v>3745.79</v>
      </c>
      <c r="K1882" s="19">
        <v>0</v>
      </c>
      <c r="L1882" t="str">
        <f>VLOOKUP(LEFT(A1882,FIND("-",A1882)-1),MASTER!A:C,2,FALSE())</f>
        <v>Silver</v>
      </c>
      <c r="M1882" t="str">
        <f>VLOOKUP(LEFT(A1882,FIND("-",A1882)-1),MASTER!A:C,3,FALSE())</f>
        <v>Sale</v>
      </c>
      <c r="N1882" t="str">
        <f t="shared" si="153"/>
        <v/>
      </c>
      <c r="O1882" t="str">
        <f t="shared" si="154"/>
        <v/>
      </c>
      <c r="P1882">
        <f t="shared" si="155"/>
        <v>0</v>
      </c>
      <c r="Q1882">
        <f t="shared" si="156"/>
        <v>0</v>
      </c>
      <c r="R1882">
        <f t="shared" si="157"/>
        <v>0</v>
      </c>
    </row>
    <row r="1883" spans="1:18" ht="15" customHeight="1">
      <c r="A1883" s="17" t="s">
        <v>380</v>
      </c>
      <c r="B1883" s="17" t="s">
        <v>247</v>
      </c>
      <c r="C1883" s="17" t="s">
        <v>36</v>
      </c>
      <c r="D1883" s="17" t="s">
        <v>97</v>
      </c>
      <c r="E1883" s="96" t="s">
        <v>38</v>
      </c>
      <c r="F1883" s="96" t="s">
        <v>38</v>
      </c>
      <c r="G1883" s="19">
        <v>0</v>
      </c>
      <c r="H1883" s="96" t="s">
        <v>38</v>
      </c>
      <c r="I1883" s="96" t="s">
        <v>38</v>
      </c>
      <c r="J1883" s="19">
        <v>14.98</v>
      </c>
      <c r="K1883" s="19">
        <v>0</v>
      </c>
      <c r="L1883" t="str">
        <f>VLOOKUP(LEFT(A1883,FIND("-",A1883)-1),MASTER!A:C,2,FALSE())</f>
        <v>Silver</v>
      </c>
      <c r="M1883" t="str">
        <f>VLOOKUP(LEFT(A1883,FIND("-",A1883)-1),MASTER!A:C,3,FALSE())</f>
        <v>Sale</v>
      </c>
      <c r="N1883" t="str">
        <f t="shared" si="153"/>
        <v/>
      </c>
      <c r="O1883" t="str">
        <f t="shared" si="154"/>
        <v/>
      </c>
      <c r="P1883">
        <f t="shared" si="155"/>
        <v>0</v>
      </c>
      <c r="Q1883">
        <f t="shared" si="156"/>
        <v>0</v>
      </c>
      <c r="R1883">
        <f t="shared" si="157"/>
        <v>0</v>
      </c>
    </row>
    <row r="1884" spans="1:18" ht="15" customHeight="1">
      <c r="A1884" s="17" t="s">
        <v>380</v>
      </c>
      <c r="B1884" s="17" t="s">
        <v>247</v>
      </c>
      <c r="C1884" s="17" t="s">
        <v>36</v>
      </c>
      <c r="D1884" s="17" t="s">
        <v>98</v>
      </c>
      <c r="E1884" s="96" t="s">
        <v>38</v>
      </c>
      <c r="F1884" s="96" t="s">
        <v>38</v>
      </c>
      <c r="G1884" s="19">
        <v>0</v>
      </c>
      <c r="H1884" s="96" t="s">
        <v>38</v>
      </c>
      <c r="I1884" s="96" t="s">
        <v>38</v>
      </c>
      <c r="J1884" s="19">
        <v>14.98</v>
      </c>
      <c r="K1884" s="19">
        <v>0</v>
      </c>
      <c r="L1884" t="str">
        <f>VLOOKUP(LEFT(A1884,FIND("-",A1884)-1),MASTER!A:C,2,FALSE())</f>
        <v>Silver</v>
      </c>
      <c r="M1884" t="str">
        <f>VLOOKUP(LEFT(A1884,FIND("-",A1884)-1),MASTER!A:C,3,FALSE())</f>
        <v>Sale</v>
      </c>
      <c r="N1884" t="str">
        <f t="shared" si="153"/>
        <v/>
      </c>
      <c r="O1884" t="str">
        <f t="shared" si="154"/>
        <v/>
      </c>
      <c r="P1884">
        <f t="shared" si="155"/>
        <v>0</v>
      </c>
      <c r="Q1884">
        <f t="shared" si="156"/>
        <v>0</v>
      </c>
      <c r="R1884">
        <f t="shared" si="157"/>
        <v>0</v>
      </c>
    </row>
    <row r="1885" spans="1:18" ht="15" customHeight="1">
      <c r="A1885" s="17" t="s">
        <v>380</v>
      </c>
      <c r="B1885" s="17" t="s">
        <v>247</v>
      </c>
      <c r="C1885" s="17" t="s">
        <v>36</v>
      </c>
      <c r="D1885" s="17" t="s">
        <v>46</v>
      </c>
      <c r="E1885" s="96" t="s">
        <v>38</v>
      </c>
      <c r="F1885" s="96" t="s">
        <v>38</v>
      </c>
      <c r="G1885" s="19">
        <v>0</v>
      </c>
      <c r="H1885" s="96" t="s">
        <v>38</v>
      </c>
      <c r="I1885" s="96" t="s">
        <v>38</v>
      </c>
      <c r="J1885" s="19">
        <v>502.44</v>
      </c>
      <c r="K1885" s="19">
        <v>0</v>
      </c>
      <c r="L1885" t="str">
        <f>VLOOKUP(LEFT(A1885,FIND("-",A1885)-1),MASTER!A:C,2,FALSE())</f>
        <v>Silver</v>
      </c>
      <c r="M1885" t="str">
        <f>VLOOKUP(LEFT(A1885,FIND("-",A1885)-1),MASTER!A:C,3,FALSE())</f>
        <v>Sale</v>
      </c>
      <c r="N1885" t="str">
        <f t="shared" si="153"/>
        <v/>
      </c>
      <c r="O1885" t="str">
        <f t="shared" si="154"/>
        <v/>
      </c>
      <c r="P1885">
        <f t="shared" si="155"/>
        <v>0</v>
      </c>
      <c r="Q1885">
        <f t="shared" si="156"/>
        <v>0</v>
      </c>
      <c r="R1885">
        <f t="shared" si="157"/>
        <v>0</v>
      </c>
    </row>
    <row r="1886" spans="1:18" ht="15" customHeight="1">
      <c r="A1886" s="17" t="s">
        <v>380</v>
      </c>
      <c r="B1886" s="17" t="s">
        <v>247</v>
      </c>
      <c r="C1886" s="17" t="s">
        <v>36</v>
      </c>
      <c r="D1886" s="17" t="s">
        <v>47</v>
      </c>
      <c r="E1886" s="96" t="s">
        <v>38</v>
      </c>
      <c r="F1886" s="96" t="s">
        <v>38</v>
      </c>
      <c r="G1886" s="19">
        <v>0</v>
      </c>
      <c r="H1886" s="96" t="s">
        <v>38</v>
      </c>
      <c r="I1886" s="96" t="s">
        <v>38</v>
      </c>
      <c r="J1886" s="19">
        <v>502.44</v>
      </c>
      <c r="K1886" s="19">
        <v>0</v>
      </c>
      <c r="L1886" t="str">
        <f>VLOOKUP(LEFT(A1886,FIND("-",A1886)-1),MASTER!A:C,2,FALSE())</f>
        <v>Silver</v>
      </c>
      <c r="M1886" t="str">
        <f>VLOOKUP(LEFT(A1886,FIND("-",A1886)-1),MASTER!A:C,3,FALSE())</f>
        <v>Sale</v>
      </c>
      <c r="N1886" t="str">
        <f t="shared" si="153"/>
        <v/>
      </c>
      <c r="O1886" t="str">
        <f t="shared" si="154"/>
        <v/>
      </c>
      <c r="P1886">
        <f t="shared" si="155"/>
        <v>0</v>
      </c>
      <c r="Q1886">
        <f t="shared" si="156"/>
        <v>0</v>
      </c>
      <c r="R1886">
        <f t="shared" si="157"/>
        <v>0</v>
      </c>
    </row>
    <row r="1887" spans="1:18" ht="15" customHeight="1">
      <c r="A1887" s="17" t="s">
        <v>380</v>
      </c>
      <c r="B1887" s="17" t="s">
        <v>247</v>
      </c>
      <c r="C1887" s="17" t="s">
        <v>36</v>
      </c>
      <c r="D1887" s="17" t="s">
        <v>46</v>
      </c>
      <c r="E1887" s="96" t="s">
        <v>38</v>
      </c>
      <c r="F1887" s="96" t="s">
        <v>38</v>
      </c>
      <c r="G1887" s="19">
        <v>0</v>
      </c>
      <c r="H1887" s="96" t="s">
        <v>38</v>
      </c>
      <c r="I1887" s="96" t="s">
        <v>38</v>
      </c>
      <c r="J1887" s="19">
        <v>33.65</v>
      </c>
      <c r="K1887" s="19">
        <v>0</v>
      </c>
      <c r="L1887" t="str">
        <f>VLOOKUP(LEFT(A1887,FIND("-",A1887)-1),MASTER!A:C,2,FALSE())</f>
        <v>Silver</v>
      </c>
      <c r="M1887" t="str">
        <f>VLOOKUP(LEFT(A1887,FIND("-",A1887)-1),MASTER!A:C,3,FALSE())</f>
        <v>Sale</v>
      </c>
      <c r="N1887" t="str">
        <f t="shared" si="153"/>
        <v/>
      </c>
      <c r="O1887" t="str">
        <f t="shared" si="154"/>
        <v/>
      </c>
      <c r="P1887">
        <f t="shared" si="155"/>
        <v>0</v>
      </c>
      <c r="Q1887">
        <f t="shared" si="156"/>
        <v>0</v>
      </c>
      <c r="R1887">
        <f t="shared" si="157"/>
        <v>0</v>
      </c>
    </row>
    <row r="1888" spans="1:18" ht="15" customHeight="1">
      <c r="A1888" s="17" t="s">
        <v>380</v>
      </c>
      <c r="B1888" s="17" t="s">
        <v>247</v>
      </c>
      <c r="C1888" s="17" t="s">
        <v>36</v>
      </c>
      <c r="D1888" s="17" t="s">
        <v>47</v>
      </c>
      <c r="E1888" s="96" t="s">
        <v>38</v>
      </c>
      <c r="F1888" s="96" t="s">
        <v>38</v>
      </c>
      <c r="G1888" s="19">
        <v>0</v>
      </c>
      <c r="H1888" s="96" t="s">
        <v>38</v>
      </c>
      <c r="I1888" s="96" t="s">
        <v>38</v>
      </c>
      <c r="J1888" s="19">
        <v>33.65</v>
      </c>
      <c r="K1888" s="19">
        <v>0</v>
      </c>
      <c r="L1888" t="str">
        <f>VLOOKUP(LEFT(A1888,FIND("-",A1888)-1),MASTER!A:C,2,FALSE())</f>
        <v>Silver</v>
      </c>
      <c r="M1888" t="str">
        <f>VLOOKUP(LEFT(A1888,FIND("-",A1888)-1),MASTER!A:C,3,FALSE())</f>
        <v>Sale</v>
      </c>
      <c r="N1888" t="str">
        <f t="shared" si="153"/>
        <v/>
      </c>
      <c r="O1888" t="str">
        <f t="shared" si="154"/>
        <v/>
      </c>
      <c r="P1888">
        <f t="shared" si="155"/>
        <v>0</v>
      </c>
      <c r="Q1888">
        <f t="shared" si="156"/>
        <v>0</v>
      </c>
      <c r="R1888">
        <f t="shared" si="157"/>
        <v>0</v>
      </c>
    </row>
    <row r="1889" spans="1:18" ht="15" customHeight="1">
      <c r="A1889" s="17" t="s">
        <v>380</v>
      </c>
      <c r="B1889" s="17" t="s">
        <v>247</v>
      </c>
      <c r="C1889" s="17" t="s">
        <v>36</v>
      </c>
      <c r="D1889" s="17" t="s">
        <v>42</v>
      </c>
      <c r="E1889" s="96" t="s">
        <v>38</v>
      </c>
      <c r="F1889" s="96" t="s">
        <v>38</v>
      </c>
      <c r="G1889" s="19">
        <v>0.12</v>
      </c>
      <c r="H1889" s="96" t="s">
        <v>38</v>
      </c>
      <c r="I1889" s="96" t="s">
        <v>38</v>
      </c>
      <c r="J1889" s="19">
        <v>0</v>
      </c>
      <c r="K1889" s="19">
        <v>0</v>
      </c>
      <c r="L1889" t="str">
        <f>VLOOKUP(LEFT(A1889,FIND("-",A1889)-1),MASTER!A:C,2,FALSE())</f>
        <v>Silver</v>
      </c>
      <c r="M1889" t="str">
        <f>VLOOKUP(LEFT(A1889,FIND("-",A1889)-1),MASTER!A:C,3,FALSE())</f>
        <v>Sale</v>
      </c>
      <c r="N1889" t="str">
        <f t="shared" si="153"/>
        <v/>
      </c>
      <c r="O1889" t="str">
        <f t="shared" si="154"/>
        <v/>
      </c>
      <c r="P1889">
        <f t="shared" si="155"/>
        <v>0</v>
      </c>
      <c r="Q1889">
        <f t="shared" si="156"/>
        <v>0</v>
      </c>
      <c r="R1889">
        <f t="shared" si="157"/>
        <v>0</v>
      </c>
    </row>
    <row r="1890" spans="1:18" ht="15" customHeight="1">
      <c r="A1890" s="17" t="s">
        <v>380</v>
      </c>
      <c r="B1890" s="17" t="s">
        <v>247</v>
      </c>
      <c r="C1890" s="17" t="s">
        <v>36</v>
      </c>
      <c r="D1890" s="17" t="s">
        <v>43</v>
      </c>
      <c r="E1890" s="96" t="s">
        <v>38</v>
      </c>
      <c r="F1890" s="96" t="s">
        <v>38</v>
      </c>
      <c r="G1890" s="19">
        <v>527012</v>
      </c>
      <c r="H1890" s="96" t="s">
        <v>38</v>
      </c>
      <c r="I1890" s="96" t="s">
        <v>38</v>
      </c>
      <c r="J1890" s="19">
        <v>0</v>
      </c>
      <c r="K1890" s="19">
        <v>0</v>
      </c>
      <c r="L1890" t="str">
        <f>VLOOKUP(LEFT(A1890,FIND("-",A1890)-1),MASTER!A:C,2,FALSE())</f>
        <v>Silver</v>
      </c>
      <c r="M1890" t="str">
        <f>VLOOKUP(LEFT(A1890,FIND("-",A1890)-1),MASTER!A:C,3,FALSE())</f>
        <v>Sale</v>
      </c>
      <c r="N1890" t="str">
        <f t="shared" si="153"/>
        <v/>
      </c>
      <c r="O1890" t="str">
        <f t="shared" si="154"/>
        <v/>
      </c>
      <c r="P1890">
        <f t="shared" si="155"/>
        <v>0</v>
      </c>
      <c r="Q1890">
        <f t="shared" si="156"/>
        <v>0</v>
      </c>
      <c r="R1890">
        <f t="shared" si="157"/>
        <v>0</v>
      </c>
    </row>
    <row r="1891" spans="1:18" ht="15" customHeight="1">
      <c r="A1891" s="17" t="s">
        <v>381</v>
      </c>
      <c r="B1891" s="17" t="s">
        <v>247</v>
      </c>
      <c r="C1891" s="17" t="s">
        <v>36</v>
      </c>
      <c r="D1891" s="17" t="s">
        <v>37</v>
      </c>
      <c r="E1891" s="96" t="s">
        <v>38</v>
      </c>
      <c r="F1891" s="19">
        <v>0</v>
      </c>
      <c r="G1891" s="19">
        <v>0</v>
      </c>
      <c r="H1891" s="97">
        <v>59.311999999999998</v>
      </c>
      <c r="I1891" s="19">
        <v>82.33</v>
      </c>
      <c r="J1891" s="19">
        <v>16101.37</v>
      </c>
      <c r="K1891" s="19">
        <v>16101.37</v>
      </c>
      <c r="L1891" t="str">
        <f>VLOOKUP(LEFT(A1891,FIND("-",A1891)-1),MASTER!A:C,2,FALSE())</f>
        <v>Silver</v>
      </c>
      <c r="M1891" t="str">
        <f>VLOOKUP(LEFT(A1891,FIND("-",A1891)-1),MASTER!A:C,3,FALSE())</f>
        <v>Sale</v>
      </c>
      <c r="N1891">
        <f t="shared" si="153"/>
        <v>59.311999999999998</v>
      </c>
      <c r="O1891">
        <f t="shared" si="154"/>
        <v>82.33</v>
      </c>
      <c r="P1891">
        <f t="shared" si="155"/>
        <v>4883.1570000000002</v>
      </c>
      <c r="Q1891">
        <f t="shared" si="156"/>
        <v>4883.1570000000002</v>
      </c>
      <c r="R1891">
        <f t="shared" si="157"/>
        <v>0</v>
      </c>
    </row>
    <row r="1892" spans="1:18" ht="15" customHeight="1">
      <c r="A1892" s="17" t="s">
        <v>381</v>
      </c>
      <c r="B1892" s="17" t="s">
        <v>247</v>
      </c>
      <c r="C1892" s="17" t="s">
        <v>36</v>
      </c>
      <c r="D1892" s="17" t="s">
        <v>40</v>
      </c>
      <c r="E1892" s="96" t="s">
        <v>38</v>
      </c>
      <c r="F1892" s="96" t="s">
        <v>38</v>
      </c>
      <c r="G1892" s="19">
        <v>0</v>
      </c>
      <c r="H1892" s="96" t="s">
        <v>38</v>
      </c>
      <c r="I1892" s="96" t="s">
        <v>38</v>
      </c>
      <c r="J1892" s="19">
        <v>241.52</v>
      </c>
      <c r="K1892" s="19">
        <v>0</v>
      </c>
      <c r="L1892" t="str">
        <f>VLOOKUP(LEFT(A1892,FIND("-",A1892)-1),MASTER!A:C,2,FALSE())</f>
        <v>Silver</v>
      </c>
      <c r="M1892" t="str">
        <f>VLOOKUP(LEFT(A1892,FIND("-",A1892)-1),MASTER!A:C,3,FALSE())</f>
        <v>Sale</v>
      </c>
      <c r="N1892" t="str">
        <f t="shared" si="153"/>
        <v/>
      </c>
      <c r="O1892" t="str">
        <f t="shared" si="154"/>
        <v/>
      </c>
      <c r="P1892">
        <f t="shared" si="155"/>
        <v>0</v>
      </c>
      <c r="Q1892">
        <f t="shared" si="156"/>
        <v>0</v>
      </c>
      <c r="R1892">
        <f t="shared" si="157"/>
        <v>0</v>
      </c>
    </row>
    <row r="1893" spans="1:18" ht="15" customHeight="1">
      <c r="A1893" s="17" t="s">
        <v>381</v>
      </c>
      <c r="B1893" s="17" t="s">
        <v>247</v>
      </c>
      <c r="C1893" s="17" t="s">
        <v>36</v>
      </c>
      <c r="D1893" s="17" t="s">
        <v>41</v>
      </c>
      <c r="E1893" s="96" t="s">
        <v>38</v>
      </c>
      <c r="F1893" s="96" t="s">
        <v>38</v>
      </c>
      <c r="G1893" s="19">
        <v>0</v>
      </c>
      <c r="H1893" s="96" t="s">
        <v>38</v>
      </c>
      <c r="I1893" s="96" t="s">
        <v>38</v>
      </c>
      <c r="J1893" s="19">
        <v>241.52</v>
      </c>
      <c r="K1893" s="19">
        <v>0</v>
      </c>
      <c r="L1893" t="str">
        <f>VLOOKUP(LEFT(A1893,FIND("-",A1893)-1),MASTER!A:C,2,FALSE())</f>
        <v>Silver</v>
      </c>
      <c r="M1893" t="str">
        <f>VLOOKUP(LEFT(A1893,FIND("-",A1893)-1),MASTER!A:C,3,FALSE())</f>
        <v>Sale</v>
      </c>
      <c r="N1893" t="str">
        <f t="shared" si="153"/>
        <v/>
      </c>
      <c r="O1893" t="str">
        <f t="shared" si="154"/>
        <v/>
      </c>
      <c r="P1893">
        <f t="shared" si="155"/>
        <v>0</v>
      </c>
      <c r="Q1893">
        <f t="shared" si="156"/>
        <v>0</v>
      </c>
      <c r="R1893">
        <f t="shared" si="157"/>
        <v>0</v>
      </c>
    </row>
    <row r="1894" spans="1:18" ht="15" customHeight="1">
      <c r="A1894" s="17" t="s">
        <v>381</v>
      </c>
      <c r="B1894" s="17" t="s">
        <v>247</v>
      </c>
      <c r="C1894" s="17" t="s">
        <v>36</v>
      </c>
      <c r="D1894" s="17" t="s">
        <v>42</v>
      </c>
      <c r="E1894" s="96" t="s">
        <v>38</v>
      </c>
      <c r="F1894" s="96" t="s">
        <v>38</v>
      </c>
      <c r="G1894" s="19">
        <v>0.41</v>
      </c>
      <c r="H1894" s="96" t="s">
        <v>38</v>
      </c>
      <c r="I1894" s="96" t="s">
        <v>38</v>
      </c>
      <c r="J1894" s="19">
        <v>0</v>
      </c>
      <c r="K1894" s="19">
        <v>0</v>
      </c>
      <c r="L1894" t="str">
        <f>VLOOKUP(LEFT(A1894,FIND("-",A1894)-1),MASTER!A:C,2,FALSE())</f>
        <v>Silver</v>
      </c>
      <c r="M1894" t="str">
        <f>VLOOKUP(LEFT(A1894,FIND("-",A1894)-1),MASTER!A:C,3,FALSE())</f>
        <v>Sale</v>
      </c>
      <c r="N1894" t="str">
        <f t="shared" si="153"/>
        <v/>
      </c>
      <c r="O1894" t="str">
        <f t="shared" si="154"/>
        <v/>
      </c>
      <c r="P1894">
        <f t="shared" si="155"/>
        <v>0</v>
      </c>
      <c r="Q1894">
        <f t="shared" si="156"/>
        <v>0</v>
      </c>
      <c r="R1894">
        <f t="shared" si="157"/>
        <v>0</v>
      </c>
    </row>
    <row r="1895" spans="1:18" ht="15" customHeight="1">
      <c r="A1895" s="17" t="s">
        <v>381</v>
      </c>
      <c r="B1895" s="17" t="s">
        <v>247</v>
      </c>
      <c r="C1895" s="17" t="s">
        <v>36</v>
      </c>
      <c r="D1895" s="17" t="s">
        <v>43</v>
      </c>
      <c r="E1895" s="96" t="s">
        <v>38</v>
      </c>
      <c r="F1895" s="96" t="s">
        <v>38</v>
      </c>
      <c r="G1895" s="19">
        <v>16584</v>
      </c>
      <c r="H1895" s="96" t="s">
        <v>38</v>
      </c>
      <c r="I1895" s="96" t="s">
        <v>38</v>
      </c>
      <c r="J1895" s="19">
        <v>0</v>
      </c>
      <c r="K1895" s="19">
        <v>0</v>
      </c>
      <c r="L1895" t="str">
        <f>VLOOKUP(LEFT(A1895,FIND("-",A1895)-1),MASTER!A:C,2,FALSE())</f>
        <v>Silver</v>
      </c>
      <c r="M1895" t="str">
        <f>VLOOKUP(LEFT(A1895,FIND("-",A1895)-1),MASTER!A:C,3,FALSE())</f>
        <v>Sale</v>
      </c>
      <c r="N1895" t="str">
        <f t="shared" si="153"/>
        <v/>
      </c>
      <c r="O1895" t="str">
        <f t="shared" si="154"/>
        <v/>
      </c>
      <c r="P1895">
        <f t="shared" si="155"/>
        <v>0</v>
      </c>
      <c r="Q1895">
        <f t="shared" si="156"/>
        <v>0</v>
      </c>
      <c r="R1895">
        <f t="shared" si="157"/>
        <v>0</v>
      </c>
    </row>
    <row r="1896" spans="1:18" ht="15" customHeight="1">
      <c r="A1896" s="17" t="s">
        <v>382</v>
      </c>
      <c r="B1896" s="17" t="s">
        <v>247</v>
      </c>
      <c r="C1896" s="17" t="s">
        <v>36</v>
      </c>
      <c r="D1896" s="17" t="s">
        <v>37</v>
      </c>
      <c r="E1896" s="96" t="s">
        <v>38</v>
      </c>
      <c r="F1896" s="19">
        <v>0</v>
      </c>
      <c r="G1896" s="19">
        <v>0</v>
      </c>
      <c r="H1896" s="97">
        <v>2031.5350000000001</v>
      </c>
      <c r="I1896" s="19">
        <v>82.33</v>
      </c>
      <c r="J1896" s="19">
        <v>64458.5</v>
      </c>
      <c r="K1896" s="19">
        <v>64458.5</v>
      </c>
      <c r="L1896" t="str">
        <f>VLOOKUP(LEFT(A1896,FIND("-",A1896)-1),MASTER!A:C,2,FALSE())</f>
        <v>Silver</v>
      </c>
      <c r="M1896" t="str">
        <f>VLOOKUP(LEFT(A1896,FIND("-",A1896)-1),MASTER!A:C,3,FALSE())</f>
        <v>Sale</v>
      </c>
      <c r="N1896">
        <f t="shared" si="153"/>
        <v>2031.5350000000001</v>
      </c>
      <c r="O1896">
        <f t="shared" si="154"/>
        <v>82.33</v>
      </c>
      <c r="P1896">
        <f t="shared" si="155"/>
        <v>167256.277</v>
      </c>
      <c r="Q1896">
        <f t="shared" si="156"/>
        <v>167256.277</v>
      </c>
      <c r="R1896">
        <f t="shared" si="157"/>
        <v>0</v>
      </c>
    </row>
    <row r="1897" spans="1:18" ht="15" customHeight="1">
      <c r="A1897" s="17" t="s">
        <v>382</v>
      </c>
      <c r="B1897" s="17" t="s">
        <v>247</v>
      </c>
      <c r="C1897" s="17" t="s">
        <v>36</v>
      </c>
      <c r="D1897" s="17" t="s">
        <v>39</v>
      </c>
      <c r="E1897" s="96" t="s">
        <v>38</v>
      </c>
      <c r="F1897" s="96" t="s">
        <v>38</v>
      </c>
      <c r="G1897" s="19">
        <v>0</v>
      </c>
      <c r="H1897" s="96" t="s">
        <v>38</v>
      </c>
      <c r="I1897" s="96" t="s">
        <v>38</v>
      </c>
      <c r="J1897" s="19">
        <v>14059.97</v>
      </c>
      <c r="K1897" s="19">
        <v>14059.97</v>
      </c>
      <c r="L1897" t="str">
        <f>VLOOKUP(LEFT(A1897,FIND("-",A1897)-1),MASTER!A:C,2,FALSE())</f>
        <v>Silver</v>
      </c>
      <c r="M1897" t="str">
        <f>VLOOKUP(LEFT(A1897,FIND("-",A1897)-1),MASTER!A:C,3,FALSE())</f>
        <v>Sale</v>
      </c>
      <c r="N1897" t="str">
        <f t="shared" si="153"/>
        <v/>
      </c>
      <c r="O1897" t="str">
        <f t="shared" si="154"/>
        <v/>
      </c>
      <c r="P1897">
        <f t="shared" si="155"/>
        <v>0</v>
      </c>
      <c r="Q1897">
        <f t="shared" si="156"/>
        <v>0</v>
      </c>
      <c r="R1897">
        <f t="shared" si="157"/>
        <v>0</v>
      </c>
    </row>
    <row r="1898" spans="1:18" ht="15" customHeight="1">
      <c r="A1898" s="17" t="s">
        <v>382</v>
      </c>
      <c r="B1898" s="17" t="s">
        <v>247</v>
      </c>
      <c r="C1898" s="17" t="s">
        <v>36</v>
      </c>
      <c r="D1898" s="17" t="s">
        <v>44</v>
      </c>
      <c r="E1898" s="96" t="s">
        <v>38</v>
      </c>
      <c r="F1898" s="96" t="s">
        <v>38</v>
      </c>
      <c r="G1898" s="19">
        <v>0</v>
      </c>
      <c r="H1898" s="96" t="s">
        <v>38</v>
      </c>
      <c r="I1898" s="96" t="s">
        <v>38</v>
      </c>
      <c r="J1898" s="19">
        <v>33139.1</v>
      </c>
      <c r="K1898" s="19">
        <v>33139.1</v>
      </c>
      <c r="L1898" t="str">
        <f>VLOOKUP(LEFT(A1898,FIND("-",A1898)-1),MASTER!A:C,2,FALSE())</f>
        <v>Silver</v>
      </c>
      <c r="M1898" t="str">
        <f>VLOOKUP(LEFT(A1898,FIND("-",A1898)-1),MASTER!A:C,3,FALSE())</f>
        <v>Sale</v>
      </c>
      <c r="N1898" t="str">
        <f t="shared" si="153"/>
        <v/>
      </c>
      <c r="O1898" t="str">
        <f t="shared" si="154"/>
        <v/>
      </c>
      <c r="P1898">
        <f t="shared" si="155"/>
        <v>0</v>
      </c>
      <c r="Q1898">
        <f t="shared" si="156"/>
        <v>0</v>
      </c>
      <c r="R1898">
        <f t="shared" si="157"/>
        <v>0</v>
      </c>
    </row>
    <row r="1899" spans="1:18" ht="15" customHeight="1">
      <c r="A1899" s="17" t="s">
        <v>382</v>
      </c>
      <c r="B1899" s="17" t="s">
        <v>247</v>
      </c>
      <c r="C1899" s="17" t="s">
        <v>36</v>
      </c>
      <c r="D1899" s="17" t="s">
        <v>45</v>
      </c>
      <c r="E1899" s="96" t="s">
        <v>38</v>
      </c>
      <c r="F1899" s="96" t="s">
        <v>38</v>
      </c>
      <c r="G1899" s="19">
        <v>0</v>
      </c>
      <c r="H1899" s="96" t="s">
        <v>38</v>
      </c>
      <c r="I1899" s="96" t="s">
        <v>38</v>
      </c>
      <c r="J1899" s="19">
        <v>5243.68</v>
      </c>
      <c r="K1899" s="19">
        <v>5243.68</v>
      </c>
      <c r="L1899" t="str">
        <f>VLOOKUP(LEFT(A1899,FIND("-",A1899)-1),MASTER!A:C,2,FALSE())</f>
        <v>Silver</v>
      </c>
      <c r="M1899" t="str">
        <f>VLOOKUP(LEFT(A1899,FIND("-",A1899)-1),MASTER!A:C,3,FALSE())</f>
        <v>Sale</v>
      </c>
      <c r="N1899" t="str">
        <f t="shared" si="153"/>
        <v/>
      </c>
      <c r="O1899" t="str">
        <f t="shared" si="154"/>
        <v/>
      </c>
      <c r="P1899">
        <f t="shared" si="155"/>
        <v>0</v>
      </c>
      <c r="Q1899">
        <f t="shared" si="156"/>
        <v>0</v>
      </c>
      <c r="R1899">
        <f t="shared" si="157"/>
        <v>0</v>
      </c>
    </row>
    <row r="1900" spans="1:18" ht="15" customHeight="1">
      <c r="A1900" s="17" t="s">
        <v>382</v>
      </c>
      <c r="B1900" s="17" t="s">
        <v>247</v>
      </c>
      <c r="C1900" s="17" t="s">
        <v>36</v>
      </c>
      <c r="D1900" s="17" t="s">
        <v>95</v>
      </c>
      <c r="E1900" s="96" t="s">
        <v>38</v>
      </c>
      <c r="F1900" s="96" t="s">
        <v>38</v>
      </c>
      <c r="G1900" s="19">
        <v>0</v>
      </c>
      <c r="H1900" s="96" t="s">
        <v>38</v>
      </c>
      <c r="I1900" s="96" t="s">
        <v>38</v>
      </c>
      <c r="J1900" s="19">
        <v>69658.600000000006</v>
      </c>
      <c r="K1900" s="19">
        <v>69658.600000000006</v>
      </c>
      <c r="L1900" t="str">
        <f>VLOOKUP(LEFT(A1900,FIND("-",A1900)-1),MASTER!A:C,2,FALSE())</f>
        <v>Silver</v>
      </c>
      <c r="M1900" t="str">
        <f>VLOOKUP(LEFT(A1900,FIND("-",A1900)-1),MASTER!A:C,3,FALSE())</f>
        <v>Sale</v>
      </c>
      <c r="N1900" t="str">
        <f t="shared" si="153"/>
        <v/>
      </c>
      <c r="O1900" t="str">
        <f t="shared" si="154"/>
        <v/>
      </c>
      <c r="P1900">
        <f t="shared" si="155"/>
        <v>0</v>
      </c>
      <c r="Q1900">
        <f t="shared" si="156"/>
        <v>0</v>
      </c>
      <c r="R1900">
        <f t="shared" si="157"/>
        <v>0</v>
      </c>
    </row>
    <row r="1901" spans="1:18" ht="15" customHeight="1">
      <c r="A1901" s="17" t="s">
        <v>382</v>
      </c>
      <c r="B1901" s="17" t="s">
        <v>247</v>
      </c>
      <c r="C1901" s="17" t="s">
        <v>36</v>
      </c>
      <c r="D1901" s="17" t="s">
        <v>96</v>
      </c>
      <c r="E1901" s="96" t="s">
        <v>38</v>
      </c>
      <c r="F1901" s="96" t="s">
        <v>38</v>
      </c>
      <c r="G1901" s="19">
        <v>0</v>
      </c>
      <c r="H1901" s="96" t="s">
        <v>38</v>
      </c>
      <c r="I1901" s="96" t="s">
        <v>38</v>
      </c>
      <c r="J1901" s="19">
        <v>278.60000000000002</v>
      </c>
      <c r="K1901" s="19">
        <v>278.60000000000002</v>
      </c>
      <c r="L1901" t="str">
        <f>VLOOKUP(LEFT(A1901,FIND("-",A1901)-1),MASTER!A:C,2,FALSE())</f>
        <v>Silver</v>
      </c>
      <c r="M1901" t="str">
        <f>VLOOKUP(LEFT(A1901,FIND("-",A1901)-1),MASTER!A:C,3,FALSE())</f>
        <v>Sale</v>
      </c>
      <c r="N1901" t="str">
        <f t="shared" si="153"/>
        <v/>
      </c>
      <c r="O1901" t="str">
        <f t="shared" si="154"/>
        <v/>
      </c>
      <c r="P1901">
        <f t="shared" si="155"/>
        <v>0</v>
      </c>
      <c r="Q1901">
        <f t="shared" si="156"/>
        <v>0</v>
      </c>
      <c r="R1901">
        <f t="shared" si="157"/>
        <v>0</v>
      </c>
    </row>
    <row r="1902" spans="1:18" ht="15" customHeight="1">
      <c r="A1902" s="17" t="s">
        <v>382</v>
      </c>
      <c r="B1902" s="17" t="s">
        <v>247</v>
      </c>
      <c r="C1902" s="17" t="s">
        <v>36</v>
      </c>
      <c r="D1902" s="17" t="s">
        <v>40</v>
      </c>
      <c r="E1902" s="96" t="s">
        <v>38</v>
      </c>
      <c r="F1902" s="96" t="s">
        <v>38</v>
      </c>
      <c r="G1902" s="19">
        <v>0</v>
      </c>
      <c r="H1902" s="96" t="s">
        <v>38</v>
      </c>
      <c r="I1902" s="96" t="s">
        <v>38</v>
      </c>
      <c r="J1902" s="19">
        <v>966.88</v>
      </c>
      <c r="K1902" s="19">
        <v>0</v>
      </c>
      <c r="L1902" t="str">
        <f>VLOOKUP(LEFT(A1902,FIND("-",A1902)-1),MASTER!A:C,2,FALSE())</f>
        <v>Silver</v>
      </c>
      <c r="M1902" t="str">
        <f>VLOOKUP(LEFT(A1902,FIND("-",A1902)-1),MASTER!A:C,3,FALSE())</f>
        <v>Sale</v>
      </c>
      <c r="N1902" t="str">
        <f t="shared" si="153"/>
        <v/>
      </c>
      <c r="O1902" t="str">
        <f t="shared" si="154"/>
        <v/>
      </c>
      <c r="P1902">
        <f t="shared" si="155"/>
        <v>0</v>
      </c>
      <c r="Q1902">
        <f t="shared" si="156"/>
        <v>0</v>
      </c>
      <c r="R1902">
        <f t="shared" si="157"/>
        <v>0</v>
      </c>
    </row>
    <row r="1903" spans="1:18" ht="15" customHeight="1">
      <c r="A1903" s="17" t="s">
        <v>382</v>
      </c>
      <c r="B1903" s="17" t="s">
        <v>247</v>
      </c>
      <c r="C1903" s="17" t="s">
        <v>36</v>
      </c>
      <c r="D1903" s="17" t="s">
        <v>41</v>
      </c>
      <c r="E1903" s="96" t="s">
        <v>38</v>
      </c>
      <c r="F1903" s="96" t="s">
        <v>38</v>
      </c>
      <c r="G1903" s="19">
        <v>0</v>
      </c>
      <c r="H1903" s="96" t="s">
        <v>38</v>
      </c>
      <c r="I1903" s="96" t="s">
        <v>38</v>
      </c>
      <c r="J1903" s="19">
        <v>966.88</v>
      </c>
      <c r="K1903" s="19">
        <v>0</v>
      </c>
      <c r="L1903" t="str">
        <f>VLOOKUP(LEFT(A1903,FIND("-",A1903)-1),MASTER!A:C,2,FALSE())</f>
        <v>Silver</v>
      </c>
      <c r="M1903" t="str">
        <f>VLOOKUP(LEFT(A1903,FIND("-",A1903)-1),MASTER!A:C,3,FALSE())</f>
        <v>Sale</v>
      </c>
      <c r="N1903" t="str">
        <f t="shared" si="153"/>
        <v/>
      </c>
      <c r="O1903" t="str">
        <f t="shared" si="154"/>
        <v/>
      </c>
      <c r="P1903">
        <f t="shared" si="155"/>
        <v>0</v>
      </c>
      <c r="Q1903">
        <f t="shared" si="156"/>
        <v>0</v>
      </c>
      <c r="R1903">
        <f t="shared" si="157"/>
        <v>0</v>
      </c>
    </row>
    <row r="1904" spans="1:18" ht="15" customHeight="1">
      <c r="A1904" s="17" t="s">
        <v>382</v>
      </c>
      <c r="B1904" s="17" t="s">
        <v>247</v>
      </c>
      <c r="C1904" s="17" t="s">
        <v>36</v>
      </c>
      <c r="D1904" s="17" t="s">
        <v>40</v>
      </c>
      <c r="E1904" s="96" t="s">
        <v>38</v>
      </c>
      <c r="F1904" s="96" t="s">
        <v>38</v>
      </c>
      <c r="G1904" s="19">
        <v>0</v>
      </c>
      <c r="H1904" s="96" t="s">
        <v>38</v>
      </c>
      <c r="I1904" s="96" t="s">
        <v>38</v>
      </c>
      <c r="J1904" s="19">
        <v>210.9</v>
      </c>
      <c r="K1904" s="19">
        <v>0</v>
      </c>
      <c r="L1904" t="str">
        <f>VLOOKUP(LEFT(A1904,FIND("-",A1904)-1),MASTER!A:C,2,FALSE())</f>
        <v>Silver</v>
      </c>
      <c r="M1904" t="str">
        <f>VLOOKUP(LEFT(A1904,FIND("-",A1904)-1),MASTER!A:C,3,FALSE())</f>
        <v>Sale</v>
      </c>
      <c r="N1904" t="str">
        <f t="shared" si="153"/>
        <v/>
      </c>
      <c r="O1904" t="str">
        <f t="shared" si="154"/>
        <v/>
      </c>
      <c r="P1904">
        <f t="shared" si="155"/>
        <v>0</v>
      </c>
      <c r="Q1904">
        <f t="shared" si="156"/>
        <v>0</v>
      </c>
      <c r="R1904">
        <f t="shared" si="157"/>
        <v>0</v>
      </c>
    </row>
    <row r="1905" spans="1:18" ht="15" customHeight="1">
      <c r="A1905" s="17" t="s">
        <v>382</v>
      </c>
      <c r="B1905" s="17" t="s">
        <v>247</v>
      </c>
      <c r="C1905" s="17" t="s">
        <v>36</v>
      </c>
      <c r="D1905" s="17" t="s">
        <v>41</v>
      </c>
      <c r="E1905" s="96" t="s">
        <v>38</v>
      </c>
      <c r="F1905" s="96" t="s">
        <v>38</v>
      </c>
      <c r="G1905" s="19">
        <v>0</v>
      </c>
      <c r="H1905" s="96" t="s">
        <v>38</v>
      </c>
      <c r="I1905" s="96" t="s">
        <v>38</v>
      </c>
      <c r="J1905" s="19">
        <v>210.9</v>
      </c>
      <c r="K1905" s="19">
        <v>0</v>
      </c>
      <c r="L1905" t="str">
        <f>VLOOKUP(LEFT(A1905,FIND("-",A1905)-1),MASTER!A:C,2,FALSE())</f>
        <v>Silver</v>
      </c>
      <c r="M1905" t="str">
        <f>VLOOKUP(LEFT(A1905,FIND("-",A1905)-1),MASTER!A:C,3,FALSE())</f>
        <v>Sale</v>
      </c>
      <c r="N1905" t="str">
        <f t="shared" si="153"/>
        <v/>
      </c>
      <c r="O1905" t="str">
        <f t="shared" si="154"/>
        <v/>
      </c>
      <c r="P1905">
        <f t="shared" si="155"/>
        <v>0</v>
      </c>
      <c r="Q1905">
        <f t="shared" si="156"/>
        <v>0</v>
      </c>
      <c r="R1905">
        <f t="shared" si="157"/>
        <v>0</v>
      </c>
    </row>
    <row r="1906" spans="1:18" ht="15" customHeight="1">
      <c r="A1906" s="17" t="s">
        <v>382</v>
      </c>
      <c r="B1906" s="17" t="s">
        <v>247</v>
      </c>
      <c r="C1906" s="17" t="s">
        <v>36</v>
      </c>
      <c r="D1906" s="17" t="s">
        <v>46</v>
      </c>
      <c r="E1906" s="96" t="s">
        <v>38</v>
      </c>
      <c r="F1906" s="96" t="s">
        <v>38</v>
      </c>
      <c r="G1906" s="19">
        <v>0</v>
      </c>
      <c r="H1906" s="96" t="s">
        <v>38</v>
      </c>
      <c r="I1906" s="96" t="s">
        <v>38</v>
      </c>
      <c r="J1906" s="19">
        <v>497.09</v>
      </c>
      <c r="K1906" s="19">
        <v>0</v>
      </c>
      <c r="L1906" t="str">
        <f>VLOOKUP(LEFT(A1906,FIND("-",A1906)-1),MASTER!A:C,2,FALSE())</f>
        <v>Silver</v>
      </c>
      <c r="M1906" t="str">
        <f>VLOOKUP(LEFT(A1906,FIND("-",A1906)-1),MASTER!A:C,3,FALSE())</f>
        <v>Sale</v>
      </c>
      <c r="N1906" t="str">
        <f t="shared" si="153"/>
        <v/>
      </c>
      <c r="O1906" t="str">
        <f t="shared" si="154"/>
        <v/>
      </c>
      <c r="P1906">
        <f t="shared" si="155"/>
        <v>0</v>
      </c>
      <c r="Q1906">
        <f t="shared" si="156"/>
        <v>0</v>
      </c>
      <c r="R1906">
        <f t="shared" si="157"/>
        <v>0</v>
      </c>
    </row>
    <row r="1907" spans="1:18" ht="15" customHeight="1">
      <c r="A1907" s="17" t="s">
        <v>382</v>
      </c>
      <c r="B1907" s="17" t="s">
        <v>247</v>
      </c>
      <c r="C1907" s="17" t="s">
        <v>36</v>
      </c>
      <c r="D1907" s="17" t="s">
        <v>47</v>
      </c>
      <c r="E1907" s="96" t="s">
        <v>38</v>
      </c>
      <c r="F1907" s="96" t="s">
        <v>38</v>
      </c>
      <c r="G1907" s="19">
        <v>0</v>
      </c>
      <c r="H1907" s="96" t="s">
        <v>38</v>
      </c>
      <c r="I1907" s="96" t="s">
        <v>38</v>
      </c>
      <c r="J1907" s="19">
        <v>497.09</v>
      </c>
      <c r="K1907" s="19">
        <v>0</v>
      </c>
      <c r="L1907" t="str">
        <f>VLOOKUP(LEFT(A1907,FIND("-",A1907)-1),MASTER!A:C,2,FALSE())</f>
        <v>Silver</v>
      </c>
      <c r="M1907" t="str">
        <f>VLOOKUP(LEFT(A1907,FIND("-",A1907)-1),MASTER!A:C,3,FALSE())</f>
        <v>Sale</v>
      </c>
      <c r="N1907" t="str">
        <f t="shared" si="153"/>
        <v/>
      </c>
      <c r="O1907" t="str">
        <f t="shared" si="154"/>
        <v/>
      </c>
      <c r="P1907">
        <f t="shared" si="155"/>
        <v>0</v>
      </c>
      <c r="Q1907">
        <f t="shared" si="156"/>
        <v>0</v>
      </c>
      <c r="R1907">
        <f t="shared" si="157"/>
        <v>0</v>
      </c>
    </row>
    <row r="1908" spans="1:18" ht="15" customHeight="1">
      <c r="A1908" s="17" t="s">
        <v>382</v>
      </c>
      <c r="B1908" s="17" t="s">
        <v>247</v>
      </c>
      <c r="C1908" s="17" t="s">
        <v>36</v>
      </c>
      <c r="D1908" s="17" t="s">
        <v>46</v>
      </c>
      <c r="E1908" s="96" t="s">
        <v>38</v>
      </c>
      <c r="F1908" s="96" t="s">
        <v>38</v>
      </c>
      <c r="G1908" s="19">
        <v>0</v>
      </c>
      <c r="H1908" s="96" t="s">
        <v>38</v>
      </c>
      <c r="I1908" s="96" t="s">
        <v>38</v>
      </c>
      <c r="J1908" s="19">
        <v>78.66</v>
      </c>
      <c r="K1908" s="19">
        <v>0</v>
      </c>
      <c r="L1908" t="str">
        <f>VLOOKUP(LEFT(A1908,FIND("-",A1908)-1),MASTER!A:C,2,FALSE())</f>
        <v>Silver</v>
      </c>
      <c r="M1908" t="str">
        <f>VLOOKUP(LEFT(A1908,FIND("-",A1908)-1),MASTER!A:C,3,FALSE())</f>
        <v>Sale</v>
      </c>
      <c r="N1908" t="str">
        <f t="shared" si="153"/>
        <v/>
      </c>
      <c r="O1908" t="str">
        <f t="shared" si="154"/>
        <v/>
      </c>
      <c r="P1908">
        <f t="shared" si="155"/>
        <v>0</v>
      </c>
      <c r="Q1908">
        <f t="shared" si="156"/>
        <v>0</v>
      </c>
      <c r="R1908">
        <f t="shared" si="157"/>
        <v>0</v>
      </c>
    </row>
    <row r="1909" spans="1:18" ht="15" customHeight="1">
      <c r="A1909" s="17" t="s">
        <v>382</v>
      </c>
      <c r="B1909" s="17" t="s">
        <v>247</v>
      </c>
      <c r="C1909" s="17" t="s">
        <v>36</v>
      </c>
      <c r="D1909" s="17" t="s">
        <v>47</v>
      </c>
      <c r="E1909" s="96" t="s">
        <v>38</v>
      </c>
      <c r="F1909" s="96" t="s">
        <v>38</v>
      </c>
      <c r="G1909" s="19">
        <v>0</v>
      </c>
      <c r="H1909" s="96" t="s">
        <v>38</v>
      </c>
      <c r="I1909" s="96" t="s">
        <v>38</v>
      </c>
      <c r="J1909" s="19">
        <v>78.66</v>
      </c>
      <c r="K1909" s="19">
        <v>0</v>
      </c>
      <c r="L1909" t="str">
        <f>VLOOKUP(LEFT(A1909,FIND("-",A1909)-1),MASTER!A:C,2,FALSE())</f>
        <v>Silver</v>
      </c>
      <c r="M1909" t="str">
        <f>VLOOKUP(LEFT(A1909,FIND("-",A1909)-1),MASTER!A:C,3,FALSE())</f>
        <v>Sale</v>
      </c>
      <c r="N1909" t="str">
        <f t="shared" si="153"/>
        <v/>
      </c>
      <c r="O1909" t="str">
        <f t="shared" si="154"/>
        <v/>
      </c>
      <c r="P1909">
        <f t="shared" si="155"/>
        <v>0</v>
      </c>
      <c r="Q1909">
        <f t="shared" si="156"/>
        <v>0</v>
      </c>
      <c r="R1909">
        <f t="shared" si="157"/>
        <v>0</v>
      </c>
    </row>
    <row r="1910" spans="1:18" ht="15" customHeight="1">
      <c r="A1910" s="17" t="s">
        <v>382</v>
      </c>
      <c r="B1910" s="17" t="s">
        <v>247</v>
      </c>
      <c r="C1910" s="17" t="s">
        <v>36</v>
      </c>
      <c r="D1910" s="17" t="s">
        <v>97</v>
      </c>
      <c r="E1910" s="96" t="s">
        <v>38</v>
      </c>
      <c r="F1910" s="96" t="s">
        <v>38</v>
      </c>
      <c r="G1910" s="19">
        <v>0</v>
      </c>
      <c r="H1910" s="96" t="s">
        <v>38</v>
      </c>
      <c r="I1910" s="96" t="s">
        <v>38</v>
      </c>
      <c r="J1910" s="19">
        <v>1044.8800000000001</v>
      </c>
      <c r="K1910" s="19">
        <v>0</v>
      </c>
      <c r="L1910" t="str">
        <f>VLOOKUP(LEFT(A1910,FIND("-",A1910)-1),MASTER!A:C,2,FALSE())</f>
        <v>Silver</v>
      </c>
      <c r="M1910" t="str">
        <f>VLOOKUP(LEFT(A1910,FIND("-",A1910)-1),MASTER!A:C,3,FALSE())</f>
        <v>Sale</v>
      </c>
      <c r="N1910" t="str">
        <f t="shared" si="153"/>
        <v/>
      </c>
      <c r="O1910" t="str">
        <f t="shared" si="154"/>
        <v/>
      </c>
      <c r="P1910">
        <f t="shared" si="155"/>
        <v>0</v>
      </c>
      <c r="Q1910">
        <f t="shared" si="156"/>
        <v>0</v>
      </c>
      <c r="R1910">
        <f t="shared" si="157"/>
        <v>0</v>
      </c>
    </row>
    <row r="1911" spans="1:18" ht="15" customHeight="1">
      <c r="A1911" s="17" t="s">
        <v>382</v>
      </c>
      <c r="B1911" s="17" t="s">
        <v>247</v>
      </c>
      <c r="C1911" s="17" t="s">
        <v>36</v>
      </c>
      <c r="D1911" s="17" t="s">
        <v>98</v>
      </c>
      <c r="E1911" s="96" t="s">
        <v>38</v>
      </c>
      <c r="F1911" s="96" t="s">
        <v>38</v>
      </c>
      <c r="G1911" s="19">
        <v>0</v>
      </c>
      <c r="H1911" s="96" t="s">
        <v>38</v>
      </c>
      <c r="I1911" s="96" t="s">
        <v>38</v>
      </c>
      <c r="J1911" s="19">
        <v>1044.8800000000001</v>
      </c>
      <c r="K1911" s="19">
        <v>0</v>
      </c>
      <c r="L1911" t="str">
        <f>VLOOKUP(LEFT(A1911,FIND("-",A1911)-1),MASTER!A:C,2,FALSE())</f>
        <v>Silver</v>
      </c>
      <c r="M1911" t="str">
        <f>VLOOKUP(LEFT(A1911,FIND("-",A1911)-1),MASTER!A:C,3,FALSE())</f>
        <v>Sale</v>
      </c>
      <c r="N1911" t="str">
        <f t="shared" si="153"/>
        <v/>
      </c>
      <c r="O1911" t="str">
        <f t="shared" si="154"/>
        <v/>
      </c>
      <c r="P1911">
        <f t="shared" si="155"/>
        <v>0</v>
      </c>
      <c r="Q1911">
        <f t="shared" si="156"/>
        <v>0</v>
      </c>
      <c r="R1911">
        <f t="shared" si="157"/>
        <v>0</v>
      </c>
    </row>
    <row r="1912" spans="1:18" ht="15" customHeight="1">
      <c r="A1912" s="17" t="s">
        <v>382</v>
      </c>
      <c r="B1912" s="17" t="s">
        <v>247</v>
      </c>
      <c r="C1912" s="17" t="s">
        <v>36</v>
      </c>
      <c r="D1912" s="17" t="s">
        <v>97</v>
      </c>
      <c r="E1912" s="96" t="s">
        <v>38</v>
      </c>
      <c r="F1912" s="96" t="s">
        <v>38</v>
      </c>
      <c r="G1912" s="19">
        <v>0</v>
      </c>
      <c r="H1912" s="96" t="s">
        <v>38</v>
      </c>
      <c r="I1912" s="96" t="s">
        <v>38</v>
      </c>
      <c r="J1912" s="19">
        <v>4.18</v>
      </c>
      <c r="K1912" s="19">
        <v>0</v>
      </c>
      <c r="L1912" t="str">
        <f>VLOOKUP(LEFT(A1912,FIND("-",A1912)-1),MASTER!A:C,2,FALSE())</f>
        <v>Silver</v>
      </c>
      <c r="M1912" t="str">
        <f>VLOOKUP(LEFT(A1912,FIND("-",A1912)-1),MASTER!A:C,3,FALSE())</f>
        <v>Sale</v>
      </c>
      <c r="N1912" t="str">
        <f t="shared" si="153"/>
        <v/>
      </c>
      <c r="O1912" t="str">
        <f t="shared" si="154"/>
        <v/>
      </c>
      <c r="P1912">
        <f t="shared" si="155"/>
        <v>0</v>
      </c>
      <c r="Q1912">
        <f t="shared" si="156"/>
        <v>0</v>
      </c>
      <c r="R1912">
        <f t="shared" si="157"/>
        <v>0</v>
      </c>
    </row>
    <row r="1913" spans="1:18" ht="15" customHeight="1">
      <c r="A1913" s="17" t="s">
        <v>382</v>
      </c>
      <c r="B1913" s="17" t="s">
        <v>247</v>
      </c>
      <c r="C1913" s="17" t="s">
        <v>36</v>
      </c>
      <c r="D1913" s="17" t="s">
        <v>98</v>
      </c>
      <c r="E1913" s="96" t="s">
        <v>38</v>
      </c>
      <c r="F1913" s="96" t="s">
        <v>38</v>
      </c>
      <c r="G1913" s="19">
        <v>0</v>
      </c>
      <c r="H1913" s="96" t="s">
        <v>38</v>
      </c>
      <c r="I1913" s="96" t="s">
        <v>38</v>
      </c>
      <c r="J1913" s="19">
        <v>4.18</v>
      </c>
      <c r="K1913" s="19">
        <v>0</v>
      </c>
      <c r="L1913" t="str">
        <f>VLOOKUP(LEFT(A1913,FIND("-",A1913)-1),MASTER!A:C,2,FALSE())</f>
        <v>Silver</v>
      </c>
      <c r="M1913" t="str">
        <f>VLOOKUP(LEFT(A1913,FIND("-",A1913)-1),MASTER!A:C,3,FALSE())</f>
        <v>Sale</v>
      </c>
      <c r="N1913" t="str">
        <f t="shared" si="153"/>
        <v/>
      </c>
      <c r="O1913" t="str">
        <f t="shared" si="154"/>
        <v/>
      </c>
      <c r="P1913">
        <f t="shared" si="155"/>
        <v>0</v>
      </c>
      <c r="Q1913">
        <f t="shared" si="156"/>
        <v>0</v>
      </c>
      <c r="R1913">
        <f t="shared" si="157"/>
        <v>0</v>
      </c>
    </row>
    <row r="1914" spans="1:18" ht="15" customHeight="1">
      <c r="A1914" s="17" t="s">
        <v>382</v>
      </c>
      <c r="B1914" s="17" t="s">
        <v>247</v>
      </c>
      <c r="C1914" s="17" t="s">
        <v>36</v>
      </c>
      <c r="D1914" s="17" t="s">
        <v>42</v>
      </c>
      <c r="E1914" s="96" t="s">
        <v>38</v>
      </c>
      <c r="F1914" s="96" t="s">
        <v>38</v>
      </c>
      <c r="G1914" s="19">
        <v>0</v>
      </c>
      <c r="H1914" s="96" t="s">
        <v>38</v>
      </c>
      <c r="I1914" s="96" t="s">
        <v>38</v>
      </c>
      <c r="J1914" s="19">
        <v>0.37</v>
      </c>
      <c r="K1914" s="19">
        <v>0</v>
      </c>
      <c r="L1914" t="str">
        <f>VLOOKUP(LEFT(A1914,FIND("-",A1914)-1),MASTER!A:C,2,FALSE())</f>
        <v>Silver</v>
      </c>
      <c r="M1914" t="str">
        <f>VLOOKUP(LEFT(A1914,FIND("-",A1914)-1),MASTER!A:C,3,FALSE())</f>
        <v>Sale</v>
      </c>
      <c r="N1914" t="str">
        <f t="shared" si="153"/>
        <v/>
      </c>
      <c r="O1914" t="str">
        <f t="shared" si="154"/>
        <v/>
      </c>
      <c r="P1914">
        <f t="shared" si="155"/>
        <v>0</v>
      </c>
      <c r="Q1914">
        <f t="shared" si="156"/>
        <v>0</v>
      </c>
      <c r="R1914">
        <f t="shared" si="157"/>
        <v>0</v>
      </c>
    </row>
    <row r="1915" spans="1:18" ht="15" customHeight="1">
      <c r="A1915" s="17" t="s">
        <v>382</v>
      </c>
      <c r="B1915" s="17" t="s">
        <v>247</v>
      </c>
      <c r="C1915" s="17" t="s">
        <v>36</v>
      </c>
      <c r="D1915" s="17" t="s">
        <v>43</v>
      </c>
      <c r="E1915" s="96" t="s">
        <v>38</v>
      </c>
      <c r="F1915" s="96" t="s">
        <v>38</v>
      </c>
      <c r="G1915" s="19">
        <v>192444</v>
      </c>
      <c r="H1915" s="96" t="s">
        <v>38</v>
      </c>
      <c r="I1915" s="96" t="s">
        <v>38</v>
      </c>
      <c r="J1915" s="19">
        <v>0</v>
      </c>
      <c r="K1915" s="19">
        <v>0</v>
      </c>
      <c r="L1915" t="str">
        <f>VLOOKUP(LEFT(A1915,FIND("-",A1915)-1),MASTER!A:C,2,FALSE())</f>
        <v>Silver</v>
      </c>
      <c r="M1915" t="str">
        <f>VLOOKUP(LEFT(A1915,FIND("-",A1915)-1),MASTER!A:C,3,FALSE())</f>
        <v>Sale</v>
      </c>
      <c r="N1915" t="str">
        <f t="shared" si="153"/>
        <v/>
      </c>
      <c r="O1915" t="str">
        <f t="shared" si="154"/>
        <v/>
      </c>
      <c r="P1915">
        <f t="shared" si="155"/>
        <v>0</v>
      </c>
      <c r="Q1915">
        <f t="shared" si="156"/>
        <v>0</v>
      </c>
      <c r="R1915">
        <f t="shared" si="157"/>
        <v>0</v>
      </c>
    </row>
    <row r="1916" spans="1:18" ht="15" customHeight="1">
      <c r="A1916" s="17" t="s">
        <v>383</v>
      </c>
      <c r="B1916" s="17" t="s">
        <v>247</v>
      </c>
      <c r="C1916" s="17" t="s">
        <v>36</v>
      </c>
      <c r="D1916" s="17" t="s">
        <v>44</v>
      </c>
      <c r="E1916" s="96" t="s">
        <v>38</v>
      </c>
      <c r="F1916" s="19">
        <v>0</v>
      </c>
      <c r="G1916" s="19">
        <v>0</v>
      </c>
      <c r="H1916" s="97">
        <v>3533.0940000000001</v>
      </c>
      <c r="I1916" s="19">
        <v>82.33</v>
      </c>
      <c r="J1916" s="19">
        <v>73988.78</v>
      </c>
      <c r="K1916" s="19">
        <v>73988.78</v>
      </c>
      <c r="L1916" t="str">
        <f>VLOOKUP(LEFT(A1916,FIND("-",A1916)-1),MASTER!A:C,2,FALSE())</f>
        <v>Silver</v>
      </c>
      <c r="M1916" t="str">
        <f>VLOOKUP(LEFT(A1916,FIND("-",A1916)-1),MASTER!A:C,3,FALSE())</f>
        <v>Sale</v>
      </c>
      <c r="N1916">
        <f t="shared" si="153"/>
        <v>3533.0940000000001</v>
      </c>
      <c r="O1916">
        <f t="shared" si="154"/>
        <v>82.33</v>
      </c>
      <c r="P1916">
        <f t="shared" si="155"/>
        <v>290879.62900000002</v>
      </c>
      <c r="Q1916">
        <f t="shared" si="156"/>
        <v>290879.62900000002</v>
      </c>
      <c r="R1916">
        <f t="shared" si="157"/>
        <v>0</v>
      </c>
    </row>
    <row r="1917" spans="1:18" ht="15" customHeight="1">
      <c r="A1917" s="17" t="s">
        <v>383</v>
      </c>
      <c r="B1917" s="17" t="s">
        <v>247</v>
      </c>
      <c r="C1917" s="17" t="s">
        <v>36</v>
      </c>
      <c r="D1917" s="17" t="s">
        <v>45</v>
      </c>
      <c r="E1917" s="96" t="s">
        <v>38</v>
      </c>
      <c r="F1917" s="96" t="s">
        <v>38</v>
      </c>
      <c r="G1917" s="19">
        <v>0</v>
      </c>
      <c r="H1917" s="96" t="s">
        <v>38</v>
      </c>
      <c r="I1917" s="96" t="s">
        <v>38</v>
      </c>
      <c r="J1917" s="19">
        <v>8058.14</v>
      </c>
      <c r="K1917" s="19">
        <v>8058.14</v>
      </c>
      <c r="L1917" t="str">
        <f>VLOOKUP(LEFT(A1917,FIND("-",A1917)-1),MASTER!A:C,2,FALSE())</f>
        <v>Silver</v>
      </c>
      <c r="M1917" t="str">
        <f>VLOOKUP(LEFT(A1917,FIND("-",A1917)-1),MASTER!A:C,3,FALSE())</f>
        <v>Sale</v>
      </c>
      <c r="N1917" t="str">
        <f t="shared" si="153"/>
        <v/>
      </c>
      <c r="O1917" t="str">
        <f t="shared" si="154"/>
        <v/>
      </c>
      <c r="P1917">
        <f t="shared" si="155"/>
        <v>0</v>
      </c>
      <c r="Q1917">
        <f t="shared" si="156"/>
        <v>0</v>
      </c>
      <c r="R1917">
        <f t="shared" si="157"/>
        <v>0</v>
      </c>
    </row>
    <row r="1918" spans="1:18" ht="15" customHeight="1">
      <c r="A1918" s="17" t="s">
        <v>383</v>
      </c>
      <c r="B1918" s="17" t="s">
        <v>247</v>
      </c>
      <c r="C1918" s="17" t="s">
        <v>36</v>
      </c>
      <c r="D1918" s="17" t="s">
        <v>37</v>
      </c>
      <c r="E1918" s="96" t="s">
        <v>38</v>
      </c>
      <c r="F1918" s="96" t="s">
        <v>38</v>
      </c>
      <c r="G1918" s="19">
        <v>0</v>
      </c>
      <c r="H1918" s="96" t="s">
        <v>38</v>
      </c>
      <c r="I1918" s="96" t="s">
        <v>38</v>
      </c>
      <c r="J1918" s="19">
        <v>121826.09</v>
      </c>
      <c r="K1918" s="19">
        <v>121826.09</v>
      </c>
      <c r="L1918" t="str">
        <f>VLOOKUP(LEFT(A1918,FIND("-",A1918)-1),MASTER!A:C,2,FALSE())</f>
        <v>Silver</v>
      </c>
      <c r="M1918" t="str">
        <f>VLOOKUP(LEFT(A1918,FIND("-",A1918)-1),MASTER!A:C,3,FALSE())</f>
        <v>Sale</v>
      </c>
      <c r="N1918" t="str">
        <f t="shared" si="153"/>
        <v/>
      </c>
      <c r="O1918" t="str">
        <f t="shared" si="154"/>
        <v/>
      </c>
      <c r="P1918">
        <f t="shared" si="155"/>
        <v>0</v>
      </c>
      <c r="Q1918">
        <f t="shared" si="156"/>
        <v>0</v>
      </c>
      <c r="R1918">
        <f t="shared" si="157"/>
        <v>0</v>
      </c>
    </row>
    <row r="1919" spans="1:18" ht="15" customHeight="1">
      <c r="A1919" s="17" t="s">
        <v>383</v>
      </c>
      <c r="B1919" s="17" t="s">
        <v>247</v>
      </c>
      <c r="C1919" s="17" t="s">
        <v>36</v>
      </c>
      <c r="D1919" s="17" t="s">
        <v>39</v>
      </c>
      <c r="E1919" s="96" t="s">
        <v>38</v>
      </c>
      <c r="F1919" s="96" t="s">
        <v>38</v>
      </c>
      <c r="G1919" s="19">
        <v>0</v>
      </c>
      <c r="H1919" s="96" t="s">
        <v>38</v>
      </c>
      <c r="I1919" s="96" t="s">
        <v>38</v>
      </c>
      <c r="J1919" s="19">
        <v>16983.419999999998</v>
      </c>
      <c r="K1919" s="19">
        <v>16983.419999999998</v>
      </c>
      <c r="L1919" t="str">
        <f>VLOOKUP(LEFT(A1919,FIND("-",A1919)-1),MASTER!A:C,2,FALSE())</f>
        <v>Silver</v>
      </c>
      <c r="M1919" t="str">
        <f>VLOOKUP(LEFT(A1919,FIND("-",A1919)-1),MASTER!A:C,3,FALSE())</f>
        <v>Sale</v>
      </c>
      <c r="N1919" t="str">
        <f t="shared" si="153"/>
        <v/>
      </c>
      <c r="O1919" t="str">
        <f t="shared" si="154"/>
        <v/>
      </c>
      <c r="P1919">
        <f t="shared" si="155"/>
        <v>0</v>
      </c>
      <c r="Q1919">
        <f t="shared" si="156"/>
        <v>0</v>
      </c>
      <c r="R1919">
        <f t="shared" si="157"/>
        <v>0</v>
      </c>
    </row>
    <row r="1920" spans="1:18" ht="15" customHeight="1">
      <c r="A1920" s="17" t="s">
        <v>383</v>
      </c>
      <c r="B1920" s="17" t="s">
        <v>247</v>
      </c>
      <c r="C1920" s="17" t="s">
        <v>36</v>
      </c>
      <c r="D1920" s="17" t="s">
        <v>62</v>
      </c>
      <c r="E1920" s="96" t="s">
        <v>38</v>
      </c>
      <c r="F1920" s="96" t="s">
        <v>38</v>
      </c>
      <c r="G1920" s="19">
        <v>0</v>
      </c>
      <c r="H1920" s="96" t="s">
        <v>38</v>
      </c>
      <c r="I1920" s="96" t="s">
        <v>38</v>
      </c>
      <c r="J1920" s="19">
        <v>35</v>
      </c>
      <c r="K1920" s="19">
        <v>35</v>
      </c>
      <c r="L1920" t="str">
        <f>VLOOKUP(LEFT(A1920,FIND("-",A1920)-1),MASTER!A:C,2,FALSE())</f>
        <v>Silver</v>
      </c>
      <c r="M1920" t="str">
        <f>VLOOKUP(LEFT(A1920,FIND("-",A1920)-1),MASTER!A:C,3,FALSE())</f>
        <v>Sale</v>
      </c>
      <c r="N1920" t="str">
        <f t="shared" si="153"/>
        <v/>
      </c>
      <c r="O1920" t="str">
        <f t="shared" si="154"/>
        <v/>
      </c>
      <c r="P1920">
        <f t="shared" si="155"/>
        <v>0</v>
      </c>
      <c r="Q1920">
        <f t="shared" si="156"/>
        <v>0</v>
      </c>
      <c r="R1920">
        <f t="shared" si="157"/>
        <v>0</v>
      </c>
    </row>
    <row r="1921" spans="1:18" ht="15" customHeight="1">
      <c r="A1921" s="17" t="s">
        <v>383</v>
      </c>
      <c r="B1921" s="17" t="s">
        <v>247</v>
      </c>
      <c r="C1921" s="17" t="s">
        <v>36</v>
      </c>
      <c r="D1921" s="17" t="s">
        <v>95</v>
      </c>
      <c r="E1921" s="96" t="s">
        <v>38</v>
      </c>
      <c r="F1921" s="96" t="s">
        <v>38</v>
      </c>
      <c r="G1921" s="19">
        <v>0</v>
      </c>
      <c r="H1921" s="96" t="s">
        <v>38</v>
      </c>
      <c r="I1921" s="96" t="s">
        <v>38</v>
      </c>
      <c r="J1921" s="19">
        <v>95063.16</v>
      </c>
      <c r="K1921" s="19">
        <v>95063.16</v>
      </c>
      <c r="L1921" t="str">
        <f>VLOOKUP(LEFT(A1921,FIND("-",A1921)-1),MASTER!A:C,2,FALSE())</f>
        <v>Silver</v>
      </c>
      <c r="M1921" t="str">
        <f>VLOOKUP(LEFT(A1921,FIND("-",A1921)-1),MASTER!A:C,3,FALSE())</f>
        <v>Sale</v>
      </c>
      <c r="N1921" t="str">
        <f t="shared" si="153"/>
        <v/>
      </c>
      <c r="O1921" t="str">
        <f t="shared" si="154"/>
        <v/>
      </c>
      <c r="P1921">
        <f t="shared" si="155"/>
        <v>0</v>
      </c>
      <c r="Q1921">
        <f t="shared" si="156"/>
        <v>0</v>
      </c>
      <c r="R1921">
        <f t="shared" si="157"/>
        <v>0</v>
      </c>
    </row>
    <row r="1922" spans="1:18" ht="15" customHeight="1">
      <c r="A1922" s="17" t="s">
        <v>383</v>
      </c>
      <c r="B1922" s="17" t="s">
        <v>247</v>
      </c>
      <c r="C1922" s="17" t="s">
        <v>36</v>
      </c>
      <c r="D1922" s="17" t="s">
        <v>96</v>
      </c>
      <c r="E1922" s="96" t="s">
        <v>38</v>
      </c>
      <c r="F1922" s="96" t="s">
        <v>38</v>
      </c>
      <c r="G1922" s="19">
        <v>0</v>
      </c>
      <c r="H1922" s="96" t="s">
        <v>38</v>
      </c>
      <c r="I1922" s="96" t="s">
        <v>38</v>
      </c>
      <c r="J1922" s="19">
        <v>380.2</v>
      </c>
      <c r="K1922" s="19">
        <v>380.2</v>
      </c>
      <c r="L1922" t="str">
        <f>VLOOKUP(LEFT(A1922,FIND("-",A1922)-1),MASTER!A:C,2,FALSE())</f>
        <v>Silver</v>
      </c>
      <c r="M1922" t="str">
        <f>VLOOKUP(LEFT(A1922,FIND("-",A1922)-1),MASTER!A:C,3,FALSE())</f>
        <v>Sale</v>
      </c>
      <c r="N1922" t="str">
        <f t="shared" si="153"/>
        <v/>
      </c>
      <c r="O1922" t="str">
        <f t="shared" si="154"/>
        <v/>
      </c>
      <c r="P1922">
        <f t="shared" si="155"/>
        <v>0</v>
      </c>
      <c r="Q1922">
        <f t="shared" si="156"/>
        <v>0</v>
      </c>
      <c r="R1922">
        <f t="shared" si="157"/>
        <v>0</v>
      </c>
    </row>
    <row r="1923" spans="1:18" ht="15" customHeight="1">
      <c r="A1923" s="17" t="s">
        <v>383</v>
      </c>
      <c r="B1923" s="17" t="s">
        <v>247</v>
      </c>
      <c r="C1923" s="17" t="s">
        <v>36</v>
      </c>
      <c r="D1923" s="17" t="s">
        <v>46</v>
      </c>
      <c r="E1923" s="96" t="s">
        <v>38</v>
      </c>
      <c r="F1923" s="96" t="s">
        <v>38</v>
      </c>
      <c r="G1923" s="19">
        <v>0</v>
      </c>
      <c r="H1923" s="96" t="s">
        <v>38</v>
      </c>
      <c r="I1923" s="96" t="s">
        <v>38</v>
      </c>
      <c r="J1923" s="19">
        <v>1109.83</v>
      </c>
      <c r="K1923" s="19">
        <v>0</v>
      </c>
      <c r="L1923" t="str">
        <f>VLOOKUP(LEFT(A1923,FIND("-",A1923)-1),MASTER!A:C,2,FALSE())</f>
        <v>Silver</v>
      </c>
      <c r="M1923" t="str">
        <f>VLOOKUP(LEFT(A1923,FIND("-",A1923)-1),MASTER!A:C,3,FALSE())</f>
        <v>Sale</v>
      </c>
      <c r="N1923" t="str">
        <f t="shared" si="153"/>
        <v/>
      </c>
      <c r="O1923" t="str">
        <f t="shared" si="154"/>
        <v/>
      </c>
      <c r="P1923">
        <f t="shared" si="155"/>
        <v>0</v>
      </c>
      <c r="Q1923">
        <f t="shared" si="156"/>
        <v>0</v>
      </c>
      <c r="R1923">
        <f t="shared" si="157"/>
        <v>0</v>
      </c>
    </row>
    <row r="1924" spans="1:18" ht="15" customHeight="1">
      <c r="A1924" s="17" t="s">
        <v>383</v>
      </c>
      <c r="B1924" s="17" t="s">
        <v>247</v>
      </c>
      <c r="C1924" s="17" t="s">
        <v>36</v>
      </c>
      <c r="D1924" s="17" t="s">
        <v>47</v>
      </c>
      <c r="E1924" s="96" t="s">
        <v>38</v>
      </c>
      <c r="F1924" s="96" t="s">
        <v>38</v>
      </c>
      <c r="G1924" s="19">
        <v>0</v>
      </c>
      <c r="H1924" s="96" t="s">
        <v>38</v>
      </c>
      <c r="I1924" s="96" t="s">
        <v>38</v>
      </c>
      <c r="J1924" s="19">
        <v>1109.83</v>
      </c>
      <c r="K1924" s="19">
        <v>0</v>
      </c>
      <c r="L1924" t="str">
        <f>VLOOKUP(LEFT(A1924,FIND("-",A1924)-1),MASTER!A:C,2,FALSE())</f>
        <v>Silver</v>
      </c>
      <c r="M1924" t="str">
        <f>VLOOKUP(LEFT(A1924,FIND("-",A1924)-1),MASTER!A:C,3,FALSE())</f>
        <v>Sale</v>
      </c>
      <c r="N1924" t="str">
        <f t="shared" si="153"/>
        <v/>
      </c>
      <c r="O1924" t="str">
        <f t="shared" si="154"/>
        <v/>
      </c>
      <c r="P1924">
        <f t="shared" si="155"/>
        <v>0</v>
      </c>
      <c r="Q1924">
        <f t="shared" si="156"/>
        <v>0</v>
      </c>
      <c r="R1924">
        <f t="shared" si="157"/>
        <v>0</v>
      </c>
    </row>
    <row r="1925" spans="1:18" ht="15" customHeight="1">
      <c r="A1925" s="17" t="s">
        <v>383</v>
      </c>
      <c r="B1925" s="17" t="s">
        <v>247</v>
      </c>
      <c r="C1925" s="17" t="s">
        <v>36</v>
      </c>
      <c r="D1925" s="17" t="s">
        <v>46</v>
      </c>
      <c r="E1925" s="96" t="s">
        <v>38</v>
      </c>
      <c r="F1925" s="96" t="s">
        <v>38</v>
      </c>
      <c r="G1925" s="19">
        <v>0</v>
      </c>
      <c r="H1925" s="96" t="s">
        <v>38</v>
      </c>
      <c r="I1925" s="96" t="s">
        <v>38</v>
      </c>
      <c r="J1925" s="19">
        <v>120.87</v>
      </c>
      <c r="K1925" s="19">
        <v>0</v>
      </c>
      <c r="L1925" t="str">
        <f>VLOOKUP(LEFT(A1925,FIND("-",A1925)-1),MASTER!A:C,2,FALSE())</f>
        <v>Silver</v>
      </c>
      <c r="M1925" t="str">
        <f>VLOOKUP(LEFT(A1925,FIND("-",A1925)-1),MASTER!A:C,3,FALSE())</f>
        <v>Sale</v>
      </c>
      <c r="N1925" t="str">
        <f t="shared" si="153"/>
        <v/>
      </c>
      <c r="O1925" t="str">
        <f t="shared" si="154"/>
        <v/>
      </c>
      <c r="P1925">
        <f t="shared" si="155"/>
        <v>0</v>
      </c>
      <c r="Q1925">
        <f t="shared" si="156"/>
        <v>0</v>
      </c>
      <c r="R1925">
        <f t="shared" si="157"/>
        <v>0</v>
      </c>
    </row>
    <row r="1926" spans="1:18" ht="15" customHeight="1">
      <c r="A1926" s="17" t="s">
        <v>383</v>
      </c>
      <c r="B1926" s="17" t="s">
        <v>247</v>
      </c>
      <c r="C1926" s="17" t="s">
        <v>36</v>
      </c>
      <c r="D1926" s="17" t="s">
        <v>47</v>
      </c>
      <c r="E1926" s="96" t="s">
        <v>38</v>
      </c>
      <c r="F1926" s="96" t="s">
        <v>38</v>
      </c>
      <c r="G1926" s="19">
        <v>0</v>
      </c>
      <c r="H1926" s="96" t="s">
        <v>38</v>
      </c>
      <c r="I1926" s="96" t="s">
        <v>38</v>
      </c>
      <c r="J1926" s="19">
        <v>120.87</v>
      </c>
      <c r="K1926" s="19">
        <v>0</v>
      </c>
      <c r="L1926" t="str">
        <f>VLOOKUP(LEFT(A1926,FIND("-",A1926)-1),MASTER!A:C,2,FALSE())</f>
        <v>Silver</v>
      </c>
      <c r="M1926" t="str">
        <f>VLOOKUP(LEFT(A1926,FIND("-",A1926)-1),MASTER!A:C,3,FALSE())</f>
        <v>Sale</v>
      </c>
      <c r="N1926" t="str">
        <f t="shared" si="153"/>
        <v/>
      </c>
      <c r="O1926" t="str">
        <f t="shared" si="154"/>
        <v/>
      </c>
      <c r="P1926">
        <f t="shared" si="155"/>
        <v>0</v>
      </c>
      <c r="Q1926">
        <f t="shared" si="156"/>
        <v>0</v>
      </c>
      <c r="R1926">
        <f t="shared" si="157"/>
        <v>0</v>
      </c>
    </row>
    <row r="1927" spans="1:18" ht="15" customHeight="1">
      <c r="A1927" s="17" t="s">
        <v>383</v>
      </c>
      <c r="B1927" s="17" t="s">
        <v>247</v>
      </c>
      <c r="C1927" s="17" t="s">
        <v>36</v>
      </c>
      <c r="D1927" s="17" t="s">
        <v>40</v>
      </c>
      <c r="E1927" s="96" t="s">
        <v>38</v>
      </c>
      <c r="F1927" s="96" t="s">
        <v>38</v>
      </c>
      <c r="G1927" s="19">
        <v>0</v>
      </c>
      <c r="H1927" s="96" t="s">
        <v>38</v>
      </c>
      <c r="I1927" s="96" t="s">
        <v>38</v>
      </c>
      <c r="J1927" s="19">
        <v>1827.39</v>
      </c>
      <c r="K1927" s="19">
        <v>0</v>
      </c>
      <c r="L1927" t="str">
        <f>VLOOKUP(LEFT(A1927,FIND("-",A1927)-1),MASTER!A:C,2,FALSE())</f>
        <v>Silver</v>
      </c>
      <c r="M1927" t="str">
        <f>VLOOKUP(LEFT(A1927,FIND("-",A1927)-1),MASTER!A:C,3,FALSE())</f>
        <v>Sale</v>
      </c>
      <c r="N1927" t="str">
        <f t="shared" si="153"/>
        <v/>
      </c>
      <c r="O1927" t="str">
        <f t="shared" si="154"/>
        <v/>
      </c>
      <c r="P1927">
        <f t="shared" si="155"/>
        <v>0</v>
      </c>
      <c r="Q1927">
        <f t="shared" si="156"/>
        <v>0</v>
      </c>
      <c r="R1927">
        <f t="shared" si="157"/>
        <v>0</v>
      </c>
    </row>
    <row r="1928" spans="1:18" ht="15" customHeight="1">
      <c r="A1928" s="17" t="s">
        <v>383</v>
      </c>
      <c r="B1928" s="17" t="s">
        <v>247</v>
      </c>
      <c r="C1928" s="17" t="s">
        <v>36</v>
      </c>
      <c r="D1928" s="17" t="s">
        <v>41</v>
      </c>
      <c r="E1928" s="96" t="s">
        <v>38</v>
      </c>
      <c r="F1928" s="96" t="s">
        <v>38</v>
      </c>
      <c r="G1928" s="19">
        <v>0</v>
      </c>
      <c r="H1928" s="96" t="s">
        <v>38</v>
      </c>
      <c r="I1928" s="96" t="s">
        <v>38</v>
      </c>
      <c r="J1928" s="19">
        <v>1827.39</v>
      </c>
      <c r="K1928" s="19">
        <v>0</v>
      </c>
      <c r="L1928" t="str">
        <f>VLOOKUP(LEFT(A1928,FIND("-",A1928)-1),MASTER!A:C,2,FALSE())</f>
        <v>Silver</v>
      </c>
      <c r="M1928" t="str">
        <f>VLOOKUP(LEFT(A1928,FIND("-",A1928)-1),MASTER!A:C,3,FALSE())</f>
        <v>Sale</v>
      </c>
      <c r="N1928" t="str">
        <f t="shared" si="153"/>
        <v/>
      </c>
      <c r="O1928" t="str">
        <f t="shared" si="154"/>
        <v/>
      </c>
      <c r="P1928">
        <f t="shared" si="155"/>
        <v>0</v>
      </c>
      <c r="Q1928">
        <f t="shared" si="156"/>
        <v>0</v>
      </c>
      <c r="R1928">
        <f t="shared" si="157"/>
        <v>0</v>
      </c>
    </row>
    <row r="1929" spans="1:18" ht="15" customHeight="1">
      <c r="A1929" s="17" t="s">
        <v>383</v>
      </c>
      <c r="B1929" s="17" t="s">
        <v>247</v>
      </c>
      <c r="C1929" s="17" t="s">
        <v>36</v>
      </c>
      <c r="D1929" s="17" t="s">
        <v>40</v>
      </c>
      <c r="E1929" s="96" t="s">
        <v>38</v>
      </c>
      <c r="F1929" s="96" t="s">
        <v>38</v>
      </c>
      <c r="G1929" s="19">
        <v>0</v>
      </c>
      <c r="H1929" s="96" t="s">
        <v>38</v>
      </c>
      <c r="I1929" s="96" t="s">
        <v>38</v>
      </c>
      <c r="J1929" s="19">
        <v>254.75</v>
      </c>
      <c r="K1929" s="19">
        <v>0</v>
      </c>
      <c r="L1929" t="str">
        <f>VLOOKUP(LEFT(A1929,FIND("-",A1929)-1),MASTER!A:C,2,FALSE())</f>
        <v>Silver</v>
      </c>
      <c r="M1929" t="str">
        <f>VLOOKUP(LEFT(A1929,FIND("-",A1929)-1),MASTER!A:C,3,FALSE())</f>
        <v>Sale</v>
      </c>
      <c r="N1929" t="str">
        <f t="shared" si="153"/>
        <v/>
      </c>
      <c r="O1929" t="str">
        <f t="shared" si="154"/>
        <v/>
      </c>
      <c r="P1929">
        <f t="shared" si="155"/>
        <v>0</v>
      </c>
      <c r="Q1929">
        <f t="shared" si="156"/>
        <v>0</v>
      </c>
      <c r="R1929">
        <f t="shared" si="157"/>
        <v>0</v>
      </c>
    </row>
    <row r="1930" spans="1:18" ht="15" customHeight="1">
      <c r="A1930" s="17" t="s">
        <v>383</v>
      </c>
      <c r="B1930" s="17" t="s">
        <v>247</v>
      </c>
      <c r="C1930" s="17" t="s">
        <v>36</v>
      </c>
      <c r="D1930" s="17" t="s">
        <v>41</v>
      </c>
      <c r="E1930" s="96" t="s">
        <v>38</v>
      </c>
      <c r="F1930" s="96" t="s">
        <v>38</v>
      </c>
      <c r="G1930" s="19">
        <v>0</v>
      </c>
      <c r="H1930" s="96" t="s">
        <v>38</v>
      </c>
      <c r="I1930" s="96" t="s">
        <v>38</v>
      </c>
      <c r="J1930" s="19">
        <v>254.75</v>
      </c>
      <c r="K1930" s="19">
        <v>0</v>
      </c>
      <c r="L1930" t="str">
        <f>VLOOKUP(LEFT(A1930,FIND("-",A1930)-1),MASTER!A:C,2,FALSE())</f>
        <v>Silver</v>
      </c>
      <c r="M1930" t="str">
        <f>VLOOKUP(LEFT(A1930,FIND("-",A1930)-1),MASTER!A:C,3,FALSE())</f>
        <v>Sale</v>
      </c>
      <c r="N1930" t="str">
        <f t="shared" si="153"/>
        <v/>
      </c>
      <c r="O1930" t="str">
        <f t="shared" si="154"/>
        <v/>
      </c>
      <c r="P1930">
        <f t="shared" si="155"/>
        <v>0</v>
      </c>
      <c r="Q1930">
        <f t="shared" si="156"/>
        <v>0</v>
      </c>
      <c r="R1930">
        <f t="shared" si="157"/>
        <v>0</v>
      </c>
    </row>
    <row r="1931" spans="1:18" ht="15" customHeight="1">
      <c r="A1931" s="17" t="s">
        <v>383</v>
      </c>
      <c r="B1931" s="17" t="s">
        <v>247</v>
      </c>
      <c r="C1931" s="17" t="s">
        <v>36</v>
      </c>
      <c r="D1931" s="17" t="s">
        <v>40</v>
      </c>
      <c r="E1931" s="96" t="s">
        <v>38</v>
      </c>
      <c r="F1931" s="96" t="s">
        <v>38</v>
      </c>
      <c r="G1931" s="19">
        <v>0</v>
      </c>
      <c r="H1931" s="96" t="s">
        <v>38</v>
      </c>
      <c r="I1931" s="96" t="s">
        <v>38</v>
      </c>
      <c r="J1931" s="19">
        <v>0.53</v>
      </c>
      <c r="K1931" s="19">
        <v>0</v>
      </c>
      <c r="L1931" t="str">
        <f>VLOOKUP(LEFT(A1931,FIND("-",A1931)-1),MASTER!A:C,2,FALSE())</f>
        <v>Silver</v>
      </c>
      <c r="M1931" t="str">
        <f>VLOOKUP(LEFT(A1931,FIND("-",A1931)-1),MASTER!A:C,3,FALSE())</f>
        <v>Sale</v>
      </c>
      <c r="N1931" t="str">
        <f t="shared" si="153"/>
        <v/>
      </c>
      <c r="O1931" t="str">
        <f t="shared" si="154"/>
        <v/>
      </c>
      <c r="P1931">
        <f t="shared" si="155"/>
        <v>0</v>
      </c>
      <c r="Q1931">
        <f t="shared" si="156"/>
        <v>0</v>
      </c>
      <c r="R1931">
        <f t="shared" si="157"/>
        <v>0</v>
      </c>
    </row>
    <row r="1932" spans="1:18" ht="15" customHeight="1">
      <c r="A1932" s="17" t="s">
        <v>383</v>
      </c>
      <c r="B1932" s="17" t="s">
        <v>247</v>
      </c>
      <c r="C1932" s="17" t="s">
        <v>36</v>
      </c>
      <c r="D1932" s="17" t="s">
        <v>41</v>
      </c>
      <c r="E1932" s="96" t="s">
        <v>38</v>
      </c>
      <c r="F1932" s="96" t="s">
        <v>38</v>
      </c>
      <c r="G1932" s="19">
        <v>0</v>
      </c>
      <c r="H1932" s="96" t="s">
        <v>38</v>
      </c>
      <c r="I1932" s="96" t="s">
        <v>38</v>
      </c>
      <c r="J1932" s="19">
        <v>0.53</v>
      </c>
      <c r="K1932" s="19">
        <v>0</v>
      </c>
      <c r="L1932" t="str">
        <f>VLOOKUP(LEFT(A1932,FIND("-",A1932)-1),MASTER!A:C,2,FALSE())</f>
        <v>Silver</v>
      </c>
      <c r="M1932" t="str">
        <f>VLOOKUP(LEFT(A1932,FIND("-",A1932)-1),MASTER!A:C,3,FALSE())</f>
        <v>Sale</v>
      </c>
      <c r="N1932" t="str">
        <f t="shared" si="153"/>
        <v/>
      </c>
      <c r="O1932" t="str">
        <f t="shared" si="154"/>
        <v/>
      </c>
      <c r="P1932">
        <f t="shared" si="155"/>
        <v>0</v>
      </c>
      <c r="Q1932">
        <f t="shared" si="156"/>
        <v>0</v>
      </c>
      <c r="R1932">
        <f t="shared" si="157"/>
        <v>0</v>
      </c>
    </row>
    <row r="1933" spans="1:18" ht="15" customHeight="1">
      <c r="A1933" s="17" t="s">
        <v>383</v>
      </c>
      <c r="B1933" s="17" t="s">
        <v>247</v>
      </c>
      <c r="C1933" s="17" t="s">
        <v>36</v>
      </c>
      <c r="D1933" s="17" t="s">
        <v>97</v>
      </c>
      <c r="E1933" s="96" t="s">
        <v>38</v>
      </c>
      <c r="F1933" s="96" t="s">
        <v>38</v>
      </c>
      <c r="G1933" s="19">
        <v>0</v>
      </c>
      <c r="H1933" s="96" t="s">
        <v>38</v>
      </c>
      <c r="I1933" s="96" t="s">
        <v>38</v>
      </c>
      <c r="J1933" s="19">
        <v>1425.95</v>
      </c>
      <c r="K1933" s="19">
        <v>0</v>
      </c>
      <c r="L1933" t="str">
        <f>VLOOKUP(LEFT(A1933,FIND("-",A1933)-1),MASTER!A:C,2,FALSE())</f>
        <v>Silver</v>
      </c>
      <c r="M1933" t="str">
        <f>VLOOKUP(LEFT(A1933,FIND("-",A1933)-1),MASTER!A:C,3,FALSE())</f>
        <v>Sale</v>
      </c>
      <c r="N1933" t="str">
        <f t="shared" si="153"/>
        <v/>
      </c>
      <c r="O1933" t="str">
        <f t="shared" si="154"/>
        <v/>
      </c>
      <c r="P1933">
        <f t="shared" si="155"/>
        <v>0</v>
      </c>
      <c r="Q1933">
        <f t="shared" si="156"/>
        <v>0</v>
      </c>
      <c r="R1933">
        <f t="shared" si="157"/>
        <v>0</v>
      </c>
    </row>
    <row r="1934" spans="1:18" ht="15" customHeight="1">
      <c r="A1934" s="17" t="s">
        <v>383</v>
      </c>
      <c r="B1934" s="17" t="s">
        <v>247</v>
      </c>
      <c r="C1934" s="17" t="s">
        <v>36</v>
      </c>
      <c r="D1934" s="17" t="s">
        <v>98</v>
      </c>
      <c r="E1934" s="96" t="s">
        <v>38</v>
      </c>
      <c r="F1934" s="96" t="s">
        <v>38</v>
      </c>
      <c r="G1934" s="19">
        <v>0</v>
      </c>
      <c r="H1934" s="96" t="s">
        <v>38</v>
      </c>
      <c r="I1934" s="96" t="s">
        <v>38</v>
      </c>
      <c r="J1934" s="19">
        <v>1425.95</v>
      </c>
      <c r="K1934" s="19">
        <v>0</v>
      </c>
      <c r="L1934" t="str">
        <f>VLOOKUP(LEFT(A1934,FIND("-",A1934)-1),MASTER!A:C,2,FALSE())</f>
        <v>Silver</v>
      </c>
      <c r="M1934" t="str">
        <f>VLOOKUP(LEFT(A1934,FIND("-",A1934)-1),MASTER!A:C,3,FALSE())</f>
        <v>Sale</v>
      </c>
      <c r="N1934" t="str">
        <f t="shared" si="153"/>
        <v/>
      </c>
      <c r="O1934" t="str">
        <f t="shared" si="154"/>
        <v/>
      </c>
      <c r="P1934">
        <f t="shared" si="155"/>
        <v>0</v>
      </c>
      <c r="Q1934">
        <f t="shared" si="156"/>
        <v>0</v>
      </c>
      <c r="R1934">
        <f t="shared" si="157"/>
        <v>0</v>
      </c>
    </row>
    <row r="1935" spans="1:18" ht="15" customHeight="1">
      <c r="A1935" s="17" t="s">
        <v>383</v>
      </c>
      <c r="B1935" s="17" t="s">
        <v>247</v>
      </c>
      <c r="C1935" s="17" t="s">
        <v>36</v>
      </c>
      <c r="D1935" s="17" t="s">
        <v>97</v>
      </c>
      <c r="E1935" s="96" t="s">
        <v>38</v>
      </c>
      <c r="F1935" s="96" t="s">
        <v>38</v>
      </c>
      <c r="G1935" s="19">
        <v>0</v>
      </c>
      <c r="H1935" s="96" t="s">
        <v>38</v>
      </c>
      <c r="I1935" s="96" t="s">
        <v>38</v>
      </c>
      <c r="J1935" s="19">
        <v>5.7</v>
      </c>
      <c r="K1935" s="19">
        <v>0</v>
      </c>
      <c r="L1935" t="str">
        <f>VLOOKUP(LEFT(A1935,FIND("-",A1935)-1),MASTER!A:C,2,FALSE())</f>
        <v>Silver</v>
      </c>
      <c r="M1935" t="str">
        <f>VLOOKUP(LEFT(A1935,FIND("-",A1935)-1),MASTER!A:C,3,FALSE())</f>
        <v>Sale</v>
      </c>
      <c r="N1935" t="str">
        <f t="shared" si="153"/>
        <v/>
      </c>
      <c r="O1935" t="str">
        <f t="shared" si="154"/>
        <v/>
      </c>
      <c r="P1935">
        <f t="shared" si="155"/>
        <v>0</v>
      </c>
      <c r="Q1935">
        <f t="shared" si="156"/>
        <v>0</v>
      </c>
      <c r="R1935">
        <f t="shared" si="157"/>
        <v>0</v>
      </c>
    </row>
    <row r="1936" spans="1:18" ht="15" customHeight="1">
      <c r="A1936" s="17" t="s">
        <v>383</v>
      </c>
      <c r="B1936" s="17" t="s">
        <v>247</v>
      </c>
      <c r="C1936" s="17" t="s">
        <v>36</v>
      </c>
      <c r="D1936" s="17" t="s">
        <v>98</v>
      </c>
      <c r="E1936" s="96" t="s">
        <v>38</v>
      </c>
      <c r="F1936" s="96" t="s">
        <v>38</v>
      </c>
      <c r="G1936" s="19">
        <v>0</v>
      </c>
      <c r="H1936" s="96" t="s">
        <v>38</v>
      </c>
      <c r="I1936" s="96" t="s">
        <v>38</v>
      </c>
      <c r="J1936" s="19">
        <v>5.7</v>
      </c>
      <c r="K1936" s="19">
        <v>0</v>
      </c>
      <c r="L1936" t="str">
        <f>VLOOKUP(LEFT(A1936,FIND("-",A1936)-1),MASTER!A:C,2,FALSE())</f>
        <v>Silver</v>
      </c>
      <c r="M1936" t="str">
        <f>VLOOKUP(LEFT(A1936,FIND("-",A1936)-1),MASTER!A:C,3,FALSE())</f>
        <v>Sale</v>
      </c>
      <c r="N1936" t="str">
        <f t="shared" si="153"/>
        <v/>
      </c>
      <c r="O1936" t="str">
        <f t="shared" si="154"/>
        <v/>
      </c>
      <c r="P1936">
        <f t="shared" si="155"/>
        <v>0</v>
      </c>
      <c r="Q1936">
        <f t="shared" si="156"/>
        <v>0</v>
      </c>
      <c r="R1936">
        <f t="shared" si="157"/>
        <v>0</v>
      </c>
    </row>
    <row r="1937" spans="1:18" ht="15" customHeight="1">
      <c r="A1937" s="17" t="s">
        <v>383</v>
      </c>
      <c r="B1937" s="17" t="s">
        <v>247</v>
      </c>
      <c r="C1937" s="17" t="s">
        <v>36</v>
      </c>
      <c r="D1937" s="17" t="s">
        <v>42</v>
      </c>
      <c r="E1937" s="96" t="s">
        <v>38</v>
      </c>
      <c r="F1937" s="96" t="s">
        <v>38</v>
      </c>
      <c r="G1937" s="19">
        <v>0</v>
      </c>
      <c r="H1937" s="96" t="s">
        <v>38</v>
      </c>
      <c r="I1937" s="96" t="s">
        <v>38</v>
      </c>
      <c r="J1937" s="19">
        <v>0.17</v>
      </c>
      <c r="K1937" s="19">
        <v>0</v>
      </c>
      <c r="L1937" t="str">
        <f>VLOOKUP(LEFT(A1937,FIND("-",A1937)-1),MASTER!A:C,2,FALSE())</f>
        <v>Silver</v>
      </c>
      <c r="M1937" t="str">
        <f>VLOOKUP(LEFT(A1937,FIND("-",A1937)-1),MASTER!A:C,3,FALSE())</f>
        <v>Sale</v>
      </c>
      <c r="N1937" t="str">
        <f t="shared" si="153"/>
        <v/>
      </c>
      <c r="O1937" t="str">
        <f t="shared" si="154"/>
        <v/>
      </c>
      <c r="P1937">
        <f t="shared" si="155"/>
        <v>0</v>
      </c>
      <c r="Q1937">
        <f t="shared" si="156"/>
        <v>0</v>
      </c>
      <c r="R1937">
        <f t="shared" si="157"/>
        <v>0</v>
      </c>
    </row>
    <row r="1938" spans="1:18" ht="15" customHeight="1">
      <c r="A1938" s="17" t="s">
        <v>383</v>
      </c>
      <c r="B1938" s="17" t="s">
        <v>247</v>
      </c>
      <c r="C1938" s="17" t="s">
        <v>36</v>
      </c>
      <c r="D1938" s="17" t="s">
        <v>43</v>
      </c>
      <c r="E1938" s="96" t="s">
        <v>38</v>
      </c>
      <c r="F1938" s="96" t="s">
        <v>38</v>
      </c>
      <c r="G1938" s="19">
        <v>325825</v>
      </c>
      <c r="H1938" s="96" t="s">
        <v>38</v>
      </c>
      <c r="I1938" s="96" t="s">
        <v>38</v>
      </c>
      <c r="J1938" s="19">
        <v>0</v>
      </c>
      <c r="K1938" s="19">
        <v>0</v>
      </c>
      <c r="L1938" t="str">
        <f>VLOOKUP(LEFT(A1938,FIND("-",A1938)-1),MASTER!A:C,2,FALSE())</f>
        <v>Silver</v>
      </c>
      <c r="M1938" t="str">
        <f>VLOOKUP(LEFT(A1938,FIND("-",A1938)-1),MASTER!A:C,3,FALSE())</f>
        <v>Sale</v>
      </c>
      <c r="N1938" t="str">
        <f t="shared" si="153"/>
        <v/>
      </c>
      <c r="O1938" t="str">
        <f t="shared" si="154"/>
        <v/>
      </c>
      <c r="P1938">
        <f t="shared" si="155"/>
        <v>0</v>
      </c>
      <c r="Q1938">
        <f t="shared" si="156"/>
        <v>0</v>
      </c>
      <c r="R1938">
        <f t="shared" si="157"/>
        <v>0</v>
      </c>
    </row>
    <row r="1939" spans="1:18" ht="15" customHeight="1">
      <c r="A1939" s="17" t="s">
        <v>384</v>
      </c>
      <c r="B1939" s="17" t="s">
        <v>247</v>
      </c>
      <c r="C1939" s="17" t="s">
        <v>36</v>
      </c>
      <c r="D1939" s="17" t="s">
        <v>37</v>
      </c>
      <c r="E1939" s="96" t="s">
        <v>38</v>
      </c>
      <c r="F1939" s="19">
        <v>0</v>
      </c>
      <c r="G1939" s="19">
        <v>0</v>
      </c>
      <c r="H1939" s="97">
        <v>63.886000000000003</v>
      </c>
      <c r="I1939" s="19">
        <v>82.33</v>
      </c>
      <c r="J1939" s="19">
        <v>15043.57</v>
      </c>
      <c r="K1939" s="19">
        <v>15043.57</v>
      </c>
      <c r="L1939" t="str">
        <f>VLOOKUP(LEFT(A1939,FIND("-",A1939)-1),MASTER!A:C,2,FALSE())</f>
        <v>Silver</v>
      </c>
      <c r="M1939" t="str">
        <f>VLOOKUP(LEFT(A1939,FIND("-",A1939)-1),MASTER!A:C,3,FALSE())</f>
        <v>Sale</v>
      </c>
      <c r="N1939">
        <f t="shared" si="153"/>
        <v>63.886000000000003</v>
      </c>
      <c r="O1939">
        <f t="shared" si="154"/>
        <v>82.33</v>
      </c>
      <c r="P1939">
        <f t="shared" si="155"/>
        <v>5259.7340000000004</v>
      </c>
      <c r="Q1939">
        <f t="shared" si="156"/>
        <v>5259.7340000000004</v>
      </c>
      <c r="R1939">
        <f t="shared" si="157"/>
        <v>0</v>
      </c>
    </row>
    <row r="1940" spans="1:18" ht="15" customHeight="1">
      <c r="A1940" s="17" t="s">
        <v>384</v>
      </c>
      <c r="B1940" s="17" t="s">
        <v>247</v>
      </c>
      <c r="C1940" s="17" t="s">
        <v>36</v>
      </c>
      <c r="D1940" s="17" t="s">
        <v>40</v>
      </c>
      <c r="E1940" s="96" t="s">
        <v>38</v>
      </c>
      <c r="F1940" s="96" t="s">
        <v>38</v>
      </c>
      <c r="G1940" s="19">
        <v>0</v>
      </c>
      <c r="H1940" s="96" t="s">
        <v>38</v>
      </c>
      <c r="I1940" s="96" t="s">
        <v>38</v>
      </c>
      <c r="J1940" s="19">
        <v>225.65</v>
      </c>
      <c r="K1940" s="19">
        <v>0</v>
      </c>
      <c r="L1940" t="str">
        <f>VLOOKUP(LEFT(A1940,FIND("-",A1940)-1),MASTER!A:C,2,FALSE())</f>
        <v>Silver</v>
      </c>
      <c r="M1940" t="str">
        <f>VLOOKUP(LEFT(A1940,FIND("-",A1940)-1),MASTER!A:C,3,FALSE())</f>
        <v>Sale</v>
      </c>
      <c r="N1940" t="str">
        <f t="shared" si="153"/>
        <v/>
      </c>
      <c r="O1940" t="str">
        <f t="shared" si="154"/>
        <v/>
      </c>
      <c r="P1940">
        <f t="shared" si="155"/>
        <v>0</v>
      </c>
      <c r="Q1940">
        <f t="shared" si="156"/>
        <v>0</v>
      </c>
      <c r="R1940">
        <f t="shared" si="157"/>
        <v>0</v>
      </c>
    </row>
    <row r="1941" spans="1:18" ht="15" customHeight="1">
      <c r="A1941" s="17" t="s">
        <v>384</v>
      </c>
      <c r="B1941" s="17" t="s">
        <v>247</v>
      </c>
      <c r="C1941" s="17" t="s">
        <v>36</v>
      </c>
      <c r="D1941" s="17" t="s">
        <v>41</v>
      </c>
      <c r="E1941" s="96" t="s">
        <v>38</v>
      </c>
      <c r="F1941" s="96" t="s">
        <v>38</v>
      </c>
      <c r="G1941" s="19">
        <v>0</v>
      </c>
      <c r="H1941" s="96" t="s">
        <v>38</v>
      </c>
      <c r="I1941" s="96" t="s">
        <v>38</v>
      </c>
      <c r="J1941" s="19">
        <v>225.65</v>
      </c>
      <c r="K1941" s="19">
        <v>0</v>
      </c>
      <c r="L1941" t="str">
        <f>VLOOKUP(LEFT(A1941,FIND("-",A1941)-1),MASTER!A:C,2,FALSE())</f>
        <v>Silver</v>
      </c>
      <c r="M1941" t="str">
        <f>VLOOKUP(LEFT(A1941,FIND("-",A1941)-1),MASTER!A:C,3,FALSE())</f>
        <v>Sale</v>
      </c>
      <c r="N1941" t="str">
        <f t="shared" si="153"/>
        <v/>
      </c>
      <c r="O1941" t="str">
        <f t="shared" si="154"/>
        <v/>
      </c>
      <c r="P1941">
        <f t="shared" si="155"/>
        <v>0</v>
      </c>
      <c r="Q1941">
        <f t="shared" si="156"/>
        <v>0</v>
      </c>
      <c r="R1941">
        <f t="shared" si="157"/>
        <v>0</v>
      </c>
    </row>
    <row r="1942" spans="1:18" ht="15" customHeight="1">
      <c r="A1942" s="17" t="s">
        <v>384</v>
      </c>
      <c r="B1942" s="17" t="s">
        <v>247</v>
      </c>
      <c r="C1942" s="17" t="s">
        <v>36</v>
      </c>
      <c r="D1942" s="17" t="s">
        <v>42</v>
      </c>
      <c r="E1942" s="96" t="s">
        <v>38</v>
      </c>
      <c r="F1942" s="96" t="s">
        <v>38</v>
      </c>
      <c r="G1942" s="19">
        <v>0</v>
      </c>
      <c r="H1942" s="96" t="s">
        <v>38</v>
      </c>
      <c r="I1942" s="96" t="s">
        <v>38</v>
      </c>
      <c r="J1942" s="19">
        <v>0.13</v>
      </c>
      <c r="K1942" s="19">
        <v>0</v>
      </c>
      <c r="L1942" t="str">
        <f>VLOOKUP(LEFT(A1942,FIND("-",A1942)-1),MASTER!A:C,2,FALSE())</f>
        <v>Silver</v>
      </c>
      <c r="M1942" t="str">
        <f>VLOOKUP(LEFT(A1942,FIND("-",A1942)-1),MASTER!A:C,3,FALSE())</f>
        <v>Sale</v>
      </c>
      <c r="N1942" t="str">
        <f t="shared" si="153"/>
        <v/>
      </c>
      <c r="O1942" t="str">
        <f t="shared" si="154"/>
        <v/>
      </c>
      <c r="P1942">
        <f t="shared" si="155"/>
        <v>0</v>
      </c>
      <c r="Q1942">
        <f t="shared" si="156"/>
        <v>0</v>
      </c>
      <c r="R1942">
        <f t="shared" si="157"/>
        <v>0</v>
      </c>
    </row>
    <row r="1943" spans="1:18" ht="15" customHeight="1">
      <c r="A1943" s="17" t="s">
        <v>384</v>
      </c>
      <c r="B1943" s="17" t="s">
        <v>247</v>
      </c>
      <c r="C1943" s="17" t="s">
        <v>36</v>
      </c>
      <c r="D1943" s="17" t="s">
        <v>43</v>
      </c>
      <c r="E1943" s="96" t="s">
        <v>38</v>
      </c>
      <c r="F1943" s="96" t="s">
        <v>38</v>
      </c>
      <c r="G1943" s="19">
        <v>15495</v>
      </c>
      <c r="H1943" s="96" t="s">
        <v>38</v>
      </c>
      <c r="I1943" s="96" t="s">
        <v>38</v>
      </c>
      <c r="J1943" s="19">
        <v>0</v>
      </c>
      <c r="K1943" s="19">
        <v>0</v>
      </c>
      <c r="L1943" t="str">
        <f>VLOOKUP(LEFT(A1943,FIND("-",A1943)-1),MASTER!A:C,2,FALSE())</f>
        <v>Silver</v>
      </c>
      <c r="M1943" t="str">
        <f>VLOOKUP(LEFT(A1943,FIND("-",A1943)-1),MASTER!A:C,3,FALSE())</f>
        <v>Sale</v>
      </c>
      <c r="N1943" t="str">
        <f t="shared" si="153"/>
        <v/>
      </c>
      <c r="O1943" t="str">
        <f t="shared" si="154"/>
        <v/>
      </c>
      <c r="P1943">
        <f t="shared" si="155"/>
        <v>0</v>
      </c>
      <c r="Q1943">
        <f t="shared" si="156"/>
        <v>0</v>
      </c>
      <c r="R1943">
        <f t="shared" si="157"/>
        <v>0</v>
      </c>
    </row>
    <row r="1944" spans="1:18" ht="15" customHeight="1">
      <c r="A1944" s="17" t="s">
        <v>385</v>
      </c>
      <c r="B1944" s="17" t="s">
        <v>247</v>
      </c>
      <c r="C1944" s="17" t="s">
        <v>36</v>
      </c>
      <c r="D1944" s="17" t="s">
        <v>44</v>
      </c>
      <c r="E1944" s="96" t="s">
        <v>38</v>
      </c>
      <c r="F1944" s="19">
        <v>0</v>
      </c>
      <c r="G1944" s="19">
        <v>0</v>
      </c>
      <c r="H1944" s="97">
        <v>7499.6629999999996</v>
      </c>
      <c r="I1944" s="19">
        <v>82.33</v>
      </c>
      <c r="J1944" s="19">
        <v>462975.59</v>
      </c>
      <c r="K1944" s="19">
        <v>462975.59</v>
      </c>
      <c r="L1944" t="str">
        <f>VLOOKUP(LEFT(A1944,FIND("-",A1944)-1),MASTER!A:C,2,FALSE())</f>
        <v>Silver</v>
      </c>
      <c r="M1944" t="str">
        <f>VLOOKUP(LEFT(A1944,FIND("-",A1944)-1),MASTER!A:C,3,FALSE())</f>
        <v>Sale</v>
      </c>
      <c r="N1944">
        <f t="shared" si="153"/>
        <v>7499.6629999999996</v>
      </c>
      <c r="O1944">
        <f t="shared" si="154"/>
        <v>82.33</v>
      </c>
      <c r="P1944">
        <f t="shared" si="155"/>
        <v>617447.255</v>
      </c>
      <c r="Q1944">
        <f t="shared" si="156"/>
        <v>617447.255</v>
      </c>
      <c r="R1944">
        <f t="shared" si="157"/>
        <v>0</v>
      </c>
    </row>
    <row r="1945" spans="1:18" ht="15" customHeight="1">
      <c r="A1945" s="17" t="s">
        <v>385</v>
      </c>
      <c r="B1945" s="17" t="s">
        <v>247</v>
      </c>
      <c r="C1945" s="17" t="s">
        <v>36</v>
      </c>
      <c r="D1945" s="17" t="s">
        <v>45</v>
      </c>
      <c r="E1945" s="96" t="s">
        <v>38</v>
      </c>
      <c r="F1945" s="96" t="s">
        <v>38</v>
      </c>
      <c r="G1945" s="19">
        <v>0</v>
      </c>
      <c r="H1945" s="96" t="s">
        <v>38</v>
      </c>
      <c r="I1945" s="96" t="s">
        <v>38</v>
      </c>
      <c r="J1945" s="19">
        <v>74158.92</v>
      </c>
      <c r="K1945" s="19">
        <v>74158.92</v>
      </c>
      <c r="L1945" t="str">
        <f>VLOOKUP(LEFT(A1945,FIND("-",A1945)-1),MASTER!A:C,2,FALSE())</f>
        <v>Silver</v>
      </c>
      <c r="M1945" t="str">
        <f>VLOOKUP(LEFT(A1945,FIND("-",A1945)-1),MASTER!A:C,3,FALSE())</f>
        <v>Sale</v>
      </c>
      <c r="N1945" t="str">
        <f t="shared" ref="N1945:N2007" si="158">IF(M1945="SALE",H1945,IF(M1945="Purchase",E1945,"False"))</f>
        <v/>
      </c>
      <c r="O1945" t="str">
        <f t="shared" ref="O1945:O2007" si="159">IF(M1945="SALE",I1945,IF(M1945="Purchase",F1945,"False"))</f>
        <v/>
      </c>
      <c r="P1945">
        <f t="shared" ref="P1945:P2007" si="160">IF(AND(N1945="",O1945=""),0,ROUND(N1945*O1945,3))</f>
        <v>0</v>
      </c>
      <c r="Q1945">
        <f t="shared" ref="Q1945:Q2007" si="161">IF(M1945="SALE",P1945,IF(M1945="Purchase",0,"FALSE"))</f>
        <v>0</v>
      </c>
      <c r="R1945">
        <f t="shared" ref="R1945:R2007" si="162">IF(M1945="Purchase",P1945,IF(M1945="Sale",0,"FALSE"))</f>
        <v>0</v>
      </c>
    </row>
    <row r="1946" spans="1:18" ht="15" customHeight="1">
      <c r="A1946" s="17" t="s">
        <v>385</v>
      </c>
      <c r="B1946" s="17" t="s">
        <v>247</v>
      </c>
      <c r="C1946" s="17" t="s">
        <v>36</v>
      </c>
      <c r="D1946" s="17" t="s">
        <v>95</v>
      </c>
      <c r="E1946" s="96" t="s">
        <v>38</v>
      </c>
      <c r="F1946" s="96" t="s">
        <v>38</v>
      </c>
      <c r="G1946" s="19">
        <v>0</v>
      </c>
      <c r="H1946" s="96" t="s">
        <v>38</v>
      </c>
      <c r="I1946" s="96" t="s">
        <v>38</v>
      </c>
      <c r="J1946" s="19">
        <v>154472.49</v>
      </c>
      <c r="K1946" s="19">
        <v>154472.49</v>
      </c>
      <c r="L1946" t="str">
        <f>VLOOKUP(LEFT(A1946,FIND("-",A1946)-1),MASTER!A:C,2,FALSE())</f>
        <v>Silver</v>
      </c>
      <c r="M1946" t="str">
        <f>VLOOKUP(LEFT(A1946,FIND("-",A1946)-1),MASTER!A:C,3,FALSE())</f>
        <v>Sale</v>
      </c>
      <c r="N1946" t="str">
        <f t="shared" si="158"/>
        <v/>
      </c>
      <c r="O1946" t="str">
        <f t="shared" si="159"/>
        <v/>
      </c>
      <c r="P1946">
        <f t="shared" si="160"/>
        <v>0</v>
      </c>
      <c r="Q1946">
        <f t="shared" si="161"/>
        <v>0</v>
      </c>
      <c r="R1946">
        <f t="shared" si="162"/>
        <v>0</v>
      </c>
    </row>
    <row r="1947" spans="1:18" ht="15" customHeight="1">
      <c r="A1947" s="17" t="s">
        <v>385</v>
      </c>
      <c r="B1947" s="17" t="s">
        <v>247</v>
      </c>
      <c r="C1947" s="17" t="s">
        <v>36</v>
      </c>
      <c r="D1947" s="17" t="s">
        <v>96</v>
      </c>
      <c r="E1947" s="96" t="s">
        <v>38</v>
      </c>
      <c r="F1947" s="96" t="s">
        <v>38</v>
      </c>
      <c r="G1947" s="19">
        <v>0</v>
      </c>
      <c r="H1947" s="96" t="s">
        <v>38</v>
      </c>
      <c r="I1947" s="96" t="s">
        <v>38</v>
      </c>
      <c r="J1947" s="19">
        <v>617.89</v>
      </c>
      <c r="K1947" s="19">
        <v>617.89</v>
      </c>
      <c r="L1947" t="str">
        <f>VLOOKUP(LEFT(A1947,FIND("-",A1947)-1),MASTER!A:C,2,FALSE())</f>
        <v>Silver</v>
      </c>
      <c r="M1947" t="str">
        <f>VLOOKUP(LEFT(A1947,FIND("-",A1947)-1),MASTER!A:C,3,FALSE())</f>
        <v>Sale</v>
      </c>
      <c r="N1947" t="str">
        <f t="shared" si="158"/>
        <v/>
      </c>
      <c r="O1947" t="str">
        <f t="shared" si="159"/>
        <v/>
      </c>
      <c r="P1947">
        <f t="shared" si="160"/>
        <v>0</v>
      </c>
      <c r="Q1947">
        <f t="shared" si="161"/>
        <v>0</v>
      </c>
      <c r="R1947">
        <f t="shared" si="162"/>
        <v>0</v>
      </c>
    </row>
    <row r="1948" spans="1:18" ht="15" customHeight="1">
      <c r="A1948" s="17" t="s">
        <v>385</v>
      </c>
      <c r="B1948" s="17" t="s">
        <v>247</v>
      </c>
      <c r="C1948" s="17" t="s">
        <v>36</v>
      </c>
      <c r="D1948" s="17" t="s">
        <v>46</v>
      </c>
      <c r="E1948" s="96" t="s">
        <v>38</v>
      </c>
      <c r="F1948" s="96" t="s">
        <v>38</v>
      </c>
      <c r="G1948" s="19">
        <v>0</v>
      </c>
      <c r="H1948" s="96" t="s">
        <v>38</v>
      </c>
      <c r="I1948" s="96" t="s">
        <v>38</v>
      </c>
      <c r="J1948" s="19">
        <v>6944.63</v>
      </c>
      <c r="K1948" s="19">
        <v>0</v>
      </c>
      <c r="L1948" t="str">
        <f>VLOOKUP(LEFT(A1948,FIND("-",A1948)-1),MASTER!A:C,2,FALSE())</f>
        <v>Silver</v>
      </c>
      <c r="M1948" t="str">
        <f>VLOOKUP(LEFT(A1948,FIND("-",A1948)-1),MASTER!A:C,3,FALSE())</f>
        <v>Sale</v>
      </c>
      <c r="N1948" t="str">
        <f t="shared" si="158"/>
        <v/>
      </c>
      <c r="O1948" t="str">
        <f t="shared" si="159"/>
        <v/>
      </c>
      <c r="P1948">
        <f t="shared" si="160"/>
        <v>0</v>
      </c>
      <c r="Q1948">
        <f t="shared" si="161"/>
        <v>0</v>
      </c>
      <c r="R1948">
        <f t="shared" si="162"/>
        <v>0</v>
      </c>
    </row>
    <row r="1949" spans="1:18" ht="15" customHeight="1">
      <c r="A1949" s="17" t="s">
        <v>385</v>
      </c>
      <c r="B1949" s="17" t="s">
        <v>247</v>
      </c>
      <c r="C1949" s="17" t="s">
        <v>36</v>
      </c>
      <c r="D1949" s="17" t="s">
        <v>47</v>
      </c>
      <c r="E1949" s="96" t="s">
        <v>38</v>
      </c>
      <c r="F1949" s="96" t="s">
        <v>38</v>
      </c>
      <c r="G1949" s="19">
        <v>0</v>
      </c>
      <c r="H1949" s="96" t="s">
        <v>38</v>
      </c>
      <c r="I1949" s="96" t="s">
        <v>38</v>
      </c>
      <c r="J1949" s="19">
        <v>6944.63</v>
      </c>
      <c r="K1949" s="19">
        <v>0</v>
      </c>
      <c r="L1949" t="str">
        <f>VLOOKUP(LEFT(A1949,FIND("-",A1949)-1),MASTER!A:C,2,FALSE())</f>
        <v>Silver</v>
      </c>
      <c r="M1949" t="str">
        <f>VLOOKUP(LEFT(A1949,FIND("-",A1949)-1),MASTER!A:C,3,FALSE())</f>
        <v>Sale</v>
      </c>
      <c r="N1949" t="str">
        <f t="shared" si="158"/>
        <v/>
      </c>
      <c r="O1949" t="str">
        <f t="shared" si="159"/>
        <v/>
      </c>
      <c r="P1949">
        <f t="shared" si="160"/>
        <v>0</v>
      </c>
      <c r="Q1949">
        <f t="shared" si="161"/>
        <v>0</v>
      </c>
      <c r="R1949">
        <f t="shared" si="162"/>
        <v>0</v>
      </c>
    </row>
    <row r="1950" spans="1:18" ht="15" customHeight="1">
      <c r="A1950" s="17" t="s">
        <v>385</v>
      </c>
      <c r="B1950" s="17" t="s">
        <v>247</v>
      </c>
      <c r="C1950" s="17" t="s">
        <v>36</v>
      </c>
      <c r="D1950" s="17" t="s">
        <v>46</v>
      </c>
      <c r="E1950" s="96" t="s">
        <v>38</v>
      </c>
      <c r="F1950" s="96" t="s">
        <v>38</v>
      </c>
      <c r="G1950" s="19">
        <v>0</v>
      </c>
      <c r="H1950" s="96" t="s">
        <v>38</v>
      </c>
      <c r="I1950" s="96" t="s">
        <v>38</v>
      </c>
      <c r="J1950" s="19">
        <v>1112.3800000000001</v>
      </c>
      <c r="K1950" s="19">
        <v>0</v>
      </c>
      <c r="L1950" t="str">
        <f>VLOOKUP(LEFT(A1950,FIND("-",A1950)-1),MASTER!A:C,2,FALSE())</f>
        <v>Silver</v>
      </c>
      <c r="M1950" t="str">
        <f>VLOOKUP(LEFT(A1950,FIND("-",A1950)-1),MASTER!A:C,3,FALSE())</f>
        <v>Sale</v>
      </c>
      <c r="N1950" t="str">
        <f t="shared" si="158"/>
        <v/>
      </c>
      <c r="O1950" t="str">
        <f t="shared" si="159"/>
        <v/>
      </c>
      <c r="P1950">
        <f t="shared" si="160"/>
        <v>0</v>
      </c>
      <c r="Q1950">
        <f t="shared" si="161"/>
        <v>0</v>
      </c>
      <c r="R1950">
        <f t="shared" si="162"/>
        <v>0</v>
      </c>
    </row>
    <row r="1951" spans="1:18" ht="15" customHeight="1">
      <c r="A1951" s="17" t="s">
        <v>385</v>
      </c>
      <c r="B1951" s="17" t="s">
        <v>247</v>
      </c>
      <c r="C1951" s="17" t="s">
        <v>36</v>
      </c>
      <c r="D1951" s="17" t="s">
        <v>47</v>
      </c>
      <c r="E1951" s="96" t="s">
        <v>38</v>
      </c>
      <c r="F1951" s="96" t="s">
        <v>38</v>
      </c>
      <c r="G1951" s="19">
        <v>0</v>
      </c>
      <c r="H1951" s="96" t="s">
        <v>38</v>
      </c>
      <c r="I1951" s="96" t="s">
        <v>38</v>
      </c>
      <c r="J1951" s="19">
        <v>1112.3800000000001</v>
      </c>
      <c r="K1951" s="19">
        <v>0</v>
      </c>
      <c r="L1951" t="str">
        <f>VLOOKUP(LEFT(A1951,FIND("-",A1951)-1),MASTER!A:C,2,FALSE())</f>
        <v>Silver</v>
      </c>
      <c r="M1951" t="str">
        <f>VLOOKUP(LEFT(A1951,FIND("-",A1951)-1),MASTER!A:C,3,FALSE())</f>
        <v>Sale</v>
      </c>
      <c r="N1951" t="str">
        <f t="shared" si="158"/>
        <v/>
      </c>
      <c r="O1951" t="str">
        <f t="shared" si="159"/>
        <v/>
      </c>
      <c r="P1951">
        <f t="shared" si="160"/>
        <v>0</v>
      </c>
      <c r="Q1951">
        <f t="shared" si="161"/>
        <v>0</v>
      </c>
      <c r="R1951">
        <f t="shared" si="162"/>
        <v>0</v>
      </c>
    </row>
    <row r="1952" spans="1:18" ht="15" customHeight="1">
      <c r="A1952" s="17" t="s">
        <v>385</v>
      </c>
      <c r="B1952" s="17" t="s">
        <v>247</v>
      </c>
      <c r="C1952" s="17" t="s">
        <v>36</v>
      </c>
      <c r="D1952" s="17" t="s">
        <v>97</v>
      </c>
      <c r="E1952" s="96" t="s">
        <v>38</v>
      </c>
      <c r="F1952" s="96" t="s">
        <v>38</v>
      </c>
      <c r="G1952" s="19">
        <v>0</v>
      </c>
      <c r="H1952" s="96" t="s">
        <v>38</v>
      </c>
      <c r="I1952" s="96" t="s">
        <v>38</v>
      </c>
      <c r="J1952" s="19">
        <v>2317.09</v>
      </c>
      <c r="K1952" s="19">
        <v>0</v>
      </c>
      <c r="L1952" t="str">
        <f>VLOOKUP(LEFT(A1952,FIND("-",A1952)-1),MASTER!A:C,2,FALSE())</f>
        <v>Silver</v>
      </c>
      <c r="M1952" t="str">
        <f>VLOOKUP(LEFT(A1952,FIND("-",A1952)-1),MASTER!A:C,3,FALSE())</f>
        <v>Sale</v>
      </c>
      <c r="N1952" t="str">
        <f t="shared" si="158"/>
        <v/>
      </c>
      <c r="O1952" t="str">
        <f t="shared" si="159"/>
        <v/>
      </c>
      <c r="P1952">
        <f t="shared" si="160"/>
        <v>0</v>
      </c>
      <c r="Q1952">
        <f t="shared" si="161"/>
        <v>0</v>
      </c>
      <c r="R1952">
        <f t="shared" si="162"/>
        <v>0</v>
      </c>
    </row>
    <row r="1953" spans="1:18" ht="15" customHeight="1">
      <c r="A1953" s="17" t="s">
        <v>385</v>
      </c>
      <c r="B1953" s="17" t="s">
        <v>247</v>
      </c>
      <c r="C1953" s="17" t="s">
        <v>36</v>
      </c>
      <c r="D1953" s="17" t="s">
        <v>98</v>
      </c>
      <c r="E1953" s="96" t="s">
        <v>38</v>
      </c>
      <c r="F1953" s="96" t="s">
        <v>38</v>
      </c>
      <c r="G1953" s="19">
        <v>0</v>
      </c>
      <c r="H1953" s="96" t="s">
        <v>38</v>
      </c>
      <c r="I1953" s="96" t="s">
        <v>38</v>
      </c>
      <c r="J1953" s="19">
        <v>2317.09</v>
      </c>
      <c r="K1953" s="19">
        <v>0</v>
      </c>
      <c r="L1953" t="str">
        <f>VLOOKUP(LEFT(A1953,FIND("-",A1953)-1),MASTER!A:C,2,FALSE())</f>
        <v>Silver</v>
      </c>
      <c r="M1953" t="str">
        <f>VLOOKUP(LEFT(A1953,FIND("-",A1953)-1),MASTER!A:C,3,FALSE())</f>
        <v>Sale</v>
      </c>
      <c r="N1953" t="str">
        <f t="shared" si="158"/>
        <v/>
      </c>
      <c r="O1953" t="str">
        <f t="shared" si="159"/>
        <v/>
      </c>
      <c r="P1953">
        <f t="shared" si="160"/>
        <v>0</v>
      </c>
      <c r="Q1953">
        <f t="shared" si="161"/>
        <v>0</v>
      </c>
      <c r="R1953">
        <f t="shared" si="162"/>
        <v>0</v>
      </c>
    </row>
    <row r="1954" spans="1:18" ht="15" customHeight="1">
      <c r="A1954" s="17" t="s">
        <v>385</v>
      </c>
      <c r="B1954" s="17" t="s">
        <v>247</v>
      </c>
      <c r="C1954" s="17" t="s">
        <v>36</v>
      </c>
      <c r="D1954" s="17" t="s">
        <v>97</v>
      </c>
      <c r="E1954" s="96" t="s">
        <v>38</v>
      </c>
      <c r="F1954" s="96" t="s">
        <v>38</v>
      </c>
      <c r="G1954" s="19">
        <v>0</v>
      </c>
      <c r="H1954" s="96" t="s">
        <v>38</v>
      </c>
      <c r="I1954" s="96" t="s">
        <v>38</v>
      </c>
      <c r="J1954" s="19">
        <v>9.27</v>
      </c>
      <c r="K1954" s="19">
        <v>0</v>
      </c>
      <c r="L1954" t="str">
        <f>VLOOKUP(LEFT(A1954,FIND("-",A1954)-1),MASTER!A:C,2,FALSE())</f>
        <v>Silver</v>
      </c>
      <c r="M1954" t="str">
        <f>VLOOKUP(LEFT(A1954,FIND("-",A1954)-1),MASTER!A:C,3,FALSE())</f>
        <v>Sale</v>
      </c>
      <c r="N1954" t="str">
        <f t="shared" si="158"/>
        <v/>
      </c>
      <c r="O1954" t="str">
        <f t="shared" si="159"/>
        <v/>
      </c>
      <c r="P1954">
        <f t="shared" si="160"/>
        <v>0</v>
      </c>
      <c r="Q1954">
        <f t="shared" si="161"/>
        <v>0</v>
      </c>
      <c r="R1954">
        <f t="shared" si="162"/>
        <v>0</v>
      </c>
    </row>
    <row r="1955" spans="1:18" ht="15" customHeight="1">
      <c r="A1955" s="17" t="s">
        <v>385</v>
      </c>
      <c r="B1955" s="17" t="s">
        <v>247</v>
      </c>
      <c r="C1955" s="17" t="s">
        <v>36</v>
      </c>
      <c r="D1955" s="17" t="s">
        <v>98</v>
      </c>
      <c r="E1955" s="96" t="s">
        <v>38</v>
      </c>
      <c r="F1955" s="96" t="s">
        <v>38</v>
      </c>
      <c r="G1955" s="19">
        <v>0</v>
      </c>
      <c r="H1955" s="96" t="s">
        <v>38</v>
      </c>
      <c r="I1955" s="96" t="s">
        <v>38</v>
      </c>
      <c r="J1955" s="19">
        <v>9.27</v>
      </c>
      <c r="K1955" s="19">
        <v>0</v>
      </c>
      <c r="L1955" t="str">
        <f>VLOOKUP(LEFT(A1955,FIND("-",A1955)-1),MASTER!A:C,2,FALSE())</f>
        <v>Silver</v>
      </c>
      <c r="M1955" t="str">
        <f>VLOOKUP(LEFT(A1955,FIND("-",A1955)-1),MASTER!A:C,3,FALSE())</f>
        <v>Sale</v>
      </c>
      <c r="N1955" t="str">
        <f t="shared" si="158"/>
        <v/>
      </c>
      <c r="O1955" t="str">
        <f t="shared" si="159"/>
        <v/>
      </c>
      <c r="P1955">
        <f t="shared" si="160"/>
        <v>0</v>
      </c>
      <c r="Q1955">
        <f t="shared" si="161"/>
        <v>0</v>
      </c>
      <c r="R1955">
        <f t="shared" si="162"/>
        <v>0</v>
      </c>
    </row>
    <row r="1956" spans="1:18" ht="15" customHeight="1">
      <c r="A1956" s="17" t="s">
        <v>385</v>
      </c>
      <c r="B1956" s="17" t="s">
        <v>247</v>
      </c>
      <c r="C1956" s="17" t="s">
        <v>36</v>
      </c>
      <c r="D1956" s="17" t="s">
        <v>42</v>
      </c>
      <c r="E1956" s="96" t="s">
        <v>38</v>
      </c>
      <c r="F1956" s="96" t="s">
        <v>38</v>
      </c>
      <c r="G1956" s="19">
        <v>0</v>
      </c>
      <c r="H1956" s="96" t="s">
        <v>38</v>
      </c>
      <c r="I1956" s="96" t="s">
        <v>38</v>
      </c>
      <c r="J1956" s="19">
        <v>0.37</v>
      </c>
      <c r="K1956" s="19">
        <v>0</v>
      </c>
      <c r="L1956" t="str">
        <f>VLOOKUP(LEFT(A1956,FIND("-",A1956)-1),MASTER!A:C,2,FALSE())</f>
        <v>Silver</v>
      </c>
      <c r="M1956" t="str">
        <f>VLOOKUP(LEFT(A1956,FIND("-",A1956)-1),MASTER!A:C,3,FALSE())</f>
        <v>Sale</v>
      </c>
      <c r="N1956" t="str">
        <f t="shared" si="158"/>
        <v/>
      </c>
      <c r="O1956" t="str">
        <f t="shared" si="159"/>
        <v/>
      </c>
      <c r="P1956">
        <f t="shared" si="160"/>
        <v>0</v>
      </c>
      <c r="Q1956">
        <f t="shared" si="161"/>
        <v>0</v>
      </c>
      <c r="R1956">
        <f t="shared" si="162"/>
        <v>0</v>
      </c>
    </row>
    <row r="1957" spans="1:18" ht="15" customHeight="1">
      <c r="A1957" s="17" t="s">
        <v>385</v>
      </c>
      <c r="B1957" s="17" t="s">
        <v>247</v>
      </c>
      <c r="C1957" s="17" t="s">
        <v>36</v>
      </c>
      <c r="D1957" s="17" t="s">
        <v>43</v>
      </c>
      <c r="E1957" s="96" t="s">
        <v>38</v>
      </c>
      <c r="F1957" s="96" t="s">
        <v>38</v>
      </c>
      <c r="G1957" s="19">
        <v>712992</v>
      </c>
      <c r="H1957" s="96" t="s">
        <v>38</v>
      </c>
      <c r="I1957" s="96" t="s">
        <v>38</v>
      </c>
      <c r="J1957" s="19">
        <v>0</v>
      </c>
      <c r="K1957" s="19">
        <v>0</v>
      </c>
      <c r="L1957" t="str">
        <f>VLOOKUP(LEFT(A1957,FIND("-",A1957)-1),MASTER!A:C,2,FALSE())</f>
        <v>Silver</v>
      </c>
      <c r="M1957" t="str">
        <f>VLOOKUP(LEFT(A1957,FIND("-",A1957)-1),MASTER!A:C,3,FALSE())</f>
        <v>Sale</v>
      </c>
      <c r="N1957" t="str">
        <f t="shared" si="158"/>
        <v/>
      </c>
      <c r="O1957" t="str">
        <f t="shared" si="159"/>
        <v/>
      </c>
      <c r="P1957">
        <f t="shared" si="160"/>
        <v>0</v>
      </c>
      <c r="Q1957">
        <f t="shared" si="161"/>
        <v>0</v>
      </c>
      <c r="R1957">
        <f t="shared" si="162"/>
        <v>0</v>
      </c>
    </row>
    <row r="1958" spans="1:18" ht="15" customHeight="1">
      <c r="A1958" s="17" t="s">
        <v>386</v>
      </c>
      <c r="B1958" s="17" t="s">
        <v>247</v>
      </c>
      <c r="C1958" s="17" t="s">
        <v>36</v>
      </c>
      <c r="D1958" s="17" t="s">
        <v>37</v>
      </c>
      <c r="E1958" s="96" t="s">
        <v>38</v>
      </c>
      <c r="F1958" s="19">
        <v>0</v>
      </c>
      <c r="G1958" s="19">
        <v>0</v>
      </c>
      <c r="H1958" s="97">
        <v>153.72399999999999</v>
      </c>
      <c r="I1958" s="19">
        <v>82.33</v>
      </c>
      <c r="J1958" s="19">
        <v>40033.519999999997</v>
      </c>
      <c r="K1958" s="19">
        <v>40033.519999999997</v>
      </c>
      <c r="L1958" t="str">
        <f>VLOOKUP(LEFT(A1958,FIND("-",A1958)-1),MASTER!A:C,2,FALSE())</f>
        <v>Silver</v>
      </c>
      <c r="M1958" t="str">
        <f>VLOOKUP(LEFT(A1958,FIND("-",A1958)-1),MASTER!A:C,3,FALSE())</f>
        <v>Sale</v>
      </c>
      <c r="N1958">
        <f t="shared" si="158"/>
        <v>153.72399999999999</v>
      </c>
      <c r="O1958">
        <f t="shared" si="159"/>
        <v>82.33</v>
      </c>
      <c r="P1958">
        <f t="shared" si="160"/>
        <v>12656.097</v>
      </c>
      <c r="Q1958">
        <f t="shared" si="161"/>
        <v>12656.097</v>
      </c>
      <c r="R1958">
        <f t="shared" si="162"/>
        <v>0</v>
      </c>
    </row>
    <row r="1959" spans="1:18" ht="15" customHeight="1">
      <c r="A1959" s="17" t="s">
        <v>386</v>
      </c>
      <c r="B1959" s="17" t="s">
        <v>247</v>
      </c>
      <c r="C1959" s="17" t="s">
        <v>36</v>
      </c>
      <c r="D1959" s="17" t="s">
        <v>40</v>
      </c>
      <c r="E1959" s="96" t="s">
        <v>38</v>
      </c>
      <c r="F1959" s="96" t="s">
        <v>38</v>
      </c>
      <c r="G1959" s="19">
        <v>0</v>
      </c>
      <c r="H1959" s="96" t="s">
        <v>38</v>
      </c>
      <c r="I1959" s="96" t="s">
        <v>38</v>
      </c>
      <c r="J1959" s="19">
        <v>600.5</v>
      </c>
      <c r="K1959" s="19">
        <v>0</v>
      </c>
      <c r="L1959" t="str">
        <f>VLOOKUP(LEFT(A1959,FIND("-",A1959)-1),MASTER!A:C,2,FALSE())</f>
        <v>Silver</v>
      </c>
      <c r="M1959" t="str">
        <f>VLOOKUP(LEFT(A1959,FIND("-",A1959)-1),MASTER!A:C,3,FALSE())</f>
        <v>Sale</v>
      </c>
      <c r="N1959" t="str">
        <f t="shared" si="158"/>
        <v/>
      </c>
      <c r="O1959" t="str">
        <f t="shared" si="159"/>
        <v/>
      </c>
      <c r="P1959">
        <f t="shared" si="160"/>
        <v>0</v>
      </c>
      <c r="Q1959">
        <f t="shared" si="161"/>
        <v>0</v>
      </c>
      <c r="R1959">
        <f t="shared" si="162"/>
        <v>0</v>
      </c>
    </row>
    <row r="1960" spans="1:18" ht="15" customHeight="1">
      <c r="A1960" s="17" t="s">
        <v>386</v>
      </c>
      <c r="B1960" s="17" t="s">
        <v>247</v>
      </c>
      <c r="C1960" s="17" t="s">
        <v>36</v>
      </c>
      <c r="D1960" s="17" t="s">
        <v>41</v>
      </c>
      <c r="E1960" s="96" t="s">
        <v>38</v>
      </c>
      <c r="F1960" s="96" t="s">
        <v>38</v>
      </c>
      <c r="G1960" s="19">
        <v>0</v>
      </c>
      <c r="H1960" s="96" t="s">
        <v>38</v>
      </c>
      <c r="I1960" s="96" t="s">
        <v>38</v>
      </c>
      <c r="J1960" s="19">
        <v>600.5</v>
      </c>
      <c r="K1960" s="19">
        <v>0</v>
      </c>
      <c r="L1960" t="str">
        <f>VLOOKUP(LEFT(A1960,FIND("-",A1960)-1),MASTER!A:C,2,FALSE())</f>
        <v>Silver</v>
      </c>
      <c r="M1960" t="str">
        <f>VLOOKUP(LEFT(A1960,FIND("-",A1960)-1),MASTER!A:C,3,FALSE())</f>
        <v>Sale</v>
      </c>
      <c r="N1960" t="str">
        <f t="shared" si="158"/>
        <v/>
      </c>
      <c r="O1960" t="str">
        <f t="shared" si="159"/>
        <v/>
      </c>
      <c r="P1960">
        <f t="shared" si="160"/>
        <v>0</v>
      </c>
      <c r="Q1960">
        <f t="shared" si="161"/>
        <v>0</v>
      </c>
      <c r="R1960">
        <f t="shared" si="162"/>
        <v>0</v>
      </c>
    </row>
    <row r="1961" spans="1:18" ht="15" customHeight="1">
      <c r="A1961" s="17" t="s">
        <v>386</v>
      </c>
      <c r="B1961" s="17" t="s">
        <v>247</v>
      </c>
      <c r="C1961" s="17" t="s">
        <v>36</v>
      </c>
      <c r="D1961" s="17" t="s">
        <v>42</v>
      </c>
      <c r="E1961" s="96" t="s">
        <v>38</v>
      </c>
      <c r="F1961" s="96" t="s">
        <v>38</v>
      </c>
      <c r="G1961" s="19">
        <v>0</v>
      </c>
      <c r="H1961" s="96" t="s">
        <v>38</v>
      </c>
      <c r="I1961" s="96" t="s">
        <v>38</v>
      </c>
      <c r="J1961" s="19">
        <v>0.48</v>
      </c>
      <c r="K1961" s="19">
        <v>0</v>
      </c>
      <c r="L1961" t="str">
        <f>VLOOKUP(LEFT(A1961,FIND("-",A1961)-1),MASTER!A:C,2,FALSE())</f>
        <v>Silver</v>
      </c>
      <c r="M1961" t="str">
        <f>VLOOKUP(LEFT(A1961,FIND("-",A1961)-1),MASTER!A:C,3,FALSE())</f>
        <v>Sale</v>
      </c>
      <c r="N1961" t="str">
        <f t="shared" si="158"/>
        <v/>
      </c>
      <c r="O1961" t="str">
        <f t="shared" si="159"/>
        <v/>
      </c>
      <c r="P1961">
        <f t="shared" si="160"/>
        <v>0</v>
      </c>
      <c r="Q1961">
        <f t="shared" si="161"/>
        <v>0</v>
      </c>
      <c r="R1961">
        <f t="shared" si="162"/>
        <v>0</v>
      </c>
    </row>
    <row r="1962" spans="1:18" ht="15" customHeight="1">
      <c r="A1962" s="17" t="s">
        <v>386</v>
      </c>
      <c r="B1962" s="17" t="s">
        <v>247</v>
      </c>
      <c r="C1962" s="17" t="s">
        <v>36</v>
      </c>
      <c r="D1962" s="17" t="s">
        <v>43</v>
      </c>
      <c r="E1962" s="96" t="s">
        <v>38</v>
      </c>
      <c r="F1962" s="96" t="s">
        <v>38</v>
      </c>
      <c r="G1962" s="19">
        <v>41235</v>
      </c>
      <c r="H1962" s="96" t="s">
        <v>38</v>
      </c>
      <c r="I1962" s="96" t="s">
        <v>38</v>
      </c>
      <c r="J1962" s="19">
        <v>0</v>
      </c>
      <c r="K1962" s="19">
        <v>0</v>
      </c>
      <c r="L1962" t="str">
        <f>VLOOKUP(LEFT(A1962,FIND("-",A1962)-1),MASTER!A:C,2,FALSE())</f>
        <v>Silver</v>
      </c>
      <c r="M1962" t="str">
        <f>VLOOKUP(LEFT(A1962,FIND("-",A1962)-1),MASTER!A:C,3,FALSE())</f>
        <v>Sale</v>
      </c>
      <c r="N1962" t="str">
        <f t="shared" si="158"/>
        <v/>
      </c>
      <c r="O1962" t="str">
        <f t="shared" si="159"/>
        <v/>
      </c>
      <c r="P1962">
        <f t="shared" si="160"/>
        <v>0</v>
      </c>
      <c r="Q1962">
        <f t="shared" si="161"/>
        <v>0</v>
      </c>
      <c r="R1962">
        <f t="shared" si="162"/>
        <v>0</v>
      </c>
    </row>
    <row r="1963" spans="1:18" ht="15" customHeight="1">
      <c r="A1963" s="17" t="s">
        <v>387</v>
      </c>
      <c r="B1963" s="17" t="s">
        <v>247</v>
      </c>
      <c r="C1963" s="17" t="s">
        <v>36</v>
      </c>
      <c r="D1963" s="17" t="s">
        <v>44</v>
      </c>
      <c r="E1963" s="96" t="s">
        <v>38</v>
      </c>
      <c r="F1963" s="19">
        <v>0</v>
      </c>
      <c r="G1963" s="19">
        <v>0</v>
      </c>
      <c r="H1963" s="97">
        <v>7098.6319999999996</v>
      </c>
      <c r="I1963" s="19">
        <v>82.33</v>
      </c>
      <c r="J1963" s="19">
        <v>33513.279999999999</v>
      </c>
      <c r="K1963" s="19">
        <v>33513.279999999999</v>
      </c>
      <c r="L1963" t="str">
        <f>VLOOKUP(LEFT(A1963,FIND("-",A1963)-1),MASTER!A:C,2,FALSE())</f>
        <v>Silver</v>
      </c>
      <c r="M1963" t="str">
        <f>VLOOKUP(LEFT(A1963,FIND("-",A1963)-1),MASTER!A:C,3,FALSE())</f>
        <v>Sale</v>
      </c>
      <c r="N1963">
        <f t="shared" si="158"/>
        <v>7098.6319999999996</v>
      </c>
      <c r="O1963">
        <f t="shared" si="159"/>
        <v>82.33</v>
      </c>
      <c r="P1963">
        <f t="shared" si="160"/>
        <v>584430.37300000002</v>
      </c>
      <c r="Q1963">
        <f t="shared" si="161"/>
        <v>584430.37300000002</v>
      </c>
      <c r="R1963">
        <f t="shared" si="162"/>
        <v>0</v>
      </c>
    </row>
    <row r="1964" spans="1:18" ht="15" customHeight="1">
      <c r="A1964" s="17" t="s">
        <v>387</v>
      </c>
      <c r="B1964" s="17" t="s">
        <v>247</v>
      </c>
      <c r="C1964" s="17" t="s">
        <v>36</v>
      </c>
      <c r="D1964" s="17" t="s">
        <v>45</v>
      </c>
      <c r="E1964" s="96" t="s">
        <v>38</v>
      </c>
      <c r="F1964" s="96" t="s">
        <v>38</v>
      </c>
      <c r="G1964" s="19">
        <v>0</v>
      </c>
      <c r="H1964" s="96" t="s">
        <v>38</v>
      </c>
      <c r="I1964" s="96" t="s">
        <v>38</v>
      </c>
      <c r="J1964" s="19">
        <v>4846.4399999999996</v>
      </c>
      <c r="K1964" s="19">
        <v>4846.4399999999996</v>
      </c>
      <c r="L1964" t="str">
        <f>VLOOKUP(LEFT(A1964,FIND("-",A1964)-1),MASTER!A:C,2,FALSE())</f>
        <v>Silver</v>
      </c>
      <c r="M1964" t="str">
        <f>VLOOKUP(LEFT(A1964,FIND("-",A1964)-1),MASTER!A:C,3,FALSE())</f>
        <v>Sale</v>
      </c>
      <c r="N1964" t="str">
        <f t="shared" si="158"/>
        <v/>
      </c>
      <c r="O1964" t="str">
        <f t="shared" si="159"/>
        <v/>
      </c>
      <c r="P1964">
        <f t="shared" si="160"/>
        <v>0</v>
      </c>
      <c r="Q1964">
        <f t="shared" si="161"/>
        <v>0</v>
      </c>
      <c r="R1964">
        <f t="shared" si="162"/>
        <v>0</v>
      </c>
    </row>
    <row r="1965" spans="1:18" ht="15" customHeight="1">
      <c r="A1965" s="17" t="s">
        <v>387</v>
      </c>
      <c r="B1965" s="17" t="s">
        <v>247</v>
      </c>
      <c r="C1965" s="17" t="s">
        <v>36</v>
      </c>
      <c r="D1965" s="17" t="s">
        <v>95</v>
      </c>
      <c r="E1965" s="96" t="s">
        <v>38</v>
      </c>
      <c r="F1965" s="96" t="s">
        <v>38</v>
      </c>
      <c r="G1965" s="19">
        <v>0</v>
      </c>
      <c r="H1965" s="96" t="s">
        <v>38</v>
      </c>
      <c r="I1965" s="96" t="s">
        <v>38</v>
      </c>
      <c r="J1965" s="19">
        <v>493912.53</v>
      </c>
      <c r="K1965" s="19">
        <v>493912.53</v>
      </c>
      <c r="L1965" t="str">
        <f>VLOOKUP(LEFT(A1965,FIND("-",A1965)-1),MASTER!A:C,2,FALSE())</f>
        <v>Silver</v>
      </c>
      <c r="M1965" t="str">
        <f>VLOOKUP(LEFT(A1965,FIND("-",A1965)-1),MASTER!A:C,3,FALSE())</f>
        <v>Sale</v>
      </c>
      <c r="N1965" t="str">
        <f t="shared" si="158"/>
        <v/>
      </c>
      <c r="O1965" t="str">
        <f t="shared" si="159"/>
        <v/>
      </c>
      <c r="P1965">
        <f t="shared" si="160"/>
        <v>0</v>
      </c>
      <c r="Q1965">
        <f t="shared" si="161"/>
        <v>0</v>
      </c>
      <c r="R1965">
        <f t="shared" si="162"/>
        <v>0</v>
      </c>
    </row>
    <row r="1966" spans="1:18" ht="15" customHeight="1">
      <c r="A1966" s="17" t="s">
        <v>387</v>
      </c>
      <c r="B1966" s="17" t="s">
        <v>247</v>
      </c>
      <c r="C1966" s="17" t="s">
        <v>36</v>
      </c>
      <c r="D1966" s="17" t="s">
        <v>96</v>
      </c>
      <c r="E1966" s="96" t="s">
        <v>38</v>
      </c>
      <c r="F1966" s="96" t="s">
        <v>38</v>
      </c>
      <c r="G1966" s="19">
        <v>0</v>
      </c>
      <c r="H1966" s="96" t="s">
        <v>38</v>
      </c>
      <c r="I1966" s="96" t="s">
        <v>38</v>
      </c>
      <c r="J1966" s="19">
        <v>2136.21</v>
      </c>
      <c r="K1966" s="19">
        <v>2136.21</v>
      </c>
      <c r="L1966" t="str">
        <f>VLOOKUP(LEFT(A1966,FIND("-",A1966)-1),MASTER!A:C,2,FALSE())</f>
        <v>Silver</v>
      </c>
      <c r="M1966" t="str">
        <f>VLOOKUP(LEFT(A1966,FIND("-",A1966)-1),MASTER!A:C,3,FALSE())</f>
        <v>Sale</v>
      </c>
      <c r="N1966" t="str">
        <f t="shared" si="158"/>
        <v/>
      </c>
      <c r="O1966" t="str">
        <f t="shared" si="159"/>
        <v/>
      </c>
      <c r="P1966">
        <f t="shared" si="160"/>
        <v>0</v>
      </c>
      <c r="Q1966">
        <f t="shared" si="161"/>
        <v>0</v>
      </c>
      <c r="R1966">
        <f t="shared" si="162"/>
        <v>0</v>
      </c>
    </row>
    <row r="1967" spans="1:18" ht="15" customHeight="1">
      <c r="A1967" s="17" t="s">
        <v>387</v>
      </c>
      <c r="B1967" s="17" t="s">
        <v>247</v>
      </c>
      <c r="C1967" s="17" t="s">
        <v>36</v>
      </c>
      <c r="D1967" s="17" t="s">
        <v>37</v>
      </c>
      <c r="E1967" s="96" t="s">
        <v>38</v>
      </c>
      <c r="F1967" s="96" t="s">
        <v>38</v>
      </c>
      <c r="G1967" s="19">
        <v>0</v>
      </c>
      <c r="H1967" s="96" t="s">
        <v>38</v>
      </c>
      <c r="I1967" s="96" t="s">
        <v>38</v>
      </c>
      <c r="J1967" s="19">
        <v>57006.05</v>
      </c>
      <c r="K1967" s="19">
        <v>57006.05</v>
      </c>
      <c r="L1967" t="str">
        <f>VLOOKUP(LEFT(A1967,FIND("-",A1967)-1),MASTER!A:C,2,FALSE())</f>
        <v>Silver</v>
      </c>
      <c r="M1967" t="str">
        <f>VLOOKUP(LEFT(A1967,FIND("-",A1967)-1),MASTER!A:C,3,FALSE())</f>
        <v>Sale</v>
      </c>
      <c r="N1967" t="str">
        <f t="shared" si="158"/>
        <v/>
      </c>
      <c r="O1967" t="str">
        <f t="shared" si="159"/>
        <v/>
      </c>
      <c r="P1967">
        <f t="shared" si="160"/>
        <v>0</v>
      </c>
      <c r="Q1967">
        <f t="shared" si="161"/>
        <v>0</v>
      </c>
      <c r="R1967">
        <f t="shared" si="162"/>
        <v>0</v>
      </c>
    </row>
    <row r="1968" spans="1:18" ht="15" customHeight="1">
      <c r="A1968" s="17" t="s">
        <v>387</v>
      </c>
      <c r="B1968" s="17" t="s">
        <v>247</v>
      </c>
      <c r="C1968" s="17" t="s">
        <v>36</v>
      </c>
      <c r="D1968" s="17" t="s">
        <v>39</v>
      </c>
      <c r="E1968" s="96" t="s">
        <v>38</v>
      </c>
      <c r="F1968" s="96" t="s">
        <v>38</v>
      </c>
      <c r="G1968" s="19">
        <v>0</v>
      </c>
      <c r="H1968" s="96" t="s">
        <v>38</v>
      </c>
      <c r="I1968" s="96" t="s">
        <v>38</v>
      </c>
      <c r="J1968" s="19">
        <v>11361.35</v>
      </c>
      <c r="K1968" s="19">
        <v>11361.35</v>
      </c>
      <c r="L1968" t="str">
        <f>VLOOKUP(LEFT(A1968,FIND("-",A1968)-1),MASTER!A:C,2,FALSE())</f>
        <v>Silver</v>
      </c>
      <c r="M1968" t="str">
        <f>VLOOKUP(LEFT(A1968,FIND("-",A1968)-1),MASTER!A:C,3,FALSE())</f>
        <v>Sale</v>
      </c>
      <c r="N1968" t="str">
        <f t="shared" si="158"/>
        <v/>
      </c>
      <c r="O1968" t="str">
        <f t="shared" si="159"/>
        <v/>
      </c>
      <c r="P1968">
        <f t="shared" si="160"/>
        <v>0</v>
      </c>
      <c r="Q1968">
        <f t="shared" si="161"/>
        <v>0</v>
      </c>
      <c r="R1968">
        <f t="shared" si="162"/>
        <v>0</v>
      </c>
    </row>
    <row r="1969" spans="1:18" ht="15" customHeight="1">
      <c r="A1969" s="17" t="s">
        <v>387</v>
      </c>
      <c r="B1969" s="17" t="s">
        <v>247</v>
      </c>
      <c r="C1969" s="17" t="s">
        <v>36</v>
      </c>
      <c r="D1969" s="17" t="s">
        <v>46</v>
      </c>
      <c r="E1969" s="96" t="s">
        <v>38</v>
      </c>
      <c r="F1969" s="96" t="s">
        <v>38</v>
      </c>
      <c r="G1969" s="19">
        <v>0</v>
      </c>
      <c r="H1969" s="96" t="s">
        <v>38</v>
      </c>
      <c r="I1969" s="96" t="s">
        <v>38</v>
      </c>
      <c r="J1969" s="19">
        <v>502.7</v>
      </c>
      <c r="K1969" s="19">
        <v>0</v>
      </c>
      <c r="L1969" t="str">
        <f>VLOOKUP(LEFT(A1969,FIND("-",A1969)-1),MASTER!A:C,2,FALSE())</f>
        <v>Silver</v>
      </c>
      <c r="M1969" t="str">
        <f>VLOOKUP(LEFT(A1969,FIND("-",A1969)-1),MASTER!A:C,3,FALSE())</f>
        <v>Sale</v>
      </c>
      <c r="N1969" t="str">
        <f t="shared" si="158"/>
        <v/>
      </c>
      <c r="O1969" t="str">
        <f t="shared" si="159"/>
        <v/>
      </c>
      <c r="P1969">
        <f t="shared" si="160"/>
        <v>0</v>
      </c>
      <c r="Q1969">
        <f t="shared" si="161"/>
        <v>0</v>
      </c>
      <c r="R1969">
        <f t="shared" si="162"/>
        <v>0</v>
      </c>
    </row>
    <row r="1970" spans="1:18" ht="15" customHeight="1">
      <c r="A1970" s="17" t="s">
        <v>387</v>
      </c>
      <c r="B1970" s="17" t="s">
        <v>247</v>
      </c>
      <c r="C1970" s="17" t="s">
        <v>36</v>
      </c>
      <c r="D1970" s="17" t="s">
        <v>47</v>
      </c>
      <c r="E1970" s="96" t="s">
        <v>38</v>
      </c>
      <c r="F1970" s="96" t="s">
        <v>38</v>
      </c>
      <c r="G1970" s="19">
        <v>0</v>
      </c>
      <c r="H1970" s="96" t="s">
        <v>38</v>
      </c>
      <c r="I1970" s="96" t="s">
        <v>38</v>
      </c>
      <c r="J1970" s="19">
        <v>502.7</v>
      </c>
      <c r="K1970" s="19">
        <v>0</v>
      </c>
      <c r="L1970" t="str">
        <f>VLOOKUP(LEFT(A1970,FIND("-",A1970)-1),MASTER!A:C,2,FALSE())</f>
        <v>Silver</v>
      </c>
      <c r="M1970" t="str">
        <f>VLOOKUP(LEFT(A1970,FIND("-",A1970)-1),MASTER!A:C,3,FALSE())</f>
        <v>Sale</v>
      </c>
      <c r="N1970" t="str">
        <f t="shared" si="158"/>
        <v/>
      </c>
      <c r="O1970" t="str">
        <f t="shared" si="159"/>
        <v/>
      </c>
      <c r="P1970">
        <f t="shared" si="160"/>
        <v>0</v>
      </c>
      <c r="Q1970">
        <f t="shared" si="161"/>
        <v>0</v>
      </c>
      <c r="R1970">
        <f t="shared" si="162"/>
        <v>0</v>
      </c>
    </row>
    <row r="1971" spans="1:18" ht="15" customHeight="1">
      <c r="A1971" s="17" t="s">
        <v>387</v>
      </c>
      <c r="B1971" s="17" t="s">
        <v>247</v>
      </c>
      <c r="C1971" s="17" t="s">
        <v>36</v>
      </c>
      <c r="D1971" s="17" t="s">
        <v>46</v>
      </c>
      <c r="E1971" s="96" t="s">
        <v>38</v>
      </c>
      <c r="F1971" s="96" t="s">
        <v>38</v>
      </c>
      <c r="G1971" s="19">
        <v>0</v>
      </c>
      <c r="H1971" s="96" t="s">
        <v>38</v>
      </c>
      <c r="I1971" s="96" t="s">
        <v>38</v>
      </c>
      <c r="J1971" s="19">
        <v>72.7</v>
      </c>
      <c r="K1971" s="19">
        <v>0</v>
      </c>
      <c r="L1971" t="str">
        <f>VLOOKUP(LEFT(A1971,FIND("-",A1971)-1),MASTER!A:C,2,FALSE())</f>
        <v>Silver</v>
      </c>
      <c r="M1971" t="str">
        <f>VLOOKUP(LEFT(A1971,FIND("-",A1971)-1),MASTER!A:C,3,FALSE())</f>
        <v>Sale</v>
      </c>
      <c r="N1971" t="str">
        <f t="shared" si="158"/>
        <v/>
      </c>
      <c r="O1971" t="str">
        <f t="shared" si="159"/>
        <v/>
      </c>
      <c r="P1971">
        <f t="shared" si="160"/>
        <v>0</v>
      </c>
      <c r="Q1971">
        <f t="shared" si="161"/>
        <v>0</v>
      </c>
      <c r="R1971">
        <f t="shared" si="162"/>
        <v>0</v>
      </c>
    </row>
    <row r="1972" spans="1:18" ht="15" customHeight="1">
      <c r="A1972" s="17" t="s">
        <v>387</v>
      </c>
      <c r="B1972" s="17" t="s">
        <v>247</v>
      </c>
      <c r="C1972" s="17" t="s">
        <v>36</v>
      </c>
      <c r="D1972" s="17" t="s">
        <v>47</v>
      </c>
      <c r="E1972" s="96" t="s">
        <v>38</v>
      </c>
      <c r="F1972" s="96" t="s">
        <v>38</v>
      </c>
      <c r="G1972" s="19">
        <v>0</v>
      </c>
      <c r="H1972" s="96" t="s">
        <v>38</v>
      </c>
      <c r="I1972" s="96" t="s">
        <v>38</v>
      </c>
      <c r="J1972" s="19">
        <v>72.7</v>
      </c>
      <c r="K1972" s="19">
        <v>0</v>
      </c>
      <c r="L1972" t="str">
        <f>VLOOKUP(LEFT(A1972,FIND("-",A1972)-1),MASTER!A:C,2,FALSE())</f>
        <v>Silver</v>
      </c>
      <c r="M1972" t="str">
        <f>VLOOKUP(LEFT(A1972,FIND("-",A1972)-1),MASTER!A:C,3,FALSE())</f>
        <v>Sale</v>
      </c>
      <c r="N1972" t="str">
        <f t="shared" si="158"/>
        <v/>
      </c>
      <c r="O1972" t="str">
        <f t="shared" si="159"/>
        <v/>
      </c>
      <c r="P1972">
        <f t="shared" si="160"/>
        <v>0</v>
      </c>
      <c r="Q1972">
        <f t="shared" si="161"/>
        <v>0</v>
      </c>
      <c r="R1972">
        <f t="shared" si="162"/>
        <v>0</v>
      </c>
    </row>
    <row r="1973" spans="1:18" ht="15" customHeight="1">
      <c r="A1973" s="17" t="s">
        <v>387</v>
      </c>
      <c r="B1973" s="17" t="s">
        <v>247</v>
      </c>
      <c r="C1973" s="17" t="s">
        <v>36</v>
      </c>
      <c r="D1973" s="17" t="s">
        <v>97</v>
      </c>
      <c r="E1973" s="96" t="s">
        <v>38</v>
      </c>
      <c r="F1973" s="96" t="s">
        <v>38</v>
      </c>
      <c r="G1973" s="19">
        <v>0</v>
      </c>
      <c r="H1973" s="96" t="s">
        <v>38</v>
      </c>
      <c r="I1973" s="96" t="s">
        <v>38</v>
      </c>
      <c r="J1973" s="19">
        <v>7408.69</v>
      </c>
      <c r="K1973" s="19">
        <v>0</v>
      </c>
      <c r="L1973" t="str">
        <f>VLOOKUP(LEFT(A1973,FIND("-",A1973)-1),MASTER!A:C,2,FALSE())</f>
        <v>Silver</v>
      </c>
      <c r="M1973" t="str">
        <f>VLOOKUP(LEFT(A1973,FIND("-",A1973)-1),MASTER!A:C,3,FALSE())</f>
        <v>Sale</v>
      </c>
      <c r="N1973" t="str">
        <f t="shared" si="158"/>
        <v/>
      </c>
      <c r="O1973" t="str">
        <f t="shared" si="159"/>
        <v/>
      </c>
      <c r="P1973">
        <f t="shared" si="160"/>
        <v>0</v>
      </c>
      <c r="Q1973">
        <f t="shared" si="161"/>
        <v>0</v>
      </c>
      <c r="R1973">
        <f t="shared" si="162"/>
        <v>0</v>
      </c>
    </row>
    <row r="1974" spans="1:18" ht="15" customHeight="1">
      <c r="A1974" s="17" t="s">
        <v>387</v>
      </c>
      <c r="B1974" s="17" t="s">
        <v>247</v>
      </c>
      <c r="C1974" s="17" t="s">
        <v>36</v>
      </c>
      <c r="D1974" s="17" t="s">
        <v>98</v>
      </c>
      <c r="E1974" s="96" t="s">
        <v>38</v>
      </c>
      <c r="F1974" s="96" t="s">
        <v>38</v>
      </c>
      <c r="G1974" s="19">
        <v>0</v>
      </c>
      <c r="H1974" s="96" t="s">
        <v>38</v>
      </c>
      <c r="I1974" s="96" t="s">
        <v>38</v>
      </c>
      <c r="J1974" s="19">
        <v>7408.69</v>
      </c>
      <c r="K1974" s="19">
        <v>0</v>
      </c>
      <c r="L1974" t="str">
        <f>VLOOKUP(LEFT(A1974,FIND("-",A1974)-1),MASTER!A:C,2,FALSE())</f>
        <v>Silver</v>
      </c>
      <c r="M1974" t="str">
        <f>VLOOKUP(LEFT(A1974,FIND("-",A1974)-1),MASTER!A:C,3,FALSE())</f>
        <v>Sale</v>
      </c>
      <c r="N1974" t="str">
        <f t="shared" si="158"/>
        <v/>
      </c>
      <c r="O1974" t="str">
        <f t="shared" si="159"/>
        <v/>
      </c>
      <c r="P1974">
        <f t="shared" si="160"/>
        <v>0</v>
      </c>
      <c r="Q1974">
        <f t="shared" si="161"/>
        <v>0</v>
      </c>
      <c r="R1974">
        <f t="shared" si="162"/>
        <v>0</v>
      </c>
    </row>
    <row r="1975" spans="1:18" ht="15" customHeight="1">
      <c r="A1975" s="17" t="s">
        <v>387</v>
      </c>
      <c r="B1975" s="17" t="s">
        <v>247</v>
      </c>
      <c r="C1975" s="17" t="s">
        <v>36</v>
      </c>
      <c r="D1975" s="17" t="s">
        <v>97</v>
      </c>
      <c r="E1975" s="96" t="s">
        <v>38</v>
      </c>
      <c r="F1975" s="96" t="s">
        <v>38</v>
      </c>
      <c r="G1975" s="19">
        <v>0</v>
      </c>
      <c r="H1975" s="96" t="s">
        <v>38</v>
      </c>
      <c r="I1975" s="96" t="s">
        <v>38</v>
      </c>
      <c r="J1975" s="19">
        <v>32.04</v>
      </c>
      <c r="K1975" s="19">
        <v>0</v>
      </c>
      <c r="L1975" t="str">
        <f>VLOOKUP(LEFT(A1975,FIND("-",A1975)-1),MASTER!A:C,2,FALSE())</f>
        <v>Silver</v>
      </c>
      <c r="M1975" t="str">
        <f>VLOOKUP(LEFT(A1975,FIND("-",A1975)-1),MASTER!A:C,3,FALSE())</f>
        <v>Sale</v>
      </c>
      <c r="N1975" t="str">
        <f t="shared" si="158"/>
        <v/>
      </c>
      <c r="O1975" t="str">
        <f t="shared" si="159"/>
        <v/>
      </c>
      <c r="P1975">
        <f t="shared" si="160"/>
        <v>0</v>
      </c>
      <c r="Q1975">
        <f t="shared" si="161"/>
        <v>0</v>
      </c>
      <c r="R1975">
        <f t="shared" si="162"/>
        <v>0</v>
      </c>
    </row>
    <row r="1976" spans="1:18" ht="15" customHeight="1">
      <c r="A1976" s="17" t="s">
        <v>387</v>
      </c>
      <c r="B1976" s="17" t="s">
        <v>247</v>
      </c>
      <c r="C1976" s="17" t="s">
        <v>36</v>
      </c>
      <c r="D1976" s="17" t="s">
        <v>98</v>
      </c>
      <c r="E1976" s="96" t="s">
        <v>38</v>
      </c>
      <c r="F1976" s="96" t="s">
        <v>38</v>
      </c>
      <c r="G1976" s="19">
        <v>0</v>
      </c>
      <c r="H1976" s="96" t="s">
        <v>38</v>
      </c>
      <c r="I1976" s="96" t="s">
        <v>38</v>
      </c>
      <c r="J1976" s="19">
        <v>32.04</v>
      </c>
      <c r="K1976" s="19">
        <v>0</v>
      </c>
      <c r="L1976" t="str">
        <f>VLOOKUP(LEFT(A1976,FIND("-",A1976)-1),MASTER!A:C,2,FALSE())</f>
        <v>Silver</v>
      </c>
      <c r="M1976" t="str">
        <f>VLOOKUP(LEFT(A1976,FIND("-",A1976)-1),MASTER!A:C,3,FALSE())</f>
        <v>Sale</v>
      </c>
      <c r="N1976" t="str">
        <f t="shared" si="158"/>
        <v/>
      </c>
      <c r="O1976" t="str">
        <f t="shared" si="159"/>
        <v/>
      </c>
      <c r="P1976">
        <f t="shared" si="160"/>
        <v>0</v>
      </c>
      <c r="Q1976">
        <f t="shared" si="161"/>
        <v>0</v>
      </c>
      <c r="R1976">
        <f t="shared" si="162"/>
        <v>0</v>
      </c>
    </row>
    <row r="1977" spans="1:18" ht="15" customHeight="1">
      <c r="A1977" s="17" t="s">
        <v>387</v>
      </c>
      <c r="B1977" s="17" t="s">
        <v>247</v>
      </c>
      <c r="C1977" s="17" t="s">
        <v>36</v>
      </c>
      <c r="D1977" s="17" t="s">
        <v>40</v>
      </c>
      <c r="E1977" s="96" t="s">
        <v>38</v>
      </c>
      <c r="F1977" s="96" t="s">
        <v>38</v>
      </c>
      <c r="G1977" s="19">
        <v>0</v>
      </c>
      <c r="H1977" s="96" t="s">
        <v>38</v>
      </c>
      <c r="I1977" s="96" t="s">
        <v>38</v>
      </c>
      <c r="J1977" s="19">
        <v>855.09</v>
      </c>
      <c r="K1977" s="19">
        <v>0</v>
      </c>
      <c r="L1977" t="str">
        <f>VLOOKUP(LEFT(A1977,FIND("-",A1977)-1),MASTER!A:C,2,FALSE())</f>
        <v>Silver</v>
      </c>
      <c r="M1977" t="str">
        <f>VLOOKUP(LEFT(A1977,FIND("-",A1977)-1),MASTER!A:C,3,FALSE())</f>
        <v>Sale</v>
      </c>
      <c r="N1977" t="str">
        <f t="shared" si="158"/>
        <v/>
      </c>
      <c r="O1977" t="str">
        <f t="shared" si="159"/>
        <v/>
      </c>
      <c r="P1977">
        <f t="shared" si="160"/>
        <v>0</v>
      </c>
      <c r="Q1977">
        <f t="shared" si="161"/>
        <v>0</v>
      </c>
      <c r="R1977">
        <f t="shared" si="162"/>
        <v>0</v>
      </c>
    </row>
    <row r="1978" spans="1:18" ht="15" customHeight="1">
      <c r="A1978" s="17" t="s">
        <v>387</v>
      </c>
      <c r="B1978" s="17" t="s">
        <v>247</v>
      </c>
      <c r="C1978" s="17" t="s">
        <v>36</v>
      </c>
      <c r="D1978" s="17" t="s">
        <v>41</v>
      </c>
      <c r="E1978" s="96" t="s">
        <v>38</v>
      </c>
      <c r="F1978" s="96" t="s">
        <v>38</v>
      </c>
      <c r="G1978" s="19">
        <v>0</v>
      </c>
      <c r="H1978" s="96" t="s">
        <v>38</v>
      </c>
      <c r="I1978" s="96" t="s">
        <v>38</v>
      </c>
      <c r="J1978" s="19">
        <v>855.09</v>
      </c>
      <c r="K1978" s="19">
        <v>0</v>
      </c>
      <c r="L1978" t="str">
        <f>VLOOKUP(LEFT(A1978,FIND("-",A1978)-1),MASTER!A:C,2,FALSE())</f>
        <v>Silver</v>
      </c>
      <c r="M1978" t="str">
        <f>VLOOKUP(LEFT(A1978,FIND("-",A1978)-1),MASTER!A:C,3,FALSE())</f>
        <v>Sale</v>
      </c>
      <c r="N1978" t="str">
        <f t="shared" si="158"/>
        <v/>
      </c>
      <c r="O1978" t="str">
        <f t="shared" si="159"/>
        <v/>
      </c>
      <c r="P1978">
        <f t="shared" si="160"/>
        <v>0</v>
      </c>
      <c r="Q1978">
        <f t="shared" si="161"/>
        <v>0</v>
      </c>
      <c r="R1978">
        <f t="shared" si="162"/>
        <v>0</v>
      </c>
    </row>
    <row r="1979" spans="1:18" ht="15" customHeight="1">
      <c r="A1979" s="17" t="s">
        <v>387</v>
      </c>
      <c r="B1979" s="17" t="s">
        <v>247</v>
      </c>
      <c r="C1979" s="17" t="s">
        <v>36</v>
      </c>
      <c r="D1979" s="17" t="s">
        <v>40</v>
      </c>
      <c r="E1979" s="96" t="s">
        <v>38</v>
      </c>
      <c r="F1979" s="96" t="s">
        <v>38</v>
      </c>
      <c r="G1979" s="19">
        <v>0</v>
      </c>
      <c r="H1979" s="96" t="s">
        <v>38</v>
      </c>
      <c r="I1979" s="96" t="s">
        <v>38</v>
      </c>
      <c r="J1979" s="19">
        <v>170.42</v>
      </c>
      <c r="K1979" s="19">
        <v>0</v>
      </c>
      <c r="L1979" t="str">
        <f>VLOOKUP(LEFT(A1979,FIND("-",A1979)-1),MASTER!A:C,2,FALSE())</f>
        <v>Silver</v>
      </c>
      <c r="M1979" t="str">
        <f>VLOOKUP(LEFT(A1979,FIND("-",A1979)-1),MASTER!A:C,3,FALSE())</f>
        <v>Sale</v>
      </c>
      <c r="N1979" t="str">
        <f t="shared" si="158"/>
        <v/>
      </c>
      <c r="O1979" t="str">
        <f t="shared" si="159"/>
        <v/>
      </c>
      <c r="P1979">
        <f t="shared" si="160"/>
        <v>0</v>
      </c>
      <c r="Q1979">
        <f t="shared" si="161"/>
        <v>0</v>
      </c>
      <c r="R1979">
        <f t="shared" si="162"/>
        <v>0</v>
      </c>
    </row>
    <row r="1980" spans="1:18" ht="15" customHeight="1">
      <c r="A1980" s="17" t="s">
        <v>387</v>
      </c>
      <c r="B1980" s="17" t="s">
        <v>247</v>
      </c>
      <c r="C1980" s="17" t="s">
        <v>36</v>
      </c>
      <c r="D1980" s="17" t="s">
        <v>41</v>
      </c>
      <c r="E1980" s="96" t="s">
        <v>38</v>
      </c>
      <c r="F1980" s="96" t="s">
        <v>38</v>
      </c>
      <c r="G1980" s="19">
        <v>0</v>
      </c>
      <c r="H1980" s="96" t="s">
        <v>38</v>
      </c>
      <c r="I1980" s="96" t="s">
        <v>38</v>
      </c>
      <c r="J1980" s="19">
        <v>170.42</v>
      </c>
      <c r="K1980" s="19">
        <v>0</v>
      </c>
      <c r="L1980" t="str">
        <f>VLOOKUP(LEFT(A1980,FIND("-",A1980)-1),MASTER!A:C,2,FALSE())</f>
        <v>Silver</v>
      </c>
      <c r="M1980" t="str">
        <f>VLOOKUP(LEFT(A1980,FIND("-",A1980)-1),MASTER!A:C,3,FALSE())</f>
        <v>Sale</v>
      </c>
      <c r="N1980" t="str">
        <f t="shared" si="158"/>
        <v/>
      </c>
      <c r="O1980" t="str">
        <f t="shared" si="159"/>
        <v/>
      </c>
      <c r="P1980">
        <f t="shared" si="160"/>
        <v>0</v>
      </c>
      <c r="Q1980">
        <f t="shared" si="161"/>
        <v>0</v>
      </c>
      <c r="R1980">
        <f t="shared" si="162"/>
        <v>0</v>
      </c>
    </row>
    <row r="1981" spans="1:18" ht="15" customHeight="1">
      <c r="A1981" s="17" t="s">
        <v>387</v>
      </c>
      <c r="B1981" s="17" t="s">
        <v>247</v>
      </c>
      <c r="C1981" s="17" t="s">
        <v>36</v>
      </c>
      <c r="D1981" s="17" t="s">
        <v>42</v>
      </c>
      <c r="E1981" s="96" t="s">
        <v>38</v>
      </c>
      <c r="F1981" s="96" t="s">
        <v>38</v>
      </c>
      <c r="G1981" s="19">
        <v>0.14000000000000001</v>
      </c>
      <c r="H1981" s="96" t="s">
        <v>38</v>
      </c>
      <c r="I1981" s="96" t="s">
        <v>38</v>
      </c>
      <c r="J1981" s="19">
        <v>0</v>
      </c>
      <c r="K1981" s="19">
        <v>0</v>
      </c>
      <c r="L1981" t="str">
        <f>VLOOKUP(LEFT(A1981,FIND("-",A1981)-1),MASTER!A:C,2,FALSE())</f>
        <v>Silver</v>
      </c>
      <c r="M1981" t="str">
        <f>VLOOKUP(LEFT(A1981,FIND("-",A1981)-1),MASTER!A:C,3,FALSE())</f>
        <v>Sale</v>
      </c>
      <c r="N1981" t="str">
        <f t="shared" si="158"/>
        <v/>
      </c>
      <c r="O1981" t="str">
        <f t="shared" si="159"/>
        <v/>
      </c>
      <c r="P1981">
        <f t="shared" si="160"/>
        <v>0</v>
      </c>
      <c r="Q1981">
        <f t="shared" si="161"/>
        <v>0</v>
      </c>
      <c r="R1981">
        <f t="shared" si="162"/>
        <v>0</v>
      </c>
    </row>
    <row r="1982" spans="1:18" ht="15" customHeight="1">
      <c r="A1982" s="17" t="s">
        <v>387</v>
      </c>
      <c r="B1982" s="17" t="s">
        <v>247</v>
      </c>
      <c r="C1982" s="17" t="s">
        <v>36</v>
      </c>
      <c r="D1982" s="17" t="s">
        <v>43</v>
      </c>
      <c r="E1982" s="96" t="s">
        <v>38</v>
      </c>
      <c r="F1982" s="96" t="s">
        <v>38</v>
      </c>
      <c r="G1982" s="19">
        <v>620859</v>
      </c>
      <c r="H1982" s="96" t="s">
        <v>38</v>
      </c>
      <c r="I1982" s="96" t="s">
        <v>38</v>
      </c>
      <c r="J1982" s="19">
        <v>0</v>
      </c>
      <c r="K1982" s="19">
        <v>0</v>
      </c>
      <c r="L1982" t="str">
        <f>VLOOKUP(LEFT(A1982,FIND("-",A1982)-1),MASTER!A:C,2,FALSE())</f>
        <v>Silver</v>
      </c>
      <c r="M1982" t="str">
        <f>VLOOKUP(LEFT(A1982,FIND("-",A1982)-1),MASTER!A:C,3,FALSE())</f>
        <v>Sale</v>
      </c>
      <c r="N1982" t="str">
        <f t="shared" si="158"/>
        <v/>
      </c>
      <c r="O1982" t="str">
        <f t="shared" si="159"/>
        <v/>
      </c>
      <c r="P1982">
        <f t="shared" si="160"/>
        <v>0</v>
      </c>
      <c r="Q1982">
        <f t="shared" si="161"/>
        <v>0</v>
      </c>
      <c r="R1982">
        <f t="shared" si="162"/>
        <v>0</v>
      </c>
    </row>
    <row r="1983" spans="1:18" ht="15" customHeight="1">
      <c r="A1983" s="17" t="s">
        <v>388</v>
      </c>
      <c r="B1983" s="17" t="s">
        <v>247</v>
      </c>
      <c r="C1983" s="17" t="s">
        <v>36</v>
      </c>
      <c r="D1983" s="17" t="s">
        <v>44</v>
      </c>
      <c r="E1983" s="96" t="s">
        <v>38</v>
      </c>
      <c r="F1983" s="19">
        <v>0</v>
      </c>
      <c r="G1983" s="19">
        <v>0</v>
      </c>
      <c r="H1983" s="97">
        <v>2641.4250000000002</v>
      </c>
      <c r="I1983" s="19">
        <v>82.33</v>
      </c>
      <c r="J1983" s="19">
        <v>59613.36</v>
      </c>
      <c r="K1983" s="19">
        <v>59613.36</v>
      </c>
      <c r="L1983" t="str">
        <f>VLOOKUP(LEFT(A1983,FIND("-",A1983)-1),MASTER!A:C,2,FALSE())</f>
        <v>Silver</v>
      </c>
      <c r="M1983" t="str">
        <f>VLOOKUP(LEFT(A1983,FIND("-",A1983)-1),MASTER!A:C,3,FALSE())</f>
        <v>Sale</v>
      </c>
      <c r="N1983">
        <f t="shared" si="158"/>
        <v>2641.4250000000002</v>
      </c>
      <c r="O1983">
        <f t="shared" si="159"/>
        <v>82.33</v>
      </c>
      <c r="P1983">
        <f t="shared" si="160"/>
        <v>217468.52</v>
      </c>
      <c r="Q1983">
        <f t="shared" si="161"/>
        <v>217468.52</v>
      </c>
      <c r="R1983">
        <f t="shared" si="162"/>
        <v>0</v>
      </c>
    </row>
    <row r="1984" spans="1:18" ht="15" customHeight="1">
      <c r="A1984" s="17" t="s">
        <v>388</v>
      </c>
      <c r="B1984" s="17" t="s">
        <v>247</v>
      </c>
      <c r="C1984" s="17" t="s">
        <v>36</v>
      </c>
      <c r="D1984" s="17" t="s">
        <v>45</v>
      </c>
      <c r="E1984" s="96" t="s">
        <v>38</v>
      </c>
      <c r="F1984" s="96" t="s">
        <v>38</v>
      </c>
      <c r="G1984" s="19">
        <v>0</v>
      </c>
      <c r="H1984" s="96" t="s">
        <v>38</v>
      </c>
      <c r="I1984" s="96" t="s">
        <v>38</v>
      </c>
      <c r="J1984" s="19">
        <v>7803.9</v>
      </c>
      <c r="K1984" s="19">
        <v>7803.9</v>
      </c>
      <c r="L1984" t="str">
        <f>VLOOKUP(LEFT(A1984,FIND("-",A1984)-1),MASTER!A:C,2,FALSE())</f>
        <v>Silver</v>
      </c>
      <c r="M1984" t="str">
        <f>VLOOKUP(LEFT(A1984,FIND("-",A1984)-1),MASTER!A:C,3,FALSE())</f>
        <v>Sale</v>
      </c>
      <c r="N1984" t="str">
        <f t="shared" si="158"/>
        <v/>
      </c>
      <c r="O1984" t="str">
        <f t="shared" si="159"/>
        <v/>
      </c>
      <c r="P1984">
        <f t="shared" si="160"/>
        <v>0</v>
      </c>
      <c r="Q1984">
        <f t="shared" si="161"/>
        <v>0</v>
      </c>
      <c r="R1984">
        <f t="shared" si="162"/>
        <v>0</v>
      </c>
    </row>
    <row r="1985" spans="1:18" ht="15" customHeight="1">
      <c r="A1985" s="17" t="s">
        <v>388</v>
      </c>
      <c r="B1985" s="17" t="s">
        <v>247</v>
      </c>
      <c r="C1985" s="17" t="s">
        <v>36</v>
      </c>
      <c r="D1985" s="17" t="s">
        <v>37</v>
      </c>
      <c r="E1985" s="96" t="s">
        <v>38</v>
      </c>
      <c r="F1985" s="96" t="s">
        <v>38</v>
      </c>
      <c r="G1985" s="19">
        <v>0</v>
      </c>
      <c r="H1985" s="96" t="s">
        <v>38</v>
      </c>
      <c r="I1985" s="96" t="s">
        <v>38</v>
      </c>
      <c r="J1985" s="19">
        <v>116052.83</v>
      </c>
      <c r="K1985" s="19">
        <v>116052.83</v>
      </c>
      <c r="L1985" t="str">
        <f>VLOOKUP(LEFT(A1985,FIND("-",A1985)-1),MASTER!A:C,2,FALSE())</f>
        <v>Silver</v>
      </c>
      <c r="M1985" t="str">
        <f>VLOOKUP(LEFT(A1985,FIND("-",A1985)-1),MASTER!A:C,3,FALSE())</f>
        <v>Sale</v>
      </c>
      <c r="N1985" t="str">
        <f t="shared" si="158"/>
        <v/>
      </c>
      <c r="O1985" t="str">
        <f t="shared" si="159"/>
        <v/>
      </c>
      <c r="P1985">
        <f t="shared" si="160"/>
        <v>0</v>
      </c>
      <c r="Q1985">
        <f t="shared" si="161"/>
        <v>0</v>
      </c>
      <c r="R1985">
        <f t="shared" si="162"/>
        <v>0</v>
      </c>
    </row>
    <row r="1986" spans="1:18" ht="15" customHeight="1">
      <c r="A1986" s="17" t="s">
        <v>388</v>
      </c>
      <c r="B1986" s="17" t="s">
        <v>247</v>
      </c>
      <c r="C1986" s="17" t="s">
        <v>36</v>
      </c>
      <c r="D1986" s="17" t="s">
        <v>39</v>
      </c>
      <c r="E1986" s="96" t="s">
        <v>38</v>
      </c>
      <c r="F1986" s="96" t="s">
        <v>38</v>
      </c>
      <c r="G1986" s="19">
        <v>0</v>
      </c>
      <c r="H1986" s="96" t="s">
        <v>38</v>
      </c>
      <c r="I1986" s="96" t="s">
        <v>38</v>
      </c>
      <c r="J1986" s="19">
        <v>20857.66</v>
      </c>
      <c r="K1986" s="19">
        <v>20857.66</v>
      </c>
      <c r="L1986" t="str">
        <f>VLOOKUP(LEFT(A1986,FIND("-",A1986)-1),MASTER!A:C,2,FALSE())</f>
        <v>Silver</v>
      </c>
      <c r="M1986" t="str">
        <f>VLOOKUP(LEFT(A1986,FIND("-",A1986)-1),MASTER!A:C,3,FALSE())</f>
        <v>Sale</v>
      </c>
      <c r="N1986" t="str">
        <f t="shared" si="158"/>
        <v/>
      </c>
      <c r="O1986" t="str">
        <f t="shared" si="159"/>
        <v/>
      </c>
      <c r="P1986">
        <f t="shared" si="160"/>
        <v>0</v>
      </c>
      <c r="Q1986">
        <f t="shared" si="161"/>
        <v>0</v>
      </c>
      <c r="R1986">
        <f t="shared" si="162"/>
        <v>0</v>
      </c>
    </row>
    <row r="1987" spans="1:18" ht="15" customHeight="1">
      <c r="A1987" s="17" t="s">
        <v>388</v>
      </c>
      <c r="B1987" s="17" t="s">
        <v>247</v>
      </c>
      <c r="C1987" s="17" t="s">
        <v>36</v>
      </c>
      <c r="D1987" s="17" t="s">
        <v>62</v>
      </c>
      <c r="E1987" s="96" t="s">
        <v>38</v>
      </c>
      <c r="F1987" s="96" t="s">
        <v>38</v>
      </c>
      <c r="G1987" s="19">
        <v>0</v>
      </c>
      <c r="H1987" s="96" t="s">
        <v>38</v>
      </c>
      <c r="I1987" s="96" t="s">
        <v>38</v>
      </c>
      <c r="J1987" s="19">
        <v>300</v>
      </c>
      <c r="K1987" s="19">
        <v>300</v>
      </c>
      <c r="L1987" t="str">
        <f>VLOOKUP(LEFT(A1987,FIND("-",A1987)-1),MASTER!A:C,2,FALSE())</f>
        <v>Silver</v>
      </c>
      <c r="M1987" t="str">
        <f>VLOOKUP(LEFT(A1987,FIND("-",A1987)-1),MASTER!A:C,3,FALSE())</f>
        <v>Sale</v>
      </c>
      <c r="N1987" t="str">
        <f t="shared" si="158"/>
        <v/>
      </c>
      <c r="O1987" t="str">
        <f t="shared" si="159"/>
        <v/>
      </c>
      <c r="P1987">
        <f t="shared" si="160"/>
        <v>0</v>
      </c>
      <c r="Q1987">
        <f t="shared" si="161"/>
        <v>0</v>
      </c>
      <c r="R1987">
        <f t="shared" si="162"/>
        <v>0</v>
      </c>
    </row>
    <row r="1988" spans="1:18" ht="15" customHeight="1">
      <c r="A1988" s="17" t="s">
        <v>388</v>
      </c>
      <c r="B1988" s="17" t="s">
        <v>247</v>
      </c>
      <c r="C1988" s="17" t="s">
        <v>36</v>
      </c>
      <c r="D1988" s="17" t="s">
        <v>95</v>
      </c>
      <c r="E1988" s="96" t="s">
        <v>38</v>
      </c>
      <c r="F1988" s="96" t="s">
        <v>38</v>
      </c>
      <c r="G1988" s="19">
        <v>0</v>
      </c>
      <c r="H1988" s="96" t="s">
        <v>38</v>
      </c>
      <c r="I1988" s="96" t="s">
        <v>38</v>
      </c>
      <c r="J1988" s="19">
        <v>41799.769999999997</v>
      </c>
      <c r="K1988" s="19">
        <v>41799.769999999997</v>
      </c>
      <c r="L1988" t="str">
        <f>VLOOKUP(LEFT(A1988,FIND("-",A1988)-1),MASTER!A:C,2,FALSE())</f>
        <v>Silver</v>
      </c>
      <c r="M1988" t="str">
        <f>VLOOKUP(LEFT(A1988,FIND("-",A1988)-1),MASTER!A:C,3,FALSE())</f>
        <v>Sale</v>
      </c>
      <c r="N1988" t="str">
        <f t="shared" si="158"/>
        <v/>
      </c>
      <c r="O1988" t="str">
        <f t="shared" si="159"/>
        <v/>
      </c>
      <c r="P1988">
        <f t="shared" si="160"/>
        <v>0</v>
      </c>
      <c r="Q1988">
        <f t="shared" si="161"/>
        <v>0</v>
      </c>
      <c r="R1988">
        <f t="shared" si="162"/>
        <v>0</v>
      </c>
    </row>
    <row r="1989" spans="1:18" ht="15" customHeight="1">
      <c r="A1989" s="17" t="s">
        <v>388</v>
      </c>
      <c r="B1989" s="17" t="s">
        <v>247</v>
      </c>
      <c r="C1989" s="17" t="s">
        <v>36</v>
      </c>
      <c r="D1989" s="17" t="s">
        <v>96</v>
      </c>
      <c r="E1989" s="96" t="s">
        <v>38</v>
      </c>
      <c r="F1989" s="96" t="s">
        <v>38</v>
      </c>
      <c r="G1989" s="19">
        <v>0</v>
      </c>
      <c r="H1989" s="96" t="s">
        <v>38</v>
      </c>
      <c r="I1989" s="96" t="s">
        <v>38</v>
      </c>
      <c r="J1989" s="19">
        <v>167.21</v>
      </c>
      <c r="K1989" s="19">
        <v>167.21</v>
      </c>
      <c r="L1989" t="str">
        <f>VLOOKUP(LEFT(A1989,FIND("-",A1989)-1),MASTER!A:C,2,FALSE())</f>
        <v>Silver</v>
      </c>
      <c r="M1989" t="str">
        <f>VLOOKUP(LEFT(A1989,FIND("-",A1989)-1),MASTER!A:C,3,FALSE())</f>
        <v>Sale</v>
      </c>
      <c r="N1989" t="str">
        <f t="shared" si="158"/>
        <v/>
      </c>
      <c r="O1989" t="str">
        <f t="shared" si="159"/>
        <v/>
      </c>
      <c r="P1989">
        <f t="shared" si="160"/>
        <v>0</v>
      </c>
      <c r="Q1989">
        <f t="shared" si="161"/>
        <v>0</v>
      </c>
      <c r="R1989">
        <f t="shared" si="162"/>
        <v>0</v>
      </c>
    </row>
    <row r="1990" spans="1:18" ht="15" customHeight="1">
      <c r="A1990" s="17" t="s">
        <v>388</v>
      </c>
      <c r="B1990" s="17" t="s">
        <v>247</v>
      </c>
      <c r="C1990" s="17" t="s">
        <v>36</v>
      </c>
      <c r="D1990" s="17" t="s">
        <v>46</v>
      </c>
      <c r="E1990" s="96" t="s">
        <v>38</v>
      </c>
      <c r="F1990" s="96" t="s">
        <v>38</v>
      </c>
      <c r="G1990" s="19">
        <v>0</v>
      </c>
      <c r="H1990" s="96" t="s">
        <v>38</v>
      </c>
      <c r="I1990" s="96" t="s">
        <v>38</v>
      </c>
      <c r="J1990" s="19">
        <v>894.2</v>
      </c>
      <c r="K1990" s="19">
        <v>0</v>
      </c>
      <c r="L1990" t="str">
        <f>VLOOKUP(LEFT(A1990,FIND("-",A1990)-1),MASTER!A:C,2,FALSE())</f>
        <v>Silver</v>
      </c>
      <c r="M1990" t="str">
        <f>VLOOKUP(LEFT(A1990,FIND("-",A1990)-1),MASTER!A:C,3,FALSE())</f>
        <v>Sale</v>
      </c>
      <c r="N1990" t="str">
        <f t="shared" si="158"/>
        <v/>
      </c>
      <c r="O1990" t="str">
        <f t="shared" si="159"/>
        <v/>
      </c>
      <c r="P1990">
        <f t="shared" si="160"/>
        <v>0</v>
      </c>
      <c r="Q1990">
        <f t="shared" si="161"/>
        <v>0</v>
      </c>
      <c r="R1990">
        <f t="shared" si="162"/>
        <v>0</v>
      </c>
    </row>
    <row r="1991" spans="1:18" ht="15" customHeight="1">
      <c r="A1991" s="17" t="s">
        <v>388</v>
      </c>
      <c r="B1991" s="17" t="s">
        <v>247</v>
      </c>
      <c r="C1991" s="17" t="s">
        <v>36</v>
      </c>
      <c r="D1991" s="17" t="s">
        <v>47</v>
      </c>
      <c r="E1991" s="96" t="s">
        <v>38</v>
      </c>
      <c r="F1991" s="96" t="s">
        <v>38</v>
      </c>
      <c r="G1991" s="19">
        <v>0</v>
      </c>
      <c r="H1991" s="96" t="s">
        <v>38</v>
      </c>
      <c r="I1991" s="96" t="s">
        <v>38</v>
      </c>
      <c r="J1991" s="19">
        <v>894.2</v>
      </c>
      <c r="K1991" s="19">
        <v>0</v>
      </c>
      <c r="L1991" t="str">
        <f>VLOOKUP(LEFT(A1991,FIND("-",A1991)-1),MASTER!A:C,2,FALSE())</f>
        <v>Silver</v>
      </c>
      <c r="M1991" t="str">
        <f>VLOOKUP(LEFT(A1991,FIND("-",A1991)-1),MASTER!A:C,3,FALSE())</f>
        <v>Sale</v>
      </c>
      <c r="N1991" t="str">
        <f t="shared" si="158"/>
        <v/>
      </c>
      <c r="O1991" t="str">
        <f t="shared" si="159"/>
        <v/>
      </c>
      <c r="P1991">
        <f t="shared" si="160"/>
        <v>0</v>
      </c>
      <c r="Q1991">
        <f t="shared" si="161"/>
        <v>0</v>
      </c>
      <c r="R1991">
        <f t="shared" si="162"/>
        <v>0</v>
      </c>
    </row>
    <row r="1992" spans="1:18" ht="15" customHeight="1">
      <c r="A1992" s="17" t="s">
        <v>388</v>
      </c>
      <c r="B1992" s="17" t="s">
        <v>247</v>
      </c>
      <c r="C1992" s="17" t="s">
        <v>36</v>
      </c>
      <c r="D1992" s="17" t="s">
        <v>46</v>
      </c>
      <c r="E1992" s="96" t="s">
        <v>38</v>
      </c>
      <c r="F1992" s="96" t="s">
        <v>38</v>
      </c>
      <c r="G1992" s="19">
        <v>0</v>
      </c>
      <c r="H1992" s="96" t="s">
        <v>38</v>
      </c>
      <c r="I1992" s="96" t="s">
        <v>38</v>
      </c>
      <c r="J1992" s="19">
        <v>117.06</v>
      </c>
      <c r="K1992" s="19">
        <v>0</v>
      </c>
      <c r="L1992" t="str">
        <f>VLOOKUP(LEFT(A1992,FIND("-",A1992)-1),MASTER!A:C,2,FALSE())</f>
        <v>Silver</v>
      </c>
      <c r="M1992" t="str">
        <f>VLOOKUP(LEFT(A1992,FIND("-",A1992)-1),MASTER!A:C,3,FALSE())</f>
        <v>Sale</v>
      </c>
      <c r="N1992" t="str">
        <f t="shared" si="158"/>
        <v/>
      </c>
      <c r="O1992" t="str">
        <f t="shared" si="159"/>
        <v/>
      </c>
      <c r="P1992">
        <f t="shared" si="160"/>
        <v>0</v>
      </c>
      <c r="Q1992">
        <f t="shared" si="161"/>
        <v>0</v>
      </c>
      <c r="R1992">
        <f t="shared" si="162"/>
        <v>0</v>
      </c>
    </row>
    <row r="1993" spans="1:18" ht="15" customHeight="1">
      <c r="A1993" s="17" t="s">
        <v>388</v>
      </c>
      <c r="B1993" s="17" t="s">
        <v>247</v>
      </c>
      <c r="C1993" s="17" t="s">
        <v>36</v>
      </c>
      <c r="D1993" s="17" t="s">
        <v>47</v>
      </c>
      <c r="E1993" s="96" t="s">
        <v>38</v>
      </c>
      <c r="F1993" s="96" t="s">
        <v>38</v>
      </c>
      <c r="G1993" s="19">
        <v>0</v>
      </c>
      <c r="H1993" s="96" t="s">
        <v>38</v>
      </c>
      <c r="I1993" s="96" t="s">
        <v>38</v>
      </c>
      <c r="J1993" s="19">
        <v>117.06</v>
      </c>
      <c r="K1993" s="19">
        <v>0</v>
      </c>
      <c r="L1993" t="str">
        <f>VLOOKUP(LEFT(A1993,FIND("-",A1993)-1),MASTER!A:C,2,FALSE())</f>
        <v>Silver</v>
      </c>
      <c r="M1993" t="str">
        <f>VLOOKUP(LEFT(A1993,FIND("-",A1993)-1),MASTER!A:C,3,FALSE())</f>
        <v>Sale</v>
      </c>
      <c r="N1993" t="str">
        <f t="shared" si="158"/>
        <v/>
      </c>
      <c r="O1993" t="str">
        <f t="shared" si="159"/>
        <v/>
      </c>
      <c r="P1993">
        <f t="shared" si="160"/>
        <v>0</v>
      </c>
      <c r="Q1993">
        <f t="shared" si="161"/>
        <v>0</v>
      </c>
      <c r="R1993">
        <f t="shared" si="162"/>
        <v>0</v>
      </c>
    </row>
    <row r="1994" spans="1:18" ht="15" customHeight="1">
      <c r="A1994" s="17" t="s">
        <v>388</v>
      </c>
      <c r="B1994" s="17" t="s">
        <v>247</v>
      </c>
      <c r="C1994" s="17" t="s">
        <v>36</v>
      </c>
      <c r="D1994" s="17" t="s">
        <v>40</v>
      </c>
      <c r="E1994" s="96" t="s">
        <v>38</v>
      </c>
      <c r="F1994" s="96" t="s">
        <v>38</v>
      </c>
      <c r="G1994" s="19">
        <v>0</v>
      </c>
      <c r="H1994" s="96" t="s">
        <v>38</v>
      </c>
      <c r="I1994" s="96" t="s">
        <v>38</v>
      </c>
      <c r="J1994" s="19">
        <v>1740.79</v>
      </c>
      <c r="K1994" s="19">
        <v>0</v>
      </c>
      <c r="L1994" t="str">
        <f>VLOOKUP(LEFT(A1994,FIND("-",A1994)-1),MASTER!A:C,2,FALSE())</f>
        <v>Silver</v>
      </c>
      <c r="M1994" t="str">
        <f>VLOOKUP(LEFT(A1994,FIND("-",A1994)-1),MASTER!A:C,3,FALSE())</f>
        <v>Sale</v>
      </c>
      <c r="N1994" t="str">
        <f t="shared" si="158"/>
        <v/>
      </c>
      <c r="O1994" t="str">
        <f t="shared" si="159"/>
        <v/>
      </c>
      <c r="P1994">
        <f t="shared" si="160"/>
        <v>0</v>
      </c>
      <c r="Q1994">
        <f t="shared" si="161"/>
        <v>0</v>
      </c>
      <c r="R1994">
        <f t="shared" si="162"/>
        <v>0</v>
      </c>
    </row>
    <row r="1995" spans="1:18" ht="15" customHeight="1">
      <c r="A1995" s="17" t="s">
        <v>388</v>
      </c>
      <c r="B1995" s="17" t="s">
        <v>247</v>
      </c>
      <c r="C1995" s="17" t="s">
        <v>36</v>
      </c>
      <c r="D1995" s="17" t="s">
        <v>41</v>
      </c>
      <c r="E1995" s="96" t="s">
        <v>38</v>
      </c>
      <c r="F1995" s="96" t="s">
        <v>38</v>
      </c>
      <c r="G1995" s="19">
        <v>0</v>
      </c>
      <c r="H1995" s="96" t="s">
        <v>38</v>
      </c>
      <c r="I1995" s="96" t="s">
        <v>38</v>
      </c>
      <c r="J1995" s="19">
        <v>1740.79</v>
      </c>
      <c r="K1995" s="19">
        <v>0</v>
      </c>
      <c r="L1995" t="str">
        <f>VLOOKUP(LEFT(A1995,FIND("-",A1995)-1),MASTER!A:C,2,FALSE())</f>
        <v>Silver</v>
      </c>
      <c r="M1995" t="str">
        <f>VLOOKUP(LEFT(A1995,FIND("-",A1995)-1),MASTER!A:C,3,FALSE())</f>
        <v>Sale</v>
      </c>
      <c r="N1995" t="str">
        <f t="shared" si="158"/>
        <v/>
      </c>
      <c r="O1995" t="str">
        <f t="shared" si="159"/>
        <v/>
      </c>
      <c r="P1995">
        <f t="shared" si="160"/>
        <v>0</v>
      </c>
      <c r="Q1995">
        <f t="shared" si="161"/>
        <v>0</v>
      </c>
      <c r="R1995">
        <f t="shared" si="162"/>
        <v>0</v>
      </c>
    </row>
    <row r="1996" spans="1:18" ht="15" customHeight="1">
      <c r="A1996" s="17" t="s">
        <v>388</v>
      </c>
      <c r="B1996" s="17" t="s">
        <v>247</v>
      </c>
      <c r="C1996" s="17" t="s">
        <v>36</v>
      </c>
      <c r="D1996" s="17" t="s">
        <v>40</v>
      </c>
      <c r="E1996" s="96" t="s">
        <v>38</v>
      </c>
      <c r="F1996" s="96" t="s">
        <v>38</v>
      </c>
      <c r="G1996" s="19">
        <v>0</v>
      </c>
      <c r="H1996" s="96" t="s">
        <v>38</v>
      </c>
      <c r="I1996" s="96" t="s">
        <v>38</v>
      </c>
      <c r="J1996" s="19">
        <v>312.86</v>
      </c>
      <c r="K1996" s="19">
        <v>0</v>
      </c>
      <c r="L1996" t="str">
        <f>VLOOKUP(LEFT(A1996,FIND("-",A1996)-1),MASTER!A:C,2,FALSE())</f>
        <v>Silver</v>
      </c>
      <c r="M1996" t="str">
        <f>VLOOKUP(LEFT(A1996,FIND("-",A1996)-1),MASTER!A:C,3,FALSE())</f>
        <v>Sale</v>
      </c>
      <c r="N1996" t="str">
        <f t="shared" si="158"/>
        <v/>
      </c>
      <c r="O1996" t="str">
        <f t="shared" si="159"/>
        <v/>
      </c>
      <c r="P1996">
        <f t="shared" si="160"/>
        <v>0</v>
      </c>
      <c r="Q1996">
        <f t="shared" si="161"/>
        <v>0</v>
      </c>
      <c r="R1996">
        <f t="shared" si="162"/>
        <v>0</v>
      </c>
    </row>
    <row r="1997" spans="1:18" ht="15" customHeight="1">
      <c r="A1997" s="17" t="s">
        <v>388</v>
      </c>
      <c r="B1997" s="17" t="s">
        <v>247</v>
      </c>
      <c r="C1997" s="17" t="s">
        <v>36</v>
      </c>
      <c r="D1997" s="17" t="s">
        <v>41</v>
      </c>
      <c r="E1997" s="96" t="s">
        <v>38</v>
      </c>
      <c r="F1997" s="96" t="s">
        <v>38</v>
      </c>
      <c r="G1997" s="19">
        <v>0</v>
      </c>
      <c r="H1997" s="96" t="s">
        <v>38</v>
      </c>
      <c r="I1997" s="96" t="s">
        <v>38</v>
      </c>
      <c r="J1997" s="19">
        <v>312.86</v>
      </c>
      <c r="K1997" s="19">
        <v>0</v>
      </c>
      <c r="L1997" t="str">
        <f>VLOOKUP(LEFT(A1997,FIND("-",A1997)-1),MASTER!A:C,2,FALSE())</f>
        <v>Silver</v>
      </c>
      <c r="M1997" t="str">
        <f>VLOOKUP(LEFT(A1997,FIND("-",A1997)-1),MASTER!A:C,3,FALSE())</f>
        <v>Sale</v>
      </c>
      <c r="N1997" t="str">
        <f t="shared" si="158"/>
        <v/>
      </c>
      <c r="O1997" t="str">
        <f t="shared" si="159"/>
        <v/>
      </c>
      <c r="P1997">
        <f t="shared" si="160"/>
        <v>0</v>
      </c>
      <c r="Q1997">
        <f t="shared" si="161"/>
        <v>0</v>
      </c>
      <c r="R1997">
        <f t="shared" si="162"/>
        <v>0</v>
      </c>
    </row>
    <row r="1998" spans="1:18" ht="15" customHeight="1">
      <c r="A1998" s="17" t="s">
        <v>388</v>
      </c>
      <c r="B1998" s="17" t="s">
        <v>247</v>
      </c>
      <c r="C1998" s="17" t="s">
        <v>36</v>
      </c>
      <c r="D1998" s="17" t="s">
        <v>40</v>
      </c>
      <c r="E1998" s="96" t="s">
        <v>38</v>
      </c>
      <c r="F1998" s="96" t="s">
        <v>38</v>
      </c>
      <c r="G1998" s="19">
        <v>0</v>
      </c>
      <c r="H1998" s="96" t="s">
        <v>38</v>
      </c>
      <c r="I1998" s="96" t="s">
        <v>38</v>
      </c>
      <c r="J1998" s="19">
        <v>4.5</v>
      </c>
      <c r="K1998" s="19">
        <v>0</v>
      </c>
      <c r="L1998" t="str">
        <f>VLOOKUP(LEFT(A1998,FIND("-",A1998)-1),MASTER!A:C,2,FALSE())</f>
        <v>Silver</v>
      </c>
      <c r="M1998" t="str">
        <f>VLOOKUP(LEFT(A1998,FIND("-",A1998)-1),MASTER!A:C,3,FALSE())</f>
        <v>Sale</v>
      </c>
      <c r="N1998" t="str">
        <f t="shared" si="158"/>
        <v/>
      </c>
      <c r="O1998" t="str">
        <f t="shared" si="159"/>
        <v/>
      </c>
      <c r="P1998">
        <f t="shared" si="160"/>
        <v>0</v>
      </c>
      <c r="Q1998">
        <f t="shared" si="161"/>
        <v>0</v>
      </c>
      <c r="R1998">
        <f t="shared" si="162"/>
        <v>0</v>
      </c>
    </row>
    <row r="1999" spans="1:18" ht="15" customHeight="1">
      <c r="A1999" s="17" t="s">
        <v>388</v>
      </c>
      <c r="B1999" s="17" t="s">
        <v>247</v>
      </c>
      <c r="C1999" s="17" t="s">
        <v>36</v>
      </c>
      <c r="D1999" s="17" t="s">
        <v>41</v>
      </c>
      <c r="E1999" s="96" t="s">
        <v>38</v>
      </c>
      <c r="F1999" s="96" t="s">
        <v>38</v>
      </c>
      <c r="G1999" s="19">
        <v>0</v>
      </c>
      <c r="H1999" s="96" t="s">
        <v>38</v>
      </c>
      <c r="I1999" s="96" t="s">
        <v>38</v>
      </c>
      <c r="J1999" s="19">
        <v>4.5</v>
      </c>
      <c r="K1999" s="19">
        <v>0</v>
      </c>
      <c r="L1999" t="str">
        <f>VLOOKUP(LEFT(A1999,FIND("-",A1999)-1),MASTER!A:C,2,FALSE())</f>
        <v>Silver</v>
      </c>
      <c r="M1999" t="str">
        <f>VLOOKUP(LEFT(A1999,FIND("-",A1999)-1),MASTER!A:C,3,FALSE())</f>
        <v>Sale</v>
      </c>
      <c r="N1999" t="str">
        <f t="shared" si="158"/>
        <v/>
      </c>
      <c r="O1999" t="str">
        <f t="shared" si="159"/>
        <v/>
      </c>
      <c r="P1999">
        <f t="shared" si="160"/>
        <v>0</v>
      </c>
      <c r="Q1999">
        <f t="shared" si="161"/>
        <v>0</v>
      </c>
      <c r="R1999">
        <f t="shared" si="162"/>
        <v>0</v>
      </c>
    </row>
    <row r="2000" spans="1:18" ht="15" customHeight="1">
      <c r="A2000" s="17" t="s">
        <v>388</v>
      </c>
      <c r="B2000" s="17" t="s">
        <v>247</v>
      </c>
      <c r="C2000" s="17" t="s">
        <v>36</v>
      </c>
      <c r="D2000" s="17" t="s">
        <v>97</v>
      </c>
      <c r="E2000" s="96" t="s">
        <v>38</v>
      </c>
      <c r="F2000" s="96" t="s">
        <v>38</v>
      </c>
      <c r="G2000" s="19">
        <v>0</v>
      </c>
      <c r="H2000" s="96" t="s">
        <v>38</v>
      </c>
      <c r="I2000" s="96" t="s">
        <v>38</v>
      </c>
      <c r="J2000" s="19">
        <v>627</v>
      </c>
      <c r="K2000" s="19">
        <v>0</v>
      </c>
      <c r="L2000" t="str">
        <f>VLOOKUP(LEFT(A2000,FIND("-",A2000)-1),MASTER!A:C,2,FALSE())</f>
        <v>Silver</v>
      </c>
      <c r="M2000" t="str">
        <f>VLOOKUP(LEFT(A2000,FIND("-",A2000)-1),MASTER!A:C,3,FALSE())</f>
        <v>Sale</v>
      </c>
      <c r="N2000" t="str">
        <f t="shared" si="158"/>
        <v/>
      </c>
      <c r="O2000" t="str">
        <f t="shared" si="159"/>
        <v/>
      </c>
      <c r="P2000">
        <f t="shared" si="160"/>
        <v>0</v>
      </c>
      <c r="Q2000">
        <f t="shared" si="161"/>
        <v>0</v>
      </c>
      <c r="R2000">
        <f t="shared" si="162"/>
        <v>0</v>
      </c>
    </row>
    <row r="2001" spans="1:18" ht="15" customHeight="1">
      <c r="A2001" s="17" t="s">
        <v>388</v>
      </c>
      <c r="B2001" s="17" t="s">
        <v>247</v>
      </c>
      <c r="C2001" s="17" t="s">
        <v>36</v>
      </c>
      <c r="D2001" s="17" t="s">
        <v>98</v>
      </c>
      <c r="E2001" s="96" t="s">
        <v>38</v>
      </c>
      <c r="F2001" s="96" t="s">
        <v>38</v>
      </c>
      <c r="G2001" s="19">
        <v>0</v>
      </c>
      <c r="H2001" s="96" t="s">
        <v>38</v>
      </c>
      <c r="I2001" s="96" t="s">
        <v>38</v>
      </c>
      <c r="J2001" s="19">
        <v>627</v>
      </c>
      <c r="K2001" s="19">
        <v>0</v>
      </c>
      <c r="L2001" t="str">
        <f>VLOOKUP(LEFT(A2001,FIND("-",A2001)-1),MASTER!A:C,2,FALSE())</f>
        <v>Silver</v>
      </c>
      <c r="M2001" t="str">
        <f>VLOOKUP(LEFT(A2001,FIND("-",A2001)-1),MASTER!A:C,3,FALSE())</f>
        <v>Sale</v>
      </c>
      <c r="N2001" t="str">
        <f t="shared" si="158"/>
        <v/>
      </c>
      <c r="O2001" t="str">
        <f t="shared" si="159"/>
        <v/>
      </c>
      <c r="P2001">
        <f t="shared" si="160"/>
        <v>0</v>
      </c>
      <c r="Q2001">
        <f t="shared" si="161"/>
        <v>0</v>
      </c>
      <c r="R2001">
        <f t="shared" si="162"/>
        <v>0</v>
      </c>
    </row>
    <row r="2002" spans="1:18" ht="15" customHeight="1">
      <c r="A2002" s="17" t="s">
        <v>388</v>
      </c>
      <c r="B2002" s="17" t="s">
        <v>247</v>
      </c>
      <c r="C2002" s="17" t="s">
        <v>36</v>
      </c>
      <c r="D2002" s="17" t="s">
        <v>97</v>
      </c>
      <c r="E2002" s="96" t="s">
        <v>38</v>
      </c>
      <c r="F2002" s="96" t="s">
        <v>38</v>
      </c>
      <c r="G2002" s="19">
        <v>0</v>
      </c>
      <c r="H2002" s="96" t="s">
        <v>38</v>
      </c>
      <c r="I2002" s="96" t="s">
        <v>38</v>
      </c>
      <c r="J2002" s="19">
        <v>2.5099999999999998</v>
      </c>
      <c r="K2002" s="19">
        <v>0</v>
      </c>
      <c r="L2002" t="str">
        <f>VLOOKUP(LEFT(A2002,FIND("-",A2002)-1),MASTER!A:C,2,FALSE())</f>
        <v>Silver</v>
      </c>
      <c r="M2002" t="str">
        <f>VLOOKUP(LEFT(A2002,FIND("-",A2002)-1),MASTER!A:C,3,FALSE())</f>
        <v>Sale</v>
      </c>
      <c r="N2002" t="str">
        <f t="shared" si="158"/>
        <v/>
      </c>
      <c r="O2002" t="str">
        <f t="shared" si="159"/>
        <v/>
      </c>
      <c r="P2002">
        <f t="shared" si="160"/>
        <v>0</v>
      </c>
      <c r="Q2002">
        <f t="shared" si="161"/>
        <v>0</v>
      </c>
      <c r="R2002">
        <f t="shared" si="162"/>
        <v>0</v>
      </c>
    </row>
    <row r="2003" spans="1:18" ht="15" customHeight="1">
      <c r="A2003" s="17" t="s">
        <v>388</v>
      </c>
      <c r="B2003" s="17" t="s">
        <v>247</v>
      </c>
      <c r="C2003" s="17" t="s">
        <v>36</v>
      </c>
      <c r="D2003" s="17" t="s">
        <v>98</v>
      </c>
      <c r="E2003" s="96" t="s">
        <v>38</v>
      </c>
      <c r="F2003" s="96" t="s">
        <v>38</v>
      </c>
      <c r="G2003" s="19">
        <v>0</v>
      </c>
      <c r="H2003" s="96" t="s">
        <v>38</v>
      </c>
      <c r="I2003" s="96" t="s">
        <v>38</v>
      </c>
      <c r="J2003" s="19">
        <v>2.5099999999999998</v>
      </c>
      <c r="K2003" s="19">
        <v>0</v>
      </c>
      <c r="L2003" t="str">
        <f>VLOOKUP(LEFT(A2003,FIND("-",A2003)-1),MASTER!A:C,2,FALSE())</f>
        <v>Silver</v>
      </c>
      <c r="M2003" t="str">
        <f>VLOOKUP(LEFT(A2003,FIND("-",A2003)-1),MASTER!A:C,3,FALSE())</f>
        <v>Sale</v>
      </c>
      <c r="N2003" t="str">
        <f t="shared" si="158"/>
        <v/>
      </c>
      <c r="O2003" t="str">
        <f t="shared" si="159"/>
        <v/>
      </c>
      <c r="P2003">
        <f t="shared" si="160"/>
        <v>0</v>
      </c>
      <c r="Q2003">
        <f t="shared" si="161"/>
        <v>0</v>
      </c>
      <c r="R2003">
        <f t="shared" si="162"/>
        <v>0</v>
      </c>
    </row>
    <row r="2004" spans="1:18" ht="15" customHeight="1">
      <c r="A2004" s="17" t="s">
        <v>388</v>
      </c>
      <c r="B2004" s="17" t="s">
        <v>247</v>
      </c>
      <c r="C2004" s="17" t="s">
        <v>36</v>
      </c>
      <c r="D2004" s="17" t="s">
        <v>42</v>
      </c>
      <c r="E2004" s="96" t="s">
        <v>38</v>
      </c>
      <c r="F2004" s="96" t="s">
        <v>38</v>
      </c>
      <c r="G2004" s="19">
        <v>0</v>
      </c>
      <c r="H2004" s="96" t="s">
        <v>38</v>
      </c>
      <c r="I2004" s="96" t="s">
        <v>38</v>
      </c>
      <c r="J2004" s="19">
        <v>0.43</v>
      </c>
      <c r="K2004" s="19">
        <v>0</v>
      </c>
      <c r="L2004" t="str">
        <f>VLOOKUP(LEFT(A2004,FIND("-",A2004)-1),MASTER!A:C,2,FALSE())</f>
        <v>Silver</v>
      </c>
      <c r="M2004" t="str">
        <f>VLOOKUP(LEFT(A2004,FIND("-",A2004)-1),MASTER!A:C,3,FALSE())</f>
        <v>Sale</v>
      </c>
      <c r="N2004" t="str">
        <f t="shared" si="158"/>
        <v/>
      </c>
      <c r="O2004" t="str">
        <f t="shared" si="159"/>
        <v/>
      </c>
      <c r="P2004">
        <f t="shared" si="160"/>
        <v>0</v>
      </c>
      <c r="Q2004">
        <f t="shared" si="161"/>
        <v>0</v>
      </c>
      <c r="R2004">
        <f t="shared" si="162"/>
        <v>0</v>
      </c>
    </row>
    <row r="2005" spans="1:18" ht="15" customHeight="1">
      <c r="A2005" s="17" t="s">
        <v>388</v>
      </c>
      <c r="B2005" s="17" t="s">
        <v>247</v>
      </c>
      <c r="C2005" s="17" t="s">
        <v>36</v>
      </c>
      <c r="D2005" s="17" t="s">
        <v>43</v>
      </c>
      <c r="E2005" s="96" t="s">
        <v>38</v>
      </c>
      <c r="F2005" s="96" t="s">
        <v>38</v>
      </c>
      <c r="G2005" s="19">
        <v>253993</v>
      </c>
      <c r="H2005" s="96" t="s">
        <v>38</v>
      </c>
      <c r="I2005" s="96" t="s">
        <v>38</v>
      </c>
      <c r="J2005" s="19">
        <v>0</v>
      </c>
      <c r="K2005" s="19">
        <v>0</v>
      </c>
      <c r="L2005" t="str">
        <f>VLOOKUP(LEFT(A2005,FIND("-",A2005)-1),MASTER!A:C,2,FALSE())</f>
        <v>Silver</v>
      </c>
      <c r="M2005" t="str">
        <f>VLOOKUP(LEFT(A2005,FIND("-",A2005)-1),MASTER!A:C,3,FALSE())</f>
        <v>Sale</v>
      </c>
      <c r="N2005" t="str">
        <f t="shared" si="158"/>
        <v/>
      </c>
      <c r="O2005" t="str">
        <f t="shared" si="159"/>
        <v/>
      </c>
      <c r="P2005">
        <f t="shared" si="160"/>
        <v>0</v>
      </c>
      <c r="Q2005">
        <f t="shared" si="161"/>
        <v>0</v>
      </c>
      <c r="R2005">
        <f t="shared" si="162"/>
        <v>0</v>
      </c>
    </row>
    <row r="2006" spans="1:18" ht="15" customHeight="1">
      <c r="A2006" s="17" t="s">
        <v>389</v>
      </c>
      <c r="B2006" s="17" t="s">
        <v>247</v>
      </c>
      <c r="C2006" s="17" t="s">
        <v>36</v>
      </c>
      <c r="D2006" s="17" t="s">
        <v>37</v>
      </c>
      <c r="E2006" s="96" t="s">
        <v>38</v>
      </c>
      <c r="F2006" s="19">
        <v>0</v>
      </c>
      <c r="G2006" s="19">
        <v>0</v>
      </c>
      <c r="H2006" s="97">
        <v>65.738</v>
      </c>
      <c r="I2006" s="19">
        <v>82.33</v>
      </c>
      <c r="J2006" s="19">
        <v>12418.51</v>
      </c>
      <c r="K2006" s="19">
        <v>12418.51</v>
      </c>
      <c r="L2006" t="str">
        <f>VLOOKUP(LEFT(A2006,FIND("-",A2006)-1),MASTER!A:C,2,FALSE())</f>
        <v>Silver</v>
      </c>
      <c r="M2006" t="str">
        <f>VLOOKUP(LEFT(A2006,FIND("-",A2006)-1),MASTER!A:C,3,FALSE())</f>
        <v>Sale</v>
      </c>
      <c r="N2006">
        <f t="shared" si="158"/>
        <v>65.738</v>
      </c>
      <c r="O2006">
        <f t="shared" si="159"/>
        <v>82.33</v>
      </c>
      <c r="P2006">
        <f t="shared" si="160"/>
        <v>5412.21</v>
      </c>
      <c r="Q2006">
        <f t="shared" si="161"/>
        <v>5412.21</v>
      </c>
      <c r="R2006">
        <f t="shared" si="162"/>
        <v>0</v>
      </c>
    </row>
    <row r="2007" spans="1:18" ht="15" customHeight="1">
      <c r="A2007" s="17" t="s">
        <v>389</v>
      </c>
      <c r="B2007" s="17" t="s">
        <v>247</v>
      </c>
      <c r="C2007" s="17" t="s">
        <v>36</v>
      </c>
      <c r="D2007" s="17" t="s">
        <v>40</v>
      </c>
      <c r="E2007" s="96" t="s">
        <v>38</v>
      </c>
      <c r="F2007" s="96" t="s">
        <v>38</v>
      </c>
      <c r="G2007" s="19">
        <v>0</v>
      </c>
      <c r="H2007" s="96" t="s">
        <v>38</v>
      </c>
      <c r="I2007" s="96" t="s">
        <v>38</v>
      </c>
      <c r="J2007" s="19">
        <v>186.28</v>
      </c>
      <c r="K2007" s="19">
        <v>0</v>
      </c>
      <c r="L2007" t="str">
        <f>VLOOKUP(LEFT(A2007,FIND("-",A2007)-1),MASTER!A:C,2,FALSE())</f>
        <v>Silver</v>
      </c>
      <c r="M2007" t="str">
        <f>VLOOKUP(LEFT(A2007,FIND("-",A2007)-1),MASTER!A:C,3,FALSE())</f>
        <v>Sale</v>
      </c>
      <c r="N2007" t="str">
        <f t="shared" si="158"/>
        <v/>
      </c>
      <c r="O2007" t="str">
        <f t="shared" si="159"/>
        <v/>
      </c>
      <c r="P2007">
        <f t="shared" si="160"/>
        <v>0</v>
      </c>
      <c r="Q2007">
        <f t="shared" si="161"/>
        <v>0</v>
      </c>
      <c r="R2007">
        <f t="shared" si="162"/>
        <v>0</v>
      </c>
    </row>
    <row r="2008" spans="1:18" ht="15" customHeight="1">
      <c r="A2008" s="17" t="s">
        <v>389</v>
      </c>
      <c r="B2008" s="17" t="s">
        <v>247</v>
      </c>
      <c r="C2008" s="17" t="s">
        <v>36</v>
      </c>
      <c r="D2008" s="17" t="s">
        <v>41</v>
      </c>
      <c r="E2008" s="96" t="s">
        <v>38</v>
      </c>
      <c r="F2008" s="96" t="s">
        <v>38</v>
      </c>
      <c r="G2008" s="19">
        <v>0</v>
      </c>
      <c r="H2008" s="96" t="s">
        <v>38</v>
      </c>
      <c r="I2008" s="96" t="s">
        <v>38</v>
      </c>
      <c r="J2008" s="19">
        <v>186.28</v>
      </c>
      <c r="K2008" s="19">
        <v>0</v>
      </c>
      <c r="L2008" t="str">
        <f>VLOOKUP(LEFT(A2008,FIND("-",A2008)-1),MASTER!A:C,2,FALSE())</f>
        <v>Silver</v>
      </c>
      <c r="M2008" t="str">
        <f>VLOOKUP(LEFT(A2008,FIND("-",A2008)-1),MASTER!A:C,3,FALSE())</f>
        <v>Sale</v>
      </c>
      <c r="N2008" t="str">
        <f t="shared" ref="N2008:N2048" si="163">IF(M2008="SALE",H2008,IF(M2008="Purchase",E2008,"False"))</f>
        <v/>
      </c>
      <c r="O2008" t="str">
        <f t="shared" ref="O2008:O2048" si="164">IF(M2008="SALE",I2008,IF(M2008="Purchase",F2008,"False"))</f>
        <v/>
      </c>
      <c r="P2008">
        <f t="shared" ref="P2008:P2048" si="165">IF(AND(N2008="",O2008=""),0,ROUND(N2008*O2008,3))</f>
        <v>0</v>
      </c>
      <c r="Q2008">
        <f t="shared" ref="Q2008:Q2048" si="166">IF(M2008="SALE",P2008,IF(M2008="Purchase",0,"FALSE"))</f>
        <v>0</v>
      </c>
      <c r="R2008">
        <f t="shared" ref="R2008:R2048" si="167">IF(M2008="Purchase",P2008,IF(M2008="Sale",0,"FALSE"))</f>
        <v>0</v>
      </c>
    </row>
    <row r="2009" spans="1:18" ht="15" customHeight="1">
      <c r="A2009" s="17" t="s">
        <v>389</v>
      </c>
      <c r="B2009" s="17" t="s">
        <v>247</v>
      </c>
      <c r="C2009" s="17" t="s">
        <v>36</v>
      </c>
      <c r="D2009" s="17" t="s">
        <v>42</v>
      </c>
      <c r="E2009" s="96" t="s">
        <v>38</v>
      </c>
      <c r="F2009" s="96" t="s">
        <v>38</v>
      </c>
      <c r="G2009" s="19">
        <v>7.0000000000000007E-2</v>
      </c>
      <c r="H2009" s="96" t="s">
        <v>38</v>
      </c>
      <c r="I2009" s="96" t="s">
        <v>38</v>
      </c>
      <c r="J2009" s="19">
        <v>0</v>
      </c>
      <c r="K2009" s="19">
        <v>0</v>
      </c>
      <c r="L2009" t="str">
        <f>VLOOKUP(LEFT(A2009,FIND("-",A2009)-1),MASTER!A:C,2,FALSE())</f>
        <v>Silver</v>
      </c>
      <c r="M2009" t="str">
        <f>VLOOKUP(LEFT(A2009,FIND("-",A2009)-1),MASTER!A:C,3,FALSE())</f>
        <v>Sale</v>
      </c>
      <c r="N2009" t="str">
        <f t="shared" si="163"/>
        <v/>
      </c>
      <c r="O2009" t="str">
        <f t="shared" si="164"/>
        <v/>
      </c>
      <c r="P2009">
        <f t="shared" si="165"/>
        <v>0</v>
      </c>
      <c r="Q2009">
        <f t="shared" si="166"/>
        <v>0</v>
      </c>
      <c r="R2009">
        <f t="shared" si="167"/>
        <v>0</v>
      </c>
    </row>
    <row r="2010" spans="1:18" ht="15" customHeight="1">
      <c r="A2010" s="17" t="s">
        <v>389</v>
      </c>
      <c r="B2010" s="17" t="s">
        <v>247</v>
      </c>
      <c r="C2010" s="17" t="s">
        <v>36</v>
      </c>
      <c r="D2010" s="17" t="s">
        <v>43</v>
      </c>
      <c r="E2010" s="96" t="s">
        <v>38</v>
      </c>
      <c r="F2010" s="96" t="s">
        <v>38</v>
      </c>
      <c r="G2010" s="19">
        <v>12791</v>
      </c>
      <c r="H2010" s="96" t="s">
        <v>38</v>
      </c>
      <c r="I2010" s="96" t="s">
        <v>38</v>
      </c>
      <c r="J2010" s="19">
        <v>0</v>
      </c>
      <c r="K2010" s="19">
        <v>0</v>
      </c>
      <c r="L2010" t="str">
        <f>VLOOKUP(LEFT(A2010,FIND("-",A2010)-1),MASTER!A:C,2,FALSE())</f>
        <v>Silver</v>
      </c>
      <c r="M2010" t="str">
        <f>VLOOKUP(LEFT(A2010,FIND("-",A2010)-1),MASTER!A:C,3,FALSE())</f>
        <v>Sale</v>
      </c>
      <c r="N2010" t="str">
        <f t="shared" si="163"/>
        <v/>
      </c>
      <c r="O2010" t="str">
        <f t="shared" si="164"/>
        <v/>
      </c>
      <c r="P2010">
        <f t="shared" si="165"/>
        <v>0</v>
      </c>
      <c r="Q2010">
        <f t="shared" si="166"/>
        <v>0</v>
      </c>
      <c r="R2010">
        <f t="shared" si="167"/>
        <v>0</v>
      </c>
    </row>
    <row r="2011" spans="1:18" ht="15" customHeight="1">
      <c r="A2011" s="17" t="s">
        <v>390</v>
      </c>
      <c r="B2011" s="17" t="s">
        <v>247</v>
      </c>
      <c r="C2011" s="17" t="s">
        <v>36</v>
      </c>
      <c r="D2011" s="17" t="s">
        <v>37</v>
      </c>
      <c r="E2011" s="96" t="s">
        <v>38</v>
      </c>
      <c r="F2011" s="19">
        <v>0</v>
      </c>
      <c r="G2011" s="19">
        <v>0</v>
      </c>
      <c r="H2011" s="97">
        <v>132.96600000000001</v>
      </c>
      <c r="I2011" s="19">
        <v>82.33</v>
      </c>
      <c r="J2011" s="19">
        <v>28739.67</v>
      </c>
      <c r="K2011" s="19">
        <v>28739.67</v>
      </c>
      <c r="L2011" t="str">
        <f>VLOOKUP(LEFT(A2011,FIND("-",A2011)-1),MASTER!A:C,2,FALSE())</f>
        <v>Silver</v>
      </c>
      <c r="M2011" t="str">
        <f>VLOOKUP(LEFT(A2011,FIND("-",A2011)-1),MASTER!A:C,3,FALSE())</f>
        <v>Sale</v>
      </c>
      <c r="N2011">
        <f t="shared" si="163"/>
        <v>132.96600000000001</v>
      </c>
      <c r="O2011">
        <f t="shared" si="164"/>
        <v>82.33</v>
      </c>
      <c r="P2011">
        <f t="shared" si="165"/>
        <v>10947.091</v>
      </c>
      <c r="Q2011">
        <f t="shared" si="166"/>
        <v>10947.091</v>
      </c>
      <c r="R2011">
        <f t="shared" si="167"/>
        <v>0</v>
      </c>
    </row>
    <row r="2012" spans="1:18" ht="15" customHeight="1">
      <c r="A2012" s="17" t="s">
        <v>390</v>
      </c>
      <c r="B2012" s="17" t="s">
        <v>247</v>
      </c>
      <c r="C2012" s="17" t="s">
        <v>36</v>
      </c>
      <c r="D2012" s="17" t="s">
        <v>40</v>
      </c>
      <c r="E2012" s="96" t="s">
        <v>38</v>
      </c>
      <c r="F2012" s="96" t="s">
        <v>38</v>
      </c>
      <c r="G2012" s="19">
        <v>0</v>
      </c>
      <c r="H2012" s="96" t="s">
        <v>38</v>
      </c>
      <c r="I2012" s="96" t="s">
        <v>38</v>
      </c>
      <c r="J2012" s="19">
        <v>431.1</v>
      </c>
      <c r="K2012" s="19">
        <v>0</v>
      </c>
      <c r="L2012" t="str">
        <f>VLOOKUP(LEFT(A2012,FIND("-",A2012)-1),MASTER!A:C,2,FALSE())</f>
        <v>Silver</v>
      </c>
      <c r="M2012" t="str">
        <f>VLOOKUP(LEFT(A2012,FIND("-",A2012)-1),MASTER!A:C,3,FALSE())</f>
        <v>Sale</v>
      </c>
      <c r="N2012" t="str">
        <f t="shared" si="163"/>
        <v/>
      </c>
      <c r="O2012" t="str">
        <f t="shared" si="164"/>
        <v/>
      </c>
      <c r="P2012">
        <f t="shared" si="165"/>
        <v>0</v>
      </c>
      <c r="Q2012">
        <f t="shared" si="166"/>
        <v>0</v>
      </c>
      <c r="R2012">
        <f t="shared" si="167"/>
        <v>0</v>
      </c>
    </row>
    <row r="2013" spans="1:18" ht="15" customHeight="1">
      <c r="A2013" s="17" t="s">
        <v>390</v>
      </c>
      <c r="B2013" s="17" t="s">
        <v>247</v>
      </c>
      <c r="C2013" s="17" t="s">
        <v>36</v>
      </c>
      <c r="D2013" s="17" t="s">
        <v>41</v>
      </c>
      <c r="E2013" s="96" t="s">
        <v>38</v>
      </c>
      <c r="F2013" s="96" t="s">
        <v>38</v>
      </c>
      <c r="G2013" s="19">
        <v>0</v>
      </c>
      <c r="H2013" s="96" t="s">
        <v>38</v>
      </c>
      <c r="I2013" s="96" t="s">
        <v>38</v>
      </c>
      <c r="J2013" s="19">
        <v>431.1</v>
      </c>
      <c r="K2013" s="19">
        <v>0</v>
      </c>
      <c r="L2013" t="str">
        <f>VLOOKUP(LEFT(A2013,FIND("-",A2013)-1),MASTER!A:C,2,FALSE())</f>
        <v>Silver</v>
      </c>
      <c r="M2013" t="str">
        <f>VLOOKUP(LEFT(A2013,FIND("-",A2013)-1),MASTER!A:C,3,FALSE())</f>
        <v>Sale</v>
      </c>
      <c r="N2013" t="str">
        <f t="shared" si="163"/>
        <v/>
      </c>
      <c r="O2013" t="str">
        <f t="shared" si="164"/>
        <v/>
      </c>
      <c r="P2013">
        <f t="shared" si="165"/>
        <v>0</v>
      </c>
      <c r="Q2013">
        <f t="shared" si="166"/>
        <v>0</v>
      </c>
      <c r="R2013">
        <f t="shared" si="167"/>
        <v>0</v>
      </c>
    </row>
    <row r="2014" spans="1:18" ht="15" customHeight="1">
      <c r="A2014" s="17" t="s">
        <v>390</v>
      </c>
      <c r="B2014" s="17" t="s">
        <v>247</v>
      </c>
      <c r="C2014" s="17" t="s">
        <v>36</v>
      </c>
      <c r="D2014" s="17" t="s">
        <v>42</v>
      </c>
      <c r="E2014" s="96" t="s">
        <v>38</v>
      </c>
      <c r="F2014" s="96" t="s">
        <v>38</v>
      </c>
      <c r="G2014" s="19">
        <v>0</v>
      </c>
      <c r="H2014" s="96" t="s">
        <v>38</v>
      </c>
      <c r="I2014" s="96" t="s">
        <v>38</v>
      </c>
      <c r="J2014" s="19">
        <v>0.13</v>
      </c>
      <c r="K2014" s="19">
        <v>0</v>
      </c>
      <c r="L2014" t="str">
        <f>VLOOKUP(LEFT(A2014,FIND("-",A2014)-1),MASTER!A:C,2,FALSE())</f>
        <v>Silver</v>
      </c>
      <c r="M2014" t="str">
        <f>VLOOKUP(LEFT(A2014,FIND("-",A2014)-1),MASTER!A:C,3,FALSE())</f>
        <v>Sale</v>
      </c>
      <c r="N2014" t="str">
        <f t="shared" si="163"/>
        <v/>
      </c>
      <c r="O2014" t="str">
        <f t="shared" si="164"/>
        <v/>
      </c>
      <c r="P2014">
        <f t="shared" si="165"/>
        <v>0</v>
      </c>
      <c r="Q2014">
        <f t="shared" si="166"/>
        <v>0</v>
      </c>
      <c r="R2014">
        <f t="shared" si="167"/>
        <v>0</v>
      </c>
    </row>
    <row r="2015" spans="1:18" ht="15" customHeight="1">
      <c r="A2015" s="17" t="s">
        <v>390</v>
      </c>
      <c r="B2015" s="17" t="s">
        <v>247</v>
      </c>
      <c r="C2015" s="17" t="s">
        <v>36</v>
      </c>
      <c r="D2015" s="17" t="s">
        <v>43</v>
      </c>
      <c r="E2015" s="96" t="s">
        <v>38</v>
      </c>
      <c r="F2015" s="96" t="s">
        <v>38</v>
      </c>
      <c r="G2015" s="19">
        <v>29602</v>
      </c>
      <c r="H2015" s="96" t="s">
        <v>38</v>
      </c>
      <c r="I2015" s="96" t="s">
        <v>38</v>
      </c>
      <c r="J2015" s="19">
        <v>0</v>
      </c>
      <c r="K2015" s="19">
        <v>0</v>
      </c>
      <c r="L2015" t="str">
        <f>VLOOKUP(LEFT(A2015,FIND("-",A2015)-1),MASTER!A:C,2,FALSE())</f>
        <v>Silver</v>
      </c>
      <c r="M2015" t="str">
        <f>VLOOKUP(LEFT(A2015,FIND("-",A2015)-1),MASTER!A:C,3,FALSE())</f>
        <v>Sale</v>
      </c>
      <c r="N2015" t="str">
        <f t="shared" si="163"/>
        <v/>
      </c>
      <c r="O2015" t="str">
        <f t="shared" si="164"/>
        <v/>
      </c>
      <c r="P2015">
        <f t="shared" si="165"/>
        <v>0</v>
      </c>
      <c r="Q2015">
        <f t="shared" si="166"/>
        <v>0</v>
      </c>
      <c r="R2015">
        <f t="shared" si="167"/>
        <v>0</v>
      </c>
    </row>
    <row r="2016" spans="1:18" ht="15" customHeight="1">
      <c r="A2016" s="17" t="s">
        <v>391</v>
      </c>
      <c r="B2016" s="17" t="s">
        <v>247</v>
      </c>
      <c r="C2016" s="17" t="s">
        <v>36</v>
      </c>
      <c r="D2016" s="17" t="s">
        <v>37</v>
      </c>
      <c r="E2016" s="96" t="s">
        <v>38</v>
      </c>
      <c r="F2016" s="19">
        <v>0</v>
      </c>
      <c r="G2016" s="19">
        <v>0</v>
      </c>
      <c r="H2016" s="97">
        <v>79.522000000000006</v>
      </c>
      <c r="I2016" s="19">
        <v>82.33</v>
      </c>
      <c r="J2016" s="19">
        <v>18352.2</v>
      </c>
      <c r="K2016" s="19">
        <v>18352.2</v>
      </c>
      <c r="L2016" t="str">
        <f>VLOOKUP(LEFT(A2016,FIND("-",A2016)-1),MASTER!A:C,2,FALSE())</f>
        <v>Silver</v>
      </c>
      <c r="M2016" t="str">
        <f>VLOOKUP(LEFT(A2016,FIND("-",A2016)-1),MASTER!A:C,3,FALSE())</f>
        <v>Sale</v>
      </c>
      <c r="N2016">
        <f t="shared" si="163"/>
        <v>79.522000000000006</v>
      </c>
      <c r="O2016">
        <f t="shared" si="164"/>
        <v>82.33</v>
      </c>
      <c r="P2016">
        <f t="shared" si="165"/>
        <v>6547.0460000000003</v>
      </c>
      <c r="Q2016">
        <f t="shared" si="166"/>
        <v>6547.0460000000003</v>
      </c>
      <c r="R2016">
        <f t="shared" si="167"/>
        <v>0</v>
      </c>
    </row>
    <row r="2017" spans="1:18" ht="15" customHeight="1">
      <c r="A2017" s="17" t="s">
        <v>391</v>
      </c>
      <c r="B2017" s="17" t="s">
        <v>247</v>
      </c>
      <c r="C2017" s="17" t="s">
        <v>36</v>
      </c>
      <c r="D2017" s="17" t="s">
        <v>40</v>
      </c>
      <c r="E2017" s="96" t="s">
        <v>38</v>
      </c>
      <c r="F2017" s="96" t="s">
        <v>38</v>
      </c>
      <c r="G2017" s="19">
        <v>0</v>
      </c>
      <c r="H2017" s="96" t="s">
        <v>38</v>
      </c>
      <c r="I2017" s="96" t="s">
        <v>38</v>
      </c>
      <c r="J2017" s="19">
        <v>275.27999999999997</v>
      </c>
      <c r="K2017" s="19">
        <v>0</v>
      </c>
      <c r="L2017" t="str">
        <f>VLOOKUP(LEFT(A2017,FIND("-",A2017)-1),MASTER!A:C,2,FALSE())</f>
        <v>Silver</v>
      </c>
      <c r="M2017" t="str">
        <f>VLOOKUP(LEFT(A2017,FIND("-",A2017)-1),MASTER!A:C,3,FALSE())</f>
        <v>Sale</v>
      </c>
      <c r="N2017" t="str">
        <f t="shared" si="163"/>
        <v/>
      </c>
      <c r="O2017" t="str">
        <f t="shared" si="164"/>
        <v/>
      </c>
      <c r="P2017">
        <f t="shared" si="165"/>
        <v>0</v>
      </c>
      <c r="Q2017">
        <f t="shared" si="166"/>
        <v>0</v>
      </c>
      <c r="R2017">
        <f t="shared" si="167"/>
        <v>0</v>
      </c>
    </row>
    <row r="2018" spans="1:18" ht="15" customHeight="1">
      <c r="A2018" s="17" t="s">
        <v>391</v>
      </c>
      <c r="B2018" s="17" t="s">
        <v>247</v>
      </c>
      <c r="C2018" s="17" t="s">
        <v>36</v>
      </c>
      <c r="D2018" s="17" t="s">
        <v>41</v>
      </c>
      <c r="E2018" s="96" t="s">
        <v>38</v>
      </c>
      <c r="F2018" s="96" t="s">
        <v>38</v>
      </c>
      <c r="G2018" s="19">
        <v>0</v>
      </c>
      <c r="H2018" s="96" t="s">
        <v>38</v>
      </c>
      <c r="I2018" s="96" t="s">
        <v>38</v>
      </c>
      <c r="J2018" s="19">
        <v>275.27999999999997</v>
      </c>
      <c r="K2018" s="19">
        <v>0</v>
      </c>
      <c r="L2018" t="str">
        <f>VLOOKUP(LEFT(A2018,FIND("-",A2018)-1),MASTER!A:C,2,FALSE())</f>
        <v>Silver</v>
      </c>
      <c r="M2018" t="str">
        <f>VLOOKUP(LEFT(A2018,FIND("-",A2018)-1),MASTER!A:C,3,FALSE())</f>
        <v>Sale</v>
      </c>
      <c r="N2018" t="str">
        <f t="shared" si="163"/>
        <v/>
      </c>
      <c r="O2018" t="str">
        <f t="shared" si="164"/>
        <v/>
      </c>
      <c r="P2018">
        <f t="shared" si="165"/>
        <v>0</v>
      </c>
      <c r="Q2018">
        <f t="shared" si="166"/>
        <v>0</v>
      </c>
      <c r="R2018">
        <f t="shared" si="167"/>
        <v>0</v>
      </c>
    </row>
    <row r="2019" spans="1:18" ht="15" customHeight="1">
      <c r="A2019" s="17" t="s">
        <v>391</v>
      </c>
      <c r="B2019" s="17" t="s">
        <v>247</v>
      </c>
      <c r="C2019" s="17" t="s">
        <v>36</v>
      </c>
      <c r="D2019" s="17" t="s">
        <v>42</v>
      </c>
      <c r="E2019" s="96" t="s">
        <v>38</v>
      </c>
      <c r="F2019" s="96" t="s">
        <v>38</v>
      </c>
      <c r="G2019" s="19">
        <v>0</v>
      </c>
      <c r="H2019" s="96" t="s">
        <v>38</v>
      </c>
      <c r="I2019" s="96" t="s">
        <v>38</v>
      </c>
      <c r="J2019" s="19">
        <v>0.24</v>
      </c>
      <c r="K2019" s="19">
        <v>0</v>
      </c>
      <c r="L2019" t="str">
        <f>VLOOKUP(LEFT(A2019,FIND("-",A2019)-1),MASTER!A:C,2,FALSE())</f>
        <v>Silver</v>
      </c>
      <c r="M2019" t="str">
        <f>VLOOKUP(LEFT(A2019,FIND("-",A2019)-1),MASTER!A:C,3,FALSE())</f>
        <v>Sale</v>
      </c>
      <c r="N2019" t="str">
        <f t="shared" si="163"/>
        <v/>
      </c>
      <c r="O2019" t="str">
        <f t="shared" si="164"/>
        <v/>
      </c>
      <c r="P2019">
        <f t="shared" si="165"/>
        <v>0</v>
      </c>
      <c r="Q2019">
        <f t="shared" si="166"/>
        <v>0</v>
      </c>
      <c r="R2019">
        <f t="shared" si="167"/>
        <v>0</v>
      </c>
    </row>
    <row r="2020" spans="1:18" ht="15" customHeight="1">
      <c r="A2020" s="17" t="s">
        <v>391</v>
      </c>
      <c r="B2020" s="17" t="s">
        <v>247</v>
      </c>
      <c r="C2020" s="17" t="s">
        <v>36</v>
      </c>
      <c r="D2020" s="17" t="s">
        <v>43</v>
      </c>
      <c r="E2020" s="96" t="s">
        <v>38</v>
      </c>
      <c r="F2020" s="96" t="s">
        <v>38</v>
      </c>
      <c r="G2020" s="19">
        <v>18903</v>
      </c>
      <c r="H2020" s="96" t="s">
        <v>38</v>
      </c>
      <c r="I2020" s="96" t="s">
        <v>38</v>
      </c>
      <c r="J2020" s="19">
        <v>0</v>
      </c>
      <c r="K2020" s="19">
        <v>0</v>
      </c>
      <c r="L2020" t="str">
        <f>VLOOKUP(LEFT(A2020,FIND("-",A2020)-1),MASTER!A:C,2,FALSE())</f>
        <v>Silver</v>
      </c>
      <c r="M2020" t="str">
        <f>VLOOKUP(LEFT(A2020,FIND("-",A2020)-1),MASTER!A:C,3,FALSE())</f>
        <v>Sale</v>
      </c>
      <c r="N2020" t="str">
        <f t="shared" si="163"/>
        <v/>
      </c>
      <c r="O2020" t="str">
        <f t="shared" si="164"/>
        <v/>
      </c>
      <c r="P2020">
        <f t="shared" si="165"/>
        <v>0</v>
      </c>
      <c r="Q2020">
        <f t="shared" si="166"/>
        <v>0</v>
      </c>
      <c r="R2020">
        <f t="shared" si="167"/>
        <v>0</v>
      </c>
    </row>
    <row r="2021" spans="1:18" ht="15" customHeight="1">
      <c r="A2021" s="17" t="s">
        <v>392</v>
      </c>
      <c r="B2021" s="17" t="s">
        <v>247</v>
      </c>
      <c r="C2021" s="17" t="s">
        <v>36</v>
      </c>
      <c r="D2021" s="17" t="s">
        <v>37</v>
      </c>
      <c r="E2021" s="96" t="s">
        <v>38</v>
      </c>
      <c r="F2021" s="19">
        <v>0</v>
      </c>
      <c r="G2021" s="19">
        <v>0</v>
      </c>
      <c r="H2021" s="97">
        <v>2693.5740000000001</v>
      </c>
      <c r="I2021" s="19">
        <v>82.33</v>
      </c>
      <c r="J2021" s="19">
        <v>117074.96</v>
      </c>
      <c r="K2021" s="19">
        <v>117074.96</v>
      </c>
      <c r="L2021" t="str">
        <f>VLOOKUP(LEFT(A2021,FIND("-",A2021)-1),MASTER!A:C,2,FALSE())</f>
        <v>Silver</v>
      </c>
      <c r="M2021" t="str">
        <f>VLOOKUP(LEFT(A2021,FIND("-",A2021)-1),MASTER!A:C,3,FALSE())</f>
        <v>Sale</v>
      </c>
      <c r="N2021">
        <f t="shared" si="163"/>
        <v>2693.5740000000001</v>
      </c>
      <c r="O2021">
        <f t="shared" si="164"/>
        <v>82.33</v>
      </c>
      <c r="P2021">
        <f t="shared" si="165"/>
        <v>221761.94699999999</v>
      </c>
      <c r="Q2021">
        <f t="shared" si="166"/>
        <v>221761.94699999999</v>
      </c>
      <c r="R2021">
        <f t="shared" si="167"/>
        <v>0</v>
      </c>
    </row>
    <row r="2022" spans="1:18" ht="15" customHeight="1">
      <c r="A2022" s="17" t="s">
        <v>392</v>
      </c>
      <c r="B2022" s="17" t="s">
        <v>247</v>
      </c>
      <c r="C2022" s="17" t="s">
        <v>36</v>
      </c>
      <c r="D2022" s="17" t="s">
        <v>39</v>
      </c>
      <c r="E2022" s="96" t="s">
        <v>38</v>
      </c>
      <c r="F2022" s="96" t="s">
        <v>38</v>
      </c>
      <c r="G2022" s="19">
        <v>0</v>
      </c>
      <c r="H2022" s="96" t="s">
        <v>38</v>
      </c>
      <c r="I2022" s="96" t="s">
        <v>38</v>
      </c>
      <c r="J2022" s="19">
        <v>14882.86</v>
      </c>
      <c r="K2022" s="19">
        <v>14882.86</v>
      </c>
      <c r="L2022" t="str">
        <f>VLOOKUP(LEFT(A2022,FIND("-",A2022)-1),MASTER!A:C,2,FALSE())</f>
        <v>Silver</v>
      </c>
      <c r="M2022" t="str">
        <f>VLOOKUP(LEFT(A2022,FIND("-",A2022)-1),MASTER!A:C,3,FALSE())</f>
        <v>Sale</v>
      </c>
      <c r="N2022" t="str">
        <f t="shared" si="163"/>
        <v/>
      </c>
      <c r="O2022" t="str">
        <f t="shared" si="164"/>
        <v/>
      </c>
      <c r="P2022">
        <f t="shared" si="165"/>
        <v>0</v>
      </c>
      <c r="Q2022">
        <f t="shared" si="166"/>
        <v>0</v>
      </c>
      <c r="R2022">
        <f t="shared" si="167"/>
        <v>0</v>
      </c>
    </row>
    <row r="2023" spans="1:18" ht="15" customHeight="1">
      <c r="A2023" s="17" t="s">
        <v>392</v>
      </c>
      <c r="B2023" s="17" t="s">
        <v>247</v>
      </c>
      <c r="C2023" s="17" t="s">
        <v>36</v>
      </c>
      <c r="D2023" s="17" t="s">
        <v>44</v>
      </c>
      <c r="E2023" s="96" t="s">
        <v>38</v>
      </c>
      <c r="F2023" s="96" t="s">
        <v>38</v>
      </c>
      <c r="G2023" s="19">
        <v>0</v>
      </c>
      <c r="H2023" s="96" t="s">
        <v>38</v>
      </c>
      <c r="I2023" s="96" t="s">
        <v>38</v>
      </c>
      <c r="J2023" s="19">
        <v>52172.33</v>
      </c>
      <c r="K2023" s="19">
        <v>52172.33</v>
      </c>
      <c r="L2023" t="str">
        <f>VLOOKUP(LEFT(A2023,FIND("-",A2023)-1),MASTER!A:C,2,FALSE())</f>
        <v>Silver</v>
      </c>
      <c r="M2023" t="str">
        <f>VLOOKUP(LEFT(A2023,FIND("-",A2023)-1),MASTER!A:C,3,FALSE())</f>
        <v>Sale</v>
      </c>
      <c r="N2023" t="str">
        <f t="shared" si="163"/>
        <v/>
      </c>
      <c r="O2023" t="str">
        <f t="shared" si="164"/>
        <v/>
      </c>
      <c r="P2023">
        <f t="shared" si="165"/>
        <v>0</v>
      </c>
      <c r="Q2023">
        <f t="shared" si="166"/>
        <v>0</v>
      </c>
      <c r="R2023">
        <f t="shared" si="167"/>
        <v>0</v>
      </c>
    </row>
    <row r="2024" spans="1:18" ht="15" customHeight="1">
      <c r="A2024" s="17" t="s">
        <v>392</v>
      </c>
      <c r="B2024" s="17" t="s">
        <v>247</v>
      </c>
      <c r="C2024" s="17" t="s">
        <v>36</v>
      </c>
      <c r="D2024" s="17" t="s">
        <v>45</v>
      </c>
      <c r="E2024" s="96" t="s">
        <v>38</v>
      </c>
      <c r="F2024" s="96" t="s">
        <v>38</v>
      </c>
      <c r="G2024" s="19">
        <v>0</v>
      </c>
      <c r="H2024" s="96" t="s">
        <v>38</v>
      </c>
      <c r="I2024" s="96" t="s">
        <v>38</v>
      </c>
      <c r="J2024" s="19">
        <v>4146.13</v>
      </c>
      <c r="K2024" s="19">
        <v>4146.13</v>
      </c>
      <c r="L2024" t="str">
        <f>VLOOKUP(LEFT(A2024,FIND("-",A2024)-1),MASTER!A:C,2,FALSE())</f>
        <v>Silver</v>
      </c>
      <c r="M2024" t="str">
        <f>VLOOKUP(LEFT(A2024,FIND("-",A2024)-1),MASTER!A:C,3,FALSE())</f>
        <v>Sale</v>
      </c>
      <c r="N2024" t="str">
        <f t="shared" si="163"/>
        <v/>
      </c>
      <c r="O2024" t="str">
        <f t="shared" si="164"/>
        <v/>
      </c>
      <c r="P2024">
        <f t="shared" si="165"/>
        <v>0</v>
      </c>
      <c r="Q2024">
        <f t="shared" si="166"/>
        <v>0</v>
      </c>
      <c r="R2024">
        <f t="shared" si="167"/>
        <v>0</v>
      </c>
    </row>
    <row r="2025" spans="1:18" ht="15" customHeight="1">
      <c r="A2025" s="17" t="s">
        <v>392</v>
      </c>
      <c r="B2025" s="17" t="s">
        <v>247</v>
      </c>
      <c r="C2025" s="17" t="s">
        <v>36</v>
      </c>
      <c r="D2025" s="17" t="s">
        <v>95</v>
      </c>
      <c r="E2025" s="96" t="s">
        <v>38</v>
      </c>
      <c r="F2025" s="96" t="s">
        <v>38</v>
      </c>
      <c r="G2025" s="19">
        <v>0</v>
      </c>
      <c r="H2025" s="96" t="s">
        <v>38</v>
      </c>
      <c r="I2025" s="96" t="s">
        <v>38</v>
      </c>
      <c r="J2025" s="19">
        <v>52513.37</v>
      </c>
      <c r="K2025" s="19">
        <v>52513.37</v>
      </c>
      <c r="L2025" t="str">
        <f>VLOOKUP(LEFT(A2025,FIND("-",A2025)-1),MASTER!A:C,2,FALSE())</f>
        <v>Silver</v>
      </c>
      <c r="M2025" t="str">
        <f>VLOOKUP(LEFT(A2025,FIND("-",A2025)-1),MASTER!A:C,3,FALSE())</f>
        <v>Sale</v>
      </c>
      <c r="N2025" t="str">
        <f t="shared" si="163"/>
        <v/>
      </c>
      <c r="O2025" t="str">
        <f t="shared" si="164"/>
        <v/>
      </c>
      <c r="P2025">
        <f t="shared" si="165"/>
        <v>0</v>
      </c>
      <c r="Q2025">
        <f t="shared" si="166"/>
        <v>0</v>
      </c>
      <c r="R2025">
        <f t="shared" si="167"/>
        <v>0</v>
      </c>
    </row>
    <row r="2026" spans="1:18" ht="15" customHeight="1">
      <c r="A2026" s="17" t="s">
        <v>392</v>
      </c>
      <c r="B2026" s="17" t="s">
        <v>247</v>
      </c>
      <c r="C2026" s="17" t="s">
        <v>36</v>
      </c>
      <c r="D2026" s="17" t="s">
        <v>96</v>
      </c>
      <c r="E2026" s="96" t="s">
        <v>38</v>
      </c>
      <c r="F2026" s="96" t="s">
        <v>38</v>
      </c>
      <c r="G2026" s="19">
        <v>0</v>
      </c>
      <c r="H2026" s="96" t="s">
        <v>38</v>
      </c>
      <c r="I2026" s="96" t="s">
        <v>38</v>
      </c>
      <c r="J2026" s="19">
        <v>210.02</v>
      </c>
      <c r="K2026" s="19">
        <v>210.02</v>
      </c>
      <c r="L2026" t="str">
        <f>VLOOKUP(LEFT(A2026,FIND("-",A2026)-1),MASTER!A:C,2,FALSE())</f>
        <v>Silver</v>
      </c>
      <c r="M2026" t="str">
        <f>VLOOKUP(LEFT(A2026,FIND("-",A2026)-1),MASTER!A:C,3,FALSE())</f>
        <v>Sale</v>
      </c>
      <c r="N2026" t="str">
        <f t="shared" si="163"/>
        <v/>
      </c>
      <c r="O2026" t="str">
        <f t="shared" si="164"/>
        <v/>
      </c>
      <c r="P2026">
        <f t="shared" si="165"/>
        <v>0</v>
      </c>
      <c r="Q2026">
        <f t="shared" si="166"/>
        <v>0</v>
      </c>
      <c r="R2026">
        <f t="shared" si="167"/>
        <v>0</v>
      </c>
    </row>
    <row r="2027" spans="1:18" ht="15" customHeight="1">
      <c r="A2027" s="17" t="s">
        <v>392</v>
      </c>
      <c r="B2027" s="17" t="s">
        <v>247</v>
      </c>
      <c r="C2027" s="17" t="s">
        <v>36</v>
      </c>
      <c r="D2027" s="17" t="s">
        <v>40</v>
      </c>
      <c r="E2027" s="96" t="s">
        <v>38</v>
      </c>
      <c r="F2027" s="96" t="s">
        <v>38</v>
      </c>
      <c r="G2027" s="19">
        <v>0</v>
      </c>
      <c r="H2027" s="96" t="s">
        <v>38</v>
      </c>
      <c r="I2027" s="96" t="s">
        <v>38</v>
      </c>
      <c r="J2027" s="19">
        <v>1756.12</v>
      </c>
      <c r="K2027" s="19">
        <v>0</v>
      </c>
      <c r="L2027" t="str">
        <f>VLOOKUP(LEFT(A2027,FIND("-",A2027)-1),MASTER!A:C,2,FALSE())</f>
        <v>Silver</v>
      </c>
      <c r="M2027" t="str">
        <f>VLOOKUP(LEFT(A2027,FIND("-",A2027)-1),MASTER!A:C,3,FALSE())</f>
        <v>Sale</v>
      </c>
      <c r="N2027" t="str">
        <f t="shared" si="163"/>
        <v/>
      </c>
      <c r="O2027" t="str">
        <f t="shared" si="164"/>
        <v/>
      </c>
      <c r="P2027">
        <f t="shared" si="165"/>
        <v>0</v>
      </c>
      <c r="Q2027">
        <f t="shared" si="166"/>
        <v>0</v>
      </c>
      <c r="R2027">
        <f t="shared" si="167"/>
        <v>0</v>
      </c>
    </row>
    <row r="2028" spans="1:18" ht="15" customHeight="1">
      <c r="A2028" s="17" t="s">
        <v>392</v>
      </c>
      <c r="B2028" s="17" t="s">
        <v>247</v>
      </c>
      <c r="C2028" s="17" t="s">
        <v>36</v>
      </c>
      <c r="D2028" s="17" t="s">
        <v>41</v>
      </c>
      <c r="E2028" s="96" t="s">
        <v>38</v>
      </c>
      <c r="F2028" s="96" t="s">
        <v>38</v>
      </c>
      <c r="G2028" s="19">
        <v>0</v>
      </c>
      <c r="H2028" s="96" t="s">
        <v>38</v>
      </c>
      <c r="I2028" s="96" t="s">
        <v>38</v>
      </c>
      <c r="J2028" s="19">
        <v>1756.12</v>
      </c>
      <c r="K2028" s="19">
        <v>0</v>
      </c>
      <c r="L2028" t="str">
        <f>VLOOKUP(LEFT(A2028,FIND("-",A2028)-1),MASTER!A:C,2,FALSE())</f>
        <v>Silver</v>
      </c>
      <c r="M2028" t="str">
        <f>VLOOKUP(LEFT(A2028,FIND("-",A2028)-1),MASTER!A:C,3,FALSE())</f>
        <v>Sale</v>
      </c>
      <c r="N2028" t="str">
        <f t="shared" si="163"/>
        <v/>
      </c>
      <c r="O2028" t="str">
        <f t="shared" si="164"/>
        <v/>
      </c>
      <c r="P2028">
        <f t="shared" si="165"/>
        <v>0</v>
      </c>
      <c r="Q2028">
        <f t="shared" si="166"/>
        <v>0</v>
      </c>
      <c r="R2028">
        <f t="shared" si="167"/>
        <v>0</v>
      </c>
    </row>
    <row r="2029" spans="1:18" ht="15" customHeight="1">
      <c r="A2029" s="17" t="s">
        <v>392</v>
      </c>
      <c r="B2029" s="17" t="s">
        <v>247</v>
      </c>
      <c r="C2029" s="17" t="s">
        <v>36</v>
      </c>
      <c r="D2029" s="17" t="s">
        <v>40</v>
      </c>
      <c r="E2029" s="96" t="s">
        <v>38</v>
      </c>
      <c r="F2029" s="96" t="s">
        <v>38</v>
      </c>
      <c r="G2029" s="19">
        <v>0</v>
      </c>
      <c r="H2029" s="96" t="s">
        <v>38</v>
      </c>
      <c r="I2029" s="96" t="s">
        <v>38</v>
      </c>
      <c r="J2029" s="19">
        <v>223.24</v>
      </c>
      <c r="K2029" s="19">
        <v>0</v>
      </c>
      <c r="L2029" t="str">
        <f>VLOOKUP(LEFT(A2029,FIND("-",A2029)-1),MASTER!A:C,2,FALSE())</f>
        <v>Silver</v>
      </c>
      <c r="M2029" t="str">
        <f>VLOOKUP(LEFT(A2029,FIND("-",A2029)-1),MASTER!A:C,3,FALSE())</f>
        <v>Sale</v>
      </c>
      <c r="N2029" t="str">
        <f t="shared" si="163"/>
        <v/>
      </c>
      <c r="O2029" t="str">
        <f t="shared" si="164"/>
        <v/>
      </c>
      <c r="P2029">
        <f t="shared" si="165"/>
        <v>0</v>
      </c>
      <c r="Q2029">
        <f t="shared" si="166"/>
        <v>0</v>
      </c>
      <c r="R2029">
        <f t="shared" si="167"/>
        <v>0</v>
      </c>
    </row>
    <row r="2030" spans="1:18" ht="15" customHeight="1">
      <c r="A2030" s="17" t="s">
        <v>392</v>
      </c>
      <c r="B2030" s="17" t="s">
        <v>247</v>
      </c>
      <c r="C2030" s="17" t="s">
        <v>36</v>
      </c>
      <c r="D2030" s="17" t="s">
        <v>41</v>
      </c>
      <c r="E2030" s="96" t="s">
        <v>38</v>
      </c>
      <c r="F2030" s="96" t="s">
        <v>38</v>
      </c>
      <c r="G2030" s="19">
        <v>0</v>
      </c>
      <c r="H2030" s="96" t="s">
        <v>38</v>
      </c>
      <c r="I2030" s="96" t="s">
        <v>38</v>
      </c>
      <c r="J2030" s="19">
        <v>223.24</v>
      </c>
      <c r="K2030" s="19">
        <v>0</v>
      </c>
      <c r="L2030" t="str">
        <f>VLOOKUP(LEFT(A2030,FIND("-",A2030)-1),MASTER!A:C,2,FALSE())</f>
        <v>Silver</v>
      </c>
      <c r="M2030" t="str">
        <f>VLOOKUP(LEFT(A2030,FIND("-",A2030)-1),MASTER!A:C,3,FALSE())</f>
        <v>Sale</v>
      </c>
      <c r="N2030" t="str">
        <f t="shared" si="163"/>
        <v/>
      </c>
      <c r="O2030" t="str">
        <f t="shared" si="164"/>
        <v/>
      </c>
      <c r="P2030">
        <f t="shared" si="165"/>
        <v>0</v>
      </c>
      <c r="Q2030">
        <f t="shared" si="166"/>
        <v>0</v>
      </c>
      <c r="R2030">
        <f t="shared" si="167"/>
        <v>0</v>
      </c>
    </row>
    <row r="2031" spans="1:18" ht="15" customHeight="1">
      <c r="A2031" s="17" t="s">
        <v>392</v>
      </c>
      <c r="B2031" s="17" t="s">
        <v>247</v>
      </c>
      <c r="C2031" s="17" t="s">
        <v>36</v>
      </c>
      <c r="D2031" s="17" t="s">
        <v>46</v>
      </c>
      <c r="E2031" s="96" t="s">
        <v>38</v>
      </c>
      <c r="F2031" s="96" t="s">
        <v>38</v>
      </c>
      <c r="G2031" s="19">
        <v>0</v>
      </c>
      <c r="H2031" s="96" t="s">
        <v>38</v>
      </c>
      <c r="I2031" s="96" t="s">
        <v>38</v>
      </c>
      <c r="J2031" s="19">
        <v>782.58</v>
      </c>
      <c r="K2031" s="19">
        <v>0</v>
      </c>
      <c r="L2031" t="str">
        <f>VLOOKUP(LEFT(A2031,FIND("-",A2031)-1),MASTER!A:C,2,FALSE())</f>
        <v>Silver</v>
      </c>
      <c r="M2031" t="str">
        <f>VLOOKUP(LEFT(A2031,FIND("-",A2031)-1),MASTER!A:C,3,FALSE())</f>
        <v>Sale</v>
      </c>
      <c r="N2031" t="str">
        <f t="shared" si="163"/>
        <v/>
      </c>
      <c r="O2031" t="str">
        <f t="shared" si="164"/>
        <v/>
      </c>
      <c r="P2031">
        <f t="shared" si="165"/>
        <v>0</v>
      </c>
      <c r="Q2031">
        <f t="shared" si="166"/>
        <v>0</v>
      </c>
      <c r="R2031">
        <f t="shared" si="167"/>
        <v>0</v>
      </c>
    </row>
    <row r="2032" spans="1:18" ht="15" customHeight="1">
      <c r="A2032" s="17" t="s">
        <v>392</v>
      </c>
      <c r="B2032" s="17" t="s">
        <v>247</v>
      </c>
      <c r="C2032" s="17" t="s">
        <v>36</v>
      </c>
      <c r="D2032" s="17" t="s">
        <v>47</v>
      </c>
      <c r="E2032" s="96" t="s">
        <v>38</v>
      </c>
      <c r="F2032" s="96" t="s">
        <v>38</v>
      </c>
      <c r="G2032" s="19">
        <v>0</v>
      </c>
      <c r="H2032" s="96" t="s">
        <v>38</v>
      </c>
      <c r="I2032" s="96" t="s">
        <v>38</v>
      </c>
      <c r="J2032" s="19">
        <v>782.58</v>
      </c>
      <c r="K2032" s="19">
        <v>0</v>
      </c>
      <c r="L2032" t="str">
        <f>VLOOKUP(LEFT(A2032,FIND("-",A2032)-1),MASTER!A:C,2,FALSE())</f>
        <v>Silver</v>
      </c>
      <c r="M2032" t="str">
        <f>VLOOKUP(LEFT(A2032,FIND("-",A2032)-1),MASTER!A:C,3,FALSE())</f>
        <v>Sale</v>
      </c>
      <c r="N2032" t="str">
        <f t="shared" si="163"/>
        <v/>
      </c>
      <c r="O2032" t="str">
        <f t="shared" si="164"/>
        <v/>
      </c>
      <c r="P2032">
        <f t="shared" si="165"/>
        <v>0</v>
      </c>
      <c r="Q2032">
        <f t="shared" si="166"/>
        <v>0</v>
      </c>
      <c r="R2032">
        <f t="shared" si="167"/>
        <v>0</v>
      </c>
    </row>
    <row r="2033" spans="1:18" ht="15" customHeight="1">
      <c r="A2033" s="17" t="s">
        <v>392</v>
      </c>
      <c r="B2033" s="17" t="s">
        <v>247</v>
      </c>
      <c r="C2033" s="17" t="s">
        <v>36</v>
      </c>
      <c r="D2033" s="17" t="s">
        <v>46</v>
      </c>
      <c r="E2033" s="96" t="s">
        <v>38</v>
      </c>
      <c r="F2033" s="96" t="s">
        <v>38</v>
      </c>
      <c r="G2033" s="19">
        <v>0</v>
      </c>
      <c r="H2033" s="96" t="s">
        <v>38</v>
      </c>
      <c r="I2033" s="96" t="s">
        <v>38</v>
      </c>
      <c r="J2033" s="19">
        <v>62.19</v>
      </c>
      <c r="K2033" s="19">
        <v>0</v>
      </c>
      <c r="L2033" t="str">
        <f>VLOOKUP(LEFT(A2033,FIND("-",A2033)-1),MASTER!A:C,2,FALSE())</f>
        <v>Silver</v>
      </c>
      <c r="M2033" t="str">
        <f>VLOOKUP(LEFT(A2033,FIND("-",A2033)-1),MASTER!A:C,3,FALSE())</f>
        <v>Sale</v>
      </c>
      <c r="N2033" t="str">
        <f t="shared" si="163"/>
        <v/>
      </c>
      <c r="O2033" t="str">
        <f t="shared" si="164"/>
        <v/>
      </c>
      <c r="P2033">
        <f t="shared" si="165"/>
        <v>0</v>
      </c>
      <c r="Q2033">
        <f t="shared" si="166"/>
        <v>0</v>
      </c>
      <c r="R2033">
        <f t="shared" si="167"/>
        <v>0</v>
      </c>
    </row>
    <row r="2034" spans="1:18" ht="15" customHeight="1">
      <c r="A2034" s="17" t="s">
        <v>392</v>
      </c>
      <c r="B2034" s="17" t="s">
        <v>247</v>
      </c>
      <c r="C2034" s="17" t="s">
        <v>36</v>
      </c>
      <c r="D2034" s="17" t="s">
        <v>47</v>
      </c>
      <c r="E2034" s="96" t="s">
        <v>38</v>
      </c>
      <c r="F2034" s="96" t="s">
        <v>38</v>
      </c>
      <c r="G2034" s="19">
        <v>0</v>
      </c>
      <c r="H2034" s="96" t="s">
        <v>38</v>
      </c>
      <c r="I2034" s="96" t="s">
        <v>38</v>
      </c>
      <c r="J2034" s="19">
        <v>62.19</v>
      </c>
      <c r="K2034" s="19">
        <v>0</v>
      </c>
      <c r="L2034" t="str">
        <f>VLOOKUP(LEFT(A2034,FIND("-",A2034)-1),MASTER!A:C,2,FALSE())</f>
        <v>Silver</v>
      </c>
      <c r="M2034" t="str">
        <f>VLOOKUP(LEFT(A2034,FIND("-",A2034)-1),MASTER!A:C,3,FALSE())</f>
        <v>Sale</v>
      </c>
      <c r="N2034" t="str">
        <f t="shared" si="163"/>
        <v/>
      </c>
      <c r="O2034" t="str">
        <f t="shared" si="164"/>
        <v/>
      </c>
      <c r="P2034">
        <f t="shared" si="165"/>
        <v>0</v>
      </c>
      <c r="Q2034">
        <f t="shared" si="166"/>
        <v>0</v>
      </c>
      <c r="R2034">
        <f t="shared" si="167"/>
        <v>0</v>
      </c>
    </row>
    <row r="2035" spans="1:18" ht="15" customHeight="1">
      <c r="A2035" s="17" t="s">
        <v>392</v>
      </c>
      <c r="B2035" s="17" t="s">
        <v>247</v>
      </c>
      <c r="C2035" s="17" t="s">
        <v>36</v>
      </c>
      <c r="D2035" s="17" t="s">
        <v>97</v>
      </c>
      <c r="E2035" s="96" t="s">
        <v>38</v>
      </c>
      <c r="F2035" s="96" t="s">
        <v>38</v>
      </c>
      <c r="G2035" s="19">
        <v>0</v>
      </c>
      <c r="H2035" s="96" t="s">
        <v>38</v>
      </c>
      <c r="I2035" s="96" t="s">
        <v>38</v>
      </c>
      <c r="J2035" s="19">
        <v>787.7</v>
      </c>
      <c r="K2035" s="19">
        <v>0</v>
      </c>
      <c r="L2035" t="str">
        <f>VLOOKUP(LEFT(A2035,FIND("-",A2035)-1),MASTER!A:C,2,FALSE())</f>
        <v>Silver</v>
      </c>
      <c r="M2035" t="str">
        <f>VLOOKUP(LEFT(A2035,FIND("-",A2035)-1),MASTER!A:C,3,FALSE())</f>
        <v>Sale</v>
      </c>
      <c r="N2035" t="str">
        <f t="shared" si="163"/>
        <v/>
      </c>
      <c r="O2035" t="str">
        <f t="shared" si="164"/>
        <v/>
      </c>
      <c r="P2035">
        <f t="shared" si="165"/>
        <v>0</v>
      </c>
      <c r="Q2035">
        <f t="shared" si="166"/>
        <v>0</v>
      </c>
      <c r="R2035">
        <f t="shared" si="167"/>
        <v>0</v>
      </c>
    </row>
    <row r="2036" spans="1:18" ht="15" customHeight="1">
      <c r="A2036" s="17" t="s">
        <v>392</v>
      </c>
      <c r="B2036" s="17" t="s">
        <v>247</v>
      </c>
      <c r="C2036" s="17" t="s">
        <v>36</v>
      </c>
      <c r="D2036" s="17" t="s">
        <v>98</v>
      </c>
      <c r="E2036" s="96" t="s">
        <v>38</v>
      </c>
      <c r="F2036" s="96" t="s">
        <v>38</v>
      </c>
      <c r="G2036" s="19">
        <v>0</v>
      </c>
      <c r="H2036" s="96" t="s">
        <v>38</v>
      </c>
      <c r="I2036" s="96" t="s">
        <v>38</v>
      </c>
      <c r="J2036" s="19">
        <v>787.7</v>
      </c>
      <c r="K2036" s="19">
        <v>0</v>
      </c>
      <c r="L2036" t="str">
        <f>VLOOKUP(LEFT(A2036,FIND("-",A2036)-1),MASTER!A:C,2,FALSE())</f>
        <v>Silver</v>
      </c>
      <c r="M2036" t="str">
        <f>VLOOKUP(LEFT(A2036,FIND("-",A2036)-1),MASTER!A:C,3,FALSE())</f>
        <v>Sale</v>
      </c>
      <c r="N2036" t="str">
        <f t="shared" si="163"/>
        <v/>
      </c>
      <c r="O2036" t="str">
        <f t="shared" si="164"/>
        <v/>
      </c>
      <c r="P2036">
        <f t="shared" si="165"/>
        <v>0</v>
      </c>
      <c r="Q2036">
        <f t="shared" si="166"/>
        <v>0</v>
      </c>
      <c r="R2036">
        <f t="shared" si="167"/>
        <v>0</v>
      </c>
    </row>
    <row r="2037" spans="1:18" ht="15" customHeight="1">
      <c r="A2037" s="17" t="s">
        <v>392</v>
      </c>
      <c r="B2037" s="17" t="s">
        <v>247</v>
      </c>
      <c r="C2037" s="17" t="s">
        <v>36</v>
      </c>
      <c r="D2037" s="17" t="s">
        <v>97</v>
      </c>
      <c r="E2037" s="96" t="s">
        <v>38</v>
      </c>
      <c r="F2037" s="96" t="s">
        <v>38</v>
      </c>
      <c r="G2037" s="19">
        <v>0</v>
      </c>
      <c r="H2037" s="96" t="s">
        <v>38</v>
      </c>
      <c r="I2037" s="96" t="s">
        <v>38</v>
      </c>
      <c r="J2037" s="19">
        <v>3.15</v>
      </c>
      <c r="K2037" s="19">
        <v>0</v>
      </c>
      <c r="L2037" t="str">
        <f>VLOOKUP(LEFT(A2037,FIND("-",A2037)-1),MASTER!A:C,2,FALSE())</f>
        <v>Silver</v>
      </c>
      <c r="M2037" t="str">
        <f>VLOOKUP(LEFT(A2037,FIND("-",A2037)-1),MASTER!A:C,3,FALSE())</f>
        <v>Sale</v>
      </c>
      <c r="N2037" t="str">
        <f t="shared" si="163"/>
        <v/>
      </c>
      <c r="O2037" t="str">
        <f t="shared" si="164"/>
        <v/>
      </c>
      <c r="P2037">
        <f t="shared" si="165"/>
        <v>0</v>
      </c>
      <c r="Q2037">
        <f t="shared" si="166"/>
        <v>0</v>
      </c>
      <c r="R2037">
        <f t="shared" si="167"/>
        <v>0</v>
      </c>
    </row>
    <row r="2038" spans="1:18" ht="15" customHeight="1">
      <c r="A2038" s="17" t="s">
        <v>392</v>
      </c>
      <c r="B2038" s="17" t="s">
        <v>247</v>
      </c>
      <c r="C2038" s="17" t="s">
        <v>36</v>
      </c>
      <c r="D2038" s="17" t="s">
        <v>98</v>
      </c>
      <c r="E2038" s="96" t="s">
        <v>38</v>
      </c>
      <c r="F2038" s="96" t="s">
        <v>38</v>
      </c>
      <c r="G2038" s="19">
        <v>0</v>
      </c>
      <c r="H2038" s="96" t="s">
        <v>38</v>
      </c>
      <c r="I2038" s="96" t="s">
        <v>38</v>
      </c>
      <c r="J2038" s="19">
        <v>3.15</v>
      </c>
      <c r="K2038" s="19">
        <v>0</v>
      </c>
      <c r="L2038" t="str">
        <f>VLOOKUP(LEFT(A2038,FIND("-",A2038)-1),MASTER!A:C,2,FALSE())</f>
        <v>Silver</v>
      </c>
      <c r="M2038" t="str">
        <f>VLOOKUP(LEFT(A2038,FIND("-",A2038)-1),MASTER!A:C,3,FALSE())</f>
        <v>Sale</v>
      </c>
      <c r="N2038" t="str">
        <f t="shared" si="163"/>
        <v/>
      </c>
      <c r="O2038" t="str">
        <f t="shared" si="164"/>
        <v/>
      </c>
      <c r="P2038">
        <f t="shared" si="165"/>
        <v>0</v>
      </c>
      <c r="Q2038">
        <f t="shared" si="166"/>
        <v>0</v>
      </c>
      <c r="R2038">
        <f t="shared" si="167"/>
        <v>0</v>
      </c>
    </row>
    <row r="2039" spans="1:18" ht="15" customHeight="1">
      <c r="A2039" s="17" t="s">
        <v>392</v>
      </c>
      <c r="B2039" s="17" t="s">
        <v>247</v>
      </c>
      <c r="C2039" s="17" t="s">
        <v>36</v>
      </c>
      <c r="D2039" s="17" t="s">
        <v>42</v>
      </c>
      <c r="E2039" s="96" t="s">
        <v>38</v>
      </c>
      <c r="F2039" s="96" t="s">
        <v>38</v>
      </c>
      <c r="G2039" s="19">
        <v>0</v>
      </c>
      <c r="H2039" s="96" t="s">
        <v>38</v>
      </c>
      <c r="I2039" s="96" t="s">
        <v>38</v>
      </c>
      <c r="J2039" s="19">
        <v>0.37</v>
      </c>
      <c r="K2039" s="19">
        <v>0</v>
      </c>
      <c r="L2039" t="str">
        <f>VLOOKUP(LEFT(A2039,FIND("-",A2039)-1),MASTER!A:C,2,FALSE())</f>
        <v>Silver</v>
      </c>
      <c r="M2039" t="str">
        <f>VLOOKUP(LEFT(A2039,FIND("-",A2039)-1),MASTER!A:C,3,FALSE())</f>
        <v>Sale</v>
      </c>
      <c r="N2039" t="str">
        <f t="shared" si="163"/>
        <v/>
      </c>
      <c r="O2039" t="str">
        <f t="shared" si="164"/>
        <v/>
      </c>
      <c r="P2039">
        <f t="shared" si="165"/>
        <v>0</v>
      </c>
      <c r="Q2039">
        <f t="shared" si="166"/>
        <v>0</v>
      </c>
      <c r="R2039">
        <f t="shared" si="167"/>
        <v>0</v>
      </c>
    </row>
    <row r="2040" spans="1:18" ht="15" customHeight="1">
      <c r="A2040" s="17" t="s">
        <v>392</v>
      </c>
      <c r="B2040" s="17" t="s">
        <v>247</v>
      </c>
      <c r="C2040" s="17" t="s">
        <v>36</v>
      </c>
      <c r="D2040" s="17" t="s">
        <v>43</v>
      </c>
      <c r="E2040" s="96" t="s">
        <v>38</v>
      </c>
      <c r="F2040" s="96" t="s">
        <v>38</v>
      </c>
      <c r="G2040" s="19">
        <v>248230</v>
      </c>
      <c r="H2040" s="96" t="s">
        <v>38</v>
      </c>
      <c r="I2040" s="96" t="s">
        <v>38</v>
      </c>
      <c r="J2040" s="19">
        <v>0</v>
      </c>
      <c r="K2040" s="19">
        <v>0</v>
      </c>
      <c r="L2040" t="str">
        <f>VLOOKUP(LEFT(A2040,FIND("-",A2040)-1),MASTER!A:C,2,FALSE())</f>
        <v>Silver</v>
      </c>
      <c r="M2040" t="str">
        <f>VLOOKUP(LEFT(A2040,FIND("-",A2040)-1),MASTER!A:C,3,FALSE())</f>
        <v>Sale</v>
      </c>
      <c r="N2040" t="str">
        <f t="shared" si="163"/>
        <v/>
      </c>
      <c r="O2040" t="str">
        <f t="shared" si="164"/>
        <v/>
      </c>
      <c r="P2040">
        <f t="shared" si="165"/>
        <v>0</v>
      </c>
      <c r="Q2040">
        <f t="shared" si="166"/>
        <v>0</v>
      </c>
      <c r="R2040">
        <f t="shared" si="167"/>
        <v>0</v>
      </c>
    </row>
    <row r="2041" spans="1:18" ht="15" customHeight="1">
      <c r="A2041" s="17" t="s">
        <v>393</v>
      </c>
      <c r="B2041" s="17" t="s">
        <v>247</v>
      </c>
      <c r="C2041" s="17" t="s">
        <v>36</v>
      </c>
      <c r="D2041" s="17" t="s">
        <v>95</v>
      </c>
      <c r="E2041" s="96" t="s">
        <v>38</v>
      </c>
      <c r="F2041" s="19">
        <v>0</v>
      </c>
      <c r="G2041" s="19">
        <v>0</v>
      </c>
      <c r="H2041" s="97">
        <v>6207.0690000000004</v>
      </c>
      <c r="I2041" s="19">
        <v>82.33</v>
      </c>
      <c r="J2041" s="19">
        <v>189792.06</v>
      </c>
      <c r="K2041" s="19">
        <v>189792.06</v>
      </c>
      <c r="L2041" t="str">
        <f>VLOOKUP(LEFT(A2041,FIND("-",A2041)-1),MASTER!A:C,2,FALSE())</f>
        <v>Silver</v>
      </c>
      <c r="M2041" t="str">
        <f>VLOOKUP(LEFT(A2041,FIND("-",A2041)-1),MASTER!A:C,3,FALSE())</f>
        <v>Sale</v>
      </c>
      <c r="N2041">
        <f t="shared" si="163"/>
        <v>6207.0690000000004</v>
      </c>
      <c r="O2041">
        <f t="shared" si="164"/>
        <v>82.33</v>
      </c>
      <c r="P2041">
        <f t="shared" si="165"/>
        <v>511027.99099999998</v>
      </c>
      <c r="Q2041">
        <f t="shared" si="166"/>
        <v>511027.99099999998</v>
      </c>
      <c r="R2041">
        <f t="shared" si="167"/>
        <v>0</v>
      </c>
    </row>
    <row r="2042" spans="1:18" ht="15" customHeight="1">
      <c r="A2042" s="17" t="s">
        <v>393</v>
      </c>
      <c r="B2042" s="17" t="s">
        <v>247</v>
      </c>
      <c r="C2042" s="17" t="s">
        <v>36</v>
      </c>
      <c r="D2042" s="17" t="s">
        <v>96</v>
      </c>
      <c r="E2042" s="96" t="s">
        <v>38</v>
      </c>
      <c r="F2042" s="96" t="s">
        <v>38</v>
      </c>
      <c r="G2042" s="19">
        <v>0</v>
      </c>
      <c r="H2042" s="96" t="s">
        <v>38</v>
      </c>
      <c r="I2042" s="96" t="s">
        <v>38</v>
      </c>
      <c r="J2042" s="19">
        <v>759.17</v>
      </c>
      <c r="K2042" s="19">
        <v>759.17</v>
      </c>
      <c r="L2042" t="str">
        <f>VLOOKUP(LEFT(A2042,FIND("-",A2042)-1),MASTER!A:C,2,FALSE())</f>
        <v>Silver</v>
      </c>
      <c r="M2042" t="str">
        <f>VLOOKUP(LEFT(A2042,FIND("-",A2042)-1),MASTER!A:C,3,FALSE())</f>
        <v>Sale</v>
      </c>
      <c r="N2042" t="str">
        <f t="shared" si="163"/>
        <v/>
      </c>
      <c r="O2042" t="str">
        <f t="shared" si="164"/>
        <v/>
      </c>
      <c r="P2042">
        <f t="shared" si="165"/>
        <v>0</v>
      </c>
      <c r="Q2042">
        <f t="shared" si="166"/>
        <v>0</v>
      </c>
      <c r="R2042">
        <f t="shared" si="167"/>
        <v>0</v>
      </c>
    </row>
    <row r="2043" spans="1:18" ht="15" customHeight="1">
      <c r="A2043" s="17" t="s">
        <v>393</v>
      </c>
      <c r="B2043" s="17" t="s">
        <v>247</v>
      </c>
      <c r="C2043" s="17" t="s">
        <v>36</v>
      </c>
      <c r="D2043" s="17" t="s">
        <v>37</v>
      </c>
      <c r="E2043" s="96" t="s">
        <v>38</v>
      </c>
      <c r="F2043" s="96" t="s">
        <v>38</v>
      </c>
      <c r="G2043" s="19">
        <v>0</v>
      </c>
      <c r="H2043" s="96" t="s">
        <v>38</v>
      </c>
      <c r="I2043" s="96" t="s">
        <v>38</v>
      </c>
      <c r="J2043" s="19">
        <v>214811.63</v>
      </c>
      <c r="K2043" s="19">
        <v>214811.63</v>
      </c>
      <c r="L2043" t="str">
        <f>VLOOKUP(LEFT(A2043,FIND("-",A2043)-1),MASTER!A:C,2,FALSE())</f>
        <v>Silver</v>
      </c>
      <c r="M2043" t="str">
        <f>VLOOKUP(LEFT(A2043,FIND("-",A2043)-1),MASTER!A:C,3,FALSE())</f>
        <v>Sale</v>
      </c>
      <c r="N2043" t="str">
        <f t="shared" si="163"/>
        <v/>
      </c>
      <c r="O2043" t="str">
        <f t="shared" si="164"/>
        <v/>
      </c>
      <c r="P2043">
        <f t="shared" si="165"/>
        <v>0</v>
      </c>
      <c r="Q2043">
        <f t="shared" si="166"/>
        <v>0</v>
      </c>
      <c r="R2043">
        <f t="shared" si="167"/>
        <v>0</v>
      </c>
    </row>
    <row r="2044" spans="1:18" ht="15" customHeight="1">
      <c r="A2044" s="17" t="s">
        <v>393</v>
      </c>
      <c r="B2044" s="17" t="s">
        <v>247</v>
      </c>
      <c r="C2044" s="17" t="s">
        <v>36</v>
      </c>
      <c r="D2044" s="17" t="s">
        <v>39</v>
      </c>
      <c r="E2044" s="96" t="s">
        <v>38</v>
      </c>
      <c r="F2044" s="96" t="s">
        <v>38</v>
      </c>
      <c r="G2044" s="19">
        <v>0</v>
      </c>
      <c r="H2044" s="96" t="s">
        <v>38</v>
      </c>
      <c r="I2044" s="96" t="s">
        <v>38</v>
      </c>
      <c r="J2044" s="19">
        <v>40727.94</v>
      </c>
      <c r="K2044" s="19">
        <v>40727.94</v>
      </c>
      <c r="L2044" t="str">
        <f>VLOOKUP(LEFT(A2044,FIND("-",A2044)-1),MASTER!A:C,2,FALSE())</f>
        <v>Silver</v>
      </c>
      <c r="M2044" t="str">
        <f>VLOOKUP(LEFT(A2044,FIND("-",A2044)-1),MASTER!A:C,3,FALSE())</f>
        <v>Sale</v>
      </c>
      <c r="N2044" t="str">
        <f t="shared" si="163"/>
        <v/>
      </c>
      <c r="O2044" t="str">
        <f t="shared" si="164"/>
        <v/>
      </c>
      <c r="P2044">
        <f t="shared" si="165"/>
        <v>0</v>
      </c>
      <c r="Q2044">
        <f t="shared" si="166"/>
        <v>0</v>
      </c>
      <c r="R2044">
        <f t="shared" si="167"/>
        <v>0</v>
      </c>
    </row>
    <row r="2045" spans="1:18" ht="15" customHeight="1">
      <c r="A2045" s="17" t="s">
        <v>393</v>
      </c>
      <c r="B2045" s="17" t="s">
        <v>247</v>
      </c>
      <c r="C2045" s="17" t="s">
        <v>36</v>
      </c>
      <c r="D2045" s="17" t="s">
        <v>44</v>
      </c>
      <c r="E2045" s="96" t="s">
        <v>38</v>
      </c>
      <c r="F2045" s="96" t="s">
        <v>38</v>
      </c>
      <c r="G2045" s="19">
        <v>0</v>
      </c>
      <c r="H2045" s="96" t="s">
        <v>38</v>
      </c>
      <c r="I2045" s="96" t="s">
        <v>38</v>
      </c>
      <c r="J2045" s="19">
        <v>106420.9</v>
      </c>
      <c r="K2045" s="19">
        <v>106420.9</v>
      </c>
      <c r="L2045" t="str">
        <f>VLOOKUP(LEFT(A2045,FIND("-",A2045)-1),MASTER!A:C,2,FALSE())</f>
        <v>Silver</v>
      </c>
      <c r="M2045" t="str">
        <f>VLOOKUP(LEFT(A2045,FIND("-",A2045)-1),MASTER!A:C,3,FALSE())</f>
        <v>Sale</v>
      </c>
      <c r="N2045" t="str">
        <f t="shared" si="163"/>
        <v/>
      </c>
      <c r="O2045" t="str">
        <f t="shared" si="164"/>
        <v/>
      </c>
      <c r="P2045">
        <f t="shared" si="165"/>
        <v>0</v>
      </c>
      <c r="Q2045">
        <f t="shared" si="166"/>
        <v>0</v>
      </c>
      <c r="R2045">
        <f t="shared" si="167"/>
        <v>0</v>
      </c>
    </row>
    <row r="2046" spans="1:18" ht="15" customHeight="1">
      <c r="A2046" s="17" t="s">
        <v>393</v>
      </c>
      <c r="B2046" s="17" t="s">
        <v>247</v>
      </c>
      <c r="C2046" s="17" t="s">
        <v>36</v>
      </c>
      <c r="D2046" s="17" t="s">
        <v>45</v>
      </c>
      <c r="E2046" s="96" t="s">
        <v>38</v>
      </c>
      <c r="F2046" s="96" t="s">
        <v>38</v>
      </c>
      <c r="G2046" s="19">
        <v>0</v>
      </c>
      <c r="H2046" s="96" t="s">
        <v>38</v>
      </c>
      <c r="I2046" s="96" t="s">
        <v>38</v>
      </c>
      <c r="J2046" s="19">
        <v>11807.59</v>
      </c>
      <c r="K2046" s="19">
        <v>11807.59</v>
      </c>
      <c r="L2046" t="str">
        <f>VLOOKUP(LEFT(A2046,FIND("-",A2046)-1),MASTER!A:C,2,FALSE())</f>
        <v>Silver</v>
      </c>
      <c r="M2046" t="str">
        <f>VLOOKUP(LEFT(A2046,FIND("-",A2046)-1),MASTER!A:C,3,FALSE())</f>
        <v>Sale</v>
      </c>
      <c r="N2046" t="str">
        <f t="shared" si="163"/>
        <v/>
      </c>
      <c r="O2046" t="str">
        <f t="shared" si="164"/>
        <v/>
      </c>
      <c r="P2046">
        <f t="shared" si="165"/>
        <v>0</v>
      </c>
      <c r="Q2046">
        <f t="shared" si="166"/>
        <v>0</v>
      </c>
      <c r="R2046">
        <f t="shared" si="167"/>
        <v>0</v>
      </c>
    </row>
    <row r="2047" spans="1:18" ht="15" customHeight="1">
      <c r="A2047" s="17" t="s">
        <v>393</v>
      </c>
      <c r="B2047" s="17" t="s">
        <v>247</v>
      </c>
      <c r="C2047" s="17" t="s">
        <v>36</v>
      </c>
      <c r="D2047" s="17" t="s">
        <v>97</v>
      </c>
      <c r="E2047" s="96" t="s">
        <v>38</v>
      </c>
      <c r="F2047" s="96" t="s">
        <v>38</v>
      </c>
      <c r="G2047" s="19">
        <v>0</v>
      </c>
      <c r="H2047" s="96" t="s">
        <v>38</v>
      </c>
      <c r="I2047" s="96" t="s">
        <v>38</v>
      </c>
      <c r="J2047" s="19">
        <v>2846.88</v>
      </c>
      <c r="K2047" s="19">
        <v>0</v>
      </c>
      <c r="L2047" t="str">
        <f>VLOOKUP(LEFT(A2047,FIND("-",A2047)-1),MASTER!A:C,2,FALSE())</f>
        <v>Silver</v>
      </c>
      <c r="M2047" t="str">
        <f>VLOOKUP(LEFT(A2047,FIND("-",A2047)-1),MASTER!A:C,3,FALSE())</f>
        <v>Sale</v>
      </c>
      <c r="N2047" t="str">
        <f t="shared" si="163"/>
        <v/>
      </c>
      <c r="O2047" t="str">
        <f t="shared" si="164"/>
        <v/>
      </c>
      <c r="P2047">
        <f t="shared" si="165"/>
        <v>0</v>
      </c>
      <c r="Q2047">
        <f t="shared" si="166"/>
        <v>0</v>
      </c>
      <c r="R2047">
        <f t="shared" si="167"/>
        <v>0</v>
      </c>
    </row>
    <row r="2048" spans="1:18" ht="15" customHeight="1">
      <c r="A2048" s="17" t="s">
        <v>393</v>
      </c>
      <c r="B2048" s="17" t="s">
        <v>247</v>
      </c>
      <c r="C2048" s="17" t="s">
        <v>36</v>
      </c>
      <c r="D2048" s="17" t="s">
        <v>98</v>
      </c>
      <c r="E2048" s="96" t="s">
        <v>38</v>
      </c>
      <c r="F2048" s="96" t="s">
        <v>38</v>
      </c>
      <c r="G2048" s="19">
        <v>0</v>
      </c>
      <c r="H2048" s="96" t="s">
        <v>38</v>
      </c>
      <c r="I2048" s="96" t="s">
        <v>38</v>
      </c>
      <c r="J2048" s="19">
        <v>2846.88</v>
      </c>
      <c r="K2048" s="19">
        <v>0</v>
      </c>
      <c r="L2048" t="str">
        <f>VLOOKUP(LEFT(A2048,FIND("-",A2048)-1),MASTER!A:C,2,FALSE())</f>
        <v>Silver</v>
      </c>
      <c r="M2048" t="str">
        <f>VLOOKUP(LEFT(A2048,FIND("-",A2048)-1),MASTER!A:C,3,FALSE())</f>
        <v>Sale</v>
      </c>
      <c r="N2048" t="str">
        <f t="shared" si="163"/>
        <v/>
      </c>
      <c r="O2048" t="str">
        <f t="shared" si="164"/>
        <v/>
      </c>
      <c r="P2048">
        <f t="shared" si="165"/>
        <v>0</v>
      </c>
      <c r="Q2048">
        <f t="shared" si="166"/>
        <v>0</v>
      </c>
      <c r="R2048">
        <f t="shared" si="167"/>
        <v>0</v>
      </c>
    </row>
    <row r="2049" spans="1:18" ht="15" customHeight="1">
      <c r="A2049" s="17" t="s">
        <v>393</v>
      </c>
      <c r="B2049" s="17" t="s">
        <v>247</v>
      </c>
      <c r="C2049" s="17" t="s">
        <v>36</v>
      </c>
      <c r="D2049" s="17" t="s">
        <v>97</v>
      </c>
      <c r="E2049" s="96" t="s">
        <v>38</v>
      </c>
      <c r="F2049" s="96" t="s">
        <v>38</v>
      </c>
      <c r="G2049" s="19">
        <v>0</v>
      </c>
      <c r="H2049" s="96" t="s">
        <v>38</v>
      </c>
      <c r="I2049" s="96" t="s">
        <v>38</v>
      </c>
      <c r="J2049" s="19">
        <v>11.39</v>
      </c>
      <c r="K2049" s="19">
        <v>0</v>
      </c>
      <c r="L2049" t="str">
        <f>VLOOKUP(LEFT(A2049,FIND("-",A2049)-1),MASTER!A:C,2,FALSE())</f>
        <v>Silver</v>
      </c>
      <c r="M2049" t="str">
        <f>VLOOKUP(LEFT(A2049,FIND("-",A2049)-1),MASTER!A:C,3,FALSE())</f>
        <v>Sale</v>
      </c>
      <c r="N2049" t="str">
        <f t="shared" ref="N2049:N2061" si="168">IF(M2049="SALE",H2049,IF(M2049="Purchase",E2049,"False"))</f>
        <v/>
      </c>
      <c r="O2049" t="str">
        <f t="shared" ref="O2049:O2061" si="169">IF(M2049="SALE",I2049,IF(M2049="Purchase",F2049,"False"))</f>
        <v/>
      </c>
      <c r="P2049">
        <f t="shared" ref="P2049:P2061" si="170">IF(AND(N2049="",O2049=""),0,ROUND(N2049*O2049,3))</f>
        <v>0</v>
      </c>
      <c r="Q2049">
        <f t="shared" ref="Q2049:Q2061" si="171">IF(M2049="SALE",P2049,IF(M2049="Purchase",0,"FALSE"))</f>
        <v>0</v>
      </c>
      <c r="R2049">
        <f t="shared" ref="R2049:R2061" si="172">IF(M2049="Purchase",P2049,IF(M2049="Sale",0,"FALSE"))</f>
        <v>0</v>
      </c>
    </row>
    <row r="2050" spans="1:18" ht="15" customHeight="1">
      <c r="A2050" s="17" t="s">
        <v>393</v>
      </c>
      <c r="B2050" s="17" t="s">
        <v>247</v>
      </c>
      <c r="C2050" s="17" t="s">
        <v>36</v>
      </c>
      <c r="D2050" s="17" t="s">
        <v>98</v>
      </c>
      <c r="E2050" s="96" t="s">
        <v>38</v>
      </c>
      <c r="F2050" s="96" t="s">
        <v>38</v>
      </c>
      <c r="G2050" s="19">
        <v>0</v>
      </c>
      <c r="H2050" s="96" t="s">
        <v>38</v>
      </c>
      <c r="I2050" s="96" t="s">
        <v>38</v>
      </c>
      <c r="J2050" s="19">
        <v>11.39</v>
      </c>
      <c r="K2050" s="19">
        <v>0</v>
      </c>
      <c r="L2050" t="str">
        <f>VLOOKUP(LEFT(A2050,FIND("-",A2050)-1),MASTER!A:C,2,FALSE())</f>
        <v>Silver</v>
      </c>
      <c r="M2050" t="str">
        <f>VLOOKUP(LEFT(A2050,FIND("-",A2050)-1),MASTER!A:C,3,FALSE())</f>
        <v>Sale</v>
      </c>
      <c r="N2050" t="str">
        <f t="shared" si="168"/>
        <v/>
      </c>
      <c r="O2050" t="str">
        <f t="shared" si="169"/>
        <v/>
      </c>
      <c r="P2050">
        <f t="shared" si="170"/>
        <v>0</v>
      </c>
      <c r="Q2050">
        <f t="shared" si="171"/>
        <v>0</v>
      </c>
      <c r="R2050">
        <f t="shared" si="172"/>
        <v>0</v>
      </c>
    </row>
    <row r="2051" spans="1:18" ht="15" customHeight="1">
      <c r="A2051" s="17" t="s">
        <v>393</v>
      </c>
      <c r="B2051" s="17" t="s">
        <v>247</v>
      </c>
      <c r="C2051" s="17" t="s">
        <v>36</v>
      </c>
      <c r="D2051" s="17" t="s">
        <v>40</v>
      </c>
      <c r="E2051" s="96" t="s">
        <v>38</v>
      </c>
      <c r="F2051" s="96" t="s">
        <v>38</v>
      </c>
      <c r="G2051" s="19">
        <v>0</v>
      </c>
      <c r="H2051" s="96" t="s">
        <v>38</v>
      </c>
      <c r="I2051" s="96" t="s">
        <v>38</v>
      </c>
      <c r="J2051" s="19">
        <v>3222.17</v>
      </c>
      <c r="K2051" s="19">
        <v>0</v>
      </c>
      <c r="L2051" t="str">
        <f>VLOOKUP(LEFT(A2051,FIND("-",A2051)-1),MASTER!A:C,2,FALSE())</f>
        <v>Silver</v>
      </c>
      <c r="M2051" t="str">
        <f>VLOOKUP(LEFT(A2051,FIND("-",A2051)-1),MASTER!A:C,3,FALSE())</f>
        <v>Sale</v>
      </c>
      <c r="N2051" t="str">
        <f t="shared" si="168"/>
        <v/>
      </c>
      <c r="O2051" t="str">
        <f t="shared" si="169"/>
        <v/>
      </c>
      <c r="P2051">
        <f t="shared" si="170"/>
        <v>0</v>
      </c>
      <c r="Q2051">
        <f t="shared" si="171"/>
        <v>0</v>
      </c>
      <c r="R2051">
        <f t="shared" si="172"/>
        <v>0</v>
      </c>
    </row>
    <row r="2052" spans="1:18" ht="15" customHeight="1">
      <c r="A2052" s="17" t="s">
        <v>393</v>
      </c>
      <c r="B2052" s="17" t="s">
        <v>247</v>
      </c>
      <c r="C2052" s="17" t="s">
        <v>36</v>
      </c>
      <c r="D2052" s="17" t="s">
        <v>41</v>
      </c>
      <c r="E2052" s="96" t="s">
        <v>38</v>
      </c>
      <c r="F2052" s="96" t="s">
        <v>38</v>
      </c>
      <c r="G2052" s="19">
        <v>0</v>
      </c>
      <c r="H2052" s="96" t="s">
        <v>38</v>
      </c>
      <c r="I2052" s="96" t="s">
        <v>38</v>
      </c>
      <c r="J2052" s="19">
        <v>3222.17</v>
      </c>
      <c r="K2052" s="19">
        <v>0</v>
      </c>
      <c r="L2052" t="str">
        <f>VLOOKUP(LEFT(A2052,FIND("-",A2052)-1),MASTER!A:C,2,FALSE())</f>
        <v>Silver</v>
      </c>
      <c r="M2052" t="str">
        <f>VLOOKUP(LEFT(A2052,FIND("-",A2052)-1),MASTER!A:C,3,FALSE())</f>
        <v>Sale</v>
      </c>
      <c r="N2052" t="str">
        <f t="shared" si="168"/>
        <v/>
      </c>
      <c r="O2052" t="str">
        <f t="shared" si="169"/>
        <v/>
      </c>
      <c r="P2052">
        <f t="shared" si="170"/>
        <v>0</v>
      </c>
      <c r="Q2052">
        <f t="shared" si="171"/>
        <v>0</v>
      </c>
      <c r="R2052">
        <f t="shared" si="172"/>
        <v>0</v>
      </c>
    </row>
    <row r="2053" spans="1:18" ht="15" customHeight="1">
      <c r="A2053" s="17" t="s">
        <v>393</v>
      </c>
      <c r="B2053" s="17" t="s">
        <v>247</v>
      </c>
      <c r="C2053" s="17" t="s">
        <v>36</v>
      </c>
      <c r="D2053" s="17" t="s">
        <v>40</v>
      </c>
      <c r="E2053" s="96" t="s">
        <v>38</v>
      </c>
      <c r="F2053" s="96" t="s">
        <v>38</v>
      </c>
      <c r="G2053" s="19">
        <v>0</v>
      </c>
      <c r="H2053" s="96" t="s">
        <v>38</v>
      </c>
      <c r="I2053" s="96" t="s">
        <v>38</v>
      </c>
      <c r="J2053" s="19">
        <v>610.91999999999996</v>
      </c>
      <c r="K2053" s="19">
        <v>0</v>
      </c>
      <c r="L2053" t="str">
        <f>VLOOKUP(LEFT(A2053,FIND("-",A2053)-1),MASTER!A:C,2,FALSE())</f>
        <v>Silver</v>
      </c>
      <c r="M2053" t="str">
        <f>VLOOKUP(LEFT(A2053,FIND("-",A2053)-1),MASTER!A:C,3,FALSE())</f>
        <v>Sale</v>
      </c>
      <c r="N2053" t="str">
        <f t="shared" si="168"/>
        <v/>
      </c>
      <c r="O2053" t="str">
        <f t="shared" si="169"/>
        <v/>
      </c>
      <c r="P2053">
        <f t="shared" si="170"/>
        <v>0</v>
      </c>
      <c r="Q2053">
        <f t="shared" si="171"/>
        <v>0</v>
      </c>
      <c r="R2053">
        <f t="shared" si="172"/>
        <v>0</v>
      </c>
    </row>
    <row r="2054" spans="1:18" ht="15" customHeight="1">
      <c r="A2054" s="17" t="s">
        <v>393</v>
      </c>
      <c r="B2054" s="17" t="s">
        <v>247</v>
      </c>
      <c r="C2054" s="17" t="s">
        <v>36</v>
      </c>
      <c r="D2054" s="17" t="s">
        <v>41</v>
      </c>
      <c r="E2054" s="96" t="s">
        <v>38</v>
      </c>
      <c r="F2054" s="96" t="s">
        <v>38</v>
      </c>
      <c r="G2054" s="19">
        <v>0</v>
      </c>
      <c r="H2054" s="96" t="s">
        <v>38</v>
      </c>
      <c r="I2054" s="96" t="s">
        <v>38</v>
      </c>
      <c r="J2054" s="19">
        <v>610.91999999999996</v>
      </c>
      <c r="K2054" s="19">
        <v>0</v>
      </c>
      <c r="L2054" t="str">
        <f>VLOOKUP(LEFT(A2054,FIND("-",A2054)-1),MASTER!A:C,2,FALSE())</f>
        <v>Silver</v>
      </c>
      <c r="M2054" t="str">
        <f>VLOOKUP(LEFT(A2054,FIND("-",A2054)-1),MASTER!A:C,3,FALSE())</f>
        <v>Sale</v>
      </c>
      <c r="N2054" t="str">
        <f t="shared" si="168"/>
        <v/>
      </c>
      <c r="O2054" t="str">
        <f t="shared" si="169"/>
        <v/>
      </c>
      <c r="P2054">
        <f t="shared" si="170"/>
        <v>0</v>
      </c>
      <c r="Q2054">
        <f t="shared" si="171"/>
        <v>0</v>
      </c>
      <c r="R2054">
        <f t="shared" si="172"/>
        <v>0</v>
      </c>
    </row>
    <row r="2055" spans="1:18" ht="15" customHeight="1">
      <c r="A2055" s="17" t="s">
        <v>393</v>
      </c>
      <c r="B2055" s="17" t="s">
        <v>247</v>
      </c>
      <c r="C2055" s="17" t="s">
        <v>36</v>
      </c>
      <c r="D2055" s="17" t="s">
        <v>46</v>
      </c>
      <c r="E2055" s="96" t="s">
        <v>38</v>
      </c>
      <c r="F2055" s="96" t="s">
        <v>38</v>
      </c>
      <c r="G2055" s="19">
        <v>0</v>
      </c>
      <c r="H2055" s="96" t="s">
        <v>38</v>
      </c>
      <c r="I2055" s="96" t="s">
        <v>38</v>
      </c>
      <c r="J2055" s="19">
        <v>1596.31</v>
      </c>
      <c r="K2055" s="19">
        <v>0</v>
      </c>
      <c r="L2055" t="str">
        <f>VLOOKUP(LEFT(A2055,FIND("-",A2055)-1),MASTER!A:C,2,FALSE())</f>
        <v>Silver</v>
      </c>
      <c r="M2055" t="str">
        <f>VLOOKUP(LEFT(A2055,FIND("-",A2055)-1),MASTER!A:C,3,FALSE())</f>
        <v>Sale</v>
      </c>
      <c r="N2055" t="str">
        <f t="shared" si="168"/>
        <v/>
      </c>
      <c r="O2055" t="str">
        <f t="shared" si="169"/>
        <v/>
      </c>
      <c r="P2055">
        <f t="shared" si="170"/>
        <v>0</v>
      </c>
      <c r="Q2055">
        <f t="shared" si="171"/>
        <v>0</v>
      </c>
      <c r="R2055">
        <f t="shared" si="172"/>
        <v>0</v>
      </c>
    </row>
    <row r="2056" spans="1:18" ht="15" customHeight="1">
      <c r="A2056" s="17" t="s">
        <v>393</v>
      </c>
      <c r="B2056" s="17" t="s">
        <v>247</v>
      </c>
      <c r="C2056" s="17" t="s">
        <v>36</v>
      </c>
      <c r="D2056" s="17" t="s">
        <v>47</v>
      </c>
      <c r="E2056" s="96" t="s">
        <v>38</v>
      </c>
      <c r="F2056" s="96" t="s">
        <v>38</v>
      </c>
      <c r="G2056" s="19">
        <v>0</v>
      </c>
      <c r="H2056" s="96" t="s">
        <v>38</v>
      </c>
      <c r="I2056" s="96" t="s">
        <v>38</v>
      </c>
      <c r="J2056" s="19">
        <v>1596.31</v>
      </c>
      <c r="K2056" s="19">
        <v>0</v>
      </c>
      <c r="L2056" t="str">
        <f>VLOOKUP(LEFT(A2056,FIND("-",A2056)-1),MASTER!A:C,2,FALSE())</f>
        <v>Silver</v>
      </c>
      <c r="M2056" t="str">
        <f>VLOOKUP(LEFT(A2056,FIND("-",A2056)-1),MASTER!A:C,3,FALSE())</f>
        <v>Sale</v>
      </c>
      <c r="N2056" t="str">
        <f t="shared" si="168"/>
        <v/>
      </c>
      <c r="O2056" t="str">
        <f t="shared" si="169"/>
        <v/>
      </c>
      <c r="P2056">
        <f t="shared" si="170"/>
        <v>0</v>
      </c>
      <c r="Q2056">
        <f t="shared" si="171"/>
        <v>0</v>
      </c>
      <c r="R2056">
        <f t="shared" si="172"/>
        <v>0</v>
      </c>
    </row>
    <row r="2057" spans="1:18" ht="15" customHeight="1">
      <c r="A2057" s="17" t="s">
        <v>393</v>
      </c>
      <c r="B2057" s="17" t="s">
        <v>247</v>
      </c>
      <c r="C2057" s="17" t="s">
        <v>36</v>
      </c>
      <c r="D2057" s="17" t="s">
        <v>46</v>
      </c>
      <c r="E2057" s="96" t="s">
        <v>38</v>
      </c>
      <c r="F2057" s="96" t="s">
        <v>38</v>
      </c>
      <c r="G2057" s="19">
        <v>0</v>
      </c>
      <c r="H2057" s="96" t="s">
        <v>38</v>
      </c>
      <c r="I2057" s="96" t="s">
        <v>38</v>
      </c>
      <c r="J2057" s="19">
        <v>177.11</v>
      </c>
      <c r="K2057" s="19">
        <v>0</v>
      </c>
      <c r="L2057" t="str">
        <f>VLOOKUP(LEFT(A2057,FIND("-",A2057)-1),MASTER!A:C,2,FALSE())</f>
        <v>Silver</v>
      </c>
      <c r="M2057" t="str">
        <f>VLOOKUP(LEFT(A2057,FIND("-",A2057)-1),MASTER!A:C,3,FALSE())</f>
        <v>Sale</v>
      </c>
      <c r="N2057" t="str">
        <f t="shared" si="168"/>
        <v/>
      </c>
      <c r="O2057" t="str">
        <f t="shared" si="169"/>
        <v/>
      </c>
      <c r="P2057">
        <f t="shared" si="170"/>
        <v>0</v>
      </c>
      <c r="Q2057">
        <f t="shared" si="171"/>
        <v>0</v>
      </c>
      <c r="R2057">
        <f t="shared" si="172"/>
        <v>0</v>
      </c>
    </row>
    <row r="2058" spans="1:18" ht="15" customHeight="1">
      <c r="A2058" s="17" t="s">
        <v>393</v>
      </c>
      <c r="B2058" s="17" t="s">
        <v>247</v>
      </c>
      <c r="C2058" s="17" t="s">
        <v>36</v>
      </c>
      <c r="D2058" s="17" t="s">
        <v>47</v>
      </c>
      <c r="E2058" s="96" t="s">
        <v>38</v>
      </c>
      <c r="F2058" s="96" t="s">
        <v>38</v>
      </c>
      <c r="G2058" s="19">
        <v>0</v>
      </c>
      <c r="H2058" s="96" t="s">
        <v>38</v>
      </c>
      <c r="I2058" s="96" t="s">
        <v>38</v>
      </c>
      <c r="J2058" s="19">
        <v>177.11</v>
      </c>
      <c r="K2058" s="19">
        <v>0</v>
      </c>
      <c r="L2058" t="str">
        <f>VLOOKUP(LEFT(A2058,FIND("-",A2058)-1),MASTER!A:C,2,FALSE())</f>
        <v>Silver</v>
      </c>
      <c r="M2058" t="str">
        <f>VLOOKUP(LEFT(A2058,FIND("-",A2058)-1),MASTER!A:C,3,FALSE())</f>
        <v>Sale</v>
      </c>
      <c r="N2058" t="str">
        <f t="shared" si="168"/>
        <v/>
      </c>
      <c r="O2058" t="str">
        <f t="shared" si="169"/>
        <v/>
      </c>
      <c r="P2058">
        <f t="shared" si="170"/>
        <v>0</v>
      </c>
      <c r="Q2058">
        <f t="shared" si="171"/>
        <v>0</v>
      </c>
      <c r="R2058">
        <f t="shared" si="172"/>
        <v>0</v>
      </c>
    </row>
    <row r="2059" spans="1:18" ht="15" customHeight="1">
      <c r="A2059" s="17" t="s">
        <v>393</v>
      </c>
      <c r="B2059" s="17" t="s">
        <v>247</v>
      </c>
      <c r="C2059" s="17" t="s">
        <v>36</v>
      </c>
      <c r="D2059" s="17" t="s">
        <v>42</v>
      </c>
      <c r="E2059" s="96" t="s">
        <v>38</v>
      </c>
      <c r="F2059" s="96" t="s">
        <v>38</v>
      </c>
      <c r="G2059" s="19">
        <v>0</v>
      </c>
      <c r="H2059" s="96" t="s">
        <v>38</v>
      </c>
      <c r="I2059" s="96" t="s">
        <v>38</v>
      </c>
      <c r="J2059" s="19">
        <v>0.15</v>
      </c>
      <c r="K2059" s="19">
        <v>0</v>
      </c>
      <c r="L2059" t="str">
        <f>VLOOKUP(LEFT(A2059,FIND("-",A2059)-1),MASTER!A:C,2,FALSE())</f>
        <v>Silver</v>
      </c>
      <c r="M2059" t="str">
        <f>VLOOKUP(LEFT(A2059,FIND("-",A2059)-1),MASTER!A:C,3,FALSE())</f>
        <v>Sale</v>
      </c>
      <c r="N2059" t="str">
        <f t="shared" si="168"/>
        <v/>
      </c>
      <c r="O2059" t="str">
        <f t="shared" si="169"/>
        <v/>
      </c>
      <c r="P2059">
        <f t="shared" si="170"/>
        <v>0</v>
      </c>
      <c r="Q2059">
        <f t="shared" si="171"/>
        <v>0</v>
      </c>
      <c r="R2059">
        <f t="shared" si="172"/>
        <v>0</v>
      </c>
    </row>
    <row r="2060" spans="1:18" ht="15" customHeight="1">
      <c r="A2060" s="17" t="s">
        <v>393</v>
      </c>
      <c r="B2060" s="17" t="s">
        <v>247</v>
      </c>
      <c r="C2060" s="17" t="s">
        <v>36</v>
      </c>
      <c r="D2060" s="17" t="s">
        <v>43</v>
      </c>
      <c r="E2060" s="96" t="s">
        <v>38</v>
      </c>
      <c r="F2060" s="96" t="s">
        <v>38</v>
      </c>
      <c r="G2060" s="19">
        <v>581249</v>
      </c>
      <c r="H2060" s="96" t="s">
        <v>38</v>
      </c>
      <c r="I2060" s="96" t="s">
        <v>38</v>
      </c>
      <c r="J2060" s="19">
        <v>0</v>
      </c>
      <c r="K2060" s="19">
        <v>0</v>
      </c>
      <c r="L2060" t="str">
        <f>VLOOKUP(LEFT(A2060,FIND("-",A2060)-1),MASTER!A:C,2,FALSE())</f>
        <v>Silver</v>
      </c>
      <c r="M2060" t="str">
        <f>VLOOKUP(LEFT(A2060,FIND("-",A2060)-1),MASTER!A:C,3,FALSE())</f>
        <v>Sale</v>
      </c>
      <c r="N2060" t="str">
        <f t="shared" si="168"/>
        <v/>
      </c>
      <c r="O2060" t="str">
        <f t="shared" si="169"/>
        <v/>
      </c>
      <c r="P2060">
        <f t="shared" si="170"/>
        <v>0</v>
      </c>
      <c r="Q2060">
        <f t="shared" si="171"/>
        <v>0</v>
      </c>
      <c r="R2060">
        <f t="shared" si="172"/>
        <v>0</v>
      </c>
    </row>
    <row r="2061" spans="1:18" ht="15" customHeight="1">
      <c r="A2061" s="17" t="s">
        <v>394</v>
      </c>
      <c r="B2061" s="17" t="s">
        <v>247</v>
      </c>
      <c r="C2061" s="17" t="s">
        <v>36</v>
      </c>
      <c r="D2061" s="17" t="s">
        <v>37</v>
      </c>
      <c r="E2061" s="96" t="s">
        <v>38</v>
      </c>
      <c r="F2061" s="19">
        <v>0</v>
      </c>
      <c r="G2061" s="19">
        <v>0</v>
      </c>
      <c r="H2061" s="97">
        <v>4.6070000000000002</v>
      </c>
      <c r="I2061" s="19">
        <v>82.33</v>
      </c>
      <c r="J2061" s="19">
        <v>379.33</v>
      </c>
      <c r="K2061" s="19">
        <v>379.33</v>
      </c>
      <c r="L2061" t="str">
        <f>VLOOKUP(LEFT(A2061,FIND("-",A2061)-1),MASTER!A:C,2,FALSE())</f>
        <v>Silver</v>
      </c>
      <c r="M2061" t="str">
        <f>VLOOKUP(LEFT(A2061,FIND("-",A2061)-1),MASTER!A:C,3,FALSE())</f>
        <v>Sale</v>
      </c>
      <c r="N2061">
        <f t="shared" si="168"/>
        <v>4.6070000000000002</v>
      </c>
      <c r="O2061">
        <f t="shared" si="169"/>
        <v>82.33</v>
      </c>
      <c r="P2061">
        <f t="shared" si="170"/>
        <v>379.29399999999998</v>
      </c>
      <c r="Q2061">
        <f t="shared" si="171"/>
        <v>379.29399999999998</v>
      </c>
      <c r="R2061">
        <f t="shared" si="172"/>
        <v>0</v>
      </c>
    </row>
    <row r="2062" spans="1:18" ht="15" customHeight="1">
      <c r="A2062" s="17" t="s">
        <v>394</v>
      </c>
      <c r="B2062" s="17" t="s">
        <v>247</v>
      </c>
      <c r="C2062" s="17" t="s">
        <v>36</v>
      </c>
      <c r="D2062" s="17" t="s">
        <v>39</v>
      </c>
      <c r="E2062" s="96" t="s">
        <v>38</v>
      </c>
      <c r="F2062" s="96" t="s">
        <v>38</v>
      </c>
      <c r="G2062" s="19">
        <v>0</v>
      </c>
      <c r="H2062" s="96" t="s">
        <v>38</v>
      </c>
      <c r="I2062" s="96" t="s">
        <v>38</v>
      </c>
      <c r="J2062" s="19">
        <v>7.82</v>
      </c>
      <c r="K2062" s="19">
        <v>7.82</v>
      </c>
      <c r="L2062" t="str">
        <f>VLOOKUP(LEFT(A2062,FIND("-",A2062)-1),MASTER!A:C,2,FALSE())</f>
        <v>Silver</v>
      </c>
      <c r="M2062" t="str">
        <f>VLOOKUP(LEFT(A2062,FIND("-",A2062)-1),MASTER!A:C,3,FALSE())</f>
        <v>Sale</v>
      </c>
      <c r="N2062" t="str">
        <f t="shared" ref="N2062:N2125" si="173">IF(M2062="SALE",H2062,IF(M2062="Purchase",E2062,"False"))</f>
        <v/>
      </c>
      <c r="O2062" t="str">
        <f t="shared" ref="O2062:O2125" si="174">IF(M2062="SALE",I2062,IF(M2062="Purchase",F2062,"False"))</f>
        <v/>
      </c>
      <c r="P2062">
        <f t="shared" ref="P2062:P2125" si="175">IF(AND(N2062="",O2062=""),0,ROUND(N2062*O2062,3))</f>
        <v>0</v>
      </c>
      <c r="Q2062">
        <f t="shared" ref="Q2062:Q2125" si="176">IF(M2062="SALE",P2062,IF(M2062="Purchase",0,"FALSE"))</f>
        <v>0</v>
      </c>
      <c r="R2062">
        <f t="shared" ref="R2062:R2125" si="177">IF(M2062="Purchase",P2062,IF(M2062="Sale",0,"FALSE"))</f>
        <v>0</v>
      </c>
    </row>
    <row r="2063" spans="1:18" ht="15" customHeight="1">
      <c r="A2063" s="17" t="s">
        <v>394</v>
      </c>
      <c r="B2063" s="17" t="s">
        <v>247</v>
      </c>
      <c r="C2063" s="17" t="s">
        <v>36</v>
      </c>
      <c r="D2063" s="17" t="s">
        <v>62</v>
      </c>
      <c r="E2063" s="96" t="s">
        <v>38</v>
      </c>
      <c r="F2063" s="96" t="s">
        <v>38</v>
      </c>
      <c r="G2063" s="19">
        <v>0</v>
      </c>
      <c r="H2063" s="96" t="s">
        <v>38</v>
      </c>
      <c r="I2063" s="96" t="s">
        <v>38</v>
      </c>
      <c r="J2063" s="19">
        <v>300</v>
      </c>
      <c r="K2063" s="19">
        <v>300</v>
      </c>
      <c r="L2063" t="str">
        <f>VLOOKUP(LEFT(A2063,FIND("-",A2063)-1),MASTER!A:C,2,FALSE())</f>
        <v>Silver</v>
      </c>
      <c r="M2063" t="str">
        <f>VLOOKUP(LEFT(A2063,FIND("-",A2063)-1),MASTER!A:C,3,FALSE())</f>
        <v>Sale</v>
      </c>
      <c r="N2063" t="str">
        <f t="shared" si="173"/>
        <v/>
      </c>
      <c r="O2063" t="str">
        <f t="shared" si="174"/>
        <v/>
      </c>
      <c r="P2063">
        <f t="shared" si="175"/>
        <v>0</v>
      </c>
      <c r="Q2063">
        <f t="shared" si="176"/>
        <v>0</v>
      </c>
      <c r="R2063">
        <f t="shared" si="177"/>
        <v>0</v>
      </c>
    </row>
    <row r="2064" spans="1:18" ht="15" customHeight="1">
      <c r="A2064" s="17" t="s">
        <v>394</v>
      </c>
      <c r="B2064" s="17" t="s">
        <v>247</v>
      </c>
      <c r="C2064" s="17" t="s">
        <v>36</v>
      </c>
      <c r="D2064" s="17" t="s">
        <v>40</v>
      </c>
      <c r="E2064" s="96" t="s">
        <v>38</v>
      </c>
      <c r="F2064" s="96" t="s">
        <v>38</v>
      </c>
      <c r="G2064" s="19">
        <v>0</v>
      </c>
      <c r="H2064" s="96" t="s">
        <v>38</v>
      </c>
      <c r="I2064" s="96" t="s">
        <v>38</v>
      </c>
      <c r="J2064" s="19">
        <v>5.69</v>
      </c>
      <c r="K2064" s="19">
        <v>0</v>
      </c>
      <c r="L2064" t="str">
        <f>VLOOKUP(LEFT(A2064,FIND("-",A2064)-1),MASTER!A:C,2,FALSE())</f>
        <v>Silver</v>
      </c>
      <c r="M2064" t="str">
        <f>VLOOKUP(LEFT(A2064,FIND("-",A2064)-1),MASTER!A:C,3,FALSE())</f>
        <v>Sale</v>
      </c>
      <c r="N2064" t="str">
        <f t="shared" si="173"/>
        <v/>
      </c>
      <c r="O2064" t="str">
        <f t="shared" si="174"/>
        <v/>
      </c>
      <c r="P2064">
        <f t="shared" si="175"/>
        <v>0</v>
      </c>
      <c r="Q2064">
        <f t="shared" si="176"/>
        <v>0</v>
      </c>
      <c r="R2064">
        <f t="shared" si="177"/>
        <v>0</v>
      </c>
    </row>
    <row r="2065" spans="1:18" ht="15" customHeight="1">
      <c r="A2065" s="17" t="s">
        <v>394</v>
      </c>
      <c r="B2065" s="17" t="s">
        <v>247</v>
      </c>
      <c r="C2065" s="17" t="s">
        <v>36</v>
      </c>
      <c r="D2065" s="17" t="s">
        <v>41</v>
      </c>
      <c r="E2065" s="96" t="s">
        <v>38</v>
      </c>
      <c r="F2065" s="96" t="s">
        <v>38</v>
      </c>
      <c r="G2065" s="19">
        <v>0</v>
      </c>
      <c r="H2065" s="96" t="s">
        <v>38</v>
      </c>
      <c r="I2065" s="96" t="s">
        <v>38</v>
      </c>
      <c r="J2065" s="19">
        <v>5.69</v>
      </c>
      <c r="K2065" s="19">
        <v>0</v>
      </c>
      <c r="L2065" t="str">
        <f>VLOOKUP(LEFT(A2065,FIND("-",A2065)-1),MASTER!A:C,2,FALSE())</f>
        <v>Silver</v>
      </c>
      <c r="M2065" t="str">
        <f>VLOOKUP(LEFT(A2065,FIND("-",A2065)-1),MASTER!A:C,3,FALSE())</f>
        <v>Sale</v>
      </c>
      <c r="N2065" t="str">
        <f t="shared" si="173"/>
        <v/>
      </c>
      <c r="O2065" t="str">
        <f t="shared" si="174"/>
        <v/>
      </c>
      <c r="P2065">
        <f t="shared" si="175"/>
        <v>0</v>
      </c>
      <c r="Q2065">
        <f t="shared" si="176"/>
        <v>0</v>
      </c>
      <c r="R2065">
        <f t="shared" si="177"/>
        <v>0</v>
      </c>
    </row>
    <row r="2066" spans="1:18" ht="15" customHeight="1">
      <c r="A2066" s="17" t="s">
        <v>394</v>
      </c>
      <c r="B2066" s="17" t="s">
        <v>247</v>
      </c>
      <c r="C2066" s="17" t="s">
        <v>36</v>
      </c>
      <c r="D2066" s="17" t="s">
        <v>40</v>
      </c>
      <c r="E2066" s="96" t="s">
        <v>38</v>
      </c>
      <c r="F2066" s="96" t="s">
        <v>38</v>
      </c>
      <c r="G2066" s="19">
        <v>0</v>
      </c>
      <c r="H2066" s="96" t="s">
        <v>38</v>
      </c>
      <c r="I2066" s="96" t="s">
        <v>38</v>
      </c>
      <c r="J2066" s="19">
        <v>0.12</v>
      </c>
      <c r="K2066" s="19">
        <v>0</v>
      </c>
      <c r="L2066" t="str">
        <f>VLOOKUP(LEFT(A2066,FIND("-",A2066)-1),MASTER!A:C,2,FALSE())</f>
        <v>Silver</v>
      </c>
      <c r="M2066" t="str">
        <f>VLOOKUP(LEFT(A2066,FIND("-",A2066)-1),MASTER!A:C,3,FALSE())</f>
        <v>Sale</v>
      </c>
      <c r="N2066" t="str">
        <f t="shared" si="173"/>
        <v/>
      </c>
      <c r="O2066" t="str">
        <f t="shared" si="174"/>
        <v/>
      </c>
      <c r="P2066">
        <f t="shared" si="175"/>
        <v>0</v>
      </c>
      <c r="Q2066">
        <f t="shared" si="176"/>
        <v>0</v>
      </c>
      <c r="R2066">
        <f t="shared" si="177"/>
        <v>0</v>
      </c>
    </row>
    <row r="2067" spans="1:18" ht="15" customHeight="1">
      <c r="A2067" s="17" t="s">
        <v>394</v>
      </c>
      <c r="B2067" s="17" t="s">
        <v>247</v>
      </c>
      <c r="C2067" s="17" t="s">
        <v>36</v>
      </c>
      <c r="D2067" s="17" t="s">
        <v>41</v>
      </c>
      <c r="E2067" s="96" t="s">
        <v>38</v>
      </c>
      <c r="F2067" s="96" t="s">
        <v>38</v>
      </c>
      <c r="G2067" s="19">
        <v>0</v>
      </c>
      <c r="H2067" s="96" t="s">
        <v>38</v>
      </c>
      <c r="I2067" s="96" t="s">
        <v>38</v>
      </c>
      <c r="J2067" s="19">
        <v>0.12</v>
      </c>
      <c r="K2067" s="19">
        <v>0</v>
      </c>
      <c r="L2067" t="str">
        <f>VLOOKUP(LEFT(A2067,FIND("-",A2067)-1),MASTER!A:C,2,FALSE())</f>
        <v>Silver</v>
      </c>
      <c r="M2067" t="str">
        <f>VLOOKUP(LEFT(A2067,FIND("-",A2067)-1),MASTER!A:C,3,FALSE())</f>
        <v>Sale</v>
      </c>
      <c r="N2067" t="str">
        <f t="shared" si="173"/>
        <v/>
      </c>
      <c r="O2067" t="str">
        <f t="shared" si="174"/>
        <v/>
      </c>
      <c r="P2067">
        <f t="shared" si="175"/>
        <v>0</v>
      </c>
      <c r="Q2067">
        <f t="shared" si="176"/>
        <v>0</v>
      </c>
      <c r="R2067">
        <f t="shared" si="177"/>
        <v>0</v>
      </c>
    </row>
    <row r="2068" spans="1:18" ht="15" customHeight="1">
      <c r="A2068" s="17" t="s">
        <v>394</v>
      </c>
      <c r="B2068" s="17" t="s">
        <v>247</v>
      </c>
      <c r="C2068" s="17" t="s">
        <v>36</v>
      </c>
      <c r="D2068" s="17" t="s">
        <v>40</v>
      </c>
      <c r="E2068" s="96" t="s">
        <v>38</v>
      </c>
      <c r="F2068" s="96" t="s">
        <v>38</v>
      </c>
      <c r="G2068" s="19">
        <v>0</v>
      </c>
      <c r="H2068" s="96" t="s">
        <v>38</v>
      </c>
      <c r="I2068" s="96" t="s">
        <v>38</v>
      </c>
      <c r="J2068" s="19">
        <v>4.5</v>
      </c>
      <c r="K2068" s="19">
        <v>0</v>
      </c>
      <c r="L2068" t="str">
        <f>VLOOKUP(LEFT(A2068,FIND("-",A2068)-1),MASTER!A:C,2,FALSE())</f>
        <v>Silver</v>
      </c>
      <c r="M2068" t="str">
        <f>VLOOKUP(LEFT(A2068,FIND("-",A2068)-1),MASTER!A:C,3,FALSE())</f>
        <v>Sale</v>
      </c>
      <c r="N2068" t="str">
        <f t="shared" si="173"/>
        <v/>
      </c>
      <c r="O2068" t="str">
        <f t="shared" si="174"/>
        <v/>
      </c>
      <c r="P2068">
        <f t="shared" si="175"/>
        <v>0</v>
      </c>
      <c r="Q2068">
        <f t="shared" si="176"/>
        <v>0</v>
      </c>
      <c r="R2068">
        <f t="shared" si="177"/>
        <v>0</v>
      </c>
    </row>
    <row r="2069" spans="1:18" ht="15" customHeight="1">
      <c r="A2069" s="17" t="s">
        <v>394</v>
      </c>
      <c r="B2069" s="17" t="s">
        <v>247</v>
      </c>
      <c r="C2069" s="17" t="s">
        <v>36</v>
      </c>
      <c r="D2069" s="17" t="s">
        <v>41</v>
      </c>
      <c r="E2069" s="96" t="s">
        <v>38</v>
      </c>
      <c r="F2069" s="96" t="s">
        <v>38</v>
      </c>
      <c r="G2069" s="19">
        <v>0</v>
      </c>
      <c r="H2069" s="96" t="s">
        <v>38</v>
      </c>
      <c r="I2069" s="96" t="s">
        <v>38</v>
      </c>
      <c r="J2069" s="19">
        <v>4.5</v>
      </c>
      <c r="K2069" s="19">
        <v>0</v>
      </c>
      <c r="L2069" t="str">
        <f>VLOOKUP(LEFT(A2069,FIND("-",A2069)-1),MASTER!A:C,2,FALSE())</f>
        <v>Silver</v>
      </c>
      <c r="M2069" t="str">
        <f>VLOOKUP(LEFT(A2069,FIND("-",A2069)-1),MASTER!A:C,3,FALSE())</f>
        <v>Sale</v>
      </c>
      <c r="N2069" t="str">
        <f t="shared" si="173"/>
        <v/>
      </c>
      <c r="O2069" t="str">
        <f t="shared" si="174"/>
        <v/>
      </c>
      <c r="P2069">
        <f t="shared" si="175"/>
        <v>0</v>
      </c>
      <c r="Q2069">
        <f t="shared" si="176"/>
        <v>0</v>
      </c>
      <c r="R2069">
        <f t="shared" si="177"/>
        <v>0</v>
      </c>
    </row>
    <row r="2070" spans="1:18" ht="15" customHeight="1">
      <c r="A2070" s="17" t="s">
        <v>394</v>
      </c>
      <c r="B2070" s="17" t="s">
        <v>247</v>
      </c>
      <c r="C2070" s="17" t="s">
        <v>36</v>
      </c>
      <c r="D2070" s="17" t="s">
        <v>42</v>
      </c>
      <c r="E2070" s="96" t="s">
        <v>38</v>
      </c>
      <c r="F2070" s="96" t="s">
        <v>38</v>
      </c>
      <c r="G2070" s="19">
        <v>0</v>
      </c>
      <c r="H2070" s="96" t="s">
        <v>38</v>
      </c>
      <c r="I2070" s="96" t="s">
        <v>38</v>
      </c>
      <c r="J2070" s="19">
        <v>0.23</v>
      </c>
      <c r="K2070" s="19">
        <v>0</v>
      </c>
      <c r="L2070" t="str">
        <f>VLOOKUP(LEFT(A2070,FIND("-",A2070)-1),MASTER!A:C,2,FALSE())</f>
        <v>Silver</v>
      </c>
      <c r="M2070" t="str">
        <f>VLOOKUP(LEFT(A2070,FIND("-",A2070)-1),MASTER!A:C,3,FALSE())</f>
        <v>Sale</v>
      </c>
      <c r="N2070" t="str">
        <f t="shared" si="173"/>
        <v/>
      </c>
      <c r="O2070" t="str">
        <f t="shared" si="174"/>
        <v/>
      </c>
      <c r="P2070">
        <f t="shared" si="175"/>
        <v>0</v>
      </c>
      <c r="Q2070">
        <f t="shared" si="176"/>
        <v>0</v>
      </c>
      <c r="R2070">
        <f t="shared" si="177"/>
        <v>0</v>
      </c>
    </row>
    <row r="2071" spans="1:18" ht="15" customHeight="1">
      <c r="A2071" s="17" t="s">
        <v>394</v>
      </c>
      <c r="B2071" s="17" t="s">
        <v>247</v>
      </c>
      <c r="C2071" s="17" t="s">
        <v>36</v>
      </c>
      <c r="D2071" s="17" t="s">
        <v>43</v>
      </c>
      <c r="E2071" s="96" t="s">
        <v>38</v>
      </c>
      <c r="F2071" s="96" t="s">
        <v>38</v>
      </c>
      <c r="G2071" s="19">
        <v>708</v>
      </c>
      <c r="H2071" s="96" t="s">
        <v>38</v>
      </c>
      <c r="I2071" s="96" t="s">
        <v>38</v>
      </c>
      <c r="J2071" s="19">
        <v>0</v>
      </c>
      <c r="K2071" s="19">
        <v>0</v>
      </c>
      <c r="L2071" t="str">
        <f>VLOOKUP(LEFT(A2071,FIND("-",A2071)-1),MASTER!A:C,2,FALSE())</f>
        <v>Silver</v>
      </c>
      <c r="M2071" t="str">
        <f>VLOOKUP(LEFT(A2071,FIND("-",A2071)-1),MASTER!A:C,3,FALSE())</f>
        <v>Sale</v>
      </c>
      <c r="N2071" t="str">
        <f t="shared" si="173"/>
        <v/>
      </c>
      <c r="O2071" t="str">
        <f t="shared" si="174"/>
        <v/>
      </c>
      <c r="P2071">
        <f t="shared" si="175"/>
        <v>0</v>
      </c>
      <c r="Q2071">
        <f t="shared" si="176"/>
        <v>0</v>
      </c>
      <c r="R2071">
        <f t="shared" si="177"/>
        <v>0</v>
      </c>
    </row>
    <row r="2072" spans="1:18" ht="15" customHeight="1">
      <c r="A2072" s="17" t="s">
        <v>395</v>
      </c>
      <c r="B2072" s="17" t="s">
        <v>247</v>
      </c>
      <c r="C2072" s="17" t="s">
        <v>36</v>
      </c>
      <c r="D2072" s="17" t="s">
        <v>95</v>
      </c>
      <c r="E2072" s="96" t="s">
        <v>38</v>
      </c>
      <c r="F2072" s="19">
        <v>0</v>
      </c>
      <c r="G2072" s="19">
        <v>0</v>
      </c>
      <c r="H2072" s="97">
        <v>10.28</v>
      </c>
      <c r="I2072" s="19">
        <v>82.33</v>
      </c>
      <c r="J2072" s="19">
        <v>846.36</v>
      </c>
      <c r="K2072" s="19">
        <v>846.36</v>
      </c>
      <c r="L2072" t="str">
        <f>VLOOKUP(LEFT(A2072,FIND("-",A2072)-1),MASTER!A:C,2,FALSE())</f>
        <v>Silver</v>
      </c>
      <c r="M2072" t="str">
        <f>VLOOKUP(LEFT(A2072,FIND("-",A2072)-1),MASTER!A:C,3,FALSE())</f>
        <v>Sale</v>
      </c>
      <c r="N2072">
        <f t="shared" si="173"/>
        <v>10.28</v>
      </c>
      <c r="O2072">
        <f t="shared" si="174"/>
        <v>82.33</v>
      </c>
      <c r="P2072">
        <f t="shared" si="175"/>
        <v>846.35199999999998</v>
      </c>
      <c r="Q2072">
        <f t="shared" si="176"/>
        <v>846.35199999999998</v>
      </c>
      <c r="R2072">
        <f t="shared" si="177"/>
        <v>0</v>
      </c>
    </row>
    <row r="2073" spans="1:18" ht="15" customHeight="1">
      <c r="A2073" s="17" t="s">
        <v>395</v>
      </c>
      <c r="B2073" s="17" t="s">
        <v>247</v>
      </c>
      <c r="C2073" s="17" t="s">
        <v>36</v>
      </c>
      <c r="D2073" s="17" t="s">
        <v>96</v>
      </c>
      <c r="E2073" s="96" t="s">
        <v>38</v>
      </c>
      <c r="F2073" s="96" t="s">
        <v>38</v>
      </c>
      <c r="G2073" s="19">
        <v>0</v>
      </c>
      <c r="H2073" s="96" t="s">
        <v>38</v>
      </c>
      <c r="I2073" s="96" t="s">
        <v>38</v>
      </c>
      <c r="J2073" s="19">
        <v>0.08</v>
      </c>
      <c r="K2073" s="19">
        <v>0.08</v>
      </c>
      <c r="L2073" t="str">
        <f>VLOOKUP(LEFT(A2073,FIND("-",A2073)-1),MASTER!A:C,2,FALSE())</f>
        <v>Silver</v>
      </c>
      <c r="M2073" t="str">
        <f>VLOOKUP(LEFT(A2073,FIND("-",A2073)-1),MASTER!A:C,3,FALSE())</f>
        <v>Sale</v>
      </c>
      <c r="N2073" t="str">
        <f t="shared" si="173"/>
        <v/>
      </c>
      <c r="O2073" t="str">
        <f t="shared" si="174"/>
        <v/>
      </c>
      <c r="P2073">
        <f t="shared" si="175"/>
        <v>0</v>
      </c>
      <c r="Q2073">
        <f t="shared" si="176"/>
        <v>0</v>
      </c>
      <c r="R2073">
        <f t="shared" si="177"/>
        <v>0</v>
      </c>
    </row>
    <row r="2074" spans="1:18" ht="15" customHeight="1">
      <c r="A2074" s="17" t="s">
        <v>395</v>
      </c>
      <c r="B2074" s="17" t="s">
        <v>247</v>
      </c>
      <c r="C2074" s="17" t="s">
        <v>36</v>
      </c>
      <c r="D2074" s="17" t="s">
        <v>97</v>
      </c>
      <c r="E2074" s="96" t="s">
        <v>38</v>
      </c>
      <c r="F2074" s="96" t="s">
        <v>38</v>
      </c>
      <c r="G2074" s="19">
        <v>0</v>
      </c>
      <c r="H2074" s="96" t="s">
        <v>38</v>
      </c>
      <c r="I2074" s="96" t="s">
        <v>38</v>
      </c>
      <c r="J2074" s="19">
        <v>12.7</v>
      </c>
      <c r="K2074" s="19">
        <v>0</v>
      </c>
      <c r="L2074" t="str">
        <f>VLOOKUP(LEFT(A2074,FIND("-",A2074)-1),MASTER!A:C,2,FALSE())</f>
        <v>Silver</v>
      </c>
      <c r="M2074" t="str">
        <f>VLOOKUP(LEFT(A2074,FIND("-",A2074)-1),MASTER!A:C,3,FALSE())</f>
        <v>Sale</v>
      </c>
      <c r="N2074" t="str">
        <f t="shared" si="173"/>
        <v/>
      </c>
      <c r="O2074" t="str">
        <f t="shared" si="174"/>
        <v/>
      </c>
      <c r="P2074">
        <f t="shared" si="175"/>
        <v>0</v>
      </c>
      <c r="Q2074">
        <f t="shared" si="176"/>
        <v>0</v>
      </c>
      <c r="R2074">
        <f t="shared" si="177"/>
        <v>0</v>
      </c>
    </row>
    <row r="2075" spans="1:18" ht="15" customHeight="1">
      <c r="A2075" s="17" t="s">
        <v>395</v>
      </c>
      <c r="B2075" s="17" t="s">
        <v>247</v>
      </c>
      <c r="C2075" s="17" t="s">
        <v>36</v>
      </c>
      <c r="D2075" s="17" t="s">
        <v>98</v>
      </c>
      <c r="E2075" s="96" t="s">
        <v>38</v>
      </c>
      <c r="F2075" s="96" t="s">
        <v>38</v>
      </c>
      <c r="G2075" s="19">
        <v>0</v>
      </c>
      <c r="H2075" s="96" t="s">
        <v>38</v>
      </c>
      <c r="I2075" s="96" t="s">
        <v>38</v>
      </c>
      <c r="J2075" s="19">
        <v>12.7</v>
      </c>
      <c r="K2075" s="19">
        <v>0</v>
      </c>
      <c r="L2075" t="str">
        <f>VLOOKUP(LEFT(A2075,FIND("-",A2075)-1),MASTER!A:C,2,FALSE())</f>
        <v>Silver</v>
      </c>
      <c r="M2075" t="str">
        <f>VLOOKUP(LEFT(A2075,FIND("-",A2075)-1),MASTER!A:C,3,FALSE())</f>
        <v>Sale</v>
      </c>
      <c r="N2075" t="str">
        <f t="shared" si="173"/>
        <v/>
      </c>
      <c r="O2075" t="str">
        <f t="shared" si="174"/>
        <v/>
      </c>
      <c r="P2075">
        <f t="shared" si="175"/>
        <v>0</v>
      </c>
      <c r="Q2075">
        <f t="shared" si="176"/>
        <v>0</v>
      </c>
      <c r="R2075">
        <f t="shared" si="177"/>
        <v>0</v>
      </c>
    </row>
    <row r="2076" spans="1:18" ht="15" customHeight="1">
      <c r="A2076" s="17" t="s">
        <v>395</v>
      </c>
      <c r="B2076" s="17" t="s">
        <v>247</v>
      </c>
      <c r="C2076" s="17" t="s">
        <v>36</v>
      </c>
      <c r="D2076" s="17" t="s">
        <v>42</v>
      </c>
      <c r="E2076" s="96" t="s">
        <v>38</v>
      </c>
      <c r="F2076" s="96" t="s">
        <v>38</v>
      </c>
      <c r="G2076" s="19">
        <v>0</v>
      </c>
      <c r="H2076" s="96" t="s">
        <v>38</v>
      </c>
      <c r="I2076" s="96" t="s">
        <v>38</v>
      </c>
      <c r="J2076" s="19">
        <v>0.16</v>
      </c>
      <c r="K2076" s="19">
        <v>0</v>
      </c>
      <c r="L2076" t="str">
        <f>VLOOKUP(LEFT(A2076,FIND("-",A2076)-1),MASTER!A:C,2,FALSE())</f>
        <v>Silver</v>
      </c>
      <c r="M2076" t="str">
        <f>VLOOKUP(LEFT(A2076,FIND("-",A2076)-1),MASTER!A:C,3,FALSE())</f>
        <v>Sale</v>
      </c>
      <c r="N2076" t="str">
        <f t="shared" si="173"/>
        <v/>
      </c>
      <c r="O2076" t="str">
        <f t="shared" si="174"/>
        <v/>
      </c>
      <c r="P2076">
        <f t="shared" si="175"/>
        <v>0</v>
      </c>
      <c r="Q2076">
        <f t="shared" si="176"/>
        <v>0</v>
      </c>
      <c r="R2076">
        <f t="shared" si="177"/>
        <v>0</v>
      </c>
    </row>
    <row r="2077" spans="1:18" ht="15" customHeight="1">
      <c r="A2077" s="17" t="s">
        <v>395</v>
      </c>
      <c r="B2077" s="17" t="s">
        <v>247</v>
      </c>
      <c r="C2077" s="17" t="s">
        <v>36</v>
      </c>
      <c r="D2077" s="17" t="s">
        <v>43</v>
      </c>
      <c r="E2077" s="96" t="s">
        <v>38</v>
      </c>
      <c r="F2077" s="96" t="s">
        <v>38</v>
      </c>
      <c r="G2077" s="19">
        <v>872</v>
      </c>
      <c r="H2077" s="96" t="s">
        <v>38</v>
      </c>
      <c r="I2077" s="96" t="s">
        <v>38</v>
      </c>
      <c r="J2077" s="19">
        <v>0</v>
      </c>
      <c r="K2077" s="19">
        <v>0</v>
      </c>
      <c r="L2077" t="str">
        <f>VLOOKUP(LEFT(A2077,FIND("-",A2077)-1),MASTER!A:C,2,FALSE())</f>
        <v>Silver</v>
      </c>
      <c r="M2077" t="str">
        <f>VLOOKUP(LEFT(A2077,FIND("-",A2077)-1),MASTER!A:C,3,FALSE())</f>
        <v>Sale</v>
      </c>
      <c r="N2077" t="str">
        <f t="shared" si="173"/>
        <v/>
      </c>
      <c r="O2077" t="str">
        <f t="shared" si="174"/>
        <v/>
      </c>
      <c r="P2077">
        <f t="shared" si="175"/>
        <v>0</v>
      </c>
      <c r="Q2077">
        <f t="shared" si="176"/>
        <v>0</v>
      </c>
      <c r="R2077">
        <f t="shared" si="177"/>
        <v>0</v>
      </c>
    </row>
    <row r="2078" spans="1:18" ht="15" customHeight="1">
      <c r="A2078" s="17" t="s">
        <v>396</v>
      </c>
      <c r="B2078" s="17" t="s">
        <v>247</v>
      </c>
      <c r="C2078" s="17" t="s">
        <v>36</v>
      </c>
      <c r="D2078" s="17" t="s">
        <v>37</v>
      </c>
      <c r="E2078" s="96" t="s">
        <v>38</v>
      </c>
      <c r="F2078" s="19">
        <v>0</v>
      </c>
      <c r="G2078" s="19">
        <v>0</v>
      </c>
      <c r="H2078" s="97">
        <v>768.49</v>
      </c>
      <c r="I2078" s="19">
        <v>82.33</v>
      </c>
      <c r="J2078" s="19">
        <v>63273.73</v>
      </c>
      <c r="K2078" s="19">
        <v>63273.73</v>
      </c>
      <c r="L2078" t="str">
        <f>VLOOKUP(LEFT(A2078,FIND("-",A2078)-1),MASTER!A:C,2,FALSE())</f>
        <v>Silver</v>
      </c>
      <c r="M2078" t="str">
        <f>VLOOKUP(LEFT(A2078,FIND("-",A2078)-1),MASTER!A:C,3,FALSE())</f>
        <v>Sale</v>
      </c>
      <c r="N2078">
        <f t="shared" si="173"/>
        <v>768.49</v>
      </c>
      <c r="O2078">
        <f t="shared" si="174"/>
        <v>82.33</v>
      </c>
      <c r="P2078">
        <f t="shared" si="175"/>
        <v>63269.781999999999</v>
      </c>
      <c r="Q2078">
        <f t="shared" si="176"/>
        <v>63269.781999999999</v>
      </c>
      <c r="R2078">
        <f t="shared" si="177"/>
        <v>0</v>
      </c>
    </row>
    <row r="2079" spans="1:18" ht="15" customHeight="1">
      <c r="A2079" s="17" t="s">
        <v>396</v>
      </c>
      <c r="B2079" s="17" t="s">
        <v>247</v>
      </c>
      <c r="C2079" s="17" t="s">
        <v>36</v>
      </c>
      <c r="D2079" s="17" t="s">
        <v>39</v>
      </c>
      <c r="E2079" s="96" t="s">
        <v>38</v>
      </c>
      <c r="F2079" s="96" t="s">
        <v>38</v>
      </c>
      <c r="G2079" s="19">
        <v>0</v>
      </c>
      <c r="H2079" s="96" t="s">
        <v>38</v>
      </c>
      <c r="I2079" s="96" t="s">
        <v>38</v>
      </c>
      <c r="J2079" s="19">
        <v>9418.6299999999992</v>
      </c>
      <c r="K2079" s="19">
        <v>9418.6299999999992</v>
      </c>
      <c r="L2079" t="str">
        <f>VLOOKUP(LEFT(A2079,FIND("-",A2079)-1),MASTER!A:C,2,FALSE())</f>
        <v>Silver</v>
      </c>
      <c r="M2079" t="str">
        <f>VLOOKUP(LEFT(A2079,FIND("-",A2079)-1),MASTER!A:C,3,FALSE())</f>
        <v>Sale</v>
      </c>
      <c r="N2079" t="str">
        <f t="shared" si="173"/>
        <v/>
      </c>
      <c r="O2079" t="str">
        <f t="shared" si="174"/>
        <v/>
      </c>
      <c r="P2079">
        <f t="shared" si="175"/>
        <v>0</v>
      </c>
      <c r="Q2079">
        <f t="shared" si="176"/>
        <v>0</v>
      </c>
      <c r="R2079">
        <f t="shared" si="177"/>
        <v>0</v>
      </c>
    </row>
    <row r="2080" spans="1:18" ht="15" customHeight="1">
      <c r="A2080" s="17" t="s">
        <v>396</v>
      </c>
      <c r="B2080" s="17" t="s">
        <v>247</v>
      </c>
      <c r="C2080" s="17" t="s">
        <v>36</v>
      </c>
      <c r="D2080" s="17" t="s">
        <v>40</v>
      </c>
      <c r="E2080" s="96" t="s">
        <v>38</v>
      </c>
      <c r="F2080" s="96" t="s">
        <v>38</v>
      </c>
      <c r="G2080" s="19">
        <v>0</v>
      </c>
      <c r="H2080" s="96" t="s">
        <v>38</v>
      </c>
      <c r="I2080" s="96" t="s">
        <v>38</v>
      </c>
      <c r="J2080" s="19">
        <v>949.11</v>
      </c>
      <c r="K2080" s="19">
        <v>0</v>
      </c>
      <c r="L2080" t="str">
        <f>VLOOKUP(LEFT(A2080,FIND("-",A2080)-1),MASTER!A:C,2,FALSE())</f>
        <v>Silver</v>
      </c>
      <c r="M2080" t="str">
        <f>VLOOKUP(LEFT(A2080,FIND("-",A2080)-1),MASTER!A:C,3,FALSE())</f>
        <v>Sale</v>
      </c>
      <c r="N2080" t="str">
        <f t="shared" si="173"/>
        <v/>
      </c>
      <c r="O2080" t="str">
        <f t="shared" si="174"/>
        <v/>
      </c>
      <c r="P2080">
        <f t="shared" si="175"/>
        <v>0</v>
      </c>
      <c r="Q2080">
        <f t="shared" si="176"/>
        <v>0</v>
      </c>
      <c r="R2080">
        <f t="shared" si="177"/>
        <v>0</v>
      </c>
    </row>
    <row r="2081" spans="1:18" ht="15" customHeight="1">
      <c r="A2081" s="17" t="s">
        <v>396</v>
      </c>
      <c r="B2081" s="17" t="s">
        <v>247</v>
      </c>
      <c r="C2081" s="17" t="s">
        <v>36</v>
      </c>
      <c r="D2081" s="17" t="s">
        <v>41</v>
      </c>
      <c r="E2081" s="96" t="s">
        <v>38</v>
      </c>
      <c r="F2081" s="96" t="s">
        <v>38</v>
      </c>
      <c r="G2081" s="19">
        <v>0</v>
      </c>
      <c r="H2081" s="96" t="s">
        <v>38</v>
      </c>
      <c r="I2081" s="96" t="s">
        <v>38</v>
      </c>
      <c r="J2081" s="19">
        <v>949.11</v>
      </c>
      <c r="K2081" s="19">
        <v>0</v>
      </c>
      <c r="L2081" t="str">
        <f>VLOOKUP(LEFT(A2081,FIND("-",A2081)-1),MASTER!A:C,2,FALSE())</f>
        <v>Silver</v>
      </c>
      <c r="M2081" t="str">
        <f>VLOOKUP(LEFT(A2081,FIND("-",A2081)-1),MASTER!A:C,3,FALSE())</f>
        <v>Sale</v>
      </c>
      <c r="N2081" t="str">
        <f t="shared" si="173"/>
        <v/>
      </c>
      <c r="O2081" t="str">
        <f t="shared" si="174"/>
        <v/>
      </c>
      <c r="P2081">
        <f t="shared" si="175"/>
        <v>0</v>
      </c>
      <c r="Q2081">
        <f t="shared" si="176"/>
        <v>0</v>
      </c>
      <c r="R2081">
        <f t="shared" si="177"/>
        <v>0</v>
      </c>
    </row>
    <row r="2082" spans="1:18" ht="15" customHeight="1">
      <c r="A2082" s="17" t="s">
        <v>396</v>
      </c>
      <c r="B2082" s="17" t="s">
        <v>247</v>
      </c>
      <c r="C2082" s="17" t="s">
        <v>36</v>
      </c>
      <c r="D2082" s="17" t="s">
        <v>40</v>
      </c>
      <c r="E2082" s="96" t="s">
        <v>38</v>
      </c>
      <c r="F2082" s="96" t="s">
        <v>38</v>
      </c>
      <c r="G2082" s="19">
        <v>0</v>
      </c>
      <c r="H2082" s="96" t="s">
        <v>38</v>
      </c>
      <c r="I2082" s="96" t="s">
        <v>38</v>
      </c>
      <c r="J2082" s="19">
        <v>141.28</v>
      </c>
      <c r="K2082" s="19">
        <v>0</v>
      </c>
      <c r="L2082" t="str">
        <f>VLOOKUP(LEFT(A2082,FIND("-",A2082)-1),MASTER!A:C,2,FALSE())</f>
        <v>Silver</v>
      </c>
      <c r="M2082" t="str">
        <f>VLOOKUP(LEFT(A2082,FIND("-",A2082)-1),MASTER!A:C,3,FALSE())</f>
        <v>Sale</v>
      </c>
      <c r="N2082" t="str">
        <f t="shared" si="173"/>
        <v/>
      </c>
      <c r="O2082" t="str">
        <f t="shared" si="174"/>
        <v/>
      </c>
      <c r="P2082">
        <f t="shared" si="175"/>
        <v>0</v>
      </c>
      <c r="Q2082">
        <f t="shared" si="176"/>
        <v>0</v>
      </c>
      <c r="R2082">
        <f t="shared" si="177"/>
        <v>0</v>
      </c>
    </row>
    <row r="2083" spans="1:18" ht="15" customHeight="1">
      <c r="A2083" s="17" t="s">
        <v>396</v>
      </c>
      <c r="B2083" s="17" t="s">
        <v>247</v>
      </c>
      <c r="C2083" s="17" t="s">
        <v>36</v>
      </c>
      <c r="D2083" s="17" t="s">
        <v>41</v>
      </c>
      <c r="E2083" s="96" t="s">
        <v>38</v>
      </c>
      <c r="F2083" s="96" t="s">
        <v>38</v>
      </c>
      <c r="G2083" s="19">
        <v>0</v>
      </c>
      <c r="H2083" s="96" t="s">
        <v>38</v>
      </c>
      <c r="I2083" s="96" t="s">
        <v>38</v>
      </c>
      <c r="J2083" s="19">
        <v>141.28</v>
      </c>
      <c r="K2083" s="19">
        <v>0</v>
      </c>
      <c r="L2083" t="str">
        <f>VLOOKUP(LEFT(A2083,FIND("-",A2083)-1),MASTER!A:C,2,FALSE())</f>
        <v>Silver</v>
      </c>
      <c r="M2083" t="str">
        <f>VLOOKUP(LEFT(A2083,FIND("-",A2083)-1),MASTER!A:C,3,FALSE())</f>
        <v>Sale</v>
      </c>
      <c r="N2083" t="str">
        <f t="shared" si="173"/>
        <v/>
      </c>
      <c r="O2083" t="str">
        <f t="shared" si="174"/>
        <v/>
      </c>
      <c r="P2083">
        <f t="shared" si="175"/>
        <v>0</v>
      </c>
      <c r="Q2083">
        <f t="shared" si="176"/>
        <v>0</v>
      </c>
      <c r="R2083">
        <f t="shared" si="177"/>
        <v>0</v>
      </c>
    </row>
    <row r="2084" spans="1:18" ht="15" customHeight="1">
      <c r="A2084" s="17" t="s">
        <v>396</v>
      </c>
      <c r="B2084" s="17" t="s">
        <v>247</v>
      </c>
      <c r="C2084" s="17" t="s">
        <v>36</v>
      </c>
      <c r="D2084" s="17" t="s">
        <v>42</v>
      </c>
      <c r="E2084" s="96" t="s">
        <v>38</v>
      </c>
      <c r="F2084" s="96" t="s">
        <v>38</v>
      </c>
      <c r="G2084" s="19">
        <v>0.14000000000000001</v>
      </c>
      <c r="H2084" s="96" t="s">
        <v>38</v>
      </c>
      <c r="I2084" s="96" t="s">
        <v>38</v>
      </c>
      <c r="J2084" s="19">
        <v>0</v>
      </c>
      <c r="K2084" s="19">
        <v>0</v>
      </c>
      <c r="L2084" t="str">
        <f>VLOOKUP(LEFT(A2084,FIND("-",A2084)-1),MASTER!A:C,2,FALSE())</f>
        <v>Silver</v>
      </c>
      <c r="M2084" t="str">
        <f>VLOOKUP(LEFT(A2084,FIND("-",A2084)-1),MASTER!A:C,3,FALSE())</f>
        <v>Sale</v>
      </c>
      <c r="N2084" t="str">
        <f t="shared" si="173"/>
        <v/>
      </c>
      <c r="O2084" t="str">
        <f t="shared" si="174"/>
        <v/>
      </c>
      <c r="P2084">
        <f t="shared" si="175"/>
        <v>0</v>
      </c>
      <c r="Q2084">
        <f t="shared" si="176"/>
        <v>0</v>
      </c>
      <c r="R2084">
        <f t="shared" si="177"/>
        <v>0</v>
      </c>
    </row>
    <row r="2085" spans="1:18" ht="15" customHeight="1">
      <c r="A2085" s="17" t="s">
        <v>396</v>
      </c>
      <c r="B2085" s="17" t="s">
        <v>247</v>
      </c>
      <c r="C2085" s="17" t="s">
        <v>36</v>
      </c>
      <c r="D2085" s="17" t="s">
        <v>43</v>
      </c>
      <c r="E2085" s="96" t="s">
        <v>38</v>
      </c>
      <c r="F2085" s="96" t="s">
        <v>38</v>
      </c>
      <c r="G2085" s="19">
        <v>74873</v>
      </c>
      <c r="H2085" s="96" t="s">
        <v>38</v>
      </c>
      <c r="I2085" s="96" t="s">
        <v>38</v>
      </c>
      <c r="J2085" s="19">
        <v>0</v>
      </c>
      <c r="K2085" s="19">
        <v>0</v>
      </c>
      <c r="L2085" t="str">
        <f>VLOOKUP(LEFT(A2085,FIND("-",A2085)-1),MASTER!A:C,2,FALSE())</f>
        <v>Silver</v>
      </c>
      <c r="M2085" t="str">
        <f>VLOOKUP(LEFT(A2085,FIND("-",A2085)-1),MASTER!A:C,3,FALSE())</f>
        <v>Sale</v>
      </c>
      <c r="N2085" t="str">
        <f t="shared" si="173"/>
        <v/>
      </c>
      <c r="O2085" t="str">
        <f t="shared" si="174"/>
        <v/>
      </c>
      <c r="P2085">
        <f t="shared" si="175"/>
        <v>0</v>
      </c>
      <c r="Q2085">
        <f t="shared" si="176"/>
        <v>0</v>
      </c>
      <c r="R2085">
        <f t="shared" si="177"/>
        <v>0</v>
      </c>
    </row>
    <row r="2086" spans="1:18" ht="15" customHeight="1">
      <c r="A2086" s="17" t="s">
        <v>397</v>
      </c>
      <c r="B2086" s="17" t="s">
        <v>247</v>
      </c>
      <c r="C2086" s="17" t="s">
        <v>36</v>
      </c>
      <c r="D2086" s="17" t="s">
        <v>37</v>
      </c>
      <c r="E2086" s="96" t="s">
        <v>38</v>
      </c>
      <c r="F2086" s="19">
        <v>0</v>
      </c>
      <c r="G2086" s="19">
        <v>0</v>
      </c>
      <c r="H2086" s="97">
        <v>28.86</v>
      </c>
      <c r="I2086" s="19">
        <v>82.33</v>
      </c>
      <c r="J2086" s="19">
        <v>4602.9399999999996</v>
      </c>
      <c r="K2086" s="19">
        <v>4602.9399999999996</v>
      </c>
      <c r="L2086" t="str">
        <f>VLOOKUP(LEFT(A2086,FIND("-",A2086)-1),MASTER!A:C,2,FALSE())</f>
        <v>Silver</v>
      </c>
      <c r="M2086" t="str">
        <f>VLOOKUP(LEFT(A2086,FIND("-",A2086)-1),MASTER!A:C,3,FALSE())</f>
        <v>Sale</v>
      </c>
      <c r="N2086">
        <f t="shared" si="173"/>
        <v>28.86</v>
      </c>
      <c r="O2086">
        <f t="shared" si="174"/>
        <v>82.33</v>
      </c>
      <c r="P2086">
        <f t="shared" si="175"/>
        <v>2376.0439999999999</v>
      </c>
      <c r="Q2086">
        <f t="shared" si="176"/>
        <v>2376.0439999999999</v>
      </c>
      <c r="R2086">
        <f t="shared" si="177"/>
        <v>0</v>
      </c>
    </row>
    <row r="2087" spans="1:18" ht="15" customHeight="1">
      <c r="A2087" s="17" t="s">
        <v>397</v>
      </c>
      <c r="B2087" s="17" t="s">
        <v>247</v>
      </c>
      <c r="C2087" s="17" t="s">
        <v>36</v>
      </c>
      <c r="D2087" s="17" t="s">
        <v>40</v>
      </c>
      <c r="E2087" s="96" t="s">
        <v>38</v>
      </c>
      <c r="F2087" s="96" t="s">
        <v>38</v>
      </c>
      <c r="G2087" s="19">
        <v>0</v>
      </c>
      <c r="H2087" s="96" t="s">
        <v>38</v>
      </c>
      <c r="I2087" s="96" t="s">
        <v>38</v>
      </c>
      <c r="J2087" s="19">
        <v>69.040000000000006</v>
      </c>
      <c r="K2087" s="19">
        <v>0</v>
      </c>
      <c r="L2087" t="str">
        <f>VLOOKUP(LEFT(A2087,FIND("-",A2087)-1),MASTER!A:C,2,FALSE())</f>
        <v>Silver</v>
      </c>
      <c r="M2087" t="str">
        <f>VLOOKUP(LEFT(A2087,FIND("-",A2087)-1),MASTER!A:C,3,FALSE())</f>
        <v>Sale</v>
      </c>
      <c r="N2087" t="str">
        <f t="shared" si="173"/>
        <v/>
      </c>
      <c r="O2087" t="str">
        <f t="shared" si="174"/>
        <v/>
      </c>
      <c r="P2087">
        <f t="shared" si="175"/>
        <v>0</v>
      </c>
      <c r="Q2087">
        <f t="shared" si="176"/>
        <v>0</v>
      </c>
      <c r="R2087">
        <f t="shared" si="177"/>
        <v>0</v>
      </c>
    </row>
    <row r="2088" spans="1:18" ht="15" customHeight="1">
      <c r="A2088" s="17" t="s">
        <v>397</v>
      </c>
      <c r="B2088" s="17" t="s">
        <v>247</v>
      </c>
      <c r="C2088" s="17" t="s">
        <v>36</v>
      </c>
      <c r="D2088" s="17" t="s">
        <v>41</v>
      </c>
      <c r="E2088" s="96" t="s">
        <v>38</v>
      </c>
      <c r="F2088" s="96" t="s">
        <v>38</v>
      </c>
      <c r="G2088" s="19">
        <v>0</v>
      </c>
      <c r="H2088" s="96" t="s">
        <v>38</v>
      </c>
      <c r="I2088" s="96" t="s">
        <v>38</v>
      </c>
      <c r="J2088" s="19">
        <v>69.040000000000006</v>
      </c>
      <c r="K2088" s="19">
        <v>0</v>
      </c>
      <c r="L2088" t="str">
        <f>VLOOKUP(LEFT(A2088,FIND("-",A2088)-1),MASTER!A:C,2,FALSE())</f>
        <v>Silver</v>
      </c>
      <c r="M2088" t="str">
        <f>VLOOKUP(LEFT(A2088,FIND("-",A2088)-1),MASTER!A:C,3,FALSE())</f>
        <v>Sale</v>
      </c>
      <c r="N2088" t="str">
        <f t="shared" si="173"/>
        <v/>
      </c>
      <c r="O2088" t="str">
        <f t="shared" si="174"/>
        <v/>
      </c>
      <c r="P2088">
        <f t="shared" si="175"/>
        <v>0</v>
      </c>
      <c r="Q2088">
        <f t="shared" si="176"/>
        <v>0</v>
      </c>
      <c r="R2088">
        <f t="shared" si="177"/>
        <v>0</v>
      </c>
    </row>
    <row r="2089" spans="1:18" ht="15" customHeight="1">
      <c r="A2089" s="17" t="s">
        <v>397</v>
      </c>
      <c r="B2089" s="17" t="s">
        <v>247</v>
      </c>
      <c r="C2089" s="17" t="s">
        <v>36</v>
      </c>
      <c r="D2089" s="17" t="s">
        <v>42</v>
      </c>
      <c r="E2089" s="96" t="s">
        <v>38</v>
      </c>
      <c r="F2089" s="96" t="s">
        <v>38</v>
      </c>
      <c r="G2089" s="19">
        <v>0.02</v>
      </c>
      <c r="H2089" s="96" t="s">
        <v>38</v>
      </c>
      <c r="I2089" s="96" t="s">
        <v>38</v>
      </c>
      <c r="J2089" s="19">
        <v>0</v>
      </c>
      <c r="K2089" s="19">
        <v>0</v>
      </c>
      <c r="L2089" t="str">
        <f>VLOOKUP(LEFT(A2089,FIND("-",A2089)-1),MASTER!A:C,2,FALSE())</f>
        <v>Silver</v>
      </c>
      <c r="M2089" t="str">
        <f>VLOOKUP(LEFT(A2089,FIND("-",A2089)-1),MASTER!A:C,3,FALSE())</f>
        <v>Sale</v>
      </c>
      <c r="N2089" t="str">
        <f t="shared" si="173"/>
        <v/>
      </c>
      <c r="O2089" t="str">
        <f t="shared" si="174"/>
        <v/>
      </c>
      <c r="P2089">
        <f t="shared" si="175"/>
        <v>0</v>
      </c>
      <c r="Q2089">
        <f t="shared" si="176"/>
        <v>0</v>
      </c>
      <c r="R2089">
        <f t="shared" si="177"/>
        <v>0</v>
      </c>
    </row>
    <row r="2090" spans="1:18" ht="15" customHeight="1">
      <c r="A2090" s="17" t="s">
        <v>397</v>
      </c>
      <c r="B2090" s="17" t="s">
        <v>247</v>
      </c>
      <c r="C2090" s="17" t="s">
        <v>36</v>
      </c>
      <c r="D2090" s="17" t="s">
        <v>43</v>
      </c>
      <c r="E2090" s="96" t="s">
        <v>38</v>
      </c>
      <c r="F2090" s="96" t="s">
        <v>38</v>
      </c>
      <c r="G2090" s="19">
        <v>4741</v>
      </c>
      <c r="H2090" s="96" t="s">
        <v>38</v>
      </c>
      <c r="I2090" s="96" t="s">
        <v>38</v>
      </c>
      <c r="J2090" s="19">
        <v>0</v>
      </c>
      <c r="K2090" s="19">
        <v>0</v>
      </c>
      <c r="L2090" t="str">
        <f>VLOOKUP(LEFT(A2090,FIND("-",A2090)-1),MASTER!A:C,2,FALSE())</f>
        <v>Silver</v>
      </c>
      <c r="M2090" t="str">
        <f>VLOOKUP(LEFT(A2090,FIND("-",A2090)-1),MASTER!A:C,3,FALSE())</f>
        <v>Sale</v>
      </c>
      <c r="N2090" t="str">
        <f t="shared" si="173"/>
        <v/>
      </c>
      <c r="O2090" t="str">
        <f t="shared" si="174"/>
        <v/>
      </c>
      <c r="P2090">
        <f t="shared" si="175"/>
        <v>0</v>
      </c>
      <c r="Q2090">
        <f t="shared" si="176"/>
        <v>0</v>
      </c>
      <c r="R2090">
        <f t="shared" si="177"/>
        <v>0</v>
      </c>
    </row>
    <row r="2091" spans="1:18" ht="15" customHeight="1">
      <c r="A2091" s="17" t="s">
        <v>398</v>
      </c>
      <c r="B2091" s="17" t="s">
        <v>247</v>
      </c>
      <c r="C2091" s="17" t="s">
        <v>36</v>
      </c>
      <c r="D2091" s="17" t="s">
        <v>37</v>
      </c>
      <c r="E2091" s="96" t="s">
        <v>38</v>
      </c>
      <c r="F2091" s="19">
        <v>0</v>
      </c>
      <c r="G2091" s="19">
        <v>0</v>
      </c>
      <c r="H2091" s="97">
        <v>394.36799999999999</v>
      </c>
      <c r="I2091" s="19">
        <v>82.33</v>
      </c>
      <c r="J2091" s="19">
        <v>32468.25</v>
      </c>
      <c r="K2091" s="19">
        <v>32468.25</v>
      </c>
      <c r="L2091" t="str">
        <f>VLOOKUP(LEFT(A2091,FIND("-",A2091)-1),MASTER!A:C,2,FALSE())</f>
        <v>Silver</v>
      </c>
      <c r="M2091" t="str">
        <f>VLOOKUP(LEFT(A2091,FIND("-",A2091)-1),MASTER!A:C,3,FALSE())</f>
        <v>Sale</v>
      </c>
      <c r="N2091">
        <f t="shared" si="173"/>
        <v>394.36799999999999</v>
      </c>
      <c r="O2091">
        <f t="shared" si="174"/>
        <v>82.33</v>
      </c>
      <c r="P2091">
        <f t="shared" si="175"/>
        <v>32468.316999999999</v>
      </c>
      <c r="Q2091">
        <f t="shared" si="176"/>
        <v>32468.316999999999</v>
      </c>
      <c r="R2091">
        <f t="shared" si="177"/>
        <v>0</v>
      </c>
    </row>
    <row r="2092" spans="1:18" ht="15" customHeight="1">
      <c r="A2092" s="17" t="s">
        <v>398</v>
      </c>
      <c r="B2092" s="17" t="s">
        <v>247</v>
      </c>
      <c r="C2092" s="17" t="s">
        <v>36</v>
      </c>
      <c r="D2092" s="17" t="s">
        <v>39</v>
      </c>
      <c r="E2092" s="96" t="s">
        <v>38</v>
      </c>
      <c r="F2092" s="96" t="s">
        <v>38</v>
      </c>
      <c r="G2092" s="19">
        <v>0</v>
      </c>
      <c r="H2092" s="96" t="s">
        <v>38</v>
      </c>
      <c r="I2092" s="96" t="s">
        <v>38</v>
      </c>
      <c r="J2092" s="19">
        <v>1262.8699999999999</v>
      </c>
      <c r="K2092" s="19">
        <v>1262.8699999999999</v>
      </c>
      <c r="L2092" t="str">
        <f>VLOOKUP(LEFT(A2092,FIND("-",A2092)-1),MASTER!A:C,2,FALSE())</f>
        <v>Silver</v>
      </c>
      <c r="M2092" t="str">
        <f>VLOOKUP(LEFT(A2092,FIND("-",A2092)-1),MASTER!A:C,3,FALSE())</f>
        <v>Sale</v>
      </c>
      <c r="N2092" t="str">
        <f t="shared" si="173"/>
        <v/>
      </c>
      <c r="O2092" t="str">
        <f t="shared" si="174"/>
        <v/>
      </c>
      <c r="P2092">
        <f t="shared" si="175"/>
        <v>0</v>
      </c>
      <c r="Q2092">
        <f t="shared" si="176"/>
        <v>0</v>
      </c>
      <c r="R2092">
        <f t="shared" si="177"/>
        <v>0</v>
      </c>
    </row>
    <row r="2093" spans="1:18" ht="15" customHeight="1">
      <c r="A2093" s="17" t="s">
        <v>398</v>
      </c>
      <c r="B2093" s="17" t="s">
        <v>247</v>
      </c>
      <c r="C2093" s="17" t="s">
        <v>36</v>
      </c>
      <c r="D2093" s="17" t="s">
        <v>62</v>
      </c>
      <c r="E2093" s="96" t="s">
        <v>38</v>
      </c>
      <c r="F2093" s="96" t="s">
        <v>38</v>
      </c>
      <c r="G2093" s="19">
        <v>0</v>
      </c>
      <c r="H2093" s="96" t="s">
        <v>38</v>
      </c>
      <c r="I2093" s="96" t="s">
        <v>38</v>
      </c>
      <c r="J2093" s="19">
        <v>1300</v>
      </c>
      <c r="K2093" s="19">
        <v>1300</v>
      </c>
      <c r="L2093" t="str">
        <f>VLOOKUP(LEFT(A2093,FIND("-",A2093)-1),MASTER!A:C,2,FALSE())</f>
        <v>Silver</v>
      </c>
      <c r="M2093" t="str">
        <f>VLOOKUP(LEFT(A2093,FIND("-",A2093)-1),MASTER!A:C,3,FALSE())</f>
        <v>Sale</v>
      </c>
      <c r="N2093" t="str">
        <f t="shared" si="173"/>
        <v/>
      </c>
      <c r="O2093" t="str">
        <f t="shared" si="174"/>
        <v/>
      </c>
      <c r="P2093">
        <f t="shared" si="175"/>
        <v>0</v>
      </c>
      <c r="Q2093">
        <f t="shared" si="176"/>
        <v>0</v>
      </c>
      <c r="R2093">
        <f t="shared" si="177"/>
        <v>0</v>
      </c>
    </row>
    <row r="2094" spans="1:18" ht="15" customHeight="1">
      <c r="A2094" s="17" t="s">
        <v>398</v>
      </c>
      <c r="B2094" s="17" t="s">
        <v>247</v>
      </c>
      <c r="C2094" s="17" t="s">
        <v>36</v>
      </c>
      <c r="D2094" s="17" t="s">
        <v>40</v>
      </c>
      <c r="E2094" s="96" t="s">
        <v>38</v>
      </c>
      <c r="F2094" s="96" t="s">
        <v>38</v>
      </c>
      <c r="G2094" s="19">
        <v>0</v>
      </c>
      <c r="H2094" s="96" t="s">
        <v>38</v>
      </c>
      <c r="I2094" s="96" t="s">
        <v>38</v>
      </c>
      <c r="J2094" s="19">
        <v>487.02</v>
      </c>
      <c r="K2094" s="19">
        <v>0</v>
      </c>
      <c r="L2094" t="str">
        <f>VLOOKUP(LEFT(A2094,FIND("-",A2094)-1),MASTER!A:C,2,FALSE())</f>
        <v>Silver</v>
      </c>
      <c r="M2094" t="str">
        <f>VLOOKUP(LEFT(A2094,FIND("-",A2094)-1),MASTER!A:C,3,FALSE())</f>
        <v>Sale</v>
      </c>
      <c r="N2094" t="str">
        <f t="shared" si="173"/>
        <v/>
      </c>
      <c r="O2094" t="str">
        <f t="shared" si="174"/>
        <v/>
      </c>
      <c r="P2094">
        <f t="shared" si="175"/>
        <v>0</v>
      </c>
      <c r="Q2094">
        <f t="shared" si="176"/>
        <v>0</v>
      </c>
      <c r="R2094">
        <f t="shared" si="177"/>
        <v>0</v>
      </c>
    </row>
    <row r="2095" spans="1:18" ht="15" customHeight="1">
      <c r="A2095" s="17" t="s">
        <v>398</v>
      </c>
      <c r="B2095" s="17" t="s">
        <v>247</v>
      </c>
      <c r="C2095" s="17" t="s">
        <v>36</v>
      </c>
      <c r="D2095" s="17" t="s">
        <v>41</v>
      </c>
      <c r="E2095" s="96" t="s">
        <v>38</v>
      </c>
      <c r="F2095" s="96" t="s">
        <v>38</v>
      </c>
      <c r="G2095" s="19">
        <v>0</v>
      </c>
      <c r="H2095" s="96" t="s">
        <v>38</v>
      </c>
      <c r="I2095" s="96" t="s">
        <v>38</v>
      </c>
      <c r="J2095" s="19">
        <v>487.02</v>
      </c>
      <c r="K2095" s="19">
        <v>0</v>
      </c>
      <c r="L2095" t="str">
        <f>VLOOKUP(LEFT(A2095,FIND("-",A2095)-1),MASTER!A:C,2,FALSE())</f>
        <v>Silver</v>
      </c>
      <c r="M2095" t="str">
        <f>VLOOKUP(LEFT(A2095,FIND("-",A2095)-1),MASTER!A:C,3,FALSE())</f>
        <v>Sale</v>
      </c>
      <c r="N2095" t="str">
        <f t="shared" si="173"/>
        <v/>
      </c>
      <c r="O2095" t="str">
        <f t="shared" si="174"/>
        <v/>
      </c>
      <c r="P2095">
        <f t="shared" si="175"/>
        <v>0</v>
      </c>
      <c r="Q2095">
        <f t="shared" si="176"/>
        <v>0</v>
      </c>
      <c r="R2095">
        <f t="shared" si="177"/>
        <v>0</v>
      </c>
    </row>
    <row r="2096" spans="1:18" ht="15" customHeight="1">
      <c r="A2096" s="17" t="s">
        <v>398</v>
      </c>
      <c r="B2096" s="17" t="s">
        <v>247</v>
      </c>
      <c r="C2096" s="17" t="s">
        <v>36</v>
      </c>
      <c r="D2096" s="17" t="s">
        <v>40</v>
      </c>
      <c r="E2096" s="96" t="s">
        <v>38</v>
      </c>
      <c r="F2096" s="96" t="s">
        <v>38</v>
      </c>
      <c r="G2096" s="19">
        <v>0</v>
      </c>
      <c r="H2096" s="96" t="s">
        <v>38</v>
      </c>
      <c r="I2096" s="96" t="s">
        <v>38</v>
      </c>
      <c r="J2096" s="19">
        <v>18.940000000000001</v>
      </c>
      <c r="K2096" s="19">
        <v>0</v>
      </c>
      <c r="L2096" t="str">
        <f>VLOOKUP(LEFT(A2096,FIND("-",A2096)-1),MASTER!A:C,2,FALSE())</f>
        <v>Silver</v>
      </c>
      <c r="M2096" t="str">
        <f>VLOOKUP(LEFT(A2096,FIND("-",A2096)-1),MASTER!A:C,3,FALSE())</f>
        <v>Sale</v>
      </c>
      <c r="N2096" t="str">
        <f t="shared" si="173"/>
        <v/>
      </c>
      <c r="O2096" t="str">
        <f t="shared" si="174"/>
        <v/>
      </c>
      <c r="P2096">
        <f t="shared" si="175"/>
        <v>0</v>
      </c>
      <c r="Q2096">
        <f t="shared" si="176"/>
        <v>0</v>
      </c>
      <c r="R2096">
        <f t="shared" si="177"/>
        <v>0</v>
      </c>
    </row>
    <row r="2097" spans="1:18" ht="15" customHeight="1">
      <c r="A2097" s="17" t="s">
        <v>398</v>
      </c>
      <c r="B2097" s="17" t="s">
        <v>247</v>
      </c>
      <c r="C2097" s="17" t="s">
        <v>36</v>
      </c>
      <c r="D2097" s="17" t="s">
        <v>41</v>
      </c>
      <c r="E2097" s="96" t="s">
        <v>38</v>
      </c>
      <c r="F2097" s="96" t="s">
        <v>38</v>
      </c>
      <c r="G2097" s="19">
        <v>0</v>
      </c>
      <c r="H2097" s="96" t="s">
        <v>38</v>
      </c>
      <c r="I2097" s="96" t="s">
        <v>38</v>
      </c>
      <c r="J2097" s="19">
        <v>18.940000000000001</v>
      </c>
      <c r="K2097" s="19">
        <v>0</v>
      </c>
      <c r="L2097" t="str">
        <f>VLOOKUP(LEFT(A2097,FIND("-",A2097)-1),MASTER!A:C,2,FALSE())</f>
        <v>Silver</v>
      </c>
      <c r="M2097" t="str">
        <f>VLOOKUP(LEFT(A2097,FIND("-",A2097)-1),MASTER!A:C,3,FALSE())</f>
        <v>Sale</v>
      </c>
      <c r="N2097" t="str">
        <f t="shared" si="173"/>
        <v/>
      </c>
      <c r="O2097" t="str">
        <f t="shared" si="174"/>
        <v/>
      </c>
      <c r="P2097">
        <f t="shared" si="175"/>
        <v>0</v>
      </c>
      <c r="Q2097">
        <f t="shared" si="176"/>
        <v>0</v>
      </c>
      <c r="R2097">
        <f t="shared" si="177"/>
        <v>0</v>
      </c>
    </row>
    <row r="2098" spans="1:18" ht="15" customHeight="1">
      <c r="A2098" s="17" t="s">
        <v>398</v>
      </c>
      <c r="B2098" s="17" t="s">
        <v>247</v>
      </c>
      <c r="C2098" s="17" t="s">
        <v>36</v>
      </c>
      <c r="D2098" s="17" t="s">
        <v>40</v>
      </c>
      <c r="E2098" s="96" t="s">
        <v>38</v>
      </c>
      <c r="F2098" s="96" t="s">
        <v>38</v>
      </c>
      <c r="G2098" s="19">
        <v>0</v>
      </c>
      <c r="H2098" s="96" t="s">
        <v>38</v>
      </c>
      <c r="I2098" s="96" t="s">
        <v>38</v>
      </c>
      <c r="J2098" s="19">
        <v>19.5</v>
      </c>
      <c r="K2098" s="19">
        <v>0</v>
      </c>
      <c r="L2098" t="str">
        <f>VLOOKUP(LEFT(A2098,FIND("-",A2098)-1),MASTER!A:C,2,FALSE())</f>
        <v>Silver</v>
      </c>
      <c r="M2098" t="str">
        <f>VLOOKUP(LEFT(A2098,FIND("-",A2098)-1),MASTER!A:C,3,FALSE())</f>
        <v>Sale</v>
      </c>
      <c r="N2098" t="str">
        <f t="shared" si="173"/>
        <v/>
      </c>
      <c r="O2098" t="str">
        <f t="shared" si="174"/>
        <v/>
      </c>
      <c r="P2098">
        <f t="shared" si="175"/>
        <v>0</v>
      </c>
      <c r="Q2098">
        <f t="shared" si="176"/>
        <v>0</v>
      </c>
      <c r="R2098">
        <f t="shared" si="177"/>
        <v>0</v>
      </c>
    </row>
    <row r="2099" spans="1:18" ht="15" customHeight="1">
      <c r="A2099" s="17" t="s">
        <v>398</v>
      </c>
      <c r="B2099" s="17" t="s">
        <v>247</v>
      </c>
      <c r="C2099" s="17" t="s">
        <v>36</v>
      </c>
      <c r="D2099" s="17" t="s">
        <v>41</v>
      </c>
      <c r="E2099" s="96" t="s">
        <v>38</v>
      </c>
      <c r="F2099" s="96" t="s">
        <v>38</v>
      </c>
      <c r="G2099" s="19">
        <v>0</v>
      </c>
      <c r="H2099" s="96" t="s">
        <v>38</v>
      </c>
      <c r="I2099" s="96" t="s">
        <v>38</v>
      </c>
      <c r="J2099" s="19">
        <v>19.5</v>
      </c>
      <c r="K2099" s="19">
        <v>0</v>
      </c>
      <c r="L2099" t="str">
        <f>VLOOKUP(LEFT(A2099,FIND("-",A2099)-1),MASTER!A:C,2,FALSE())</f>
        <v>Silver</v>
      </c>
      <c r="M2099" t="str">
        <f>VLOOKUP(LEFT(A2099,FIND("-",A2099)-1),MASTER!A:C,3,FALSE())</f>
        <v>Sale</v>
      </c>
      <c r="N2099" t="str">
        <f t="shared" si="173"/>
        <v/>
      </c>
      <c r="O2099" t="str">
        <f t="shared" si="174"/>
        <v/>
      </c>
      <c r="P2099">
        <f t="shared" si="175"/>
        <v>0</v>
      </c>
      <c r="Q2099">
        <f t="shared" si="176"/>
        <v>0</v>
      </c>
      <c r="R2099">
        <f t="shared" si="177"/>
        <v>0</v>
      </c>
    </row>
    <row r="2100" spans="1:18" ht="15" customHeight="1">
      <c r="A2100" s="17" t="s">
        <v>398</v>
      </c>
      <c r="B2100" s="17" t="s">
        <v>247</v>
      </c>
      <c r="C2100" s="17" t="s">
        <v>36</v>
      </c>
      <c r="D2100" s="17" t="s">
        <v>42</v>
      </c>
      <c r="E2100" s="96" t="s">
        <v>38</v>
      </c>
      <c r="F2100" s="96" t="s">
        <v>38</v>
      </c>
      <c r="G2100" s="19">
        <v>0.04</v>
      </c>
      <c r="H2100" s="96" t="s">
        <v>38</v>
      </c>
      <c r="I2100" s="96" t="s">
        <v>38</v>
      </c>
      <c r="J2100" s="19">
        <v>0</v>
      </c>
      <c r="K2100" s="19">
        <v>0</v>
      </c>
      <c r="L2100" t="str">
        <f>VLOOKUP(LEFT(A2100,FIND("-",A2100)-1),MASTER!A:C,2,FALSE())</f>
        <v>Silver</v>
      </c>
      <c r="M2100" t="str">
        <f>VLOOKUP(LEFT(A2100,FIND("-",A2100)-1),MASTER!A:C,3,FALSE())</f>
        <v>Sale</v>
      </c>
      <c r="N2100" t="str">
        <f t="shared" si="173"/>
        <v/>
      </c>
      <c r="O2100" t="str">
        <f t="shared" si="174"/>
        <v/>
      </c>
      <c r="P2100">
        <f t="shared" si="175"/>
        <v>0</v>
      </c>
      <c r="Q2100">
        <f t="shared" si="176"/>
        <v>0</v>
      </c>
      <c r="R2100">
        <f t="shared" si="177"/>
        <v>0</v>
      </c>
    </row>
    <row r="2101" spans="1:18" ht="15" customHeight="1">
      <c r="A2101" s="17" t="s">
        <v>398</v>
      </c>
      <c r="B2101" s="17" t="s">
        <v>247</v>
      </c>
      <c r="C2101" s="17" t="s">
        <v>36</v>
      </c>
      <c r="D2101" s="17" t="s">
        <v>43</v>
      </c>
      <c r="E2101" s="96" t="s">
        <v>38</v>
      </c>
      <c r="F2101" s="96" t="s">
        <v>38</v>
      </c>
      <c r="G2101" s="19">
        <v>36082</v>
      </c>
      <c r="H2101" s="96" t="s">
        <v>38</v>
      </c>
      <c r="I2101" s="96" t="s">
        <v>38</v>
      </c>
      <c r="J2101" s="19">
        <v>0</v>
      </c>
      <c r="K2101" s="19">
        <v>0</v>
      </c>
      <c r="L2101" t="str">
        <f>VLOOKUP(LEFT(A2101,FIND("-",A2101)-1),MASTER!A:C,2,FALSE())</f>
        <v>Silver</v>
      </c>
      <c r="M2101" t="str">
        <f>VLOOKUP(LEFT(A2101,FIND("-",A2101)-1),MASTER!A:C,3,FALSE())</f>
        <v>Sale</v>
      </c>
      <c r="N2101" t="str">
        <f t="shared" si="173"/>
        <v/>
      </c>
      <c r="O2101" t="str">
        <f t="shared" si="174"/>
        <v/>
      </c>
      <c r="P2101">
        <f t="shared" si="175"/>
        <v>0</v>
      </c>
      <c r="Q2101">
        <f t="shared" si="176"/>
        <v>0</v>
      </c>
      <c r="R2101">
        <f t="shared" si="177"/>
        <v>0</v>
      </c>
    </row>
    <row r="2102" spans="1:18" ht="15" customHeight="1">
      <c r="A2102" s="17" t="s">
        <v>400</v>
      </c>
      <c r="B2102" s="17" t="s">
        <v>247</v>
      </c>
      <c r="C2102" s="17" t="s">
        <v>36</v>
      </c>
      <c r="D2102" s="17" t="s">
        <v>44</v>
      </c>
      <c r="E2102" s="96" t="s">
        <v>38</v>
      </c>
      <c r="F2102" s="19">
        <v>0</v>
      </c>
      <c r="G2102" s="19">
        <v>0</v>
      </c>
      <c r="H2102" s="97">
        <v>125.467</v>
      </c>
      <c r="I2102" s="19">
        <v>81.23</v>
      </c>
      <c r="J2102" s="19">
        <v>10191.99</v>
      </c>
      <c r="K2102" s="19">
        <v>10191.99</v>
      </c>
      <c r="L2102" t="str">
        <f>VLOOKUP(LEFT(A2102,FIND("-",A2102)-1),MASTER!A:C,2,FALSE())</f>
        <v>Silver</v>
      </c>
      <c r="M2102" t="str">
        <f>VLOOKUP(LEFT(A2102,FIND("-",A2102)-1),MASTER!A:C,3,FALSE())</f>
        <v>Sale</v>
      </c>
      <c r="N2102">
        <f t="shared" si="173"/>
        <v>125.467</v>
      </c>
      <c r="O2102">
        <f t="shared" si="174"/>
        <v>81.23</v>
      </c>
      <c r="P2102">
        <f t="shared" si="175"/>
        <v>10191.683999999999</v>
      </c>
      <c r="Q2102">
        <f t="shared" si="176"/>
        <v>10191.683999999999</v>
      </c>
      <c r="R2102">
        <f t="shared" si="177"/>
        <v>0</v>
      </c>
    </row>
    <row r="2103" spans="1:18" ht="15" customHeight="1">
      <c r="A2103" s="17" t="s">
        <v>400</v>
      </c>
      <c r="B2103" s="17" t="s">
        <v>247</v>
      </c>
      <c r="C2103" s="17" t="s">
        <v>36</v>
      </c>
      <c r="D2103" s="17" t="s">
        <v>45</v>
      </c>
      <c r="E2103" s="96" t="s">
        <v>38</v>
      </c>
      <c r="F2103" s="96" t="s">
        <v>38</v>
      </c>
      <c r="G2103" s="19">
        <v>0</v>
      </c>
      <c r="H2103" s="96" t="s">
        <v>38</v>
      </c>
      <c r="I2103" s="96" t="s">
        <v>38</v>
      </c>
      <c r="J2103" s="19">
        <v>1707.78</v>
      </c>
      <c r="K2103" s="19">
        <v>1707.78</v>
      </c>
      <c r="L2103" t="str">
        <f>VLOOKUP(LEFT(A2103,FIND("-",A2103)-1),MASTER!A:C,2,FALSE())</f>
        <v>Silver</v>
      </c>
      <c r="M2103" t="str">
        <f>VLOOKUP(LEFT(A2103,FIND("-",A2103)-1),MASTER!A:C,3,FALSE())</f>
        <v>Sale</v>
      </c>
      <c r="N2103" t="str">
        <f t="shared" si="173"/>
        <v/>
      </c>
      <c r="O2103" t="str">
        <f t="shared" si="174"/>
        <v/>
      </c>
      <c r="P2103">
        <f t="shared" si="175"/>
        <v>0</v>
      </c>
      <c r="Q2103">
        <f t="shared" si="176"/>
        <v>0</v>
      </c>
      <c r="R2103">
        <f t="shared" si="177"/>
        <v>0</v>
      </c>
    </row>
    <row r="2104" spans="1:18" ht="15" customHeight="1">
      <c r="A2104" s="17" t="s">
        <v>400</v>
      </c>
      <c r="B2104" s="17" t="s">
        <v>247</v>
      </c>
      <c r="C2104" s="17" t="s">
        <v>36</v>
      </c>
      <c r="D2104" s="17" t="s">
        <v>46</v>
      </c>
      <c r="E2104" s="96" t="s">
        <v>38</v>
      </c>
      <c r="F2104" s="96" t="s">
        <v>38</v>
      </c>
      <c r="G2104" s="19">
        <v>0</v>
      </c>
      <c r="H2104" s="96" t="s">
        <v>38</v>
      </c>
      <c r="I2104" s="96" t="s">
        <v>38</v>
      </c>
      <c r="J2104" s="19">
        <v>152.88</v>
      </c>
      <c r="K2104" s="19">
        <v>0</v>
      </c>
      <c r="L2104" t="str">
        <f>VLOOKUP(LEFT(A2104,FIND("-",A2104)-1),MASTER!A:C,2,FALSE())</f>
        <v>Silver</v>
      </c>
      <c r="M2104" t="str">
        <f>VLOOKUP(LEFT(A2104,FIND("-",A2104)-1),MASTER!A:C,3,FALSE())</f>
        <v>Sale</v>
      </c>
      <c r="N2104" t="str">
        <f t="shared" si="173"/>
        <v/>
      </c>
      <c r="O2104" t="str">
        <f t="shared" si="174"/>
        <v/>
      </c>
      <c r="P2104">
        <f t="shared" si="175"/>
        <v>0</v>
      </c>
      <c r="Q2104">
        <f t="shared" si="176"/>
        <v>0</v>
      </c>
      <c r="R2104">
        <f t="shared" si="177"/>
        <v>0</v>
      </c>
    </row>
    <row r="2105" spans="1:18" ht="15" customHeight="1">
      <c r="A2105" s="17" t="s">
        <v>400</v>
      </c>
      <c r="B2105" s="17" t="s">
        <v>247</v>
      </c>
      <c r="C2105" s="17" t="s">
        <v>36</v>
      </c>
      <c r="D2105" s="17" t="s">
        <v>47</v>
      </c>
      <c r="E2105" s="96" t="s">
        <v>38</v>
      </c>
      <c r="F2105" s="96" t="s">
        <v>38</v>
      </c>
      <c r="G2105" s="19">
        <v>0</v>
      </c>
      <c r="H2105" s="96" t="s">
        <v>38</v>
      </c>
      <c r="I2105" s="96" t="s">
        <v>38</v>
      </c>
      <c r="J2105" s="19">
        <v>152.88</v>
      </c>
      <c r="K2105" s="19">
        <v>0</v>
      </c>
      <c r="L2105" t="str">
        <f>VLOOKUP(LEFT(A2105,FIND("-",A2105)-1),MASTER!A:C,2,FALSE())</f>
        <v>Silver</v>
      </c>
      <c r="M2105" t="str">
        <f>VLOOKUP(LEFT(A2105,FIND("-",A2105)-1),MASTER!A:C,3,FALSE())</f>
        <v>Sale</v>
      </c>
      <c r="N2105" t="str">
        <f t="shared" si="173"/>
        <v/>
      </c>
      <c r="O2105" t="str">
        <f t="shared" si="174"/>
        <v/>
      </c>
      <c r="P2105">
        <f t="shared" si="175"/>
        <v>0</v>
      </c>
      <c r="Q2105">
        <f t="shared" si="176"/>
        <v>0</v>
      </c>
      <c r="R2105">
        <f t="shared" si="177"/>
        <v>0</v>
      </c>
    </row>
    <row r="2106" spans="1:18" ht="15" customHeight="1">
      <c r="A2106" s="17" t="s">
        <v>400</v>
      </c>
      <c r="B2106" s="17" t="s">
        <v>247</v>
      </c>
      <c r="C2106" s="17" t="s">
        <v>36</v>
      </c>
      <c r="D2106" s="17" t="s">
        <v>46</v>
      </c>
      <c r="E2106" s="96" t="s">
        <v>38</v>
      </c>
      <c r="F2106" s="96" t="s">
        <v>38</v>
      </c>
      <c r="G2106" s="19">
        <v>0</v>
      </c>
      <c r="H2106" s="96" t="s">
        <v>38</v>
      </c>
      <c r="I2106" s="96" t="s">
        <v>38</v>
      </c>
      <c r="J2106" s="19">
        <v>25.62</v>
      </c>
      <c r="K2106" s="19">
        <v>0</v>
      </c>
      <c r="L2106" t="str">
        <f>VLOOKUP(LEFT(A2106,FIND("-",A2106)-1),MASTER!A:C,2,FALSE())</f>
        <v>Silver</v>
      </c>
      <c r="M2106" t="str">
        <f>VLOOKUP(LEFT(A2106,FIND("-",A2106)-1),MASTER!A:C,3,FALSE())</f>
        <v>Sale</v>
      </c>
      <c r="N2106" t="str">
        <f t="shared" si="173"/>
        <v/>
      </c>
      <c r="O2106" t="str">
        <f t="shared" si="174"/>
        <v/>
      </c>
      <c r="P2106">
        <f t="shared" si="175"/>
        <v>0</v>
      </c>
      <c r="Q2106">
        <f t="shared" si="176"/>
        <v>0</v>
      </c>
      <c r="R2106">
        <f t="shared" si="177"/>
        <v>0</v>
      </c>
    </row>
    <row r="2107" spans="1:18" ht="15" customHeight="1">
      <c r="A2107" s="17" t="s">
        <v>400</v>
      </c>
      <c r="B2107" s="17" t="s">
        <v>247</v>
      </c>
      <c r="C2107" s="17" t="s">
        <v>36</v>
      </c>
      <c r="D2107" s="17" t="s">
        <v>47</v>
      </c>
      <c r="E2107" s="96" t="s">
        <v>38</v>
      </c>
      <c r="F2107" s="96" t="s">
        <v>38</v>
      </c>
      <c r="G2107" s="19">
        <v>0</v>
      </c>
      <c r="H2107" s="96" t="s">
        <v>38</v>
      </c>
      <c r="I2107" s="96" t="s">
        <v>38</v>
      </c>
      <c r="J2107" s="19">
        <v>25.62</v>
      </c>
      <c r="K2107" s="19">
        <v>0</v>
      </c>
      <c r="L2107" t="str">
        <f>VLOOKUP(LEFT(A2107,FIND("-",A2107)-1),MASTER!A:C,2,FALSE())</f>
        <v>Silver</v>
      </c>
      <c r="M2107" t="str">
        <f>VLOOKUP(LEFT(A2107,FIND("-",A2107)-1),MASTER!A:C,3,FALSE())</f>
        <v>Sale</v>
      </c>
      <c r="N2107" t="str">
        <f t="shared" si="173"/>
        <v/>
      </c>
      <c r="O2107" t="str">
        <f t="shared" si="174"/>
        <v/>
      </c>
      <c r="P2107">
        <f t="shared" si="175"/>
        <v>0</v>
      </c>
      <c r="Q2107">
        <f t="shared" si="176"/>
        <v>0</v>
      </c>
      <c r="R2107">
        <f t="shared" si="177"/>
        <v>0</v>
      </c>
    </row>
    <row r="2108" spans="1:18" ht="15" customHeight="1">
      <c r="A2108" s="17" t="s">
        <v>400</v>
      </c>
      <c r="B2108" s="17" t="s">
        <v>247</v>
      </c>
      <c r="C2108" s="17" t="s">
        <v>36</v>
      </c>
      <c r="D2108" s="17" t="s">
        <v>42</v>
      </c>
      <c r="E2108" s="96" t="s">
        <v>38</v>
      </c>
      <c r="F2108" s="96" t="s">
        <v>38</v>
      </c>
      <c r="G2108" s="19">
        <v>0</v>
      </c>
      <c r="H2108" s="96" t="s">
        <v>38</v>
      </c>
      <c r="I2108" s="96" t="s">
        <v>38</v>
      </c>
      <c r="J2108" s="19">
        <v>0.23</v>
      </c>
      <c r="K2108" s="19">
        <v>0</v>
      </c>
      <c r="L2108" t="str">
        <f>VLOOKUP(LEFT(A2108,FIND("-",A2108)-1),MASTER!A:C,2,FALSE())</f>
        <v>Silver</v>
      </c>
      <c r="M2108" t="str">
        <f>VLOOKUP(LEFT(A2108,FIND("-",A2108)-1),MASTER!A:C,3,FALSE())</f>
        <v>Sale</v>
      </c>
      <c r="N2108" t="str">
        <f t="shared" si="173"/>
        <v/>
      </c>
      <c r="O2108" t="str">
        <f t="shared" si="174"/>
        <v/>
      </c>
      <c r="P2108">
        <f t="shared" si="175"/>
        <v>0</v>
      </c>
      <c r="Q2108">
        <f t="shared" si="176"/>
        <v>0</v>
      </c>
      <c r="R2108">
        <f t="shared" si="177"/>
        <v>0</v>
      </c>
    </row>
    <row r="2109" spans="1:18" ht="15" customHeight="1">
      <c r="A2109" s="17" t="s">
        <v>400</v>
      </c>
      <c r="B2109" s="17" t="s">
        <v>247</v>
      </c>
      <c r="C2109" s="17" t="s">
        <v>36</v>
      </c>
      <c r="D2109" s="17" t="s">
        <v>43</v>
      </c>
      <c r="E2109" s="96" t="s">
        <v>38</v>
      </c>
      <c r="F2109" s="96" t="s">
        <v>38</v>
      </c>
      <c r="G2109" s="19">
        <v>12257</v>
      </c>
      <c r="H2109" s="96" t="s">
        <v>38</v>
      </c>
      <c r="I2109" s="96" t="s">
        <v>38</v>
      </c>
      <c r="J2109" s="19">
        <v>0</v>
      </c>
      <c r="K2109" s="19">
        <v>0</v>
      </c>
      <c r="L2109" t="str">
        <f>VLOOKUP(LEFT(A2109,FIND("-",A2109)-1),MASTER!A:C,2,FALSE())</f>
        <v>Silver</v>
      </c>
      <c r="M2109" t="str">
        <f>VLOOKUP(LEFT(A2109,FIND("-",A2109)-1),MASTER!A:C,3,FALSE())</f>
        <v>Sale</v>
      </c>
      <c r="N2109" t="str">
        <f t="shared" si="173"/>
        <v/>
      </c>
      <c r="O2109" t="str">
        <f t="shared" si="174"/>
        <v/>
      </c>
      <c r="P2109">
        <f t="shared" si="175"/>
        <v>0</v>
      </c>
      <c r="Q2109">
        <f t="shared" si="176"/>
        <v>0</v>
      </c>
      <c r="R2109">
        <f t="shared" si="177"/>
        <v>0</v>
      </c>
    </row>
    <row r="2110" spans="1:18" ht="15" customHeight="1">
      <c r="A2110" s="17" t="s">
        <v>401</v>
      </c>
      <c r="B2110" s="17" t="s">
        <v>247</v>
      </c>
      <c r="C2110" s="17" t="s">
        <v>36</v>
      </c>
      <c r="D2110" s="17" t="s">
        <v>44</v>
      </c>
      <c r="E2110" s="96" t="s">
        <v>38</v>
      </c>
      <c r="F2110" s="19">
        <v>0</v>
      </c>
      <c r="G2110" s="19">
        <v>0</v>
      </c>
      <c r="H2110" s="97">
        <v>219.33099999999999</v>
      </c>
      <c r="I2110" s="19">
        <v>81.23</v>
      </c>
      <c r="J2110" s="19">
        <v>10869.52</v>
      </c>
      <c r="K2110" s="19">
        <v>10869.52</v>
      </c>
      <c r="L2110" t="str">
        <f>VLOOKUP(LEFT(A2110,FIND("-",A2110)-1),MASTER!A:C,2,FALSE())</f>
        <v>Silver</v>
      </c>
      <c r="M2110" t="str">
        <f>VLOOKUP(LEFT(A2110,FIND("-",A2110)-1),MASTER!A:C,3,FALSE())</f>
        <v>Sale</v>
      </c>
      <c r="N2110">
        <f t="shared" si="173"/>
        <v>219.33099999999999</v>
      </c>
      <c r="O2110">
        <f t="shared" si="174"/>
        <v>81.23</v>
      </c>
      <c r="P2110">
        <f t="shared" si="175"/>
        <v>17816.257000000001</v>
      </c>
      <c r="Q2110">
        <f t="shared" si="176"/>
        <v>17816.257000000001</v>
      </c>
      <c r="R2110">
        <f t="shared" si="177"/>
        <v>0</v>
      </c>
    </row>
    <row r="2111" spans="1:18" ht="15" customHeight="1">
      <c r="A2111" s="17" t="s">
        <v>401</v>
      </c>
      <c r="B2111" s="17" t="s">
        <v>247</v>
      </c>
      <c r="C2111" s="17" t="s">
        <v>36</v>
      </c>
      <c r="D2111" s="17" t="s">
        <v>45</v>
      </c>
      <c r="E2111" s="96" t="s">
        <v>38</v>
      </c>
      <c r="F2111" s="96" t="s">
        <v>38</v>
      </c>
      <c r="G2111" s="19">
        <v>0</v>
      </c>
      <c r="H2111" s="96" t="s">
        <v>38</v>
      </c>
      <c r="I2111" s="96" t="s">
        <v>38</v>
      </c>
      <c r="J2111" s="19">
        <v>2378.42</v>
      </c>
      <c r="K2111" s="19">
        <v>2378.42</v>
      </c>
      <c r="L2111" t="str">
        <f>VLOOKUP(LEFT(A2111,FIND("-",A2111)-1),MASTER!A:C,2,FALSE())</f>
        <v>Silver</v>
      </c>
      <c r="M2111" t="str">
        <f>VLOOKUP(LEFT(A2111,FIND("-",A2111)-1),MASTER!A:C,3,FALSE())</f>
        <v>Sale</v>
      </c>
      <c r="N2111" t="str">
        <f t="shared" si="173"/>
        <v/>
      </c>
      <c r="O2111" t="str">
        <f t="shared" si="174"/>
        <v/>
      </c>
      <c r="P2111">
        <f t="shared" si="175"/>
        <v>0</v>
      </c>
      <c r="Q2111">
        <f t="shared" si="176"/>
        <v>0</v>
      </c>
      <c r="R2111">
        <f t="shared" si="177"/>
        <v>0</v>
      </c>
    </row>
    <row r="2112" spans="1:18" ht="15" customHeight="1">
      <c r="A2112" s="17" t="s">
        <v>401</v>
      </c>
      <c r="B2112" s="17" t="s">
        <v>247</v>
      </c>
      <c r="C2112" s="17" t="s">
        <v>36</v>
      </c>
      <c r="D2112" s="17" t="s">
        <v>37</v>
      </c>
      <c r="E2112" s="96" t="s">
        <v>38</v>
      </c>
      <c r="F2112" s="96" t="s">
        <v>38</v>
      </c>
      <c r="G2112" s="19">
        <v>0</v>
      </c>
      <c r="H2112" s="96" t="s">
        <v>38</v>
      </c>
      <c r="I2112" s="96" t="s">
        <v>38</v>
      </c>
      <c r="J2112" s="19">
        <v>6946.36</v>
      </c>
      <c r="K2112" s="19">
        <v>6946.36</v>
      </c>
      <c r="L2112" t="str">
        <f>VLOOKUP(LEFT(A2112,FIND("-",A2112)-1),MASTER!A:C,2,FALSE())</f>
        <v>Silver</v>
      </c>
      <c r="M2112" t="str">
        <f>VLOOKUP(LEFT(A2112,FIND("-",A2112)-1),MASTER!A:C,3,FALSE())</f>
        <v>Sale</v>
      </c>
      <c r="N2112" t="str">
        <f t="shared" si="173"/>
        <v/>
      </c>
      <c r="O2112" t="str">
        <f t="shared" si="174"/>
        <v/>
      </c>
      <c r="P2112">
        <f t="shared" si="175"/>
        <v>0</v>
      </c>
      <c r="Q2112">
        <f t="shared" si="176"/>
        <v>0</v>
      </c>
      <c r="R2112">
        <f t="shared" si="177"/>
        <v>0</v>
      </c>
    </row>
    <row r="2113" spans="1:18" ht="15" customHeight="1">
      <c r="A2113" s="17" t="s">
        <v>401</v>
      </c>
      <c r="B2113" s="17" t="s">
        <v>247</v>
      </c>
      <c r="C2113" s="17" t="s">
        <v>36</v>
      </c>
      <c r="D2113" s="17" t="s">
        <v>39</v>
      </c>
      <c r="E2113" s="96" t="s">
        <v>38</v>
      </c>
      <c r="F2113" s="96" t="s">
        <v>38</v>
      </c>
      <c r="G2113" s="19">
        <v>0</v>
      </c>
      <c r="H2113" s="96" t="s">
        <v>38</v>
      </c>
      <c r="I2113" s="96" t="s">
        <v>38</v>
      </c>
      <c r="J2113" s="19">
        <v>1418.93</v>
      </c>
      <c r="K2113" s="19">
        <v>1418.93</v>
      </c>
      <c r="L2113" t="str">
        <f>VLOOKUP(LEFT(A2113,FIND("-",A2113)-1),MASTER!A:C,2,FALSE())</f>
        <v>Silver</v>
      </c>
      <c r="M2113" t="str">
        <f>VLOOKUP(LEFT(A2113,FIND("-",A2113)-1),MASTER!A:C,3,FALSE())</f>
        <v>Sale</v>
      </c>
      <c r="N2113" t="str">
        <f t="shared" si="173"/>
        <v/>
      </c>
      <c r="O2113" t="str">
        <f t="shared" si="174"/>
        <v/>
      </c>
      <c r="P2113">
        <f t="shared" si="175"/>
        <v>0</v>
      </c>
      <c r="Q2113">
        <f t="shared" si="176"/>
        <v>0</v>
      </c>
      <c r="R2113">
        <f t="shared" si="177"/>
        <v>0</v>
      </c>
    </row>
    <row r="2114" spans="1:18" ht="15" customHeight="1">
      <c r="A2114" s="17" t="s">
        <v>401</v>
      </c>
      <c r="B2114" s="17" t="s">
        <v>247</v>
      </c>
      <c r="C2114" s="17" t="s">
        <v>36</v>
      </c>
      <c r="D2114" s="17" t="s">
        <v>46</v>
      </c>
      <c r="E2114" s="96" t="s">
        <v>38</v>
      </c>
      <c r="F2114" s="96" t="s">
        <v>38</v>
      </c>
      <c r="G2114" s="19">
        <v>0</v>
      </c>
      <c r="H2114" s="96" t="s">
        <v>38</v>
      </c>
      <c r="I2114" s="96" t="s">
        <v>38</v>
      </c>
      <c r="J2114" s="19">
        <v>163.04</v>
      </c>
      <c r="K2114" s="19">
        <v>0</v>
      </c>
      <c r="L2114" t="str">
        <f>VLOOKUP(LEFT(A2114,FIND("-",A2114)-1),MASTER!A:C,2,FALSE())</f>
        <v>Silver</v>
      </c>
      <c r="M2114" t="str">
        <f>VLOOKUP(LEFT(A2114,FIND("-",A2114)-1),MASTER!A:C,3,FALSE())</f>
        <v>Sale</v>
      </c>
      <c r="N2114" t="str">
        <f t="shared" si="173"/>
        <v/>
      </c>
      <c r="O2114" t="str">
        <f t="shared" si="174"/>
        <v/>
      </c>
      <c r="P2114">
        <f t="shared" si="175"/>
        <v>0</v>
      </c>
      <c r="Q2114">
        <f t="shared" si="176"/>
        <v>0</v>
      </c>
      <c r="R2114">
        <f t="shared" si="177"/>
        <v>0</v>
      </c>
    </row>
    <row r="2115" spans="1:18" ht="15" customHeight="1">
      <c r="A2115" s="17" t="s">
        <v>401</v>
      </c>
      <c r="B2115" s="17" t="s">
        <v>247</v>
      </c>
      <c r="C2115" s="17" t="s">
        <v>36</v>
      </c>
      <c r="D2115" s="17" t="s">
        <v>47</v>
      </c>
      <c r="E2115" s="96" t="s">
        <v>38</v>
      </c>
      <c r="F2115" s="96" t="s">
        <v>38</v>
      </c>
      <c r="G2115" s="19">
        <v>0</v>
      </c>
      <c r="H2115" s="96" t="s">
        <v>38</v>
      </c>
      <c r="I2115" s="96" t="s">
        <v>38</v>
      </c>
      <c r="J2115" s="19">
        <v>163.04</v>
      </c>
      <c r="K2115" s="19">
        <v>0</v>
      </c>
      <c r="L2115" t="str">
        <f>VLOOKUP(LEFT(A2115,FIND("-",A2115)-1),MASTER!A:C,2,FALSE())</f>
        <v>Silver</v>
      </c>
      <c r="M2115" t="str">
        <f>VLOOKUP(LEFT(A2115,FIND("-",A2115)-1),MASTER!A:C,3,FALSE())</f>
        <v>Sale</v>
      </c>
      <c r="N2115" t="str">
        <f t="shared" si="173"/>
        <v/>
      </c>
      <c r="O2115" t="str">
        <f t="shared" si="174"/>
        <v/>
      </c>
      <c r="P2115">
        <f t="shared" si="175"/>
        <v>0</v>
      </c>
      <c r="Q2115">
        <f t="shared" si="176"/>
        <v>0</v>
      </c>
      <c r="R2115">
        <f t="shared" si="177"/>
        <v>0</v>
      </c>
    </row>
    <row r="2116" spans="1:18" ht="15" customHeight="1">
      <c r="A2116" s="17" t="s">
        <v>401</v>
      </c>
      <c r="B2116" s="17" t="s">
        <v>247</v>
      </c>
      <c r="C2116" s="17" t="s">
        <v>36</v>
      </c>
      <c r="D2116" s="17" t="s">
        <v>46</v>
      </c>
      <c r="E2116" s="96" t="s">
        <v>38</v>
      </c>
      <c r="F2116" s="96" t="s">
        <v>38</v>
      </c>
      <c r="G2116" s="19">
        <v>0</v>
      </c>
      <c r="H2116" s="96" t="s">
        <v>38</v>
      </c>
      <c r="I2116" s="96" t="s">
        <v>38</v>
      </c>
      <c r="J2116" s="19">
        <v>35.68</v>
      </c>
      <c r="K2116" s="19">
        <v>0</v>
      </c>
      <c r="L2116" t="str">
        <f>VLOOKUP(LEFT(A2116,FIND("-",A2116)-1),MASTER!A:C,2,FALSE())</f>
        <v>Silver</v>
      </c>
      <c r="M2116" t="str">
        <f>VLOOKUP(LEFT(A2116,FIND("-",A2116)-1),MASTER!A:C,3,FALSE())</f>
        <v>Sale</v>
      </c>
      <c r="N2116" t="str">
        <f t="shared" si="173"/>
        <v/>
      </c>
      <c r="O2116" t="str">
        <f t="shared" si="174"/>
        <v/>
      </c>
      <c r="P2116">
        <f t="shared" si="175"/>
        <v>0</v>
      </c>
      <c r="Q2116">
        <f t="shared" si="176"/>
        <v>0</v>
      </c>
      <c r="R2116">
        <f t="shared" si="177"/>
        <v>0</v>
      </c>
    </row>
    <row r="2117" spans="1:18" ht="15" customHeight="1">
      <c r="A2117" s="17" t="s">
        <v>401</v>
      </c>
      <c r="B2117" s="17" t="s">
        <v>247</v>
      </c>
      <c r="C2117" s="17" t="s">
        <v>36</v>
      </c>
      <c r="D2117" s="17" t="s">
        <v>47</v>
      </c>
      <c r="E2117" s="96" t="s">
        <v>38</v>
      </c>
      <c r="F2117" s="96" t="s">
        <v>38</v>
      </c>
      <c r="G2117" s="19">
        <v>0</v>
      </c>
      <c r="H2117" s="96" t="s">
        <v>38</v>
      </c>
      <c r="I2117" s="96" t="s">
        <v>38</v>
      </c>
      <c r="J2117" s="19">
        <v>35.68</v>
      </c>
      <c r="K2117" s="19">
        <v>0</v>
      </c>
      <c r="L2117" t="str">
        <f>VLOOKUP(LEFT(A2117,FIND("-",A2117)-1),MASTER!A:C,2,FALSE())</f>
        <v>Silver</v>
      </c>
      <c r="M2117" t="str">
        <f>VLOOKUP(LEFT(A2117,FIND("-",A2117)-1),MASTER!A:C,3,FALSE())</f>
        <v>Sale</v>
      </c>
      <c r="N2117" t="str">
        <f t="shared" si="173"/>
        <v/>
      </c>
      <c r="O2117" t="str">
        <f t="shared" si="174"/>
        <v/>
      </c>
      <c r="P2117">
        <f t="shared" si="175"/>
        <v>0</v>
      </c>
      <c r="Q2117">
        <f t="shared" si="176"/>
        <v>0</v>
      </c>
      <c r="R2117">
        <f t="shared" si="177"/>
        <v>0</v>
      </c>
    </row>
    <row r="2118" spans="1:18" ht="15" customHeight="1">
      <c r="A2118" s="17" t="s">
        <v>401</v>
      </c>
      <c r="B2118" s="17" t="s">
        <v>247</v>
      </c>
      <c r="C2118" s="17" t="s">
        <v>36</v>
      </c>
      <c r="D2118" s="17" t="s">
        <v>40</v>
      </c>
      <c r="E2118" s="96" t="s">
        <v>38</v>
      </c>
      <c r="F2118" s="96" t="s">
        <v>38</v>
      </c>
      <c r="G2118" s="19">
        <v>0</v>
      </c>
      <c r="H2118" s="96" t="s">
        <v>38</v>
      </c>
      <c r="I2118" s="96" t="s">
        <v>38</v>
      </c>
      <c r="J2118" s="19">
        <v>104.2</v>
      </c>
      <c r="K2118" s="19">
        <v>0</v>
      </c>
      <c r="L2118" t="str">
        <f>VLOOKUP(LEFT(A2118,FIND("-",A2118)-1),MASTER!A:C,2,FALSE())</f>
        <v>Silver</v>
      </c>
      <c r="M2118" t="str">
        <f>VLOOKUP(LEFT(A2118,FIND("-",A2118)-1),MASTER!A:C,3,FALSE())</f>
        <v>Sale</v>
      </c>
      <c r="N2118" t="str">
        <f t="shared" si="173"/>
        <v/>
      </c>
      <c r="O2118" t="str">
        <f t="shared" si="174"/>
        <v/>
      </c>
      <c r="P2118">
        <f t="shared" si="175"/>
        <v>0</v>
      </c>
      <c r="Q2118">
        <f t="shared" si="176"/>
        <v>0</v>
      </c>
      <c r="R2118">
        <f t="shared" si="177"/>
        <v>0</v>
      </c>
    </row>
    <row r="2119" spans="1:18" ht="15" customHeight="1">
      <c r="A2119" s="17" t="s">
        <v>401</v>
      </c>
      <c r="B2119" s="17" t="s">
        <v>247</v>
      </c>
      <c r="C2119" s="17" t="s">
        <v>36</v>
      </c>
      <c r="D2119" s="17" t="s">
        <v>41</v>
      </c>
      <c r="E2119" s="96" t="s">
        <v>38</v>
      </c>
      <c r="F2119" s="96" t="s">
        <v>38</v>
      </c>
      <c r="G2119" s="19">
        <v>0</v>
      </c>
      <c r="H2119" s="96" t="s">
        <v>38</v>
      </c>
      <c r="I2119" s="96" t="s">
        <v>38</v>
      </c>
      <c r="J2119" s="19">
        <v>104.2</v>
      </c>
      <c r="K2119" s="19">
        <v>0</v>
      </c>
      <c r="L2119" t="str">
        <f>VLOOKUP(LEFT(A2119,FIND("-",A2119)-1),MASTER!A:C,2,FALSE())</f>
        <v>Silver</v>
      </c>
      <c r="M2119" t="str">
        <f>VLOOKUP(LEFT(A2119,FIND("-",A2119)-1),MASTER!A:C,3,FALSE())</f>
        <v>Sale</v>
      </c>
      <c r="N2119" t="str">
        <f t="shared" si="173"/>
        <v/>
      </c>
      <c r="O2119" t="str">
        <f t="shared" si="174"/>
        <v/>
      </c>
      <c r="P2119">
        <f t="shared" si="175"/>
        <v>0</v>
      </c>
      <c r="Q2119">
        <f t="shared" si="176"/>
        <v>0</v>
      </c>
      <c r="R2119">
        <f t="shared" si="177"/>
        <v>0</v>
      </c>
    </row>
    <row r="2120" spans="1:18" ht="15" customHeight="1">
      <c r="A2120" s="17" t="s">
        <v>401</v>
      </c>
      <c r="B2120" s="17" t="s">
        <v>247</v>
      </c>
      <c r="C2120" s="17" t="s">
        <v>36</v>
      </c>
      <c r="D2120" s="17" t="s">
        <v>40</v>
      </c>
      <c r="E2120" s="96" t="s">
        <v>38</v>
      </c>
      <c r="F2120" s="96" t="s">
        <v>38</v>
      </c>
      <c r="G2120" s="19">
        <v>0</v>
      </c>
      <c r="H2120" s="96" t="s">
        <v>38</v>
      </c>
      <c r="I2120" s="96" t="s">
        <v>38</v>
      </c>
      <c r="J2120" s="19">
        <v>21.28</v>
      </c>
      <c r="K2120" s="19">
        <v>0</v>
      </c>
      <c r="L2120" t="str">
        <f>VLOOKUP(LEFT(A2120,FIND("-",A2120)-1),MASTER!A:C,2,FALSE())</f>
        <v>Silver</v>
      </c>
      <c r="M2120" t="str">
        <f>VLOOKUP(LEFT(A2120,FIND("-",A2120)-1),MASTER!A:C,3,FALSE())</f>
        <v>Sale</v>
      </c>
      <c r="N2120" t="str">
        <f t="shared" si="173"/>
        <v/>
      </c>
      <c r="O2120" t="str">
        <f t="shared" si="174"/>
        <v/>
      </c>
      <c r="P2120">
        <f t="shared" si="175"/>
        <v>0</v>
      </c>
      <c r="Q2120">
        <f t="shared" si="176"/>
        <v>0</v>
      </c>
      <c r="R2120">
        <f t="shared" si="177"/>
        <v>0</v>
      </c>
    </row>
    <row r="2121" spans="1:18" ht="15" customHeight="1">
      <c r="A2121" s="17" t="s">
        <v>401</v>
      </c>
      <c r="B2121" s="17" t="s">
        <v>247</v>
      </c>
      <c r="C2121" s="17" t="s">
        <v>36</v>
      </c>
      <c r="D2121" s="17" t="s">
        <v>41</v>
      </c>
      <c r="E2121" s="96" t="s">
        <v>38</v>
      </c>
      <c r="F2121" s="96" t="s">
        <v>38</v>
      </c>
      <c r="G2121" s="19">
        <v>0</v>
      </c>
      <c r="H2121" s="96" t="s">
        <v>38</v>
      </c>
      <c r="I2121" s="96" t="s">
        <v>38</v>
      </c>
      <c r="J2121" s="19">
        <v>21.28</v>
      </c>
      <c r="K2121" s="19">
        <v>0</v>
      </c>
      <c r="L2121" t="str">
        <f>VLOOKUP(LEFT(A2121,FIND("-",A2121)-1),MASTER!A:C,2,FALSE())</f>
        <v>Silver</v>
      </c>
      <c r="M2121" t="str">
        <f>VLOOKUP(LEFT(A2121,FIND("-",A2121)-1),MASTER!A:C,3,FALSE())</f>
        <v>Sale</v>
      </c>
      <c r="N2121" t="str">
        <f t="shared" si="173"/>
        <v/>
      </c>
      <c r="O2121" t="str">
        <f t="shared" si="174"/>
        <v/>
      </c>
      <c r="P2121">
        <f t="shared" si="175"/>
        <v>0</v>
      </c>
      <c r="Q2121">
        <f t="shared" si="176"/>
        <v>0</v>
      </c>
      <c r="R2121">
        <f t="shared" si="177"/>
        <v>0</v>
      </c>
    </row>
    <row r="2122" spans="1:18" ht="15" customHeight="1">
      <c r="A2122" s="17" t="s">
        <v>401</v>
      </c>
      <c r="B2122" s="17" t="s">
        <v>247</v>
      </c>
      <c r="C2122" s="17" t="s">
        <v>36</v>
      </c>
      <c r="D2122" s="17" t="s">
        <v>42</v>
      </c>
      <c r="E2122" s="96" t="s">
        <v>38</v>
      </c>
      <c r="F2122" s="96" t="s">
        <v>38</v>
      </c>
      <c r="G2122" s="19">
        <v>0</v>
      </c>
      <c r="H2122" s="96" t="s">
        <v>38</v>
      </c>
      <c r="I2122" s="96" t="s">
        <v>38</v>
      </c>
      <c r="J2122" s="19">
        <v>0.37</v>
      </c>
      <c r="K2122" s="19">
        <v>0</v>
      </c>
      <c r="L2122" t="str">
        <f>VLOOKUP(LEFT(A2122,FIND("-",A2122)-1),MASTER!A:C,2,FALSE())</f>
        <v>Silver</v>
      </c>
      <c r="M2122" t="str">
        <f>VLOOKUP(LEFT(A2122,FIND("-",A2122)-1),MASTER!A:C,3,FALSE())</f>
        <v>Sale</v>
      </c>
      <c r="N2122" t="str">
        <f t="shared" si="173"/>
        <v/>
      </c>
      <c r="O2122" t="str">
        <f t="shared" si="174"/>
        <v/>
      </c>
      <c r="P2122">
        <f t="shared" si="175"/>
        <v>0</v>
      </c>
      <c r="Q2122">
        <f t="shared" si="176"/>
        <v>0</v>
      </c>
      <c r="R2122">
        <f t="shared" si="177"/>
        <v>0</v>
      </c>
    </row>
    <row r="2123" spans="1:18" ht="15" customHeight="1">
      <c r="A2123" s="17" t="s">
        <v>401</v>
      </c>
      <c r="B2123" s="17" t="s">
        <v>247</v>
      </c>
      <c r="C2123" s="17" t="s">
        <v>36</v>
      </c>
      <c r="D2123" s="17" t="s">
        <v>43</v>
      </c>
      <c r="E2123" s="96" t="s">
        <v>38</v>
      </c>
      <c r="F2123" s="96" t="s">
        <v>38</v>
      </c>
      <c r="G2123" s="19">
        <v>22262</v>
      </c>
      <c r="H2123" s="96" t="s">
        <v>38</v>
      </c>
      <c r="I2123" s="96" t="s">
        <v>38</v>
      </c>
      <c r="J2123" s="19">
        <v>0</v>
      </c>
      <c r="K2123" s="19">
        <v>0</v>
      </c>
      <c r="L2123" t="str">
        <f>VLOOKUP(LEFT(A2123,FIND("-",A2123)-1),MASTER!A:C,2,FALSE())</f>
        <v>Silver</v>
      </c>
      <c r="M2123" t="str">
        <f>VLOOKUP(LEFT(A2123,FIND("-",A2123)-1),MASTER!A:C,3,FALSE())</f>
        <v>Sale</v>
      </c>
      <c r="N2123" t="str">
        <f t="shared" si="173"/>
        <v/>
      </c>
      <c r="O2123" t="str">
        <f t="shared" si="174"/>
        <v/>
      </c>
      <c r="P2123">
        <f t="shared" si="175"/>
        <v>0</v>
      </c>
      <c r="Q2123">
        <f t="shared" si="176"/>
        <v>0</v>
      </c>
      <c r="R2123">
        <f t="shared" si="177"/>
        <v>0</v>
      </c>
    </row>
    <row r="2124" spans="1:18" ht="15" customHeight="1">
      <c r="A2124" s="17" t="s">
        <v>402</v>
      </c>
      <c r="B2124" s="17" t="s">
        <v>247</v>
      </c>
      <c r="C2124" s="17" t="s">
        <v>36</v>
      </c>
      <c r="D2124" s="17" t="s">
        <v>37</v>
      </c>
      <c r="E2124" s="96" t="s">
        <v>38</v>
      </c>
      <c r="F2124" s="19">
        <v>0</v>
      </c>
      <c r="G2124" s="19">
        <v>0</v>
      </c>
      <c r="H2124" s="97">
        <v>3.145</v>
      </c>
      <c r="I2124" s="19">
        <v>81.23</v>
      </c>
      <c r="J2124" s="19">
        <v>455.53</v>
      </c>
      <c r="K2124" s="19">
        <v>455.53</v>
      </c>
      <c r="L2124" t="str">
        <f>VLOOKUP(LEFT(A2124,FIND("-",A2124)-1),MASTER!A:C,2,FALSE())</f>
        <v>Silver</v>
      </c>
      <c r="M2124" t="str">
        <f>VLOOKUP(LEFT(A2124,FIND("-",A2124)-1),MASTER!A:C,3,FALSE())</f>
        <v>Sale</v>
      </c>
      <c r="N2124">
        <f t="shared" si="173"/>
        <v>3.145</v>
      </c>
      <c r="O2124">
        <f t="shared" si="174"/>
        <v>81.23</v>
      </c>
      <c r="P2124">
        <f t="shared" si="175"/>
        <v>255.46799999999999</v>
      </c>
      <c r="Q2124">
        <f t="shared" si="176"/>
        <v>255.46799999999999</v>
      </c>
      <c r="R2124">
        <f t="shared" si="177"/>
        <v>0</v>
      </c>
    </row>
    <row r="2125" spans="1:18" ht="15" customHeight="1">
      <c r="A2125" s="17" t="s">
        <v>402</v>
      </c>
      <c r="B2125" s="17" t="s">
        <v>247</v>
      </c>
      <c r="C2125" s="17" t="s">
        <v>36</v>
      </c>
      <c r="D2125" s="17" t="s">
        <v>40</v>
      </c>
      <c r="E2125" s="96" t="s">
        <v>38</v>
      </c>
      <c r="F2125" s="96" t="s">
        <v>38</v>
      </c>
      <c r="G2125" s="19">
        <v>0</v>
      </c>
      <c r="H2125" s="96" t="s">
        <v>38</v>
      </c>
      <c r="I2125" s="96" t="s">
        <v>38</v>
      </c>
      <c r="J2125" s="19">
        <v>6.83</v>
      </c>
      <c r="K2125" s="19">
        <v>0</v>
      </c>
      <c r="L2125" t="str">
        <f>VLOOKUP(LEFT(A2125,FIND("-",A2125)-1),MASTER!A:C,2,FALSE())</f>
        <v>Silver</v>
      </c>
      <c r="M2125" t="str">
        <f>VLOOKUP(LEFT(A2125,FIND("-",A2125)-1),MASTER!A:C,3,FALSE())</f>
        <v>Sale</v>
      </c>
      <c r="N2125" t="str">
        <f t="shared" si="173"/>
        <v/>
      </c>
      <c r="O2125" t="str">
        <f t="shared" si="174"/>
        <v/>
      </c>
      <c r="P2125">
        <f t="shared" si="175"/>
        <v>0</v>
      </c>
      <c r="Q2125">
        <f t="shared" si="176"/>
        <v>0</v>
      </c>
      <c r="R2125">
        <f t="shared" si="177"/>
        <v>0</v>
      </c>
    </row>
    <row r="2126" spans="1:18" ht="15" customHeight="1">
      <c r="A2126" s="17" t="s">
        <v>402</v>
      </c>
      <c r="B2126" s="17" t="s">
        <v>247</v>
      </c>
      <c r="C2126" s="17" t="s">
        <v>36</v>
      </c>
      <c r="D2126" s="17" t="s">
        <v>41</v>
      </c>
      <c r="E2126" s="96" t="s">
        <v>38</v>
      </c>
      <c r="F2126" s="96" t="s">
        <v>38</v>
      </c>
      <c r="G2126" s="19">
        <v>0</v>
      </c>
      <c r="H2126" s="96" t="s">
        <v>38</v>
      </c>
      <c r="I2126" s="96" t="s">
        <v>38</v>
      </c>
      <c r="J2126" s="19">
        <v>6.83</v>
      </c>
      <c r="K2126" s="19">
        <v>0</v>
      </c>
      <c r="L2126" t="str">
        <f>VLOOKUP(LEFT(A2126,FIND("-",A2126)-1),MASTER!A:C,2,FALSE())</f>
        <v>Silver</v>
      </c>
      <c r="M2126" t="str">
        <f>VLOOKUP(LEFT(A2126,FIND("-",A2126)-1),MASTER!A:C,3,FALSE())</f>
        <v>Sale</v>
      </c>
      <c r="N2126" t="str">
        <f t="shared" ref="N2126:N2189" si="178">IF(M2126="SALE",H2126,IF(M2126="Purchase",E2126,"False"))</f>
        <v/>
      </c>
      <c r="O2126" t="str">
        <f t="shared" ref="O2126:O2189" si="179">IF(M2126="SALE",I2126,IF(M2126="Purchase",F2126,"False"))</f>
        <v/>
      </c>
      <c r="P2126">
        <f t="shared" ref="P2126:P2189" si="180">IF(AND(N2126="",O2126=""),0,ROUND(N2126*O2126,3))</f>
        <v>0</v>
      </c>
      <c r="Q2126">
        <f t="shared" ref="Q2126:Q2189" si="181">IF(M2126="SALE",P2126,IF(M2126="Purchase",0,"FALSE"))</f>
        <v>0</v>
      </c>
      <c r="R2126">
        <f t="shared" ref="R2126:R2189" si="182">IF(M2126="Purchase",P2126,IF(M2126="Sale",0,"FALSE"))</f>
        <v>0</v>
      </c>
    </row>
    <row r="2127" spans="1:18" ht="15" customHeight="1">
      <c r="A2127" s="17" t="s">
        <v>402</v>
      </c>
      <c r="B2127" s="17" t="s">
        <v>247</v>
      </c>
      <c r="C2127" s="17" t="s">
        <v>36</v>
      </c>
      <c r="D2127" s="17" t="s">
        <v>42</v>
      </c>
      <c r="E2127" s="96" t="s">
        <v>38</v>
      </c>
      <c r="F2127" s="96" t="s">
        <v>38</v>
      </c>
      <c r="G2127" s="19">
        <v>0.19</v>
      </c>
      <c r="H2127" s="96" t="s">
        <v>38</v>
      </c>
      <c r="I2127" s="96" t="s">
        <v>38</v>
      </c>
      <c r="J2127" s="19">
        <v>0</v>
      </c>
      <c r="K2127" s="19">
        <v>0</v>
      </c>
      <c r="L2127" t="str">
        <f>VLOOKUP(LEFT(A2127,FIND("-",A2127)-1),MASTER!A:C,2,FALSE())</f>
        <v>Silver</v>
      </c>
      <c r="M2127" t="str">
        <f>VLOOKUP(LEFT(A2127,FIND("-",A2127)-1),MASTER!A:C,3,FALSE())</f>
        <v>Sale</v>
      </c>
      <c r="N2127" t="str">
        <f t="shared" si="178"/>
        <v/>
      </c>
      <c r="O2127" t="str">
        <f t="shared" si="179"/>
        <v/>
      </c>
      <c r="P2127">
        <f t="shared" si="180"/>
        <v>0</v>
      </c>
      <c r="Q2127">
        <f t="shared" si="181"/>
        <v>0</v>
      </c>
      <c r="R2127">
        <f t="shared" si="182"/>
        <v>0</v>
      </c>
    </row>
    <row r="2128" spans="1:18" ht="15" customHeight="1">
      <c r="A2128" s="17" t="s">
        <v>402</v>
      </c>
      <c r="B2128" s="17" t="s">
        <v>247</v>
      </c>
      <c r="C2128" s="17" t="s">
        <v>36</v>
      </c>
      <c r="D2128" s="17" t="s">
        <v>43</v>
      </c>
      <c r="E2128" s="96" t="s">
        <v>38</v>
      </c>
      <c r="F2128" s="96" t="s">
        <v>38</v>
      </c>
      <c r="G2128" s="19">
        <v>469</v>
      </c>
      <c r="H2128" s="96" t="s">
        <v>38</v>
      </c>
      <c r="I2128" s="96" t="s">
        <v>38</v>
      </c>
      <c r="J2128" s="19">
        <v>0</v>
      </c>
      <c r="K2128" s="19">
        <v>0</v>
      </c>
      <c r="L2128" t="str">
        <f>VLOOKUP(LEFT(A2128,FIND("-",A2128)-1),MASTER!A:C,2,FALSE())</f>
        <v>Silver</v>
      </c>
      <c r="M2128" t="str">
        <f>VLOOKUP(LEFT(A2128,FIND("-",A2128)-1),MASTER!A:C,3,FALSE())</f>
        <v>Sale</v>
      </c>
      <c r="N2128" t="str">
        <f t="shared" si="178"/>
        <v/>
      </c>
      <c r="O2128" t="str">
        <f t="shared" si="179"/>
        <v/>
      </c>
      <c r="P2128">
        <f t="shared" si="180"/>
        <v>0</v>
      </c>
      <c r="Q2128">
        <f t="shared" si="181"/>
        <v>0</v>
      </c>
      <c r="R2128">
        <f t="shared" si="182"/>
        <v>0</v>
      </c>
    </row>
    <row r="2129" spans="1:18" ht="15" customHeight="1">
      <c r="A2129" s="17" t="s">
        <v>403</v>
      </c>
      <c r="B2129" s="17" t="s">
        <v>247</v>
      </c>
      <c r="C2129" s="17" t="s">
        <v>36</v>
      </c>
      <c r="D2129" s="17" t="s">
        <v>37</v>
      </c>
      <c r="E2129" s="96" t="s">
        <v>38</v>
      </c>
      <c r="F2129" s="19">
        <v>0</v>
      </c>
      <c r="G2129" s="19">
        <v>0</v>
      </c>
      <c r="H2129" s="97">
        <v>305.54899999999998</v>
      </c>
      <c r="I2129" s="19">
        <v>81.23</v>
      </c>
      <c r="J2129" s="19">
        <v>5334.76</v>
      </c>
      <c r="K2129" s="19">
        <v>5334.76</v>
      </c>
      <c r="L2129" t="str">
        <f>VLOOKUP(LEFT(A2129,FIND("-",A2129)-1),MASTER!A:C,2,FALSE())</f>
        <v>Silver</v>
      </c>
      <c r="M2129" t="str">
        <f>VLOOKUP(LEFT(A2129,FIND("-",A2129)-1),MASTER!A:C,3,FALSE())</f>
        <v>Sale</v>
      </c>
      <c r="N2129">
        <f t="shared" si="178"/>
        <v>305.54899999999998</v>
      </c>
      <c r="O2129">
        <f t="shared" si="179"/>
        <v>81.23</v>
      </c>
      <c r="P2129">
        <f t="shared" si="180"/>
        <v>24819.744999999999</v>
      </c>
      <c r="Q2129">
        <f t="shared" si="181"/>
        <v>24819.744999999999</v>
      </c>
      <c r="R2129">
        <f t="shared" si="182"/>
        <v>0</v>
      </c>
    </row>
    <row r="2130" spans="1:18" ht="15" customHeight="1">
      <c r="A2130" s="17" t="s">
        <v>403</v>
      </c>
      <c r="B2130" s="17" t="s">
        <v>247</v>
      </c>
      <c r="C2130" s="17" t="s">
        <v>36</v>
      </c>
      <c r="D2130" s="17" t="s">
        <v>39</v>
      </c>
      <c r="E2130" s="96" t="s">
        <v>38</v>
      </c>
      <c r="F2130" s="96" t="s">
        <v>38</v>
      </c>
      <c r="G2130" s="19">
        <v>0</v>
      </c>
      <c r="H2130" s="96" t="s">
        <v>38</v>
      </c>
      <c r="I2130" s="96" t="s">
        <v>38</v>
      </c>
      <c r="J2130" s="19">
        <v>1342.24</v>
      </c>
      <c r="K2130" s="19">
        <v>1342.24</v>
      </c>
      <c r="L2130" t="str">
        <f>VLOOKUP(LEFT(A2130,FIND("-",A2130)-1),MASTER!A:C,2,FALSE())</f>
        <v>Silver</v>
      </c>
      <c r="M2130" t="str">
        <f>VLOOKUP(LEFT(A2130,FIND("-",A2130)-1),MASTER!A:C,3,FALSE())</f>
        <v>Sale</v>
      </c>
      <c r="N2130" t="str">
        <f t="shared" si="178"/>
        <v/>
      </c>
      <c r="O2130" t="str">
        <f t="shared" si="179"/>
        <v/>
      </c>
      <c r="P2130">
        <f t="shared" si="180"/>
        <v>0</v>
      </c>
      <c r="Q2130">
        <f t="shared" si="181"/>
        <v>0</v>
      </c>
      <c r="R2130">
        <f t="shared" si="182"/>
        <v>0</v>
      </c>
    </row>
    <row r="2131" spans="1:18" ht="15" customHeight="1">
      <c r="A2131" s="17" t="s">
        <v>403</v>
      </c>
      <c r="B2131" s="17" t="s">
        <v>247</v>
      </c>
      <c r="C2131" s="17" t="s">
        <v>36</v>
      </c>
      <c r="D2131" s="17" t="s">
        <v>44</v>
      </c>
      <c r="E2131" s="96" t="s">
        <v>38</v>
      </c>
      <c r="F2131" s="96" t="s">
        <v>38</v>
      </c>
      <c r="G2131" s="19">
        <v>0</v>
      </c>
      <c r="H2131" s="96" t="s">
        <v>38</v>
      </c>
      <c r="I2131" s="96" t="s">
        <v>38</v>
      </c>
      <c r="J2131" s="19">
        <v>19484.77</v>
      </c>
      <c r="K2131" s="19">
        <v>19484.77</v>
      </c>
      <c r="L2131" t="str">
        <f>VLOOKUP(LEFT(A2131,FIND("-",A2131)-1),MASTER!A:C,2,FALSE())</f>
        <v>Silver</v>
      </c>
      <c r="M2131" t="str">
        <f>VLOOKUP(LEFT(A2131,FIND("-",A2131)-1),MASTER!A:C,3,FALSE())</f>
        <v>Sale</v>
      </c>
      <c r="N2131" t="str">
        <f t="shared" si="178"/>
        <v/>
      </c>
      <c r="O2131" t="str">
        <f t="shared" si="179"/>
        <v/>
      </c>
      <c r="P2131">
        <f t="shared" si="180"/>
        <v>0</v>
      </c>
      <c r="Q2131">
        <f t="shared" si="181"/>
        <v>0</v>
      </c>
      <c r="R2131">
        <f t="shared" si="182"/>
        <v>0</v>
      </c>
    </row>
    <row r="2132" spans="1:18" ht="15" customHeight="1">
      <c r="A2132" s="17" t="s">
        <v>403</v>
      </c>
      <c r="B2132" s="17" t="s">
        <v>247</v>
      </c>
      <c r="C2132" s="17" t="s">
        <v>36</v>
      </c>
      <c r="D2132" s="17" t="s">
        <v>45</v>
      </c>
      <c r="E2132" s="96" t="s">
        <v>38</v>
      </c>
      <c r="F2132" s="96" t="s">
        <v>38</v>
      </c>
      <c r="G2132" s="19">
        <v>0</v>
      </c>
      <c r="H2132" s="96" t="s">
        <v>38</v>
      </c>
      <c r="I2132" s="96" t="s">
        <v>38</v>
      </c>
      <c r="J2132" s="19">
        <v>3899.44</v>
      </c>
      <c r="K2132" s="19">
        <v>3899.44</v>
      </c>
      <c r="L2132" t="str">
        <f>VLOOKUP(LEFT(A2132,FIND("-",A2132)-1),MASTER!A:C,2,FALSE())</f>
        <v>Silver</v>
      </c>
      <c r="M2132" t="str">
        <f>VLOOKUP(LEFT(A2132,FIND("-",A2132)-1),MASTER!A:C,3,FALSE())</f>
        <v>Sale</v>
      </c>
      <c r="N2132" t="str">
        <f t="shared" si="178"/>
        <v/>
      </c>
      <c r="O2132" t="str">
        <f t="shared" si="179"/>
        <v/>
      </c>
      <c r="P2132">
        <f t="shared" si="180"/>
        <v>0</v>
      </c>
      <c r="Q2132">
        <f t="shared" si="181"/>
        <v>0</v>
      </c>
      <c r="R2132">
        <f t="shared" si="182"/>
        <v>0</v>
      </c>
    </row>
    <row r="2133" spans="1:18" ht="15" customHeight="1">
      <c r="A2133" s="17" t="s">
        <v>403</v>
      </c>
      <c r="B2133" s="17" t="s">
        <v>247</v>
      </c>
      <c r="C2133" s="17" t="s">
        <v>36</v>
      </c>
      <c r="D2133" s="17" t="s">
        <v>40</v>
      </c>
      <c r="E2133" s="96" t="s">
        <v>38</v>
      </c>
      <c r="F2133" s="96" t="s">
        <v>38</v>
      </c>
      <c r="G2133" s="19">
        <v>0</v>
      </c>
      <c r="H2133" s="96" t="s">
        <v>38</v>
      </c>
      <c r="I2133" s="96" t="s">
        <v>38</v>
      </c>
      <c r="J2133" s="19">
        <v>80.02</v>
      </c>
      <c r="K2133" s="19">
        <v>0</v>
      </c>
      <c r="L2133" t="str">
        <f>VLOOKUP(LEFT(A2133,FIND("-",A2133)-1),MASTER!A:C,2,FALSE())</f>
        <v>Silver</v>
      </c>
      <c r="M2133" t="str">
        <f>VLOOKUP(LEFT(A2133,FIND("-",A2133)-1),MASTER!A:C,3,FALSE())</f>
        <v>Sale</v>
      </c>
      <c r="N2133" t="str">
        <f t="shared" si="178"/>
        <v/>
      </c>
      <c r="O2133" t="str">
        <f t="shared" si="179"/>
        <v/>
      </c>
      <c r="P2133">
        <f t="shared" si="180"/>
        <v>0</v>
      </c>
      <c r="Q2133">
        <f t="shared" si="181"/>
        <v>0</v>
      </c>
      <c r="R2133">
        <f t="shared" si="182"/>
        <v>0</v>
      </c>
    </row>
    <row r="2134" spans="1:18" ht="15" customHeight="1">
      <c r="A2134" s="17" t="s">
        <v>403</v>
      </c>
      <c r="B2134" s="17" t="s">
        <v>247</v>
      </c>
      <c r="C2134" s="17" t="s">
        <v>36</v>
      </c>
      <c r="D2134" s="17" t="s">
        <v>41</v>
      </c>
      <c r="E2134" s="96" t="s">
        <v>38</v>
      </c>
      <c r="F2134" s="96" t="s">
        <v>38</v>
      </c>
      <c r="G2134" s="19">
        <v>0</v>
      </c>
      <c r="H2134" s="96" t="s">
        <v>38</v>
      </c>
      <c r="I2134" s="96" t="s">
        <v>38</v>
      </c>
      <c r="J2134" s="19">
        <v>80.02</v>
      </c>
      <c r="K2134" s="19">
        <v>0</v>
      </c>
      <c r="L2134" t="str">
        <f>VLOOKUP(LEFT(A2134,FIND("-",A2134)-1),MASTER!A:C,2,FALSE())</f>
        <v>Silver</v>
      </c>
      <c r="M2134" t="str">
        <f>VLOOKUP(LEFT(A2134,FIND("-",A2134)-1),MASTER!A:C,3,FALSE())</f>
        <v>Sale</v>
      </c>
      <c r="N2134" t="str">
        <f t="shared" si="178"/>
        <v/>
      </c>
      <c r="O2134" t="str">
        <f t="shared" si="179"/>
        <v/>
      </c>
      <c r="P2134">
        <f t="shared" si="180"/>
        <v>0</v>
      </c>
      <c r="Q2134">
        <f t="shared" si="181"/>
        <v>0</v>
      </c>
      <c r="R2134">
        <f t="shared" si="182"/>
        <v>0</v>
      </c>
    </row>
    <row r="2135" spans="1:18" ht="15" customHeight="1">
      <c r="A2135" s="17" t="s">
        <v>403</v>
      </c>
      <c r="B2135" s="17" t="s">
        <v>247</v>
      </c>
      <c r="C2135" s="17" t="s">
        <v>36</v>
      </c>
      <c r="D2135" s="17" t="s">
        <v>40</v>
      </c>
      <c r="E2135" s="96" t="s">
        <v>38</v>
      </c>
      <c r="F2135" s="96" t="s">
        <v>38</v>
      </c>
      <c r="G2135" s="19">
        <v>0</v>
      </c>
      <c r="H2135" s="96" t="s">
        <v>38</v>
      </c>
      <c r="I2135" s="96" t="s">
        <v>38</v>
      </c>
      <c r="J2135" s="19">
        <v>20.13</v>
      </c>
      <c r="K2135" s="19">
        <v>0</v>
      </c>
      <c r="L2135" t="str">
        <f>VLOOKUP(LEFT(A2135,FIND("-",A2135)-1),MASTER!A:C,2,FALSE())</f>
        <v>Silver</v>
      </c>
      <c r="M2135" t="str">
        <f>VLOOKUP(LEFT(A2135,FIND("-",A2135)-1),MASTER!A:C,3,FALSE())</f>
        <v>Sale</v>
      </c>
      <c r="N2135" t="str">
        <f t="shared" si="178"/>
        <v/>
      </c>
      <c r="O2135" t="str">
        <f t="shared" si="179"/>
        <v/>
      </c>
      <c r="P2135">
        <f t="shared" si="180"/>
        <v>0</v>
      </c>
      <c r="Q2135">
        <f t="shared" si="181"/>
        <v>0</v>
      </c>
      <c r="R2135">
        <f t="shared" si="182"/>
        <v>0</v>
      </c>
    </row>
    <row r="2136" spans="1:18" ht="15" customHeight="1">
      <c r="A2136" s="17" t="s">
        <v>403</v>
      </c>
      <c r="B2136" s="17" t="s">
        <v>247</v>
      </c>
      <c r="C2136" s="17" t="s">
        <v>36</v>
      </c>
      <c r="D2136" s="17" t="s">
        <v>41</v>
      </c>
      <c r="E2136" s="96" t="s">
        <v>38</v>
      </c>
      <c r="F2136" s="96" t="s">
        <v>38</v>
      </c>
      <c r="G2136" s="19">
        <v>0</v>
      </c>
      <c r="H2136" s="96" t="s">
        <v>38</v>
      </c>
      <c r="I2136" s="96" t="s">
        <v>38</v>
      </c>
      <c r="J2136" s="19">
        <v>20.13</v>
      </c>
      <c r="K2136" s="19">
        <v>0</v>
      </c>
      <c r="L2136" t="str">
        <f>VLOOKUP(LEFT(A2136,FIND("-",A2136)-1),MASTER!A:C,2,FALSE())</f>
        <v>Silver</v>
      </c>
      <c r="M2136" t="str">
        <f>VLOOKUP(LEFT(A2136,FIND("-",A2136)-1),MASTER!A:C,3,FALSE())</f>
        <v>Sale</v>
      </c>
      <c r="N2136" t="str">
        <f t="shared" si="178"/>
        <v/>
      </c>
      <c r="O2136" t="str">
        <f t="shared" si="179"/>
        <v/>
      </c>
      <c r="P2136">
        <f t="shared" si="180"/>
        <v>0</v>
      </c>
      <c r="Q2136">
        <f t="shared" si="181"/>
        <v>0</v>
      </c>
      <c r="R2136">
        <f t="shared" si="182"/>
        <v>0</v>
      </c>
    </row>
    <row r="2137" spans="1:18" ht="15" customHeight="1">
      <c r="A2137" s="17" t="s">
        <v>403</v>
      </c>
      <c r="B2137" s="17" t="s">
        <v>247</v>
      </c>
      <c r="C2137" s="17" t="s">
        <v>36</v>
      </c>
      <c r="D2137" s="17" t="s">
        <v>46</v>
      </c>
      <c r="E2137" s="96" t="s">
        <v>38</v>
      </c>
      <c r="F2137" s="96" t="s">
        <v>38</v>
      </c>
      <c r="G2137" s="19">
        <v>0</v>
      </c>
      <c r="H2137" s="96" t="s">
        <v>38</v>
      </c>
      <c r="I2137" s="96" t="s">
        <v>38</v>
      </c>
      <c r="J2137" s="19">
        <v>292.27</v>
      </c>
      <c r="K2137" s="19">
        <v>0</v>
      </c>
      <c r="L2137" t="str">
        <f>VLOOKUP(LEFT(A2137,FIND("-",A2137)-1),MASTER!A:C,2,FALSE())</f>
        <v>Silver</v>
      </c>
      <c r="M2137" t="str">
        <f>VLOOKUP(LEFT(A2137,FIND("-",A2137)-1),MASTER!A:C,3,FALSE())</f>
        <v>Sale</v>
      </c>
      <c r="N2137" t="str">
        <f t="shared" si="178"/>
        <v/>
      </c>
      <c r="O2137" t="str">
        <f t="shared" si="179"/>
        <v/>
      </c>
      <c r="P2137">
        <f t="shared" si="180"/>
        <v>0</v>
      </c>
      <c r="Q2137">
        <f t="shared" si="181"/>
        <v>0</v>
      </c>
      <c r="R2137">
        <f t="shared" si="182"/>
        <v>0</v>
      </c>
    </row>
    <row r="2138" spans="1:18" ht="15" customHeight="1">
      <c r="A2138" s="17" t="s">
        <v>403</v>
      </c>
      <c r="B2138" s="17" t="s">
        <v>247</v>
      </c>
      <c r="C2138" s="17" t="s">
        <v>36</v>
      </c>
      <c r="D2138" s="17" t="s">
        <v>47</v>
      </c>
      <c r="E2138" s="96" t="s">
        <v>38</v>
      </c>
      <c r="F2138" s="96" t="s">
        <v>38</v>
      </c>
      <c r="G2138" s="19">
        <v>0</v>
      </c>
      <c r="H2138" s="96" t="s">
        <v>38</v>
      </c>
      <c r="I2138" s="96" t="s">
        <v>38</v>
      </c>
      <c r="J2138" s="19">
        <v>292.27</v>
      </c>
      <c r="K2138" s="19">
        <v>0</v>
      </c>
      <c r="L2138" t="str">
        <f>VLOOKUP(LEFT(A2138,FIND("-",A2138)-1),MASTER!A:C,2,FALSE())</f>
        <v>Silver</v>
      </c>
      <c r="M2138" t="str">
        <f>VLOOKUP(LEFT(A2138,FIND("-",A2138)-1),MASTER!A:C,3,FALSE())</f>
        <v>Sale</v>
      </c>
      <c r="N2138" t="str">
        <f t="shared" si="178"/>
        <v/>
      </c>
      <c r="O2138" t="str">
        <f t="shared" si="179"/>
        <v/>
      </c>
      <c r="P2138">
        <f t="shared" si="180"/>
        <v>0</v>
      </c>
      <c r="Q2138">
        <f t="shared" si="181"/>
        <v>0</v>
      </c>
      <c r="R2138">
        <f t="shared" si="182"/>
        <v>0</v>
      </c>
    </row>
    <row r="2139" spans="1:18" ht="15" customHeight="1">
      <c r="A2139" s="17" t="s">
        <v>403</v>
      </c>
      <c r="B2139" s="17" t="s">
        <v>247</v>
      </c>
      <c r="C2139" s="17" t="s">
        <v>36</v>
      </c>
      <c r="D2139" s="17" t="s">
        <v>46</v>
      </c>
      <c r="E2139" s="96" t="s">
        <v>38</v>
      </c>
      <c r="F2139" s="96" t="s">
        <v>38</v>
      </c>
      <c r="G2139" s="19">
        <v>0</v>
      </c>
      <c r="H2139" s="96" t="s">
        <v>38</v>
      </c>
      <c r="I2139" s="96" t="s">
        <v>38</v>
      </c>
      <c r="J2139" s="19">
        <v>58.49</v>
      </c>
      <c r="K2139" s="19">
        <v>0</v>
      </c>
      <c r="L2139" t="str">
        <f>VLOOKUP(LEFT(A2139,FIND("-",A2139)-1),MASTER!A:C,2,FALSE())</f>
        <v>Silver</v>
      </c>
      <c r="M2139" t="str">
        <f>VLOOKUP(LEFT(A2139,FIND("-",A2139)-1),MASTER!A:C,3,FALSE())</f>
        <v>Sale</v>
      </c>
      <c r="N2139" t="str">
        <f t="shared" si="178"/>
        <v/>
      </c>
      <c r="O2139" t="str">
        <f t="shared" si="179"/>
        <v/>
      </c>
      <c r="P2139">
        <f t="shared" si="180"/>
        <v>0</v>
      </c>
      <c r="Q2139">
        <f t="shared" si="181"/>
        <v>0</v>
      </c>
      <c r="R2139">
        <f t="shared" si="182"/>
        <v>0</v>
      </c>
    </row>
    <row r="2140" spans="1:18" ht="15" customHeight="1">
      <c r="A2140" s="17" t="s">
        <v>403</v>
      </c>
      <c r="B2140" s="17" t="s">
        <v>247</v>
      </c>
      <c r="C2140" s="17" t="s">
        <v>36</v>
      </c>
      <c r="D2140" s="17" t="s">
        <v>47</v>
      </c>
      <c r="E2140" s="96" t="s">
        <v>38</v>
      </c>
      <c r="F2140" s="96" t="s">
        <v>38</v>
      </c>
      <c r="G2140" s="19">
        <v>0</v>
      </c>
      <c r="H2140" s="96" t="s">
        <v>38</v>
      </c>
      <c r="I2140" s="96" t="s">
        <v>38</v>
      </c>
      <c r="J2140" s="19">
        <v>58.49</v>
      </c>
      <c r="K2140" s="19">
        <v>0</v>
      </c>
      <c r="L2140" t="str">
        <f>VLOOKUP(LEFT(A2140,FIND("-",A2140)-1),MASTER!A:C,2,FALSE())</f>
        <v>Silver</v>
      </c>
      <c r="M2140" t="str">
        <f>VLOOKUP(LEFT(A2140,FIND("-",A2140)-1),MASTER!A:C,3,FALSE())</f>
        <v>Sale</v>
      </c>
      <c r="N2140" t="str">
        <f t="shared" si="178"/>
        <v/>
      </c>
      <c r="O2140" t="str">
        <f t="shared" si="179"/>
        <v/>
      </c>
      <c r="P2140">
        <f t="shared" si="180"/>
        <v>0</v>
      </c>
      <c r="Q2140">
        <f t="shared" si="181"/>
        <v>0</v>
      </c>
      <c r="R2140">
        <f t="shared" si="182"/>
        <v>0</v>
      </c>
    </row>
    <row r="2141" spans="1:18" ht="15" customHeight="1">
      <c r="A2141" s="17" t="s">
        <v>403</v>
      </c>
      <c r="B2141" s="17" t="s">
        <v>247</v>
      </c>
      <c r="C2141" s="17" t="s">
        <v>36</v>
      </c>
      <c r="D2141" s="17" t="s">
        <v>42</v>
      </c>
      <c r="E2141" s="96" t="s">
        <v>38</v>
      </c>
      <c r="F2141" s="96" t="s">
        <v>38</v>
      </c>
      <c r="G2141" s="19">
        <v>0.03</v>
      </c>
      <c r="H2141" s="96" t="s">
        <v>38</v>
      </c>
      <c r="I2141" s="96" t="s">
        <v>38</v>
      </c>
      <c r="J2141" s="19">
        <v>0</v>
      </c>
      <c r="K2141" s="19">
        <v>0</v>
      </c>
      <c r="L2141" t="str">
        <f>VLOOKUP(LEFT(A2141,FIND("-",A2141)-1),MASTER!A:C,2,FALSE())</f>
        <v>Silver</v>
      </c>
      <c r="M2141" t="str">
        <f>VLOOKUP(LEFT(A2141,FIND("-",A2141)-1),MASTER!A:C,3,FALSE())</f>
        <v>Sale</v>
      </c>
      <c r="N2141" t="str">
        <f t="shared" si="178"/>
        <v/>
      </c>
      <c r="O2141" t="str">
        <f t="shared" si="179"/>
        <v/>
      </c>
      <c r="P2141">
        <f t="shared" si="180"/>
        <v>0</v>
      </c>
      <c r="Q2141">
        <f t="shared" si="181"/>
        <v>0</v>
      </c>
      <c r="R2141">
        <f t="shared" si="182"/>
        <v>0</v>
      </c>
    </row>
    <row r="2142" spans="1:18" ht="15" customHeight="1">
      <c r="A2142" s="17" t="s">
        <v>403</v>
      </c>
      <c r="B2142" s="17" t="s">
        <v>247</v>
      </c>
      <c r="C2142" s="17" t="s">
        <v>36</v>
      </c>
      <c r="D2142" s="17" t="s">
        <v>43</v>
      </c>
      <c r="E2142" s="96" t="s">
        <v>38</v>
      </c>
      <c r="F2142" s="96" t="s">
        <v>38</v>
      </c>
      <c r="G2142" s="19">
        <v>30963</v>
      </c>
      <c r="H2142" s="96" t="s">
        <v>38</v>
      </c>
      <c r="I2142" s="96" t="s">
        <v>38</v>
      </c>
      <c r="J2142" s="19">
        <v>0</v>
      </c>
      <c r="K2142" s="19">
        <v>0</v>
      </c>
      <c r="L2142" t="str">
        <f>VLOOKUP(LEFT(A2142,FIND("-",A2142)-1),MASTER!A:C,2,FALSE())</f>
        <v>Silver</v>
      </c>
      <c r="M2142" t="str">
        <f>VLOOKUP(LEFT(A2142,FIND("-",A2142)-1),MASTER!A:C,3,FALSE())</f>
        <v>Sale</v>
      </c>
      <c r="N2142" t="str">
        <f t="shared" si="178"/>
        <v/>
      </c>
      <c r="O2142" t="str">
        <f t="shared" si="179"/>
        <v/>
      </c>
      <c r="P2142">
        <f t="shared" si="180"/>
        <v>0</v>
      </c>
      <c r="Q2142">
        <f t="shared" si="181"/>
        <v>0</v>
      </c>
      <c r="R2142">
        <f t="shared" si="182"/>
        <v>0</v>
      </c>
    </row>
    <row r="2143" spans="1:18" ht="15" customHeight="1">
      <c r="A2143" s="17" t="s">
        <v>404</v>
      </c>
      <c r="B2143" s="17" t="s">
        <v>247</v>
      </c>
      <c r="C2143" s="17" t="s">
        <v>36</v>
      </c>
      <c r="D2143" s="17" t="s">
        <v>37</v>
      </c>
      <c r="E2143" s="96" t="s">
        <v>38</v>
      </c>
      <c r="F2143" s="19">
        <v>0</v>
      </c>
      <c r="G2143" s="19">
        <v>0</v>
      </c>
      <c r="H2143" s="97">
        <v>3.516</v>
      </c>
      <c r="I2143" s="19">
        <v>81.23</v>
      </c>
      <c r="J2143" s="19">
        <v>508.46</v>
      </c>
      <c r="K2143" s="19">
        <v>508.46</v>
      </c>
      <c r="L2143" t="str">
        <f>VLOOKUP(LEFT(A2143,FIND("-",A2143)-1),MASTER!A:C,2,FALSE())</f>
        <v>Silver</v>
      </c>
      <c r="M2143" t="str">
        <f>VLOOKUP(LEFT(A2143,FIND("-",A2143)-1),MASTER!A:C,3,FALSE())</f>
        <v>Sale</v>
      </c>
      <c r="N2143">
        <f t="shared" si="178"/>
        <v>3.516</v>
      </c>
      <c r="O2143">
        <f t="shared" si="179"/>
        <v>81.23</v>
      </c>
      <c r="P2143">
        <f t="shared" si="180"/>
        <v>285.60500000000002</v>
      </c>
      <c r="Q2143">
        <f t="shared" si="181"/>
        <v>285.60500000000002</v>
      </c>
      <c r="R2143">
        <f t="shared" si="182"/>
        <v>0</v>
      </c>
    </row>
    <row r="2144" spans="1:18" ht="15" customHeight="1">
      <c r="A2144" s="17" t="s">
        <v>404</v>
      </c>
      <c r="B2144" s="17" t="s">
        <v>247</v>
      </c>
      <c r="C2144" s="17" t="s">
        <v>36</v>
      </c>
      <c r="D2144" s="17" t="s">
        <v>40</v>
      </c>
      <c r="E2144" s="96" t="s">
        <v>38</v>
      </c>
      <c r="F2144" s="96" t="s">
        <v>38</v>
      </c>
      <c r="G2144" s="19">
        <v>0</v>
      </c>
      <c r="H2144" s="96" t="s">
        <v>38</v>
      </c>
      <c r="I2144" s="96" t="s">
        <v>38</v>
      </c>
      <c r="J2144" s="19">
        <v>7.63</v>
      </c>
      <c r="K2144" s="19">
        <v>0</v>
      </c>
      <c r="L2144" t="str">
        <f>VLOOKUP(LEFT(A2144,FIND("-",A2144)-1),MASTER!A:C,2,FALSE())</f>
        <v>Silver</v>
      </c>
      <c r="M2144" t="str">
        <f>VLOOKUP(LEFT(A2144,FIND("-",A2144)-1),MASTER!A:C,3,FALSE())</f>
        <v>Sale</v>
      </c>
      <c r="N2144" t="str">
        <f t="shared" si="178"/>
        <v/>
      </c>
      <c r="O2144" t="str">
        <f t="shared" si="179"/>
        <v/>
      </c>
      <c r="P2144">
        <f t="shared" si="180"/>
        <v>0</v>
      </c>
      <c r="Q2144">
        <f t="shared" si="181"/>
        <v>0</v>
      </c>
      <c r="R2144">
        <f t="shared" si="182"/>
        <v>0</v>
      </c>
    </row>
    <row r="2145" spans="1:18" ht="15" customHeight="1">
      <c r="A2145" s="17" t="s">
        <v>404</v>
      </c>
      <c r="B2145" s="17" t="s">
        <v>247</v>
      </c>
      <c r="C2145" s="17" t="s">
        <v>36</v>
      </c>
      <c r="D2145" s="17" t="s">
        <v>41</v>
      </c>
      <c r="E2145" s="96" t="s">
        <v>38</v>
      </c>
      <c r="F2145" s="96" t="s">
        <v>38</v>
      </c>
      <c r="G2145" s="19">
        <v>0</v>
      </c>
      <c r="H2145" s="96" t="s">
        <v>38</v>
      </c>
      <c r="I2145" s="96" t="s">
        <v>38</v>
      </c>
      <c r="J2145" s="19">
        <v>7.63</v>
      </c>
      <c r="K2145" s="19">
        <v>0</v>
      </c>
      <c r="L2145" t="str">
        <f>VLOOKUP(LEFT(A2145,FIND("-",A2145)-1),MASTER!A:C,2,FALSE())</f>
        <v>Silver</v>
      </c>
      <c r="M2145" t="str">
        <f>VLOOKUP(LEFT(A2145,FIND("-",A2145)-1),MASTER!A:C,3,FALSE())</f>
        <v>Sale</v>
      </c>
      <c r="N2145" t="str">
        <f t="shared" si="178"/>
        <v/>
      </c>
      <c r="O2145" t="str">
        <f t="shared" si="179"/>
        <v/>
      </c>
      <c r="P2145">
        <f t="shared" si="180"/>
        <v>0</v>
      </c>
      <c r="Q2145">
        <f t="shared" si="181"/>
        <v>0</v>
      </c>
      <c r="R2145">
        <f t="shared" si="182"/>
        <v>0</v>
      </c>
    </row>
    <row r="2146" spans="1:18" ht="15" customHeight="1">
      <c r="A2146" s="17" t="s">
        <v>404</v>
      </c>
      <c r="B2146" s="17" t="s">
        <v>247</v>
      </c>
      <c r="C2146" s="17" t="s">
        <v>36</v>
      </c>
      <c r="D2146" s="17" t="s">
        <v>42</v>
      </c>
      <c r="E2146" s="96" t="s">
        <v>38</v>
      </c>
      <c r="F2146" s="96" t="s">
        <v>38</v>
      </c>
      <c r="G2146" s="19">
        <v>0</v>
      </c>
      <c r="H2146" s="96" t="s">
        <v>38</v>
      </c>
      <c r="I2146" s="96" t="s">
        <v>38</v>
      </c>
      <c r="J2146" s="19">
        <v>0.28000000000000003</v>
      </c>
      <c r="K2146" s="19">
        <v>0</v>
      </c>
      <c r="L2146" t="str">
        <f>VLOOKUP(LEFT(A2146,FIND("-",A2146)-1),MASTER!A:C,2,FALSE())</f>
        <v>Silver</v>
      </c>
      <c r="M2146" t="str">
        <f>VLOOKUP(LEFT(A2146,FIND("-",A2146)-1),MASTER!A:C,3,FALSE())</f>
        <v>Sale</v>
      </c>
      <c r="N2146" t="str">
        <f t="shared" si="178"/>
        <v/>
      </c>
      <c r="O2146" t="str">
        <f t="shared" si="179"/>
        <v/>
      </c>
      <c r="P2146">
        <f t="shared" si="180"/>
        <v>0</v>
      </c>
      <c r="Q2146">
        <f t="shared" si="181"/>
        <v>0</v>
      </c>
      <c r="R2146">
        <f t="shared" si="182"/>
        <v>0</v>
      </c>
    </row>
    <row r="2147" spans="1:18" ht="15" customHeight="1">
      <c r="A2147" s="17" t="s">
        <v>404</v>
      </c>
      <c r="B2147" s="17" t="s">
        <v>247</v>
      </c>
      <c r="C2147" s="17" t="s">
        <v>36</v>
      </c>
      <c r="D2147" s="17" t="s">
        <v>43</v>
      </c>
      <c r="E2147" s="96" t="s">
        <v>38</v>
      </c>
      <c r="F2147" s="96" t="s">
        <v>38</v>
      </c>
      <c r="G2147" s="19">
        <v>524</v>
      </c>
      <c r="H2147" s="96" t="s">
        <v>38</v>
      </c>
      <c r="I2147" s="96" t="s">
        <v>38</v>
      </c>
      <c r="J2147" s="19">
        <v>0</v>
      </c>
      <c r="K2147" s="19">
        <v>0</v>
      </c>
      <c r="L2147" t="str">
        <f>VLOOKUP(LEFT(A2147,FIND("-",A2147)-1),MASTER!A:C,2,FALSE())</f>
        <v>Silver</v>
      </c>
      <c r="M2147" t="str">
        <f>VLOOKUP(LEFT(A2147,FIND("-",A2147)-1),MASTER!A:C,3,FALSE())</f>
        <v>Sale</v>
      </c>
      <c r="N2147" t="str">
        <f t="shared" si="178"/>
        <v/>
      </c>
      <c r="O2147" t="str">
        <f t="shared" si="179"/>
        <v/>
      </c>
      <c r="P2147">
        <f t="shared" si="180"/>
        <v>0</v>
      </c>
      <c r="Q2147">
        <f t="shared" si="181"/>
        <v>0</v>
      </c>
      <c r="R2147">
        <f t="shared" si="182"/>
        <v>0</v>
      </c>
    </row>
    <row r="2148" spans="1:18" ht="15" customHeight="1">
      <c r="A2148" s="17" t="s">
        <v>405</v>
      </c>
      <c r="B2148" s="17" t="s">
        <v>247</v>
      </c>
      <c r="C2148" s="17" t="s">
        <v>36</v>
      </c>
      <c r="D2148" s="17" t="s">
        <v>37</v>
      </c>
      <c r="E2148" s="96" t="s">
        <v>38</v>
      </c>
      <c r="F2148" s="19">
        <v>0</v>
      </c>
      <c r="G2148" s="19">
        <v>0</v>
      </c>
      <c r="H2148" s="97">
        <v>7.77</v>
      </c>
      <c r="I2148" s="19">
        <v>81.23</v>
      </c>
      <c r="J2148" s="19">
        <v>1124.76</v>
      </c>
      <c r="K2148" s="19">
        <v>1124.76</v>
      </c>
      <c r="L2148" t="str">
        <f>VLOOKUP(LEFT(A2148,FIND("-",A2148)-1),MASTER!A:C,2,FALSE())</f>
        <v>Silver</v>
      </c>
      <c r="M2148" t="str">
        <f>VLOOKUP(LEFT(A2148,FIND("-",A2148)-1),MASTER!A:C,3,FALSE())</f>
        <v>Sale</v>
      </c>
      <c r="N2148">
        <f t="shared" si="178"/>
        <v>7.77</v>
      </c>
      <c r="O2148">
        <f t="shared" si="179"/>
        <v>81.23</v>
      </c>
      <c r="P2148">
        <f t="shared" si="180"/>
        <v>631.15700000000004</v>
      </c>
      <c r="Q2148">
        <f t="shared" si="181"/>
        <v>631.15700000000004</v>
      </c>
      <c r="R2148">
        <f t="shared" si="182"/>
        <v>0</v>
      </c>
    </row>
    <row r="2149" spans="1:18" ht="15" customHeight="1">
      <c r="A2149" s="17" t="s">
        <v>405</v>
      </c>
      <c r="B2149" s="17" t="s">
        <v>247</v>
      </c>
      <c r="C2149" s="17" t="s">
        <v>36</v>
      </c>
      <c r="D2149" s="17" t="s">
        <v>40</v>
      </c>
      <c r="E2149" s="96" t="s">
        <v>38</v>
      </c>
      <c r="F2149" s="96" t="s">
        <v>38</v>
      </c>
      <c r="G2149" s="19">
        <v>0</v>
      </c>
      <c r="H2149" s="96" t="s">
        <v>38</v>
      </c>
      <c r="I2149" s="96" t="s">
        <v>38</v>
      </c>
      <c r="J2149" s="19">
        <v>16.87</v>
      </c>
      <c r="K2149" s="19">
        <v>0</v>
      </c>
      <c r="L2149" t="str">
        <f>VLOOKUP(LEFT(A2149,FIND("-",A2149)-1),MASTER!A:C,2,FALSE())</f>
        <v>Silver</v>
      </c>
      <c r="M2149" t="str">
        <f>VLOOKUP(LEFT(A2149,FIND("-",A2149)-1),MASTER!A:C,3,FALSE())</f>
        <v>Sale</v>
      </c>
      <c r="N2149" t="str">
        <f t="shared" si="178"/>
        <v/>
      </c>
      <c r="O2149" t="str">
        <f t="shared" si="179"/>
        <v/>
      </c>
      <c r="P2149">
        <f t="shared" si="180"/>
        <v>0</v>
      </c>
      <c r="Q2149">
        <f t="shared" si="181"/>
        <v>0</v>
      </c>
      <c r="R2149">
        <f t="shared" si="182"/>
        <v>0</v>
      </c>
    </row>
    <row r="2150" spans="1:18" ht="15" customHeight="1">
      <c r="A2150" s="17" t="s">
        <v>405</v>
      </c>
      <c r="B2150" s="17" t="s">
        <v>247</v>
      </c>
      <c r="C2150" s="17" t="s">
        <v>36</v>
      </c>
      <c r="D2150" s="17" t="s">
        <v>41</v>
      </c>
      <c r="E2150" s="96" t="s">
        <v>38</v>
      </c>
      <c r="F2150" s="96" t="s">
        <v>38</v>
      </c>
      <c r="G2150" s="19">
        <v>0</v>
      </c>
      <c r="H2150" s="96" t="s">
        <v>38</v>
      </c>
      <c r="I2150" s="96" t="s">
        <v>38</v>
      </c>
      <c r="J2150" s="19">
        <v>16.87</v>
      </c>
      <c r="K2150" s="19">
        <v>0</v>
      </c>
      <c r="L2150" t="str">
        <f>VLOOKUP(LEFT(A2150,FIND("-",A2150)-1),MASTER!A:C,2,FALSE())</f>
        <v>Silver</v>
      </c>
      <c r="M2150" t="str">
        <f>VLOOKUP(LEFT(A2150,FIND("-",A2150)-1),MASTER!A:C,3,FALSE())</f>
        <v>Sale</v>
      </c>
      <c r="N2150" t="str">
        <f t="shared" si="178"/>
        <v/>
      </c>
      <c r="O2150" t="str">
        <f t="shared" si="179"/>
        <v/>
      </c>
      <c r="P2150">
        <f t="shared" si="180"/>
        <v>0</v>
      </c>
      <c r="Q2150">
        <f t="shared" si="181"/>
        <v>0</v>
      </c>
      <c r="R2150">
        <f t="shared" si="182"/>
        <v>0</v>
      </c>
    </row>
    <row r="2151" spans="1:18" ht="15" customHeight="1">
      <c r="A2151" s="17" t="s">
        <v>405</v>
      </c>
      <c r="B2151" s="17" t="s">
        <v>247</v>
      </c>
      <c r="C2151" s="17" t="s">
        <v>36</v>
      </c>
      <c r="D2151" s="17" t="s">
        <v>42</v>
      </c>
      <c r="E2151" s="96" t="s">
        <v>38</v>
      </c>
      <c r="F2151" s="96" t="s">
        <v>38</v>
      </c>
      <c r="G2151" s="19">
        <v>0</v>
      </c>
      <c r="H2151" s="96" t="s">
        <v>38</v>
      </c>
      <c r="I2151" s="96" t="s">
        <v>38</v>
      </c>
      <c r="J2151" s="19">
        <v>0.5</v>
      </c>
      <c r="K2151" s="19">
        <v>0</v>
      </c>
      <c r="L2151" t="str">
        <f>VLOOKUP(LEFT(A2151,FIND("-",A2151)-1),MASTER!A:C,2,FALSE())</f>
        <v>Silver</v>
      </c>
      <c r="M2151" t="str">
        <f>VLOOKUP(LEFT(A2151,FIND("-",A2151)-1),MASTER!A:C,3,FALSE())</f>
        <v>Sale</v>
      </c>
      <c r="N2151" t="str">
        <f t="shared" si="178"/>
        <v/>
      </c>
      <c r="O2151" t="str">
        <f t="shared" si="179"/>
        <v/>
      </c>
      <c r="P2151">
        <f t="shared" si="180"/>
        <v>0</v>
      </c>
      <c r="Q2151">
        <f t="shared" si="181"/>
        <v>0</v>
      </c>
      <c r="R2151">
        <f t="shared" si="182"/>
        <v>0</v>
      </c>
    </row>
    <row r="2152" spans="1:18" ht="15" customHeight="1">
      <c r="A2152" s="17" t="s">
        <v>405</v>
      </c>
      <c r="B2152" s="17" t="s">
        <v>247</v>
      </c>
      <c r="C2152" s="17" t="s">
        <v>36</v>
      </c>
      <c r="D2152" s="17" t="s">
        <v>43</v>
      </c>
      <c r="E2152" s="96" t="s">
        <v>38</v>
      </c>
      <c r="F2152" s="96" t="s">
        <v>38</v>
      </c>
      <c r="G2152" s="19">
        <v>1159</v>
      </c>
      <c r="H2152" s="96" t="s">
        <v>38</v>
      </c>
      <c r="I2152" s="96" t="s">
        <v>38</v>
      </c>
      <c r="J2152" s="19">
        <v>0</v>
      </c>
      <c r="K2152" s="19">
        <v>0</v>
      </c>
      <c r="L2152" t="str">
        <f>VLOOKUP(LEFT(A2152,FIND("-",A2152)-1),MASTER!A:C,2,FALSE())</f>
        <v>Silver</v>
      </c>
      <c r="M2152" t="str">
        <f>VLOOKUP(LEFT(A2152,FIND("-",A2152)-1),MASTER!A:C,3,FALSE())</f>
        <v>Sale</v>
      </c>
      <c r="N2152" t="str">
        <f t="shared" si="178"/>
        <v/>
      </c>
      <c r="O2152" t="str">
        <f t="shared" si="179"/>
        <v/>
      </c>
      <c r="P2152">
        <f t="shared" si="180"/>
        <v>0</v>
      </c>
      <c r="Q2152">
        <f t="shared" si="181"/>
        <v>0</v>
      </c>
      <c r="R2152">
        <f t="shared" si="182"/>
        <v>0</v>
      </c>
    </row>
    <row r="2153" spans="1:18" ht="15" customHeight="1">
      <c r="A2153" s="17" t="s">
        <v>406</v>
      </c>
      <c r="B2153" s="17" t="s">
        <v>247</v>
      </c>
      <c r="C2153" s="17" t="s">
        <v>36</v>
      </c>
      <c r="D2153" s="17" t="s">
        <v>44</v>
      </c>
      <c r="E2153" s="96" t="s">
        <v>38</v>
      </c>
      <c r="F2153" s="19">
        <v>0</v>
      </c>
      <c r="G2153" s="19">
        <v>0</v>
      </c>
      <c r="H2153" s="97">
        <v>510.71499999999997</v>
      </c>
      <c r="I2153" s="19">
        <v>81.23</v>
      </c>
      <c r="J2153" s="19">
        <v>33685.93</v>
      </c>
      <c r="K2153" s="19">
        <v>33685.93</v>
      </c>
      <c r="L2153" t="str">
        <f>VLOOKUP(LEFT(A2153,FIND("-",A2153)-1),MASTER!A:C,2,FALSE())</f>
        <v>Silver</v>
      </c>
      <c r="M2153" t="str">
        <f>VLOOKUP(LEFT(A2153,FIND("-",A2153)-1),MASTER!A:C,3,FALSE())</f>
        <v>Sale</v>
      </c>
      <c r="N2153">
        <f t="shared" si="178"/>
        <v>510.71499999999997</v>
      </c>
      <c r="O2153">
        <f t="shared" si="179"/>
        <v>81.23</v>
      </c>
      <c r="P2153">
        <f t="shared" si="180"/>
        <v>41485.379000000001</v>
      </c>
      <c r="Q2153">
        <f t="shared" si="181"/>
        <v>41485.379000000001</v>
      </c>
      <c r="R2153">
        <f t="shared" si="182"/>
        <v>0</v>
      </c>
    </row>
    <row r="2154" spans="1:18" ht="15" customHeight="1">
      <c r="A2154" s="17" t="s">
        <v>406</v>
      </c>
      <c r="B2154" s="17" t="s">
        <v>247</v>
      </c>
      <c r="C2154" s="17" t="s">
        <v>36</v>
      </c>
      <c r="D2154" s="17" t="s">
        <v>45</v>
      </c>
      <c r="E2154" s="96" t="s">
        <v>38</v>
      </c>
      <c r="F2154" s="96" t="s">
        <v>38</v>
      </c>
      <c r="G2154" s="19">
        <v>0</v>
      </c>
      <c r="H2154" s="96" t="s">
        <v>38</v>
      </c>
      <c r="I2154" s="96" t="s">
        <v>38</v>
      </c>
      <c r="J2154" s="19">
        <v>6327.1</v>
      </c>
      <c r="K2154" s="19">
        <v>6327.1</v>
      </c>
      <c r="L2154" t="str">
        <f>VLOOKUP(LEFT(A2154,FIND("-",A2154)-1),MASTER!A:C,2,FALSE())</f>
        <v>Silver</v>
      </c>
      <c r="M2154" t="str">
        <f>VLOOKUP(LEFT(A2154,FIND("-",A2154)-1),MASTER!A:C,3,FALSE())</f>
        <v>Sale</v>
      </c>
      <c r="N2154" t="str">
        <f t="shared" si="178"/>
        <v/>
      </c>
      <c r="O2154" t="str">
        <f t="shared" si="179"/>
        <v/>
      </c>
      <c r="P2154">
        <f t="shared" si="180"/>
        <v>0</v>
      </c>
      <c r="Q2154">
        <f t="shared" si="181"/>
        <v>0</v>
      </c>
      <c r="R2154">
        <f t="shared" si="182"/>
        <v>0</v>
      </c>
    </row>
    <row r="2155" spans="1:18" ht="15" customHeight="1">
      <c r="A2155" s="17" t="s">
        <v>406</v>
      </c>
      <c r="B2155" s="17" t="s">
        <v>247</v>
      </c>
      <c r="C2155" s="17" t="s">
        <v>36</v>
      </c>
      <c r="D2155" s="17" t="s">
        <v>37</v>
      </c>
      <c r="E2155" s="96" t="s">
        <v>38</v>
      </c>
      <c r="F2155" s="96" t="s">
        <v>38</v>
      </c>
      <c r="G2155" s="19">
        <v>0</v>
      </c>
      <c r="H2155" s="96" t="s">
        <v>38</v>
      </c>
      <c r="I2155" s="96" t="s">
        <v>38</v>
      </c>
      <c r="J2155" s="19">
        <v>7798.46</v>
      </c>
      <c r="K2155" s="19">
        <v>7798.46</v>
      </c>
      <c r="L2155" t="str">
        <f>VLOOKUP(LEFT(A2155,FIND("-",A2155)-1),MASTER!A:C,2,FALSE())</f>
        <v>Silver</v>
      </c>
      <c r="M2155" t="str">
        <f>VLOOKUP(LEFT(A2155,FIND("-",A2155)-1),MASTER!A:C,3,FALSE())</f>
        <v>Sale</v>
      </c>
      <c r="N2155" t="str">
        <f t="shared" si="178"/>
        <v/>
      </c>
      <c r="O2155" t="str">
        <f t="shared" si="179"/>
        <v/>
      </c>
      <c r="P2155">
        <f t="shared" si="180"/>
        <v>0</v>
      </c>
      <c r="Q2155">
        <f t="shared" si="181"/>
        <v>0</v>
      </c>
      <c r="R2155">
        <f t="shared" si="182"/>
        <v>0</v>
      </c>
    </row>
    <row r="2156" spans="1:18" ht="15" customHeight="1">
      <c r="A2156" s="17" t="s">
        <v>406</v>
      </c>
      <c r="B2156" s="17" t="s">
        <v>247</v>
      </c>
      <c r="C2156" s="17" t="s">
        <v>36</v>
      </c>
      <c r="D2156" s="17" t="s">
        <v>39</v>
      </c>
      <c r="E2156" s="96" t="s">
        <v>38</v>
      </c>
      <c r="F2156" s="96" t="s">
        <v>38</v>
      </c>
      <c r="G2156" s="19">
        <v>0</v>
      </c>
      <c r="H2156" s="96" t="s">
        <v>38</v>
      </c>
      <c r="I2156" s="96" t="s">
        <v>38</v>
      </c>
      <c r="J2156" s="19">
        <v>2019.46</v>
      </c>
      <c r="K2156" s="19">
        <v>2019.46</v>
      </c>
      <c r="L2156" t="str">
        <f>VLOOKUP(LEFT(A2156,FIND("-",A2156)-1),MASTER!A:C,2,FALSE())</f>
        <v>Silver</v>
      </c>
      <c r="M2156" t="str">
        <f>VLOOKUP(LEFT(A2156,FIND("-",A2156)-1),MASTER!A:C,3,FALSE())</f>
        <v>Sale</v>
      </c>
      <c r="N2156" t="str">
        <f t="shared" si="178"/>
        <v/>
      </c>
      <c r="O2156" t="str">
        <f t="shared" si="179"/>
        <v/>
      </c>
      <c r="P2156">
        <f t="shared" si="180"/>
        <v>0</v>
      </c>
      <c r="Q2156">
        <f t="shared" si="181"/>
        <v>0</v>
      </c>
      <c r="R2156">
        <f t="shared" si="182"/>
        <v>0</v>
      </c>
    </row>
    <row r="2157" spans="1:18" ht="15" customHeight="1">
      <c r="A2157" s="17" t="s">
        <v>406</v>
      </c>
      <c r="B2157" s="17" t="s">
        <v>247</v>
      </c>
      <c r="C2157" s="17" t="s">
        <v>36</v>
      </c>
      <c r="D2157" s="17" t="s">
        <v>46</v>
      </c>
      <c r="E2157" s="96" t="s">
        <v>38</v>
      </c>
      <c r="F2157" s="96" t="s">
        <v>38</v>
      </c>
      <c r="G2157" s="19">
        <v>0</v>
      </c>
      <c r="H2157" s="96" t="s">
        <v>38</v>
      </c>
      <c r="I2157" s="96" t="s">
        <v>38</v>
      </c>
      <c r="J2157" s="19">
        <v>505.29</v>
      </c>
      <c r="K2157" s="19">
        <v>0</v>
      </c>
      <c r="L2157" t="str">
        <f>VLOOKUP(LEFT(A2157,FIND("-",A2157)-1),MASTER!A:C,2,FALSE())</f>
        <v>Silver</v>
      </c>
      <c r="M2157" t="str">
        <f>VLOOKUP(LEFT(A2157,FIND("-",A2157)-1),MASTER!A:C,3,FALSE())</f>
        <v>Sale</v>
      </c>
      <c r="N2157" t="str">
        <f t="shared" si="178"/>
        <v/>
      </c>
      <c r="O2157" t="str">
        <f t="shared" si="179"/>
        <v/>
      </c>
      <c r="P2157">
        <f t="shared" si="180"/>
        <v>0</v>
      </c>
      <c r="Q2157">
        <f t="shared" si="181"/>
        <v>0</v>
      </c>
      <c r="R2157">
        <f t="shared" si="182"/>
        <v>0</v>
      </c>
    </row>
    <row r="2158" spans="1:18" ht="15" customHeight="1">
      <c r="A2158" s="17" t="s">
        <v>406</v>
      </c>
      <c r="B2158" s="17" t="s">
        <v>247</v>
      </c>
      <c r="C2158" s="17" t="s">
        <v>36</v>
      </c>
      <c r="D2158" s="17" t="s">
        <v>47</v>
      </c>
      <c r="E2158" s="96" t="s">
        <v>38</v>
      </c>
      <c r="F2158" s="96" t="s">
        <v>38</v>
      </c>
      <c r="G2158" s="19">
        <v>0</v>
      </c>
      <c r="H2158" s="96" t="s">
        <v>38</v>
      </c>
      <c r="I2158" s="96" t="s">
        <v>38</v>
      </c>
      <c r="J2158" s="19">
        <v>505.29</v>
      </c>
      <c r="K2158" s="19">
        <v>0</v>
      </c>
      <c r="L2158" t="str">
        <f>VLOOKUP(LEFT(A2158,FIND("-",A2158)-1),MASTER!A:C,2,FALSE())</f>
        <v>Silver</v>
      </c>
      <c r="M2158" t="str">
        <f>VLOOKUP(LEFT(A2158,FIND("-",A2158)-1),MASTER!A:C,3,FALSE())</f>
        <v>Sale</v>
      </c>
      <c r="N2158" t="str">
        <f t="shared" si="178"/>
        <v/>
      </c>
      <c r="O2158" t="str">
        <f t="shared" si="179"/>
        <v/>
      </c>
      <c r="P2158">
        <f t="shared" si="180"/>
        <v>0</v>
      </c>
      <c r="Q2158">
        <f t="shared" si="181"/>
        <v>0</v>
      </c>
      <c r="R2158">
        <f t="shared" si="182"/>
        <v>0</v>
      </c>
    </row>
    <row r="2159" spans="1:18" ht="15" customHeight="1">
      <c r="A2159" s="17" t="s">
        <v>406</v>
      </c>
      <c r="B2159" s="17" t="s">
        <v>247</v>
      </c>
      <c r="C2159" s="17" t="s">
        <v>36</v>
      </c>
      <c r="D2159" s="17" t="s">
        <v>46</v>
      </c>
      <c r="E2159" s="96" t="s">
        <v>38</v>
      </c>
      <c r="F2159" s="96" t="s">
        <v>38</v>
      </c>
      <c r="G2159" s="19">
        <v>0</v>
      </c>
      <c r="H2159" s="96" t="s">
        <v>38</v>
      </c>
      <c r="I2159" s="96" t="s">
        <v>38</v>
      </c>
      <c r="J2159" s="19">
        <v>94.91</v>
      </c>
      <c r="K2159" s="19">
        <v>0</v>
      </c>
      <c r="L2159" t="str">
        <f>VLOOKUP(LEFT(A2159,FIND("-",A2159)-1),MASTER!A:C,2,FALSE())</f>
        <v>Silver</v>
      </c>
      <c r="M2159" t="str">
        <f>VLOOKUP(LEFT(A2159,FIND("-",A2159)-1),MASTER!A:C,3,FALSE())</f>
        <v>Sale</v>
      </c>
      <c r="N2159" t="str">
        <f t="shared" si="178"/>
        <v/>
      </c>
      <c r="O2159" t="str">
        <f t="shared" si="179"/>
        <v/>
      </c>
      <c r="P2159">
        <f t="shared" si="180"/>
        <v>0</v>
      </c>
      <c r="Q2159">
        <f t="shared" si="181"/>
        <v>0</v>
      </c>
      <c r="R2159">
        <f t="shared" si="182"/>
        <v>0</v>
      </c>
    </row>
    <row r="2160" spans="1:18" ht="15" customHeight="1">
      <c r="A2160" s="17" t="s">
        <v>406</v>
      </c>
      <c r="B2160" s="17" t="s">
        <v>247</v>
      </c>
      <c r="C2160" s="17" t="s">
        <v>36</v>
      </c>
      <c r="D2160" s="17" t="s">
        <v>47</v>
      </c>
      <c r="E2160" s="96" t="s">
        <v>38</v>
      </c>
      <c r="F2160" s="96" t="s">
        <v>38</v>
      </c>
      <c r="G2160" s="19">
        <v>0</v>
      </c>
      <c r="H2160" s="96" t="s">
        <v>38</v>
      </c>
      <c r="I2160" s="96" t="s">
        <v>38</v>
      </c>
      <c r="J2160" s="19">
        <v>94.91</v>
      </c>
      <c r="K2160" s="19">
        <v>0</v>
      </c>
      <c r="L2160" t="str">
        <f>VLOOKUP(LEFT(A2160,FIND("-",A2160)-1),MASTER!A:C,2,FALSE())</f>
        <v>Silver</v>
      </c>
      <c r="M2160" t="str">
        <f>VLOOKUP(LEFT(A2160,FIND("-",A2160)-1),MASTER!A:C,3,FALSE())</f>
        <v>Sale</v>
      </c>
      <c r="N2160" t="str">
        <f t="shared" si="178"/>
        <v/>
      </c>
      <c r="O2160" t="str">
        <f t="shared" si="179"/>
        <v/>
      </c>
      <c r="P2160">
        <f t="shared" si="180"/>
        <v>0</v>
      </c>
      <c r="Q2160">
        <f t="shared" si="181"/>
        <v>0</v>
      </c>
      <c r="R2160">
        <f t="shared" si="182"/>
        <v>0</v>
      </c>
    </row>
    <row r="2161" spans="1:18" ht="15" customHeight="1">
      <c r="A2161" s="17" t="s">
        <v>406</v>
      </c>
      <c r="B2161" s="17" t="s">
        <v>247</v>
      </c>
      <c r="C2161" s="17" t="s">
        <v>36</v>
      </c>
      <c r="D2161" s="17" t="s">
        <v>40</v>
      </c>
      <c r="E2161" s="96" t="s">
        <v>38</v>
      </c>
      <c r="F2161" s="96" t="s">
        <v>38</v>
      </c>
      <c r="G2161" s="19">
        <v>0</v>
      </c>
      <c r="H2161" s="96" t="s">
        <v>38</v>
      </c>
      <c r="I2161" s="96" t="s">
        <v>38</v>
      </c>
      <c r="J2161" s="19">
        <v>116.98</v>
      </c>
      <c r="K2161" s="19">
        <v>0</v>
      </c>
      <c r="L2161" t="str">
        <f>VLOOKUP(LEFT(A2161,FIND("-",A2161)-1),MASTER!A:C,2,FALSE())</f>
        <v>Silver</v>
      </c>
      <c r="M2161" t="str">
        <f>VLOOKUP(LEFT(A2161,FIND("-",A2161)-1),MASTER!A:C,3,FALSE())</f>
        <v>Sale</v>
      </c>
      <c r="N2161" t="str">
        <f t="shared" si="178"/>
        <v/>
      </c>
      <c r="O2161" t="str">
        <f t="shared" si="179"/>
        <v/>
      </c>
      <c r="P2161">
        <f t="shared" si="180"/>
        <v>0</v>
      </c>
      <c r="Q2161">
        <f t="shared" si="181"/>
        <v>0</v>
      </c>
      <c r="R2161">
        <f t="shared" si="182"/>
        <v>0</v>
      </c>
    </row>
    <row r="2162" spans="1:18" ht="15" customHeight="1">
      <c r="A2162" s="17" t="s">
        <v>406</v>
      </c>
      <c r="B2162" s="17" t="s">
        <v>247</v>
      </c>
      <c r="C2162" s="17" t="s">
        <v>36</v>
      </c>
      <c r="D2162" s="17" t="s">
        <v>41</v>
      </c>
      <c r="E2162" s="96" t="s">
        <v>38</v>
      </c>
      <c r="F2162" s="96" t="s">
        <v>38</v>
      </c>
      <c r="G2162" s="19">
        <v>0</v>
      </c>
      <c r="H2162" s="96" t="s">
        <v>38</v>
      </c>
      <c r="I2162" s="96" t="s">
        <v>38</v>
      </c>
      <c r="J2162" s="19">
        <v>116.98</v>
      </c>
      <c r="K2162" s="19">
        <v>0</v>
      </c>
      <c r="L2162" t="str">
        <f>VLOOKUP(LEFT(A2162,FIND("-",A2162)-1),MASTER!A:C,2,FALSE())</f>
        <v>Silver</v>
      </c>
      <c r="M2162" t="str">
        <f>VLOOKUP(LEFT(A2162,FIND("-",A2162)-1),MASTER!A:C,3,FALSE())</f>
        <v>Sale</v>
      </c>
      <c r="N2162" t="str">
        <f t="shared" si="178"/>
        <v/>
      </c>
      <c r="O2162" t="str">
        <f t="shared" si="179"/>
        <v/>
      </c>
      <c r="P2162">
        <f t="shared" si="180"/>
        <v>0</v>
      </c>
      <c r="Q2162">
        <f t="shared" si="181"/>
        <v>0</v>
      </c>
      <c r="R2162">
        <f t="shared" si="182"/>
        <v>0</v>
      </c>
    </row>
    <row r="2163" spans="1:18" ht="15" customHeight="1">
      <c r="A2163" s="17" t="s">
        <v>406</v>
      </c>
      <c r="B2163" s="17" t="s">
        <v>247</v>
      </c>
      <c r="C2163" s="17" t="s">
        <v>36</v>
      </c>
      <c r="D2163" s="17" t="s">
        <v>40</v>
      </c>
      <c r="E2163" s="96" t="s">
        <v>38</v>
      </c>
      <c r="F2163" s="96" t="s">
        <v>38</v>
      </c>
      <c r="G2163" s="19">
        <v>0</v>
      </c>
      <c r="H2163" s="96" t="s">
        <v>38</v>
      </c>
      <c r="I2163" s="96" t="s">
        <v>38</v>
      </c>
      <c r="J2163" s="19">
        <v>30.29</v>
      </c>
      <c r="K2163" s="19">
        <v>0</v>
      </c>
      <c r="L2163" t="str">
        <f>VLOOKUP(LEFT(A2163,FIND("-",A2163)-1),MASTER!A:C,2,FALSE())</f>
        <v>Silver</v>
      </c>
      <c r="M2163" t="str">
        <f>VLOOKUP(LEFT(A2163,FIND("-",A2163)-1),MASTER!A:C,3,FALSE())</f>
        <v>Sale</v>
      </c>
      <c r="N2163" t="str">
        <f t="shared" si="178"/>
        <v/>
      </c>
      <c r="O2163" t="str">
        <f t="shared" si="179"/>
        <v/>
      </c>
      <c r="P2163">
        <f t="shared" si="180"/>
        <v>0</v>
      </c>
      <c r="Q2163">
        <f t="shared" si="181"/>
        <v>0</v>
      </c>
      <c r="R2163">
        <f t="shared" si="182"/>
        <v>0</v>
      </c>
    </row>
    <row r="2164" spans="1:18" ht="15" customHeight="1">
      <c r="A2164" s="17" t="s">
        <v>406</v>
      </c>
      <c r="B2164" s="17" t="s">
        <v>247</v>
      </c>
      <c r="C2164" s="17" t="s">
        <v>36</v>
      </c>
      <c r="D2164" s="17" t="s">
        <v>41</v>
      </c>
      <c r="E2164" s="96" t="s">
        <v>38</v>
      </c>
      <c r="F2164" s="96" t="s">
        <v>38</v>
      </c>
      <c r="G2164" s="19">
        <v>0</v>
      </c>
      <c r="H2164" s="96" t="s">
        <v>38</v>
      </c>
      <c r="I2164" s="96" t="s">
        <v>38</v>
      </c>
      <c r="J2164" s="19">
        <v>30.29</v>
      </c>
      <c r="K2164" s="19">
        <v>0</v>
      </c>
      <c r="L2164" t="str">
        <f>VLOOKUP(LEFT(A2164,FIND("-",A2164)-1),MASTER!A:C,2,FALSE())</f>
        <v>Silver</v>
      </c>
      <c r="M2164" t="str">
        <f>VLOOKUP(LEFT(A2164,FIND("-",A2164)-1),MASTER!A:C,3,FALSE())</f>
        <v>Sale</v>
      </c>
      <c r="N2164" t="str">
        <f t="shared" si="178"/>
        <v/>
      </c>
      <c r="O2164" t="str">
        <f t="shared" si="179"/>
        <v/>
      </c>
      <c r="P2164">
        <f t="shared" si="180"/>
        <v>0</v>
      </c>
      <c r="Q2164">
        <f t="shared" si="181"/>
        <v>0</v>
      </c>
      <c r="R2164">
        <f t="shared" si="182"/>
        <v>0</v>
      </c>
    </row>
    <row r="2165" spans="1:18" ht="15" customHeight="1">
      <c r="A2165" s="17" t="s">
        <v>406</v>
      </c>
      <c r="B2165" s="17" t="s">
        <v>247</v>
      </c>
      <c r="C2165" s="17" t="s">
        <v>36</v>
      </c>
      <c r="D2165" s="17" t="s">
        <v>42</v>
      </c>
      <c r="E2165" s="96" t="s">
        <v>38</v>
      </c>
      <c r="F2165" s="96" t="s">
        <v>38</v>
      </c>
      <c r="G2165" s="19">
        <v>0</v>
      </c>
      <c r="H2165" s="96" t="s">
        <v>38</v>
      </c>
      <c r="I2165" s="96" t="s">
        <v>38</v>
      </c>
      <c r="J2165" s="19">
        <v>0.11</v>
      </c>
      <c r="K2165" s="19">
        <v>0</v>
      </c>
      <c r="L2165" t="str">
        <f>VLOOKUP(LEFT(A2165,FIND("-",A2165)-1),MASTER!A:C,2,FALSE())</f>
        <v>Silver</v>
      </c>
      <c r="M2165" t="str">
        <f>VLOOKUP(LEFT(A2165,FIND("-",A2165)-1),MASTER!A:C,3,FALSE())</f>
        <v>Sale</v>
      </c>
      <c r="N2165" t="str">
        <f t="shared" si="178"/>
        <v/>
      </c>
      <c r="O2165" t="str">
        <f t="shared" si="179"/>
        <v/>
      </c>
      <c r="P2165">
        <f t="shared" si="180"/>
        <v>0</v>
      </c>
      <c r="Q2165">
        <f t="shared" si="181"/>
        <v>0</v>
      </c>
      <c r="R2165">
        <f t="shared" si="182"/>
        <v>0</v>
      </c>
    </row>
    <row r="2166" spans="1:18" ht="15" customHeight="1">
      <c r="A2166" s="17" t="s">
        <v>406</v>
      </c>
      <c r="B2166" s="17" t="s">
        <v>247</v>
      </c>
      <c r="C2166" s="17" t="s">
        <v>36</v>
      </c>
      <c r="D2166" s="17" t="s">
        <v>43</v>
      </c>
      <c r="E2166" s="96" t="s">
        <v>38</v>
      </c>
      <c r="F2166" s="96" t="s">
        <v>38</v>
      </c>
      <c r="G2166" s="19">
        <v>51326</v>
      </c>
      <c r="H2166" s="96" t="s">
        <v>38</v>
      </c>
      <c r="I2166" s="96" t="s">
        <v>38</v>
      </c>
      <c r="J2166" s="19">
        <v>0</v>
      </c>
      <c r="K2166" s="19">
        <v>0</v>
      </c>
      <c r="L2166" t="str">
        <f>VLOOKUP(LEFT(A2166,FIND("-",A2166)-1),MASTER!A:C,2,FALSE())</f>
        <v>Silver</v>
      </c>
      <c r="M2166" t="str">
        <f>VLOOKUP(LEFT(A2166,FIND("-",A2166)-1),MASTER!A:C,3,FALSE())</f>
        <v>Sale</v>
      </c>
      <c r="N2166" t="str">
        <f t="shared" si="178"/>
        <v/>
      </c>
      <c r="O2166" t="str">
        <f t="shared" si="179"/>
        <v/>
      </c>
      <c r="P2166">
        <f t="shared" si="180"/>
        <v>0</v>
      </c>
      <c r="Q2166">
        <f t="shared" si="181"/>
        <v>0</v>
      </c>
      <c r="R2166">
        <f t="shared" si="182"/>
        <v>0</v>
      </c>
    </row>
    <row r="2167" spans="1:18" ht="15" customHeight="1">
      <c r="A2167" s="17" t="s">
        <v>407</v>
      </c>
      <c r="B2167" s="17" t="s">
        <v>247</v>
      </c>
      <c r="C2167" s="17" t="s">
        <v>36</v>
      </c>
      <c r="D2167" s="17" t="s">
        <v>37</v>
      </c>
      <c r="E2167" s="96" t="s">
        <v>38</v>
      </c>
      <c r="F2167" s="19">
        <v>0</v>
      </c>
      <c r="G2167" s="19">
        <v>0</v>
      </c>
      <c r="H2167" s="97">
        <v>15.246</v>
      </c>
      <c r="I2167" s="19">
        <v>81.23</v>
      </c>
      <c r="J2167" s="19">
        <v>2207.33</v>
      </c>
      <c r="K2167" s="19">
        <v>2207.33</v>
      </c>
      <c r="L2167" t="str">
        <f>VLOOKUP(LEFT(A2167,FIND("-",A2167)-1),MASTER!A:C,2,FALSE())</f>
        <v>Silver</v>
      </c>
      <c r="M2167" t="str">
        <f>VLOOKUP(LEFT(A2167,FIND("-",A2167)-1),MASTER!A:C,3,FALSE())</f>
        <v>Sale</v>
      </c>
      <c r="N2167">
        <f t="shared" si="178"/>
        <v>15.246</v>
      </c>
      <c r="O2167">
        <f t="shared" si="179"/>
        <v>81.23</v>
      </c>
      <c r="P2167">
        <f t="shared" si="180"/>
        <v>1238.433</v>
      </c>
      <c r="Q2167">
        <f t="shared" si="181"/>
        <v>1238.433</v>
      </c>
      <c r="R2167">
        <f t="shared" si="182"/>
        <v>0</v>
      </c>
    </row>
    <row r="2168" spans="1:18" ht="15" customHeight="1">
      <c r="A2168" s="17" t="s">
        <v>407</v>
      </c>
      <c r="B2168" s="17" t="s">
        <v>247</v>
      </c>
      <c r="C2168" s="17" t="s">
        <v>36</v>
      </c>
      <c r="D2168" s="17" t="s">
        <v>40</v>
      </c>
      <c r="E2168" s="96" t="s">
        <v>38</v>
      </c>
      <c r="F2168" s="96" t="s">
        <v>38</v>
      </c>
      <c r="G2168" s="19">
        <v>0</v>
      </c>
      <c r="H2168" s="96" t="s">
        <v>38</v>
      </c>
      <c r="I2168" s="96" t="s">
        <v>38</v>
      </c>
      <c r="J2168" s="19">
        <v>33.11</v>
      </c>
      <c r="K2168" s="19">
        <v>0</v>
      </c>
      <c r="L2168" t="str">
        <f>VLOOKUP(LEFT(A2168,FIND("-",A2168)-1),MASTER!A:C,2,FALSE())</f>
        <v>Silver</v>
      </c>
      <c r="M2168" t="str">
        <f>VLOOKUP(LEFT(A2168,FIND("-",A2168)-1),MASTER!A:C,3,FALSE())</f>
        <v>Sale</v>
      </c>
      <c r="N2168" t="str">
        <f t="shared" si="178"/>
        <v/>
      </c>
      <c r="O2168" t="str">
        <f t="shared" si="179"/>
        <v/>
      </c>
      <c r="P2168">
        <f t="shared" si="180"/>
        <v>0</v>
      </c>
      <c r="Q2168">
        <f t="shared" si="181"/>
        <v>0</v>
      </c>
      <c r="R2168">
        <f t="shared" si="182"/>
        <v>0</v>
      </c>
    </row>
    <row r="2169" spans="1:18" ht="15" customHeight="1">
      <c r="A2169" s="17" t="s">
        <v>407</v>
      </c>
      <c r="B2169" s="17" t="s">
        <v>247</v>
      </c>
      <c r="C2169" s="17" t="s">
        <v>36</v>
      </c>
      <c r="D2169" s="17" t="s">
        <v>41</v>
      </c>
      <c r="E2169" s="96" t="s">
        <v>38</v>
      </c>
      <c r="F2169" s="96" t="s">
        <v>38</v>
      </c>
      <c r="G2169" s="19">
        <v>0</v>
      </c>
      <c r="H2169" s="96" t="s">
        <v>38</v>
      </c>
      <c r="I2169" s="96" t="s">
        <v>38</v>
      </c>
      <c r="J2169" s="19">
        <v>33.11</v>
      </c>
      <c r="K2169" s="19">
        <v>0</v>
      </c>
      <c r="L2169" t="str">
        <f>VLOOKUP(LEFT(A2169,FIND("-",A2169)-1),MASTER!A:C,2,FALSE())</f>
        <v>Silver</v>
      </c>
      <c r="M2169" t="str">
        <f>VLOOKUP(LEFT(A2169,FIND("-",A2169)-1),MASTER!A:C,3,FALSE())</f>
        <v>Sale</v>
      </c>
      <c r="N2169" t="str">
        <f t="shared" si="178"/>
        <v/>
      </c>
      <c r="O2169" t="str">
        <f t="shared" si="179"/>
        <v/>
      </c>
      <c r="P2169">
        <f t="shared" si="180"/>
        <v>0</v>
      </c>
      <c r="Q2169">
        <f t="shared" si="181"/>
        <v>0</v>
      </c>
      <c r="R2169">
        <f t="shared" si="182"/>
        <v>0</v>
      </c>
    </row>
    <row r="2170" spans="1:18" ht="15" customHeight="1">
      <c r="A2170" s="17" t="s">
        <v>407</v>
      </c>
      <c r="B2170" s="17" t="s">
        <v>247</v>
      </c>
      <c r="C2170" s="17" t="s">
        <v>36</v>
      </c>
      <c r="D2170" s="17" t="s">
        <v>42</v>
      </c>
      <c r="E2170" s="96" t="s">
        <v>38</v>
      </c>
      <c r="F2170" s="96" t="s">
        <v>38</v>
      </c>
      <c r="G2170" s="19">
        <v>0</v>
      </c>
      <c r="H2170" s="96" t="s">
        <v>38</v>
      </c>
      <c r="I2170" s="96" t="s">
        <v>38</v>
      </c>
      <c r="J2170" s="19">
        <v>0.45</v>
      </c>
      <c r="K2170" s="19">
        <v>0</v>
      </c>
      <c r="L2170" t="str">
        <f>VLOOKUP(LEFT(A2170,FIND("-",A2170)-1),MASTER!A:C,2,FALSE())</f>
        <v>Silver</v>
      </c>
      <c r="M2170" t="str">
        <f>VLOOKUP(LEFT(A2170,FIND("-",A2170)-1),MASTER!A:C,3,FALSE())</f>
        <v>Sale</v>
      </c>
      <c r="N2170" t="str">
        <f t="shared" si="178"/>
        <v/>
      </c>
      <c r="O2170" t="str">
        <f t="shared" si="179"/>
        <v/>
      </c>
      <c r="P2170">
        <f t="shared" si="180"/>
        <v>0</v>
      </c>
      <c r="Q2170">
        <f t="shared" si="181"/>
        <v>0</v>
      </c>
      <c r="R2170">
        <f t="shared" si="182"/>
        <v>0</v>
      </c>
    </row>
    <row r="2171" spans="1:18" ht="15" customHeight="1">
      <c r="A2171" s="17" t="s">
        <v>407</v>
      </c>
      <c r="B2171" s="17" t="s">
        <v>247</v>
      </c>
      <c r="C2171" s="17" t="s">
        <v>36</v>
      </c>
      <c r="D2171" s="17" t="s">
        <v>43</v>
      </c>
      <c r="E2171" s="96" t="s">
        <v>38</v>
      </c>
      <c r="F2171" s="96" t="s">
        <v>38</v>
      </c>
      <c r="G2171" s="19">
        <v>2274</v>
      </c>
      <c r="H2171" s="96" t="s">
        <v>38</v>
      </c>
      <c r="I2171" s="96" t="s">
        <v>38</v>
      </c>
      <c r="J2171" s="19">
        <v>0</v>
      </c>
      <c r="K2171" s="19">
        <v>0</v>
      </c>
      <c r="L2171" t="str">
        <f>VLOOKUP(LEFT(A2171,FIND("-",A2171)-1),MASTER!A:C,2,FALSE())</f>
        <v>Silver</v>
      </c>
      <c r="M2171" t="str">
        <f>VLOOKUP(LEFT(A2171,FIND("-",A2171)-1),MASTER!A:C,3,FALSE())</f>
        <v>Sale</v>
      </c>
      <c r="N2171" t="str">
        <f t="shared" si="178"/>
        <v/>
      </c>
      <c r="O2171" t="str">
        <f t="shared" si="179"/>
        <v/>
      </c>
      <c r="P2171">
        <f t="shared" si="180"/>
        <v>0</v>
      </c>
      <c r="Q2171">
        <f t="shared" si="181"/>
        <v>0</v>
      </c>
      <c r="R2171">
        <f t="shared" si="182"/>
        <v>0</v>
      </c>
    </row>
    <row r="2172" spans="1:18" ht="15" customHeight="1">
      <c r="A2172" s="17" t="s">
        <v>408</v>
      </c>
      <c r="B2172" s="17" t="s">
        <v>247</v>
      </c>
      <c r="C2172" s="17" t="s">
        <v>36</v>
      </c>
      <c r="D2172" s="17" t="s">
        <v>37</v>
      </c>
      <c r="E2172" s="96" t="s">
        <v>38</v>
      </c>
      <c r="F2172" s="19">
        <v>0</v>
      </c>
      <c r="G2172" s="19">
        <v>0</v>
      </c>
      <c r="H2172" s="97">
        <v>5.181</v>
      </c>
      <c r="I2172" s="19">
        <v>81.23</v>
      </c>
      <c r="J2172" s="19">
        <v>750.29</v>
      </c>
      <c r="K2172" s="19">
        <v>750.29</v>
      </c>
      <c r="L2172" t="str">
        <f>VLOOKUP(LEFT(A2172,FIND("-",A2172)-1),MASTER!A:C,2,FALSE())</f>
        <v>Silver</v>
      </c>
      <c r="M2172" t="str">
        <f>VLOOKUP(LEFT(A2172,FIND("-",A2172)-1),MASTER!A:C,3,FALSE())</f>
        <v>Sale</v>
      </c>
      <c r="N2172">
        <f t="shared" si="178"/>
        <v>5.181</v>
      </c>
      <c r="O2172">
        <f t="shared" si="179"/>
        <v>81.23</v>
      </c>
      <c r="P2172">
        <f t="shared" si="180"/>
        <v>420.85300000000001</v>
      </c>
      <c r="Q2172">
        <f t="shared" si="181"/>
        <v>420.85300000000001</v>
      </c>
      <c r="R2172">
        <f t="shared" si="182"/>
        <v>0</v>
      </c>
    </row>
    <row r="2173" spans="1:18" ht="15" customHeight="1">
      <c r="A2173" s="17" t="s">
        <v>408</v>
      </c>
      <c r="B2173" s="17" t="s">
        <v>247</v>
      </c>
      <c r="C2173" s="17" t="s">
        <v>36</v>
      </c>
      <c r="D2173" s="17" t="s">
        <v>40</v>
      </c>
      <c r="E2173" s="96" t="s">
        <v>38</v>
      </c>
      <c r="F2173" s="96" t="s">
        <v>38</v>
      </c>
      <c r="G2173" s="19">
        <v>0</v>
      </c>
      <c r="H2173" s="96" t="s">
        <v>38</v>
      </c>
      <c r="I2173" s="96" t="s">
        <v>38</v>
      </c>
      <c r="J2173" s="19">
        <v>11.25</v>
      </c>
      <c r="K2173" s="19">
        <v>0</v>
      </c>
      <c r="L2173" t="str">
        <f>VLOOKUP(LEFT(A2173,FIND("-",A2173)-1),MASTER!A:C,2,FALSE())</f>
        <v>Silver</v>
      </c>
      <c r="M2173" t="str">
        <f>VLOOKUP(LEFT(A2173,FIND("-",A2173)-1),MASTER!A:C,3,FALSE())</f>
        <v>Sale</v>
      </c>
      <c r="N2173" t="str">
        <f t="shared" si="178"/>
        <v/>
      </c>
      <c r="O2173" t="str">
        <f t="shared" si="179"/>
        <v/>
      </c>
      <c r="P2173">
        <f t="shared" si="180"/>
        <v>0</v>
      </c>
      <c r="Q2173">
        <f t="shared" si="181"/>
        <v>0</v>
      </c>
      <c r="R2173">
        <f t="shared" si="182"/>
        <v>0</v>
      </c>
    </row>
    <row r="2174" spans="1:18" ht="15" customHeight="1">
      <c r="A2174" s="17" t="s">
        <v>408</v>
      </c>
      <c r="B2174" s="17" t="s">
        <v>247</v>
      </c>
      <c r="C2174" s="17" t="s">
        <v>36</v>
      </c>
      <c r="D2174" s="17" t="s">
        <v>41</v>
      </c>
      <c r="E2174" s="96" t="s">
        <v>38</v>
      </c>
      <c r="F2174" s="96" t="s">
        <v>38</v>
      </c>
      <c r="G2174" s="19">
        <v>0</v>
      </c>
      <c r="H2174" s="96" t="s">
        <v>38</v>
      </c>
      <c r="I2174" s="96" t="s">
        <v>38</v>
      </c>
      <c r="J2174" s="19">
        <v>11.25</v>
      </c>
      <c r="K2174" s="19">
        <v>0</v>
      </c>
      <c r="L2174" t="str">
        <f>VLOOKUP(LEFT(A2174,FIND("-",A2174)-1),MASTER!A:C,2,FALSE())</f>
        <v>Silver</v>
      </c>
      <c r="M2174" t="str">
        <f>VLOOKUP(LEFT(A2174,FIND("-",A2174)-1),MASTER!A:C,3,FALSE())</f>
        <v>Sale</v>
      </c>
      <c r="N2174" t="str">
        <f t="shared" si="178"/>
        <v/>
      </c>
      <c r="O2174" t="str">
        <f t="shared" si="179"/>
        <v/>
      </c>
      <c r="P2174">
        <f t="shared" si="180"/>
        <v>0</v>
      </c>
      <c r="Q2174">
        <f t="shared" si="181"/>
        <v>0</v>
      </c>
      <c r="R2174">
        <f t="shared" si="182"/>
        <v>0</v>
      </c>
    </row>
    <row r="2175" spans="1:18" ht="15" customHeight="1">
      <c r="A2175" s="17" t="s">
        <v>408</v>
      </c>
      <c r="B2175" s="17" t="s">
        <v>247</v>
      </c>
      <c r="C2175" s="17" t="s">
        <v>36</v>
      </c>
      <c r="D2175" s="17" t="s">
        <v>42</v>
      </c>
      <c r="E2175" s="96" t="s">
        <v>38</v>
      </c>
      <c r="F2175" s="96" t="s">
        <v>38</v>
      </c>
      <c r="G2175" s="19">
        <v>0</v>
      </c>
      <c r="H2175" s="96" t="s">
        <v>38</v>
      </c>
      <c r="I2175" s="96" t="s">
        <v>38</v>
      </c>
      <c r="J2175" s="19">
        <v>0.21</v>
      </c>
      <c r="K2175" s="19">
        <v>0</v>
      </c>
      <c r="L2175" t="str">
        <f>VLOOKUP(LEFT(A2175,FIND("-",A2175)-1),MASTER!A:C,2,FALSE())</f>
        <v>Silver</v>
      </c>
      <c r="M2175" t="str">
        <f>VLOOKUP(LEFT(A2175,FIND("-",A2175)-1),MASTER!A:C,3,FALSE())</f>
        <v>Sale</v>
      </c>
      <c r="N2175" t="str">
        <f t="shared" si="178"/>
        <v/>
      </c>
      <c r="O2175" t="str">
        <f t="shared" si="179"/>
        <v/>
      </c>
      <c r="P2175">
        <f t="shared" si="180"/>
        <v>0</v>
      </c>
      <c r="Q2175">
        <f t="shared" si="181"/>
        <v>0</v>
      </c>
      <c r="R2175">
        <f t="shared" si="182"/>
        <v>0</v>
      </c>
    </row>
    <row r="2176" spans="1:18" ht="15" customHeight="1">
      <c r="A2176" s="17" t="s">
        <v>408</v>
      </c>
      <c r="B2176" s="17" t="s">
        <v>247</v>
      </c>
      <c r="C2176" s="17" t="s">
        <v>36</v>
      </c>
      <c r="D2176" s="17" t="s">
        <v>43</v>
      </c>
      <c r="E2176" s="96" t="s">
        <v>38</v>
      </c>
      <c r="F2176" s="96" t="s">
        <v>38</v>
      </c>
      <c r="G2176" s="19">
        <v>773</v>
      </c>
      <c r="H2176" s="96" t="s">
        <v>38</v>
      </c>
      <c r="I2176" s="96" t="s">
        <v>38</v>
      </c>
      <c r="J2176" s="19">
        <v>0</v>
      </c>
      <c r="K2176" s="19">
        <v>0</v>
      </c>
      <c r="L2176" t="str">
        <f>VLOOKUP(LEFT(A2176,FIND("-",A2176)-1),MASTER!A:C,2,FALSE())</f>
        <v>Silver</v>
      </c>
      <c r="M2176" t="str">
        <f>VLOOKUP(LEFT(A2176,FIND("-",A2176)-1),MASTER!A:C,3,FALSE())</f>
        <v>Sale</v>
      </c>
      <c r="N2176" t="str">
        <f t="shared" si="178"/>
        <v/>
      </c>
      <c r="O2176" t="str">
        <f t="shared" si="179"/>
        <v/>
      </c>
      <c r="P2176">
        <f t="shared" si="180"/>
        <v>0</v>
      </c>
      <c r="Q2176">
        <f t="shared" si="181"/>
        <v>0</v>
      </c>
      <c r="R2176">
        <f t="shared" si="182"/>
        <v>0</v>
      </c>
    </row>
    <row r="2177" spans="1:18" ht="15" customHeight="1">
      <c r="A2177" s="17" t="s">
        <v>409</v>
      </c>
      <c r="B2177" s="17" t="s">
        <v>247</v>
      </c>
      <c r="C2177" s="17" t="s">
        <v>36</v>
      </c>
      <c r="D2177" s="17" t="s">
        <v>37</v>
      </c>
      <c r="E2177" s="96" t="s">
        <v>38</v>
      </c>
      <c r="F2177" s="19">
        <v>0</v>
      </c>
      <c r="G2177" s="19">
        <v>0</v>
      </c>
      <c r="H2177" s="97">
        <v>745.91200000000003</v>
      </c>
      <c r="I2177" s="19">
        <v>81.23</v>
      </c>
      <c r="J2177" s="19">
        <v>11313.64</v>
      </c>
      <c r="K2177" s="19">
        <v>11313.64</v>
      </c>
      <c r="L2177" t="str">
        <f>VLOOKUP(LEFT(A2177,FIND("-",A2177)-1),MASTER!A:C,2,FALSE())</f>
        <v>Silver</v>
      </c>
      <c r="M2177" t="str">
        <f>VLOOKUP(LEFT(A2177,FIND("-",A2177)-1),MASTER!A:C,3,FALSE())</f>
        <v>Sale</v>
      </c>
      <c r="N2177">
        <f t="shared" si="178"/>
        <v>745.91200000000003</v>
      </c>
      <c r="O2177">
        <f t="shared" si="179"/>
        <v>81.23</v>
      </c>
      <c r="P2177">
        <f t="shared" si="180"/>
        <v>60590.432000000001</v>
      </c>
      <c r="Q2177">
        <f t="shared" si="181"/>
        <v>60590.432000000001</v>
      </c>
      <c r="R2177">
        <f t="shared" si="182"/>
        <v>0</v>
      </c>
    </row>
    <row r="2178" spans="1:18" ht="15" customHeight="1">
      <c r="A2178" s="17" t="s">
        <v>409</v>
      </c>
      <c r="B2178" s="17" t="s">
        <v>247</v>
      </c>
      <c r="C2178" s="17" t="s">
        <v>36</v>
      </c>
      <c r="D2178" s="17" t="s">
        <v>39</v>
      </c>
      <c r="E2178" s="96" t="s">
        <v>38</v>
      </c>
      <c r="F2178" s="96" t="s">
        <v>38</v>
      </c>
      <c r="G2178" s="19">
        <v>0</v>
      </c>
      <c r="H2178" s="96" t="s">
        <v>38</v>
      </c>
      <c r="I2178" s="96" t="s">
        <v>38</v>
      </c>
      <c r="J2178" s="19">
        <v>3013.87</v>
      </c>
      <c r="K2178" s="19">
        <v>3013.87</v>
      </c>
      <c r="L2178" t="str">
        <f>VLOOKUP(LEFT(A2178,FIND("-",A2178)-1),MASTER!A:C,2,FALSE())</f>
        <v>Silver</v>
      </c>
      <c r="M2178" t="str">
        <f>VLOOKUP(LEFT(A2178,FIND("-",A2178)-1),MASTER!A:C,3,FALSE())</f>
        <v>Sale</v>
      </c>
      <c r="N2178" t="str">
        <f t="shared" si="178"/>
        <v/>
      </c>
      <c r="O2178" t="str">
        <f t="shared" si="179"/>
        <v/>
      </c>
      <c r="P2178">
        <f t="shared" si="180"/>
        <v>0</v>
      </c>
      <c r="Q2178">
        <f t="shared" si="181"/>
        <v>0</v>
      </c>
      <c r="R2178">
        <f t="shared" si="182"/>
        <v>0</v>
      </c>
    </row>
    <row r="2179" spans="1:18" ht="15" customHeight="1">
      <c r="A2179" s="17" t="s">
        <v>409</v>
      </c>
      <c r="B2179" s="17" t="s">
        <v>247</v>
      </c>
      <c r="C2179" s="17" t="s">
        <v>36</v>
      </c>
      <c r="D2179" s="17" t="s">
        <v>44</v>
      </c>
      <c r="E2179" s="96" t="s">
        <v>38</v>
      </c>
      <c r="F2179" s="96" t="s">
        <v>38</v>
      </c>
      <c r="G2179" s="19">
        <v>0</v>
      </c>
      <c r="H2179" s="96" t="s">
        <v>38</v>
      </c>
      <c r="I2179" s="96" t="s">
        <v>38</v>
      </c>
      <c r="J2179" s="19">
        <v>30918.16</v>
      </c>
      <c r="K2179" s="19">
        <v>30918.16</v>
      </c>
      <c r="L2179" t="str">
        <f>VLOOKUP(LEFT(A2179,FIND("-",A2179)-1),MASTER!A:C,2,FALSE())</f>
        <v>Silver</v>
      </c>
      <c r="M2179" t="str">
        <f>VLOOKUP(LEFT(A2179,FIND("-",A2179)-1),MASTER!A:C,3,FALSE())</f>
        <v>Sale</v>
      </c>
      <c r="N2179" t="str">
        <f t="shared" si="178"/>
        <v/>
      </c>
      <c r="O2179" t="str">
        <f t="shared" si="179"/>
        <v/>
      </c>
      <c r="P2179">
        <f t="shared" si="180"/>
        <v>0</v>
      </c>
      <c r="Q2179">
        <f t="shared" si="181"/>
        <v>0</v>
      </c>
      <c r="R2179">
        <f t="shared" si="182"/>
        <v>0</v>
      </c>
    </row>
    <row r="2180" spans="1:18" ht="15" customHeight="1">
      <c r="A2180" s="17" t="s">
        <v>409</v>
      </c>
      <c r="B2180" s="17" t="s">
        <v>247</v>
      </c>
      <c r="C2180" s="17" t="s">
        <v>36</v>
      </c>
      <c r="D2180" s="17" t="s">
        <v>45</v>
      </c>
      <c r="E2180" s="96" t="s">
        <v>38</v>
      </c>
      <c r="F2180" s="96" t="s">
        <v>38</v>
      </c>
      <c r="G2180" s="19">
        <v>0</v>
      </c>
      <c r="H2180" s="96" t="s">
        <v>38</v>
      </c>
      <c r="I2180" s="96" t="s">
        <v>38</v>
      </c>
      <c r="J2180" s="19">
        <v>6370.45</v>
      </c>
      <c r="K2180" s="19">
        <v>6370.45</v>
      </c>
      <c r="L2180" t="str">
        <f>VLOOKUP(LEFT(A2180,FIND("-",A2180)-1),MASTER!A:C,2,FALSE())</f>
        <v>Silver</v>
      </c>
      <c r="M2180" t="str">
        <f>VLOOKUP(LEFT(A2180,FIND("-",A2180)-1),MASTER!A:C,3,FALSE())</f>
        <v>Sale</v>
      </c>
      <c r="N2180" t="str">
        <f t="shared" si="178"/>
        <v/>
      </c>
      <c r="O2180" t="str">
        <f t="shared" si="179"/>
        <v/>
      </c>
      <c r="P2180">
        <f t="shared" si="180"/>
        <v>0</v>
      </c>
      <c r="Q2180">
        <f t="shared" si="181"/>
        <v>0</v>
      </c>
      <c r="R2180">
        <f t="shared" si="182"/>
        <v>0</v>
      </c>
    </row>
    <row r="2181" spans="1:18" ht="15" customHeight="1">
      <c r="A2181" s="17" t="s">
        <v>409</v>
      </c>
      <c r="B2181" s="17" t="s">
        <v>247</v>
      </c>
      <c r="C2181" s="17" t="s">
        <v>36</v>
      </c>
      <c r="D2181" s="17" t="s">
        <v>95</v>
      </c>
      <c r="E2181" s="96" t="s">
        <v>38</v>
      </c>
      <c r="F2181" s="96" t="s">
        <v>38</v>
      </c>
      <c r="G2181" s="19">
        <v>0</v>
      </c>
      <c r="H2181" s="96" t="s">
        <v>38</v>
      </c>
      <c r="I2181" s="96" t="s">
        <v>38</v>
      </c>
      <c r="J2181" s="19">
        <v>18357.98</v>
      </c>
      <c r="K2181" s="19">
        <v>18357.98</v>
      </c>
      <c r="L2181" t="str">
        <f>VLOOKUP(LEFT(A2181,FIND("-",A2181)-1),MASTER!A:C,2,FALSE())</f>
        <v>Silver</v>
      </c>
      <c r="M2181" t="str">
        <f>VLOOKUP(LEFT(A2181,FIND("-",A2181)-1),MASTER!A:C,3,FALSE())</f>
        <v>Sale</v>
      </c>
      <c r="N2181" t="str">
        <f t="shared" si="178"/>
        <v/>
      </c>
      <c r="O2181" t="str">
        <f t="shared" si="179"/>
        <v/>
      </c>
      <c r="P2181">
        <f t="shared" si="180"/>
        <v>0</v>
      </c>
      <c r="Q2181">
        <f t="shared" si="181"/>
        <v>0</v>
      </c>
      <c r="R2181">
        <f t="shared" si="182"/>
        <v>0</v>
      </c>
    </row>
    <row r="2182" spans="1:18" ht="15" customHeight="1">
      <c r="A2182" s="17" t="s">
        <v>409</v>
      </c>
      <c r="B2182" s="17" t="s">
        <v>247</v>
      </c>
      <c r="C2182" s="17" t="s">
        <v>36</v>
      </c>
      <c r="D2182" s="17" t="s">
        <v>96</v>
      </c>
      <c r="E2182" s="96" t="s">
        <v>38</v>
      </c>
      <c r="F2182" s="96" t="s">
        <v>38</v>
      </c>
      <c r="G2182" s="19">
        <v>0</v>
      </c>
      <c r="H2182" s="96" t="s">
        <v>38</v>
      </c>
      <c r="I2182" s="96" t="s">
        <v>38</v>
      </c>
      <c r="J2182" s="19">
        <v>73.430000000000007</v>
      </c>
      <c r="K2182" s="19">
        <v>73.430000000000007</v>
      </c>
      <c r="L2182" t="str">
        <f>VLOOKUP(LEFT(A2182,FIND("-",A2182)-1),MASTER!A:C,2,FALSE())</f>
        <v>Silver</v>
      </c>
      <c r="M2182" t="str">
        <f>VLOOKUP(LEFT(A2182,FIND("-",A2182)-1),MASTER!A:C,3,FALSE())</f>
        <v>Sale</v>
      </c>
      <c r="N2182" t="str">
        <f t="shared" si="178"/>
        <v/>
      </c>
      <c r="O2182" t="str">
        <f t="shared" si="179"/>
        <v/>
      </c>
      <c r="P2182">
        <f t="shared" si="180"/>
        <v>0</v>
      </c>
      <c r="Q2182">
        <f t="shared" si="181"/>
        <v>0</v>
      </c>
      <c r="R2182">
        <f t="shared" si="182"/>
        <v>0</v>
      </c>
    </row>
    <row r="2183" spans="1:18" ht="15" customHeight="1">
      <c r="A2183" s="17" t="s">
        <v>409</v>
      </c>
      <c r="B2183" s="17" t="s">
        <v>247</v>
      </c>
      <c r="C2183" s="17" t="s">
        <v>36</v>
      </c>
      <c r="D2183" s="17" t="s">
        <v>40</v>
      </c>
      <c r="E2183" s="96" t="s">
        <v>38</v>
      </c>
      <c r="F2183" s="96" t="s">
        <v>38</v>
      </c>
      <c r="G2183" s="19">
        <v>0</v>
      </c>
      <c r="H2183" s="96" t="s">
        <v>38</v>
      </c>
      <c r="I2183" s="96" t="s">
        <v>38</v>
      </c>
      <c r="J2183" s="19">
        <v>169.7</v>
      </c>
      <c r="K2183" s="19">
        <v>0</v>
      </c>
      <c r="L2183" t="str">
        <f>VLOOKUP(LEFT(A2183,FIND("-",A2183)-1),MASTER!A:C,2,FALSE())</f>
        <v>Silver</v>
      </c>
      <c r="M2183" t="str">
        <f>VLOOKUP(LEFT(A2183,FIND("-",A2183)-1),MASTER!A:C,3,FALSE())</f>
        <v>Sale</v>
      </c>
      <c r="N2183" t="str">
        <f t="shared" si="178"/>
        <v/>
      </c>
      <c r="O2183" t="str">
        <f t="shared" si="179"/>
        <v/>
      </c>
      <c r="P2183">
        <f t="shared" si="180"/>
        <v>0</v>
      </c>
      <c r="Q2183">
        <f t="shared" si="181"/>
        <v>0</v>
      </c>
      <c r="R2183">
        <f t="shared" si="182"/>
        <v>0</v>
      </c>
    </row>
    <row r="2184" spans="1:18" ht="15" customHeight="1">
      <c r="A2184" s="17" t="s">
        <v>409</v>
      </c>
      <c r="B2184" s="17" t="s">
        <v>247</v>
      </c>
      <c r="C2184" s="17" t="s">
        <v>36</v>
      </c>
      <c r="D2184" s="17" t="s">
        <v>41</v>
      </c>
      <c r="E2184" s="96" t="s">
        <v>38</v>
      </c>
      <c r="F2184" s="96" t="s">
        <v>38</v>
      </c>
      <c r="G2184" s="19">
        <v>0</v>
      </c>
      <c r="H2184" s="96" t="s">
        <v>38</v>
      </c>
      <c r="I2184" s="96" t="s">
        <v>38</v>
      </c>
      <c r="J2184" s="19">
        <v>169.7</v>
      </c>
      <c r="K2184" s="19">
        <v>0</v>
      </c>
      <c r="L2184" t="str">
        <f>VLOOKUP(LEFT(A2184,FIND("-",A2184)-1),MASTER!A:C,2,FALSE())</f>
        <v>Silver</v>
      </c>
      <c r="M2184" t="str">
        <f>VLOOKUP(LEFT(A2184,FIND("-",A2184)-1),MASTER!A:C,3,FALSE())</f>
        <v>Sale</v>
      </c>
      <c r="N2184" t="str">
        <f t="shared" si="178"/>
        <v/>
      </c>
      <c r="O2184" t="str">
        <f t="shared" si="179"/>
        <v/>
      </c>
      <c r="P2184">
        <f t="shared" si="180"/>
        <v>0</v>
      </c>
      <c r="Q2184">
        <f t="shared" si="181"/>
        <v>0</v>
      </c>
      <c r="R2184">
        <f t="shared" si="182"/>
        <v>0</v>
      </c>
    </row>
    <row r="2185" spans="1:18" ht="15" customHeight="1">
      <c r="A2185" s="17" t="s">
        <v>409</v>
      </c>
      <c r="B2185" s="17" t="s">
        <v>247</v>
      </c>
      <c r="C2185" s="17" t="s">
        <v>36</v>
      </c>
      <c r="D2185" s="17" t="s">
        <v>40</v>
      </c>
      <c r="E2185" s="96" t="s">
        <v>38</v>
      </c>
      <c r="F2185" s="96" t="s">
        <v>38</v>
      </c>
      <c r="G2185" s="19">
        <v>0</v>
      </c>
      <c r="H2185" s="96" t="s">
        <v>38</v>
      </c>
      <c r="I2185" s="96" t="s">
        <v>38</v>
      </c>
      <c r="J2185" s="19">
        <v>45.21</v>
      </c>
      <c r="K2185" s="19">
        <v>0</v>
      </c>
      <c r="L2185" t="str">
        <f>VLOOKUP(LEFT(A2185,FIND("-",A2185)-1),MASTER!A:C,2,FALSE())</f>
        <v>Silver</v>
      </c>
      <c r="M2185" t="str">
        <f>VLOOKUP(LEFT(A2185,FIND("-",A2185)-1),MASTER!A:C,3,FALSE())</f>
        <v>Sale</v>
      </c>
      <c r="N2185" t="str">
        <f t="shared" si="178"/>
        <v/>
      </c>
      <c r="O2185" t="str">
        <f t="shared" si="179"/>
        <v/>
      </c>
      <c r="P2185">
        <f t="shared" si="180"/>
        <v>0</v>
      </c>
      <c r="Q2185">
        <f t="shared" si="181"/>
        <v>0</v>
      </c>
      <c r="R2185">
        <f t="shared" si="182"/>
        <v>0</v>
      </c>
    </row>
    <row r="2186" spans="1:18" ht="15" customHeight="1">
      <c r="A2186" s="17" t="s">
        <v>409</v>
      </c>
      <c r="B2186" s="17" t="s">
        <v>247</v>
      </c>
      <c r="C2186" s="17" t="s">
        <v>36</v>
      </c>
      <c r="D2186" s="17" t="s">
        <v>41</v>
      </c>
      <c r="E2186" s="96" t="s">
        <v>38</v>
      </c>
      <c r="F2186" s="96" t="s">
        <v>38</v>
      </c>
      <c r="G2186" s="19">
        <v>0</v>
      </c>
      <c r="H2186" s="96" t="s">
        <v>38</v>
      </c>
      <c r="I2186" s="96" t="s">
        <v>38</v>
      </c>
      <c r="J2186" s="19">
        <v>45.21</v>
      </c>
      <c r="K2186" s="19">
        <v>0</v>
      </c>
      <c r="L2186" t="str">
        <f>VLOOKUP(LEFT(A2186,FIND("-",A2186)-1),MASTER!A:C,2,FALSE())</f>
        <v>Silver</v>
      </c>
      <c r="M2186" t="str">
        <f>VLOOKUP(LEFT(A2186,FIND("-",A2186)-1),MASTER!A:C,3,FALSE())</f>
        <v>Sale</v>
      </c>
      <c r="N2186" t="str">
        <f t="shared" si="178"/>
        <v/>
      </c>
      <c r="O2186" t="str">
        <f t="shared" si="179"/>
        <v/>
      </c>
      <c r="P2186">
        <f t="shared" si="180"/>
        <v>0</v>
      </c>
      <c r="Q2186">
        <f t="shared" si="181"/>
        <v>0</v>
      </c>
      <c r="R2186">
        <f t="shared" si="182"/>
        <v>0</v>
      </c>
    </row>
    <row r="2187" spans="1:18" ht="15" customHeight="1">
      <c r="A2187" s="17" t="s">
        <v>409</v>
      </c>
      <c r="B2187" s="17" t="s">
        <v>247</v>
      </c>
      <c r="C2187" s="17" t="s">
        <v>36</v>
      </c>
      <c r="D2187" s="17" t="s">
        <v>46</v>
      </c>
      <c r="E2187" s="96" t="s">
        <v>38</v>
      </c>
      <c r="F2187" s="96" t="s">
        <v>38</v>
      </c>
      <c r="G2187" s="19">
        <v>0</v>
      </c>
      <c r="H2187" s="96" t="s">
        <v>38</v>
      </c>
      <c r="I2187" s="96" t="s">
        <v>38</v>
      </c>
      <c r="J2187" s="19">
        <v>463.77</v>
      </c>
      <c r="K2187" s="19">
        <v>0</v>
      </c>
      <c r="L2187" t="str">
        <f>VLOOKUP(LEFT(A2187,FIND("-",A2187)-1),MASTER!A:C,2,FALSE())</f>
        <v>Silver</v>
      </c>
      <c r="M2187" t="str">
        <f>VLOOKUP(LEFT(A2187,FIND("-",A2187)-1),MASTER!A:C,3,FALSE())</f>
        <v>Sale</v>
      </c>
      <c r="N2187" t="str">
        <f t="shared" si="178"/>
        <v/>
      </c>
      <c r="O2187" t="str">
        <f t="shared" si="179"/>
        <v/>
      </c>
      <c r="P2187">
        <f t="shared" si="180"/>
        <v>0</v>
      </c>
      <c r="Q2187">
        <f t="shared" si="181"/>
        <v>0</v>
      </c>
      <c r="R2187">
        <f t="shared" si="182"/>
        <v>0</v>
      </c>
    </row>
    <row r="2188" spans="1:18" ht="15" customHeight="1">
      <c r="A2188" s="17" t="s">
        <v>409</v>
      </c>
      <c r="B2188" s="17" t="s">
        <v>247</v>
      </c>
      <c r="C2188" s="17" t="s">
        <v>36</v>
      </c>
      <c r="D2188" s="17" t="s">
        <v>47</v>
      </c>
      <c r="E2188" s="96" t="s">
        <v>38</v>
      </c>
      <c r="F2188" s="96" t="s">
        <v>38</v>
      </c>
      <c r="G2188" s="19">
        <v>0</v>
      </c>
      <c r="H2188" s="96" t="s">
        <v>38</v>
      </c>
      <c r="I2188" s="96" t="s">
        <v>38</v>
      </c>
      <c r="J2188" s="19">
        <v>463.77</v>
      </c>
      <c r="K2188" s="19">
        <v>0</v>
      </c>
      <c r="L2188" t="str">
        <f>VLOOKUP(LEFT(A2188,FIND("-",A2188)-1),MASTER!A:C,2,FALSE())</f>
        <v>Silver</v>
      </c>
      <c r="M2188" t="str">
        <f>VLOOKUP(LEFT(A2188,FIND("-",A2188)-1),MASTER!A:C,3,FALSE())</f>
        <v>Sale</v>
      </c>
      <c r="N2188" t="str">
        <f t="shared" si="178"/>
        <v/>
      </c>
      <c r="O2188" t="str">
        <f t="shared" si="179"/>
        <v/>
      </c>
      <c r="P2188">
        <f t="shared" si="180"/>
        <v>0</v>
      </c>
      <c r="Q2188">
        <f t="shared" si="181"/>
        <v>0</v>
      </c>
      <c r="R2188">
        <f t="shared" si="182"/>
        <v>0</v>
      </c>
    </row>
    <row r="2189" spans="1:18" ht="15" customHeight="1">
      <c r="A2189" s="17" t="s">
        <v>409</v>
      </c>
      <c r="B2189" s="17" t="s">
        <v>247</v>
      </c>
      <c r="C2189" s="17" t="s">
        <v>36</v>
      </c>
      <c r="D2189" s="17" t="s">
        <v>46</v>
      </c>
      <c r="E2189" s="96" t="s">
        <v>38</v>
      </c>
      <c r="F2189" s="96" t="s">
        <v>38</v>
      </c>
      <c r="G2189" s="19">
        <v>0</v>
      </c>
      <c r="H2189" s="96" t="s">
        <v>38</v>
      </c>
      <c r="I2189" s="96" t="s">
        <v>38</v>
      </c>
      <c r="J2189" s="19">
        <v>95.56</v>
      </c>
      <c r="K2189" s="19">
        <v>0</v>
      </c>
      <c r="L2189" t="str">
        <f>VLOOKUP(LEFT(A2189,FIND("-",A2189)-1),MASTER!A:C,2,FALSE())</f>
        <v>Silver</v>
      </c>
      <c r="M2189" t="str">
        <f>VLOOKUP(LEFT(A2189,FIND("-",A2189)-1),MASTER!A:C,3,FALSE())</f>
        <v>Sale</v>
      </c>
      <c r="N2189" t="str">
        <f t="shared" si="178"/>
        <v/>
      </c>
      <c r="O2189" t="str">
        <f t="shared" si="179"/>
        <v/>
      </c>
      <c r="P2189">
        <f t="shared" si="180"/>
        <v>0</v>
      </c>
      <c r="Q2189">
        <f t="shared" si="181"/>
        <v>0</v>
      </c>
      <c r="R2189">
        <f t="shared" si="182"/>
        <v>0</v>
      </c>
    </row>
    <row r="2190" spans="1:18" ht="15" customHeight="1">
      <c r="A2190" s="17" t="s">
        <v>409</v>
      </c>
      <c r="B2190" s="17" t="s">
        <v>247</v>
      </c>
      <c r="C2190" s="17" t="s">
        <v>36</v>
      </c>
      <c r="D2190" s="17" t="s">
        <v>47</v>
      </c>
      <c r="E2190" s="96" t="s">
        <v>38</v>
      </c>
      <c r="F2190" s="96" t="s">
        <v>38</v>
      </c>
      <c r="G2190" s="19">
        <v>0</v>
      </c>
      <c r="H2190" s="96" t="s">
        <v>38</v>
      </c>
      <c r="I2190" s="96" t="s">
        <v>38</v>
      </c>
      <c r="J2190" s="19">
        <v>95.56</v>
      </c>
      <c r="K2190" s="19">
        <v>0</v>
      </c>
      <c r="L2190" t="str">
        <f>VLOOKUP(LEFT(A2190,FIND("-",A2190)-1),MASTER!A:C,2,FALSE())</f>
        <v>Silver</v>
      </c>
      <c r="M2190" t="str">
        <f>VLOOKUP(LEFT(A2190,FIND("-",A2190)-1),MASTER!A:C,3,FALSE())</f>
        <v>Sale</v>
      </c>
      <c r="N2190" t="str">
        <f t="shared" ref="N2190:N2253" si="183">IF(M2190="SALE",H2190,IF(M2190="Purchase",E2190,"False"))</f>
        <v/>
      </c>
      <c r="O2190" t="str">
        <f t="shared" ref="O2190:O2253" si="184">IF(M2190="SALE",I2190,IF(M2190="Purchase",F2190,"False"))</f>
        <v/>
      </c>
      <c r="P2190">
        <f t="shared" ref="P2190:P2253" si="185">IF(AND(N2190="",O2190=""),0,ROUND(N2190*O2190,3))</f>
        <v>0</v>
      </c>
      <c r="Q2190">
        <f t="shared" ref="Q2190:Q2253" si="186">IF(M2190="SALE",P2190,IF(M2190="Purchase",0,"FALSE"))</f>
        <v>0</v>
      </c>
      <c r="R2190">
        <f t="shared" ref="R2190:R2253" si="187">IF(M2190="Purchase",P2190,IF(M2190="Sale",0,"FALSE"))</f>
        <v>0</v>
      </c>
    </row>
    <row r="2191" spans="1:18" ht="15" customHeight="1">
      <c r="A2191" s="17" t="s">
        <v>409</v>
      </c>
      <c r="B2191" s="17" t="s">
        <v>247</v>
      </c>
      <c r="C2191" s="17" t="s">
        <v>36</v>
      </c>
      <c r="D2191" s="17" t="s">
        <v>97</v>
      </c>
      <c r="E2191" s="96" t="s">
        <v>38</v>
      </c>
      <c r="F2191" s="96" t="s">
        <v>38</v>
      </c>
      <c r="G2191" s="19">
        <v>0</v>
      </c>
      <c r="H2191" s="96" t="s">
        <v>38</v>
      </c>
      <c r="I2191" s="96" t="s">
        <v>38</v>
      </c>
      <c r="J2191" s="19">
        <v>275.37</v>
      </c>
      <c r="K2191" s="19">
        <v>0</v>
      </c>
      <c r="L2191" t="str">
        <f>VLOOKUP(LEFT(A2191,FIND("-",A2191)-1),MASTER!A:C,2,FALSE())</f>
        <v>Silver</v>
      </c>
      <c r="M2191" t="str">
        <f>VLOOKUP(LEFT(A2191,FIND("-",A2191)-1),MASTER!A:C,3,FALSE())</f>
        <v>Sale</v>
      </c>
      <c r="N2191" t="str">
        <f t="shared" si="183"/>
        <v/>
      </c>
      <c r="O2191" t="str">
        <f t="shared" si="184"/>
        <v/>
      </c>
      <c r="P2191">
        <f t="shared" si="185"/>
        <v>0</v>
      </c>
      <c r="Q2191">
        <f t="shared" si="186"/>
        <v>0</v>
      </c>
      <c r="R2191">
        <f t="shared" si="187"/>
        <v>0</v>
      </c>
    </row>
    <row r="2192" spans="1:18" ht="15" customHeight="1">
      <c r="A2192" s="17" t="s">
        <v>409</v>
      </c>
      <c r="B2192" s="17" t="s">
        <v>247</v>
      </c>
      <c r="C2192" s="17" t="s">
        <v>36</v>
      </c>
      <c r="D2192" s="17" t="s">
        <v>98</v>
      </c>
      <c r="E2192" s="96" t="s">
        <v>38</v>
      </c>
      <c r="F2192" s="96" t="s">
        <v>38</v>
      </c>
      <c r="G2192" s="19">
        <v>0</v>
      </c>
      <c r="H2192" s="96" t="s">
        <v>38</v>
      </c>
      <c r="I2192" s="96" t="s">
        <v>38</v>
      </c>
      <c r="J2192" s="19">
        <v>275.37</v>
      </c>
      <c r="K2192" s="19">
        <v>0</v>
      </c>
      <c r="L2192" t="str">
        <f>VLOOKUP(LEFT(A2192,FIND("-",A2192)-1),MASTER!A:C,2,FALSE())</f>
        <v>Silver</v>
      </c>
      <c r="M2192" t="str">
        <f>VLOOKUP(LEFT(A2192,FIND("-",A2192)-1),MASTER!A:C,3,FALSE())</f>
        <v>Sale</v>
      </c>
      <c r="N2192" t="str">
        <f t="shared" si="183"/>
        <v/>
      </c>
      <c r="O2192" t="str">
        <f t="shared" si="184"/>
        <v/>
      </c>
      <c r="P2192">
        <f t="shared" si="185"/>
        <v>0</v>
      </c>
      <c r="Q2192">
        <f t="shared" si="186"/>
        <v>0</v>
      </c>
      <c r="R2192">
        <f t="shared" si="187"/>
        <v>0</v>
      </c>
    </row>
    <row r="2193" spans="1:18" ht="15" customHeight="1">
      <c r="A2193" s="17" t="s">
        <v>409</v>
      </c>
      <c r="B2193" s="17" t="s">
        <v>247</v>
      </c>
      <c r="C2193" s="17" t="s">
        <v>36</v>
      </c>
      <c r="D2193" s="17" t="s">
        <v>97</v>
      </c>
      <c r="E2193" s="96" t="s">
        <v>38</v>
      </c>
      <c r="F2193" s="96" t="s">
        <v>38</v>
      </c>
      <c r="G2193" s="19">
        <v>0</v>
      </c>
      <c r="H2193" s="96" t="s">
        <v>38</v>
      </c>
      <c r="I2193" s="96" t="s">
        <v>38</v>
      </c>
      <c r="J2193" s="19">
        <v>1.1000000000000001</v>
      </c>
      <c r="K2193" s="19">
        <v>0</v>
      </c>
      <c r="L2193" t="str">
        <f>VLOOKUP(LEFT(A2193,FIND("-",A2193)-1),MASTER!A:C,2,FALSE())</f>
        <v>Silver</v>
      </c>
      <c r="M2193" t="str">
        <f>VLOOKUP(LEFT(A2193,FIND("-",A2193)-1),MASTER!A:C,3,FALSE())</f>
        <v>Sale</v>
      </c>
      <c r="N2193" t="str">
        <f t="shared" si="183"/>
        <v/>
      </c>
      <c r="O2193" t="str">
        <f t="shared" si="184"/>
        <v/>
      </c>
      <c r="P2193">
        <f t="shared" si="185"/>
        <v>0</v>
      </c>
      <c r="Q2193">
        <f t="shared" si="186"/>
        <v>0</v>
      </c>
      <c r="R2193">
        <f t="shared" si="187"/>
        <v>0</v>
      </c>
    </row>
    <row r="2194" spans="1:18" ht="15" customHeight="1">
      <c r="A2194" s="17" t="s">
        <v>409</v>
      </c>
      <c r="B2194" s="17" t="s">
        <v>247</v>
      </c>
      <c r="C2194" s="17" t="s">
        <v>36</v>
      </c>
      <c r="D2194" s="17" t="s">
        <v>98</v>
      </c>
      <c r="E2194" s="96" t="s">
        <v>38</v>
      </c>
      <c r="F2194" s="96" t="s">
        <v>38</v>
      </c>
      <c r="G2194" s="19">
        <v>0</v>
      </c>
      <c r="H2194" s="96" t="s">
        <v>38</v>
      </c>
      <c r="I2194" s="96" t="s">
        <v>38</v>
      </c>
      <c r="J2194" s="19">
        <v>1.1000000000000001</v>
      </c>
      <c r="K2194" s="19">
        <v>0</v>
      </c>
      <c r="L2194" t="str">
        <f>VLOOKUP(LEFT(A2194,FIND("-",A2194)-1),MASTER!A:C,2,FALSE())</f>
        <v>Silver</v>
      </c>
      <c r="M2194" t="str">
        <f>VLOOKUP(LEFT(A2194,FIND("-",A2194)-1),MASTER!A:C,3,FALSE())</f>
        <v>Sale</v>
      </c>
      <c r="N2194" t="str">
        <f t="shared" si="183"/>
        <v/>
      </c>
      <c r="O2194" t="str">
        <f t="shared" si="184"/>
        <v/>
      </c>
      <c r="P2194">
        <f t="shared" si="185"/>
        <v>0</v>
      </c>
      <c r="Q2194">
        <f t="shared" si="186"/>
        <v>0</v>
      </c>
      <c r="R2194">
        <f t="shared" si="187"/>
        <v>0</v>
      </c>
    </row>
    <row r="2195" spans="1:18" ht="15" customHeight="1">
      <c r="A2195" s="17" t="s">
        <v>409</v>
      </c>
      <c r="B2195" s="17" t="s">
        <v>247</v>
      </c>
      <c r="C2195" s="17" t="s">
        <v>36</v>
      </c>
      <c r="D2195" s="17" t="s">
        <v>42</v>
      </c>
      <c r="E2195" s="96" t="s">
        <v>38</v>
      </c>
      <c r="F2195" s="96" t="s">
        <v>38</v>
      </c>
      <c r="G2195" s="19">
        <v>0</v>
      </c>
      <c r="H2195" s="96" t="s">
        <v>38</v>
      </c>
      <c r="I2195" s="96" t="s">
        <v>38</v>
      </c>
      <c r="J2195" s="19">
        <v>0.05</v>
      </c>
      <c r="K2195" s="19">
        <v>0</v>
      </c>
      <c r="L2195" t="str">
        <f>VLOOKUP(LEFT(A2195,FIND("-",A2195)-1),MASTER!A:C,2,FALSE())</f>
        <v>Silver</v>
      </c>
      <c r="M2195" t="str">
        <f>VLOOKUP(LEFT(A2195,FIND("-",A2195)-1),MASTER!A:C,3,FALSE())</f>
        <v>Sale</v>
      </c>
      <c r="N2195" t="str">
        <f t="shared" si="183"/>
        <v/>
      </c>
      <c r="O2195" t="str">
        <f t="shared" si="184"/>
        <v/>
      </c>
      <c r="P2195">
        <f t="shared" si="185"/>
        <v>0</v>
      </c>
      <c r="Q2195">
        <f t="shared" si="186"/>
        <v>0</v>
      </c>
      <c r="R2195">
        <f t="shared" si="187"/>
        <v>0</v>
      </c>
    </row>
    <row r="2196" spans="1:18" ht="15" customHeight="1">
      <c r="A2196" s="17" t="s">
        <v>409</v>
      </c>
      <c r="B2196" s="17" t="s">
        <v>247</v>
      </c>
      <c r="C2196" s="17" t="s">
        <v>36</v>
      </c>
      <c r="D2196" s="17" t="s">
        <v>43</v>
      </c>
      <c r="E2196" s="96" t="s">
        <v>38</v>
      </c>
      <c r="F2196" s="96" t="s">
        <v>38</v>
      </c>
      <c r="G2196" s="19">
        <v>72149</v>
      </c>
      <c r="H2196" s="96" t="s">
        <v>38</v>
      </c>
      <c r="I2196" s="96" t="s">
        <v>38</v>
      </c>
      <c r="J2196" s="19">
        <v>0</v>
      </c>
      <c r="K2196" s="19">
        <v>0</v>
      </c>
      <c r="L2196" t="str">
        <f>VLOOKUP(LEFT(A2196,FIND("-",A2196)-1),MASTER!A:C,2,FALSE())</f>
        <v>Silver</v>
      </c>
      <c r="M2196" t="str">
        <f>VLOOKUP(LEFT(A2196,FIND("-",A2196)-1),MASTER!A:C,3,FALSE())</f>
        <v>Sale</v>
      </c>
      <c r="N2196" t="str">
        <f t="shared" si="183"/>
        <v/>
      </c>
      <c r="O2196" t="str">
        <f t="shared" si="184"/>
        <v/>
      </c>
      <c r="P2196">
        <f t="shared" si="185"/>
        <v>0</v>
      </c>
      <c r="Q2196">
        <f t="shared" si="186"/>
        <v>0</v>
      </c>
      <c r="R2196">
        <f t="shared" si="187"/>
        <v>0</v>
      </c>
    </row>
    <row r="2197" spans="1:18" ht="15" customHeight="1">
      <c r="A2197" s="17" t="s">
        <v>410</v>
      </c>
      <c r="B2197" s="17" t="s">
        <v>247</v>
      </c>
      <c r="C2197" s="17" t="s">
        <v>36</v>
      </c>
      <c r="D2197" s="17" t="s">
        <v>37</v>
      </c>
      <c r="E2197" s="96" t="s">
        <v>38</v>
      </c>
      <c r="F2197" s="19">
        <v>0</v>
      </c>
      <c r="G2197" s="19">
        <v>0</v>
      </c>
      <c r="H2197" s="97">
        <v>57.932000000000002</v>
      </c>
      <c r="I2197" s="19">
        <v>81.23</v>
      </c>
      <c r="J2197" s="19">
        <v>7391.23</v>
      </c>
      <c r="K2197" s="19">
        <v>7391.23</v>
      </c>
      <c r="L2197" t="str">
        <f>VLOOKUP(LEFT(A2197,FIND("-",A2197)-1),MASTER!A:C,2,FALSE())</f>
        <v>Silver</v>
      </c>
      <c r="M2197" t="str">
        <f>VLOOKUP(LEFT(A2197,FIND("-",A2197)-1),MASTER!A:C,3,FALSE())</f>
        <v>Sale</v>
      </c>
      <c r="N2197">
        <f t="shared" si="183"/>
        <v>57.932000000000002</v>
      </c>
      <c r="O2197">
        <f t="shared" si="184"/>
        <v>81.23</v>
      </c>
      <c r="P2197">
        <f t="shared" si="185"/>
        <v>4705.8159999999998</v>
      </c>
      <c r="Q2197">
        <f t="shared" si="186"/>
        <v>4705.8159999999998</v>
      </c>
      <c r="R2197">
        <f t="shared" si="187"/>
        <v>0</v>
      </c>
    </row>
    <row r="2198" spans="1:18" ht="15" customHeight="1">
      <c r="A2198" s="17" t="s">
        <v>410</v>
      </c>
      <c r="B2198" s="17" t="s">
        <v>247</v>
      </c>
      <c r="C2198" s="17" t="s">
        <v>36</v>
      </c>
      <c r="D2198" s="17" t="s">
        <v>40</v>
      </c>
      <c r="E2198" s="96" t="s">
        <v>38</v>
      </c>
      <c r="F2198" s="96" t="s">
        <v>38</v>
      </c>
      <c r="G2198" s="19">
        <v>0</v>
      </c>
      <c r="H2198" s="96" t="s">
        <v>38</v>
      </c>
      <c r="I2198" s="96" t="s">
        <v>38</v>
      </c>
      <c r="J2198" s="19">
        <v>110.87</v>
      </c>
      <c r="K2198" s="19">
        <v>0</v>
      </c>
      <c r="L2198" t="str">
        <f>VLOOKUP(LEFT(A2198,FIND("-",A2198)-1),MASTER!A:C,2,FALSE())</f>
        <v>Silver</v>
      </c>
      <c r="M2198" t="str">
        <f>VLOOKUP(LEFT(A2198,FIND("-",A2198)-1),MASTER!A:C,3,FALSE())</f>
        <v>Sale</v>
      </c>
      <c r="N2198" t="str">
        <f t="shared" si="183"/>
        <v/>
      </c>
      <c r="O2198" t="str">
        <f t="shared" si="184"/>
        <v/>
      </c>
      <c r="P2198">
        <f t="shared" si="185"/>
        <v>0</v>
      </c>
      <c r="Q2198">
        <f t="shared" si="186"/>
        <v>0</v>
      </c>
      <c r="R2198">
        <f t="shared" si="187"/>
        <v>0</v>
      </c>
    </row>
    <row r="2199" spans="1:18" ht="15" customHeight="1">
      <c r="A2199" s="17" t="s">
        <v>410</v>
      </c>
      <c r="B2199" s="17" t="s">
        <v>247</v>
      </c>
      <c r="C2199" s="17" t="s">
        <v>36</v>
      </c>
      <c r="D2199" s="17" t="s">
        <v>41</v>
      </c>
      <c r="E2199" s="96" t="s">
        <v>38</v>
      </c>
      <c r="F2199" s="96" t="s">
        <v>38</v>
      </c>
      <c r="G2199" s="19">
        <v>0</v>
      </c>
      <c r="H2199" s="96" t="s">
        <v>38</v>
      </c>
      <c r="I2199" s="96" t="s">
        <v>38</v>
      </c>
      <c r="J2199" s="19">
        <v>110.87</v>
      </c>
      <c r="K2199" s="19">
        <v>0</v>
      </c>
      <c r="L2199" t="str">
        <f>VLOOKUP(LEFT(A2199,FIND("-",A2199)-1),MASTER!A:C,2,FALSE())</f>
        <v>Silver</v>
      </c>
      <c r="M2199" t="str">
        <f>VLOOKUP(LEFT(A2199,FIND("-",A2199)-1),MASTER!A:C,3,FALSE())</f>
        <v>Sale</v>
      </c>
      <c r="N2199" t="str">
        <f t="shared" si="183"/>
        <v/>
      </c>
      <c r="O2199" t="str">
        <f t="shared" si="184"/>
        <v/>
      </c>
      <c r="P2199">
        <f t="shared" si="185"/>
        <v>0</v>
      </c>
      <c r="Q2199">
        <f t="shared" si="186"/>
        <v>0</v>
      </c>
      <c r="R2199">
        <f t="shared" si="187"/>
        <v>0</v>
      </c>
    </row>
    <row r="2200" spans="1:18" ht="15" customHeight="1">
      <c r="A2200" s="17" t="s">
        <v>410</v>
      </c>
      <c r="B2200" s="17" t="s">
        <v>247</v>
      </c>
      <c r="C2200" s="17" t="s">
        <v>36</v>
      </c>
      <c r="D2200" s="17" t="s">
        <v>42</v>
      </c>
      <c r="E2200" s="96" t="s">
        <v>38</v>
      </c>
      <c r="F2200" s="96" t="s">
        <v>38</v>
      </c>
      <c r="G2200" s="19">
        <v>0</v>
      </c>
      <c r="H2200" s="96" t="s">
        <v>38</v>
      </c>
      <c r="I2200" s="96" t="s">
        <v>38</v>
      </c>
      <c r="J2200" s="19">
        <v>0.03</v>
      </c>
      <c r="K2200" s="19">
        <v>0</v>
      </c>
      <c r="L2200" t="str">
        <f>VLOOKUP(LEFT(A2200,FIND("-",A2200)-1),MASTER!A:C,2,FALSE())</f>
        <v>Silver</v>
      </c>
      <c r="M2200" t="str">
        <f>VLOOKUP(LEFT(A2200,FIND("-",A2200)-1),MASTER!A:C,3,FALSE())</f>
        <v>Sale</v>
      </c>
      <c r="N2200" t="str">
        <f t="shared" si="183"/>
        <v/>
      </c>
      <c r="O2200" t="str">
        <f t="shared" si="184"/>
        <v/>
      </c>
      <c r="P2200">
        <f t="shared" si="185"/>
        <v>0</v>
      </c>
      <c r="Q2200">
        <f t="shared" si="186"/>
        <v>0</v>
      </c>
      <c r="R2200">
        <f t="shared" si="187"/>
        <v>0</v>
      </c>
    </row>
    <row r="2201" spans="1:18" ht="15" customHeight="1">
      <c r="A2201" s="17" t="s">
        <v>410</v>
      </c>
      <c r="B2201" s="17" t="s">
        <v>247</v>
      </c>
      <c r="C2201" s="17" t="s">
        <v>36</v>
      </c>
      <c r="D2201" s="17" t="s">
        <v>43</v>
      </c>
      <c r="E2201" s="96" t="s">
        <v>38</v>
      </c>
      <c r="F2201" s="96" t="s">
        <v>38</v>
      </c>
      <c r="G2201" s="19">
        <v>7613</v>
      </c>
      <c r="H2201" s="96" t="s">
        <v>38</v>
      </c>
      <c r="I2201" s="96" t="s">
        <v>38</v>
      </c>
      <c r="J2201" s="19">
        <v>0</v>
      </c>
      <c r="K2201" s="19">
        <v>0</v>
      </c>
      <c r="L2201" t="str">
        <f>VLOOKUP(LEFT(A2201,FIND("-",A2201)-1),MASTER!A:C,2,FALSE())</f>
        <v>Silver</v>
      </c>
      <c r="M2201" t="str">
        <f>VLOOKUP(LEFT(A2201,FIND("-",A2201)-1),MASTER!A:C,3,FALSE())</f>
        <v>Sale</v>
      </c>
      <c r="N2201" t="str">
        <f t="shared" si="183"/>
        <v/>
      </c>
      <c r="O2201" t="str">
        <f t="shared" si="184"/>
        <v/>
      </c>
      <c r="P2201">
        <f t="shared" si="185"/>
        <v>0</v>
      </c>
      <c r="Q2201">
        <f t="shared" si="186"/>
        <v>0</v>
      </c>
      <c r="R2201">
        <f t="shared" si="187"/>
        <v>0</v>
      </c>
    </row>
    <row r="2202" spans="1:18" ht="15" customHeight="1">
      <c r="A2202" s="17" t="s">
        <v>411</v>
      </c>
      <c r="B2202" s="17" t="s">
        <v>247</v>
      </c>
      <c r="C2202" s="17" t="s">
        <v>36</v>
      </c>
      <c r="D2202" s="17" t="s">
        <v>37</v>
      </c>
      <c r="E2202" s="96" t="s">
        <v>38</v>
      </c>
      <c r="F2202" s="19">
        <v>0</v>
      </c>
      <c r="G2202" s="19">
        <v>0</v>
      </c>
      <c r="H2202" s="97">
        <v>222.601</v>
      </c>
      <c r="I2202" s="19">
        <v>81.23</v>
      </c>
      <c r="J2202" s="19">
        <v>7740.42</v>
      </c>
      <c r="K2202" s="19">
        <v>7740.42</v>
      </c>
      <c r="L2202" t="str">
        <f>VLOOKUP(LEFT(A2202,FIND("-",A2202)-1),MASTER!A:C,2,FALSE())</f>
        <v>Silver</v>
      </c>
      <c r="M2202" t="str">
        <f>VLOOKUP(LEFT(A2202,FIND("-",A2202)-1),MASTER!A:C,3,FALSE())</f>
        <v>Sale</v>
      </c>
      <c r="N2202">
        <f t="shared" si="183"/>
        <v>222.601</v>
      </c>
      <c r="O2202">
        <f t="shared" si="184"/>
        <v>81.23</v>
      </c>
      <c r="P2202">
        <f t="shared" si="185"/>
        <v>18081.879000000001</v>
      </c>
      <c r="Q2202">
        <f t="shared" si="186"/>
        <v>18081.879000000001</v>
      </c>
      <c r="R2202">
        <f t="shared" si="187"/>
        <v>0</v>
      </c>
    </row>
    <row r="2203" spans="1:18" ht="15" customHeight="1">
      <c r="A2203" s="17" t="s">
        <v>411</v>
      </c>
      <c r="B2203" s="17" t="s">
        <v>247</v>
      </c>
      <c r="C2203" s="17" t="s">
        <v>36</v>
      </c>
      <c r="D2203" s="17" t="s">
        <v>39</v>
      </c>
      <c r="E2203" s="96" t="s">
        <v>38</v>
      </c>
      <c r="F2203" s="96" t="s">
        <v>38</v>
      </c>
      <c r="G2203" s="19">
        <v>0</v>
      </c>
      <c r="H2203" s="96" t="s">
        <v>38</v>
      </c>
      <c r="I2203" s="96" t="s">
        <v>38</v>
      </c>
      <c r="J2203" s="19">
        <v>1581.06</v>
      </c>
      <c r="K2203" s="19">
        <v>1581.06</v>
      </c>
      <c r="L2203" t="str">
        <f>VLOOKUP(LEFT(A2203,FIND("-",A2203)-1),MASTER!A:C,2,FALSE())</f>
        <v>Silver</v>
      </c>
      <c r="M2203" t="str">
        <f>VLOOKUP(LEFT(A2203,FIND("-",A2203)-1),MASTER!A:C,3,FALSE())</f>
        <v>Sale</v>
      </c>
      <c r="N2203" t="str">
        <f t="shared" si="183"/>
        <v/>
      </c>
      <c r="O2203" t="str">
        <f t="shared" si="184"/>
        <v/>
      </c>
      <c r="P2203">
        <f t="shared" si="185"/>
        <v>0</v>
      </c>
      <c r="Q2203">
        <f t="shared" si="186"/>
        <v>0</v>
      </c>
      <c r="R2203">
        <f t="shared" si="187"/>
        <v>0</v>
      </c>
    </row>
    <row r="2204" spans="1:18" ht="15" customHeight="1">
      <c r="A2204" s="17" t="s">
        <v>411</v>
      </c>
      <c r="B2204" s="17" t="s">
        <v>247</v>
      </c>
      <c r="C2204" s="17" t="s">
        <v>36</v>
      </c>
      <c r="D2204" s="17" t="s">
        <v>44</v>
      </c>
      <c r="E2204" s="96" t="s">
        <v>38</v>
      </c>
      <c r="F2204" s="96" t="s">
        <v>38</v>
      </c>
      <c r="G2204" s="19">
        <v>0</v>
      </c>
      <c r="H2204" s="96" t="s">
        <v>38</v>
      </c>
      <c r="I2204" s="96" t="s">
        <v>38</v>
      </c>
      <c r="J2204" s="19">
        <v>10341.030000000001</v>
      </c>
      <c r="K2204" s="19">
        <v>10341.030000000001</v>
      </c>
      <c r="L2204" t="str">
        <f>VLOOKUP(LEFT(A2204,FIND("-",A2204)-1),MASTER!A:C,2,FALSE())</f>
        <v>Silver</v>
      </c>
      <c r="M2204" t="str">
        <f>VLOOKUP(LEFT(A2204,FIND("-",A2204)-1),MASTER!A:C,3,FALSE())</f>
        <v>Sale</v>
      </c>
      <c r="N2204" t="str">
        <f t="shared" si="183"/>
        <v/>
      </c>
      <c r="O2204" t="str">
        <f t="shared" si="184"/>
        <v/>
      </c>
      <c r="P2204">
        <f t="shared" si="185"/>
        <v>0</v>
      </c>
      <c r="Q2204">
        <f t="shared" si="186"/>
        <v>0</v>
      </c>
      <c r="R2204">
        <f t="shared" si="187"/>
        <v>0</v>
      </c>
    </row>
    <row r="2205" spans="1:18" ht="15" customHeight="1">
      <c r="A2205" s="17" t="s">
        <v>411</v>
      </c>
      <c r="B2205" s="17" t="s">
        <v>247</v>
      </c>
      <c r="C2205" s="17" t="s">
        <v>36</v>
      </c>
      <c r="D2205" s="17" t="s">
        <v>45</v>
      </c>
      <c r="E2205" s="96" t="s">
        <v>38</v>
      </c>
      <c r="F2205" s="96" t="s">
        <v>38</v>
      </c>
      <c r="G2205" s="19">
        <v>0</v>
      </c>
      <c r="H2205" s="96" t="s">
        <v>38</v>
      </c>
      <c r="I2205" s="96" t="s">
        <v>38</v>
      </c>
      <c r="J2205" s="19">
        <v>2077.21</v>
      </c>
      <c r="K2205" s="19">
        <v>2077.21</v>
      </c>
      <c r="L2205" t="str">
        <f>VLOOKUP(LEFT(A2205,FIND("-",A2205)-1),MASTER!A:C,2,FALSE())</f>
        <v>Silver</v>
      </c>
      <c r="M2205" t="str">
        <f>VLOOKUP(LEFT(A2205,FIND("-",A2205)-1),MASTER!A:C,3,FALSE())</f>
        <v>Sale</v>
      </c>
      <c r="N2205" t="str">
        <f t="shared" si="183"/>
        <v/>
      </c>
      <c r="O2205" t="str">
        <f t="shared" si="184"/>
        <v/>
      </c>
      <c r="P2205">
        <f t="shared" si="185"/>
        <v>0</v>
      </c>
      <c r="Q2205">
        <f t="shared" si="186"/>
        <v>0</v>
      </c>
      <c r="R2205">
        <f t="shared" si="187"/>
        <v>0</v>
      </c>
    </row>
    <row r="2206" spans="1:18" ht="15" customHeight="1">
      <c r="A2206" s="17" t="s">
        <v>411</v>
      </c>
      <c r="B2206" s="17" t="s">
        <v>247</v>
      </c>
      <c r="C2206" s="17" t="s">
        <v>36</v>
      </c>
      <c r="D2206" s="17" t="s">
        <v>40</v>
      </c>
      <c r="E2206" s="96" t="s">
        <v>38</v>
      </c>
      <c r="F2206" s="96" t="s">
        <v>38</v>
      </c>
      <c r="G2206" s="19">
        <v>0</v>
      </c>
      <c r="H2206" s="96" t="s">
        <v>38</v>
      </c>
      <c r="I2206" s="96" t="s">
        <v>38</v>
      </c>
      <c r="J2206" s="19">
        <v>116.11</v>
      </c>
      <c r="K2206" s="19">
        <v>0</v>
      </c>
      <c r="L2206" t="str">
        <f>VLOOKUP(LEFT(A2206,FIND("-",A2206)-1),MASTER!A:C,2,FALSE())</f>
        <v>Silver</v>
      </c>
      <c r="M2206" t="str">
        <f>VLOOKUP(LEFT(A2206,FIND("-",A2206)-1),MASTER!A:C,3,FALSE())</f>
        <v>Sale</v>
      </c>
      <c r="N2206" t="str">
        <f t="shared" si="183"/>
        <v/>
      </c>
      <c r="O2206" t="str">
        <f t="shared" si="184"/>
        <v/>
      </c>
      <c r="P2206">
        <f t="shared" si="185"/>
        <v>0</v>
      </c>
      <c r="Q2206">
        <f t="shared" si="186"/>
        <v>0</v>
      </c>
      <c r="R2206">
        <f t="shared" si="187"/>
        <v>0</v>
      </c>
    </row>
    <row r="2207" spans="1:18" ht="15" customHeight="1">
      <c r="A2207" s="17" t="s">
        <v>411</v>
      </c>
      <c r="B2207" s="17" t="s">
        <v>247</v>
      </c>
      <c r="C2207" s="17" t="s">
        <v>36</v>
      </c>
      <c r="D2207" s="17" t="s">
        <v>41</v>
      </c>
      <c r="E2207" s="96" t="s">
        <v>38</v>
      </c>
      <c r="F2207" s="96" t="s">
        <v>38</v>
      </c>
      <c r="G2207" s="19">
        <v>0</v>
      </c>
      <c r="H2207" s="96" t="s">
        <v>38</v>
      </c>
      <c r="I2207" s="96" t="s">
        <v>38</v>
      </c>
      <c r="J2207" s="19">
        <v>116.11</v>
      </c>
      <c r="K2207" s="19">
        <v>0</v>
      </c>
      <c r="L2207" t="str">
        <f>VLOOKUP(LEFT(A2207,FIND("-",A2207)-1),MASTER!A:C,2,FALSE())</f>
        <v>Silver</v>
      </c>
      <c r="M2207" t="str">
        <f>VLOOKUP(LEFT(A2207,FIND("-",A2207)-1),MASTER!A:C,3,FALSE())</f>
        <v>Sale</v>
      </c>
      <c r="N2207" t="str">
        <f t="shared" si="183"/>
        <v/>
      </c>
      <c r="O2207" t="str">
        <f t="shared" si="184"/>
        <v/>
      </c>
      <c r="P2207">
        <f t="shared" si="185"/>
        <v>0</v>
      </c>
      <c r="Q2207">
        <f t="shared" si="186"/>
        <v>0</v>
      </c>
      <c r="R2207">
        <f t="shared" si="187"/>
        <v>0</v>
      </c>
    </row>
    <row r="2208" spans="1:18" ht="15" customHeight="1">
      <c r="A2208" s="17" t="s">
        <v>411</v>
      </c>
      <c r="B2208" s="17" t="s">
        <v>247</v>
      </c>
      <c r="C2208" s="17" t="s">
        <v>36</v>
      </c>
      <c r="D2208" s="17" t="s">
        <v>40</v>
      </c>
      <c r="E2208" s="96" t="s">
        <v>38</v>
      </c>
      <c r="F2208" s="96" t="s">
        <v>38</v>
      </c>
      <c r="G2208" s="19">
        <v>0</v>
      </c>
      <c r="H2208" s="96" t="s">
        <v>38</v>
      </c>
      <c r="I2208" s="96" t="s">
        <v>38</v>
      </c>
      <c r="J2208" s="19">
        <v>23.72</v>
      </c>
      <c r="K2208" s="19">
        <v>0</v>
      </c>
      <c r="L2208" t="str">
        <f>VLOOKUP(LEFT(A2208,FIND("-",A2208)-1),MASTER!A:C,2,FALSE())</f>
        <v>Silver</v>
      </c>
      <c r="M2208" t="str">
        <f>VLOOKUP(LEFT(A2208,FIND("-",A2208)-1),MASTER!A:C,3,FALSE())</f>
        <v>Sale</v>
      </c>
      <c r="N2208" t="str">
        <f t="shared" si="183"/>
        <v/>
      </c>
      <c r="O2208" t="str">
        <f t="shared" si="184"/>
        <v/>
      </c>
      <c r="P2208">
        <f t="shared" si="185"/>
        <v>0</v>
      </c>
      <c r="Q2208">
        <f t="shared" si="186"/>
        <v>0</v>
      </c>
      <c r="R2208">
        <f t="shared" si="187"/>
        <v>0</v>
      </c>
    </row>
    <row r="2209" spans="1:18" ht="15" customHeight="1">
      <c r="A2209" s="17" t="s">
        <v>411</v>
      </c>
      <c r="B2209" s="17" t="s">
        <v>247</v>
      </c>
      <c r="C2209" s="17" t="s">
        <v>36</v>
      </c>
      <c r="D2209" s="17" t="s">
        <v>41</v>
      </c>
      <c r="E2209" s="96" t="s">
        <v>38</v>
      </c>
      <c r="F2209" s="96" t="s">
        <v>38</v>
      </c>
      <c r="G2209" s="19">
        <v>0</v>
      </c>
      <c r="H2209" s="96" t="s">
        <v>38</v>
      </c>
      <c r="I2209" s="96" t="s">
        <v>38</v>
      </c>
      <c r="J2209" s="19">
        <v>23.72</v>
      </c>
      <c r="K2209" s="19">
        <v>0</v>
      </c>
      <c r="L2209" t="str">
        <f>VLOOKUP(LEFT(A2209,FIND("-",A2209)-1),MASTER!A:C,2,FALSE())</f>
        <v>Silver</v>
      </c>
      <c r="M2209" t="str">
        <f>VLOOKUP(LEFT(A2209,FIND("-",A2209)-1),MASTER!A:C,3,FALSE())</f>
        <v>Sale</v>
      </c>
      <c r="N2209" t="str">
        <f t="shared" si="183"/>
        <v/>
      </c>
      <c r="O2209" t="str">
        <f t="shared" si="184"/>
        <v/>
      </c>
      <c r="P2209">
        <f t="shared" si="185"/>
        <v>0</v>
      </c>
      <c r="Q2209">
        <f t="shared" si="186"/>
        <v>0</v>
      </c>
      <c r="R2209">
        <f t="shared" si="187"/>
        <v>0</v>
      </c>
    </row>
    <row r="2210" spans="1:18" ht="15" customHeight="1">
      <c r="A2210" s="17" t="s">
        <v>411</v>
      </c>
      <c r="B2210" s="17" t="s">
        <v>247</v>
      </c>
      <c r="C2210" s="17" t="s">
        <v>36</v>
      </c>
      <c r="D2210" s="17" t="s">
        <v>46</v>
      </c>
      <c r="E2210" s="96" t="s">
        <v>38</v>
      </c>
      <c r="F2210" s="96" t="s">
        <v>38</v>
      </c>
      <c r="G2210" s="19">
        <v>0</v>
      </c>
      <c r="H2210" s="96" t="s">
        <v>38</v>
      </c>
      <c r="I2210" s="96" t="s">
        <v>38</v>
      </c>
      <c r="J2210" s="19">
        <v>155.12</v>
      </c>
      <c r="K2210" s="19">
        <v>0</v>
      </c>
      <c r="L2210" t="str">
        <f>VLOOKUP(LEFT(A2210,FIND("-",A2210)-1),MASTER!A:C,2,FALSE())</f>
        <v>Silver</v>
      </c>
      <c r="M2210" t="str">
        <f>VLOOKUP(LEFT(A2210,FIND("-",A2210)-1),MASTER!A:C,3,FALSE())</f>
        <v>Sale</v>
      </c>
      <c r="N2210" t="str">
        <f t="shared" si="183"/>
        <v/>
      </c>
      <c r="O2210" t="str">
        <f t="shared" si="184"/>
        <v/>
      </c>
      <c r="P2210">
        <f t="shared" si="185"/>
        <v>0</v>
      </c>
      <c r="Q2210">
        <f t="shared" si="186"/>
        <v>0</v>
      </c>
      <c r="R2210">
        <f t="shared" si="187"/>
        <v>0</v>
      </c>
    </row>
    <row r="2211" spans="1:18" ht="15" customHeight="1">
      <c r="A2211" s="17" t="s">
        <v>411</v>
      </c>
      <c r="B2211" s="17" t="s">
        <v>247</v>
      </c>
      <c r="C2211" s="17" t="s">
        <v>36</v>
      </c>
      <c r="D2211" s="17" t="s">
        <v>47</v>
      </c>
      <c r="E2211" s="96" t="s">
        <v>38</v>
      </c>
      <c r="F2211" s="96" t="s">
        <v>38</v>
      </c>
      <c r="G2211" s="19">
        <v>0</v>
      </c>
      <c r="H2211" s="96" t="s">
        <v>38</v>
      </c>
      <c r="I2211" s="96" t="s">
        <v>38</v>
      </c>
      <c r="J2211" s="19">
        <v>155.12</v>
      </c>
      <c r="K2211" s="19">
        <v>0</v>
      </c>
      <c r="L2211" t="str">
        <f>VLOOKUP(LEFT(A2211,FIND("-",A2211)-1),MASTER!A:C,2,FALSE())</f>
        <v>Silver</v>
      </c>
      <c r="M2211" t="str">
        <f>VLOOKUP(LEFT(A2211,FIND("-",A2211)-1),MASTER!A:C,3,FALSE())</f>
        <v>Sale</v>
      </c>
      <c r="N2211" t="str">
        <f t="shared" si="183"/>
        <v/>
      </c>
      <c r="O2211" t="str">
        <f t="shared" si="184"/>
        <v/>
      </c>
      <c r="P2211">
        <f t="shared" si="185"/>
        <v>0</v>
      </c>
      <c r="Q2211">
        <f t="shared" si="186"/>
        <v>0</v>
      </c>
      <c r="R2211">
        <f t="shared" si="187"/>
        <v>0</v>
      </c>
    </row>
    <row r="2212" spans="1:18" ht="15" customHeight="1">
      <c r="A2212" s="17" t="s">
        <v>411</v>
      </c>
      <c r="B2212" s="17" t="s">
        <v>247</v>
      </c>
      <c r="C2212" s="17" t="s">
        <v>36</v>
      </c>
      <c r="D2212" s="17" t="s">
        <v>46</v>
      </c>
      <c r="E2212" s="96" t="s">
        <v>38</v>
      </c>
      <c r="F2212" s="96" t="s">
        <v>38</v>
      </c>
      <c r="G2212" s="19">
        <v>0</v>
      </c>
      <c r="H2212" s="96" t="s">
        <v>38</v>
      </c>
      <c r="I2212" s="96" t="s">
        <v>38</v>
      </c>
      <c r="J2212" s="19">
        <v>31.16</v>
      </c>
      <c r="K2212" s="19">
        <v>0</v>
      </c>
      <c r="L2212" t="str">
        <f>VLOOKUP(LEFT(A2212,FIND("-",A2212)-1),MASTER!A:C,2,FALSE())</f>
        <v>Silver</v>
      </c>
      <c r="M2212" t="str">
        <f>VLOOKUP(LEFT(A2212,FIND("-",A2212)-1),MASTER!A:C,3,FALSE())</f>
        <v>Sale</v>
      </c>
      <c r="N2212" t="str">
        <f t="shared" si="183"/>
        <v/>
      </c>
      <c r="O2212" t="str">
        <f t="shared" si="184"/>
        <v/>
      </c>
      <c r="P2212">
        <f t="shared" si="185"/>
        <v>0</v>
      </c>
      <c r="Q2212">
        <f t="shared" si="186"/>
        <v>0</v>
      </c>
      <c r="R2212">
        <f t="shared" si="187"/>
        <v>0</v>
      </c>
    </row>
    <row r="2213" spans="1:18" ht="15" customHeight="1">
      <c r="A2213" s="17" t="s">
        <v>411</v>
      </c>
      <c r="B2213" s="17" t="s">
        <v>247</v>
      </c>
      <c r="C2213" s="17" t="s">
        <v>36</v>
      </c>
      <c r="D2213" s="17" t="s">
        <v>47</v>
      </c>
      <c r="E2213" s="96" t="s">
        <v>38</v>
      </c>
      <c r="F2213" s="96" t="s">
        <v>38</v>
      </c>
      <c r="G2213" s="19">
        <v>0</v>
      </c>
      <c r="H2213" s="96" t="s">
        <v>38</v>
      </c>
      <c r="I2213" s="96" t="s">
        <v>38</v>
      </c>
      <c r="J2213" s="19">
        <v>31.16</v>
      </c>
      <c r="K2213" s="19">
        <v>0</v>
      </c>
      <c r="L2213" t="str">
        <f>VLOOKUP(LEFT(A2213,FIND("-",A2213)-1),MASTER!A:C,2,FALSE())</f>
        <v>Silver</v>
      </c>
      <c r="M2213" t="str">
        <f>VLOOKUP(LEFT(A2213,FIND("-",A2213)-1),MASTER!A:C,3,FALSE())</f>
        <v>Sale</v>
      </c>
      <c r="N2213" t="str">
        <f t="shared" si="183"/>
        <v/>
      </c>
      <c r="O2213" t="str">
        <f t="shared" si="184"/>
        <v/>
      </c>
      <c r="P2213">
        <f t="shared" si="185"/>
        <v>0</v>
      </c>
      <c r="Q2213">
        <f t="shared" si="186"/>
        <v>0</v>
      </c>
      <c r="R2213">
        <f t="shared" si="187"/>
        <v>0</v>
      </c>
    </row>
    <row r="2214" spans="1:18" ht="15" customHeight="1">
      <c r="A2214" s="17" t="s">
        <v>411</v>
      </c>
      <c r="B2214" s="17" t="s">
        <v>247</v>
      </c>
      <c r="C2214" s="17" t="s">
        <v>36</v>
      </c>
      <c r="D2214" s="17" t="s">
        <v>42</v>
      </c>
      <c r="E2214" s="96" t="s">
        <v>38</v>
      </c>
      <c r="F2214" s="96" t="s">
        <v>38</v>
      </c>
      <c r="G2214" s="19">
        <v>0</v>
      </c>
      <c r="H2214" s="96" t="s">
        <v>38</v>
      </c>
      <c r="I2214" s="96" t="s">
        <v>38</v>
      </c>
      <c r="J2214" s="19">
        <v>0.06</v>
      </c>
      <c r="K2214" s="19">
        <v>0</v>
      </c>
      <c r="L2214" t="str">
        <f>VLOOKUP(LEFT(A2214,FIND("-",A2214)-1),MASTER!A:C,2,FALSE())</f>
        <v>Silver</v>
      </c>
      <c r="M2214" t="str">
        <f>VLOOKUP(LEFT(A2214,FIND("-",A2214)-1),MASTER!A:C,3,FALSE())</f>
        <v>Sale</v>
      </c>
      <c r="N2214" t="str">
        <f t="shared" si="183"/>
        <v/>
      </c>
      <c r="O2214" t="str">
        <f t="shared" si="184"/>
        <v/>
      </c>
      <c r="P2214">
        <f t="shared" si="185"/>
        <v>0</v>
      </c>
      <c r="Q2214">
        <f t="shared" si="186"/>
        <v>0</v>
      </c>
      <c r="R2214">
        <f t="shared" si="187"/>
        <v>0</v>
      </c>
    </row>
    <row r="2215" spans="1:18" ht="15" customHeight="1">
      <c r="A2215" s="17" t="s">
        <v>411</v>
      </c>
      <c r="B2215" s="17" t="s">
        <v>247</v>
      </c>
      <c r="C2215" s="17" t="s">
        <v>36</v>
      </c>
      <c r="D2215" s="17" t="s">
        <v>43</v>
      </c>
      <c r="E2215" s="96" t="s">
        <v>38</v>
      </c>
      <c r="F2215" s="96" t="s">
        <v>38</v>
      </c>
      <c r="G2215" s="19">
        <v>22392</v>
      </c>
      <c r="H2215" s="96" t="s">
        <v>38</v>
      </c>
      <c r="I2215" s="96" t="s">
        <v>38</v>
      </c>
      <c r="J2215" s="19">
        <v>0</v>
      </c>
      <c r="K2215" s="19">
        <v>0</v>
      </c>
      <c r="L2215" t="str">
        <f>VLOOKUP(LEFT(A2215,FIND("-",A2215)-1),MASTER!A:C,2,FALSE())</f>
        <v>Silver</v>
      </c>
      <c r="M2215" t="str">
        <f>VLOOKUP(LEFT(A2215,FIND("-",A2215)-1),MASTER!A:C,3,FALSE())</f>
        <v>Sale</v>
      </c>
      <c r="N2215" t="str">
        <f t="shared" si="183"/>
        <v/>
      </c>
      <c r="O2215" t="str">
        <f t="shared" si="184"/>
        <v/>
      </c>
      <c r="P2215">
        <f t="shared" si="185"/>
        <v>0</v>
      </c>
      <c r="Q2215">
        <f t="shared" si="186"/>
        <v>0</v>
      </c>
      <c r="R2215">
        <f t="shared" si="187"/>
        <v>0</v>
      </c>
    </row>
    <row r="2216" spans="1:18" ht="15" customHeight="1">
      <c r="A2216" s="17" t="s">
        <v>412</v>
      </c>
      <c r="B2216" s="17" t="s">
        <v>247</v>
      </c>
      <c r="C2216" s="17" t="s">
        <v>36</v>
      </c>
      <c r="D2216" s="17" t="s">
        <v>37</v>
      </c>
      <c r="E2216" s="96" t="s">
        <v>38</v>
      </c>
      <c r="F2216" s="19">
        <v>0</v>
      </c>
      <c r="G2216" s="19">
        <v>0</v>
      </c>
      <c r="H2216" s="97">
        <v>345.57400000000001</v>
      </c>
      <c r="I2216" s="19">
        <v>81.23</v>
      </c>
      <c r="J2216" s="19">
        <v>8308.99</v>
      </c>
      <c r="K2216" s="19">
        <v>8308.99</v>
      </c>
      <c r="L2216" t="str">
        <f>VLOOKUP(LEFT(A2216,FIND("-",A2216)-1),MASTER!A:C,2,FALSE())</f>
        <v>Silver</v>
      </c>
      <c r="M2216" t="str">
        <f>VLOOKUP(LEFT(A2216,FIND("-",A2216)-1),MASTER!A:C,3,FALSE())</f>
        <v>Sale</v>
      </c>
      <c r="N2216">
        <f t="shared" si="183"/>
        <v>345.57400000000001</v>
      </c>
      <c r="O2216">
        <f t="shared" si="184"/>
        <v>81.23</v>
      </c>
      <c r="P2216">
        <f t="shared" si="185"/>
        <v>28070.975999999999</v>
      </c>
      <c r="Q2216">
        <f t="shared" si="186"/>
        <v>28070.975999999999</v>
      </c>
      <c r="R2216">
        <f t="shared" si="187"/>
        <v>0</v>
      </c>
    </row>
    <row r="2217" spans="1:18" ht="15" customHeight="1">
      <c r="A2217" s="17" t="s">
        <v>412</v>
      </c>
      <c r="B2217" s="17" t="s">
        <v>247</v>
      </c>
      <c r="C2217" s="17" t="s">
        <v>36</v>
      </c>
      <c r="D2217" s="17" t="s">
        <v>39</v>
      </c>
      <c r="E2217" s="96" t="s">
        <v>38</v>
      </c>
      <c r="F2217" s="96" t="s">
        <v>38</v>
      </c>
      <c r="G2217" s="19">
        <v>0</v>
      </c>
      <c r="H2217" s="96" t="s">
        <v>38</v>
      </c>
      <c r="I2217" s="96" t="s">
        <v>38</v>
      </c>
      <c r="J2217" s="19">
        <v>1697.29</v>
      </c>
      <c r="K2217" s="19">
        <v>1697.29</v>
      </c>
      <c r="L2217" t="str">
        <f>VLOOKUP(LEFT(A2217,FIND("-",A2217)-1),MASTER!A:C,2,FALSE())</f>
        <v>Silver</v>
      </c>
      <c r="M2217" t="str">
        <f>VLOOKUP(LEFT(A2217,FIND("-",A2217)-1),MASTER!A:C,3,FALSE())</f>
        <v>Sale</v>
      </c>
      <c r="N2217" t="str">
        <f t="shared" si="183"/>
        <v/>
      </c>
      <c r="O2217" t="str">
        <f t="shared" si="184"/>
        <v/>
      </c>
      <c r="P2217">
        <f t="shared" si="185"/>
        <v>0</v>
      </c>
      <c r="Q2217">
        <f t="shared" si="186"/>
        <v>0</v>
      </c>
      <c r="R2217">
        <f t="shared" si="187"/>
        <v>0</v>
      </c>
    </row>
    <row r="2218" spans="1:18" ht="15" customHeight="1">
      <c r="A2218" s="17" t="s">
        <v>412</v>
      </c>
      <c r="B2218" s="17" t="s">
        <v>247</v>
      </c>
      <c r="C2218" s="17" t="s">
        <v>36</v>
      </c>
      <c r="D2218" s="17" t="s">
        <v>44</v>
      </c>
      <c r="E2218" s="96" t="s">
        <v>38</v>
      </c>
      <c r="F2218" s="96" t="s">
        <v>38</v>
      </c>
      <c r="G2218" s="19">
        <v>0</v>
      </c>
      <c r="H2218" s="96" t="s">
        <v>38</v>
      </c>
      <c r="I2218" s="96" t="s">
        <v>38</v>
      </c>
      <c r="J2218" s="19">
        <v>19761.28</v>
      </c>
      <c r="K2218" s="19">
        <v>19761.28</v>
      </c>
      <c r="L2218" t="str">
        <f>VLOOKUP(LEFT(A2218,FIND("-",A2218)-1),MASTER!A:C,2,FALSE())</f>
        <v>Silver</v>
      </c>
      <c r="M2218" t="str">
        <f>VLOOKUP(LEFT(A2218,FIND("-",A2218)-1),MASTER!A:C,3,FALSE())</f>
        <v>Sale</v>
      </c>
      <c r="N2218" t="str">
        <f t="shared" si="183"/>
        <v/>
      </c>
      <c r="O2218" t="str">
        <f t="shared" si="184"/>
        <v/>
      </c>
      <c r="P2218">
        <f t="shared" si="185"/>
        <v>0</v>
      </c>
      <c r="Q2218">
        <f t="shared" si="186"/>
        <v>0</v>
      </c>
      <c r="R2218">
        <f t="shared" si="187"/>
        <v>0</v>
      </c>
    </row>
    <row r="2219" spans="1:18" ht="15" customHeight="1">
      <c r="A2219" s="17" t="s">
        <v>412</v>
      </c>
      <c r="B2219" s="17" t="s">
        <v>247</v>
      </c>
      <c r="C2219" s="17" t="s">
        <v>36</v>
      </c>
      <c r="D2219" s="17" t="s">
        <v>45</v>
      </c>
      <c r="E2219" s="96" t="s">
        <v>38</v>
      </c>
      <c r="F2219" s="96" t="s">
        <v>38</v>
      </c>
      <c r="G2219" s="19">
        <v>0</v>
      </c>
      <c r="H2219" s="96" t="s">
        <v>38</v>
      </c>
      <c r="I2219" s="96" t="s">
        <v>38</v>
      </c>
      <c r="J2219" s="19">
        <v>4218.6899999999996</v>
      </c>
      <c r="K2219" s="19">
        <v>4218.6899999999996</v>
      </c>
      <c r="L2219" t="str">
        <f>VLOOKUP(LEFT(A2219,FIND("-",A2219)-1),MASTER!A:C,2,FALSE())</f>
        <v>Silver</v>
      </c>
      <c r="M2219" t="str">
        <f>VLOOKUP(LEFT(A2219,FIND("-",A2219)-1),MASTER!A:C,3,FALSE())</f>
        <v>Sale</v>
      </c>
      <c r="N2219" t="str">
        <f t="shared" si="183"/>
        <v/>
      </c>
      <c r="O2219" t="str">
        <f t="shared" si="184"/>
        <v/>
      </c>
      <c r="P2219">
        <f t="shared" si="185"/>
        <v>0</v>
      </c>
      <c r="Q2219">
        <f t="shared" si="186"/>
        <v>0</v>
      </c>
      <c r="R2219">
        <f t="shared" si="187"/>
        <v>0</v>
      </c>
    </row>
    <row r="2220" spans="1:18" ht="15" customHeight="1">
      <c r="A2220" s="17" t="s">
        <v>412</v>
      </c>
      <c r="B2220" s="17" t="s">
        <v>247</v>
      </c>
      <c r="C2220" s="17" t="s">
        <v>36</v>
      </c>
      <c r="D2220" s="17" t="s">
        <v>40</v>
      </c>
      <c r="E2220" s="96" t="s">
        <v>38</v>
      </c>
      <c r="F2220" s="96" t="s">
        <v>38</v>
      </c>
      <c r="G2220" s="19">
        <v>0</v>
      </c>
      <c r="H2220" s="96" t="s">
        <v>38</v>
      </c>
      <c r="I2220" s="96" t="s">
        <v>38</v>
      </c>
      <c r="J2220" s="19">
        <v>124.63</v>
      </c>
      <c r="K2220" s="19">
        <v>0</v>
      </c>
      <c r="L2220" t="str">
        <f>VLOOKUP(LEFT(A2220,FIND("-",A2220)-1),MASTER!A:C,2,FALSE())</f>
        <v>Silver</v>
      </c>
      <c r="M2220" t="str">
        <f>VLOOKUP(LEFT(A2220,FIND("-",A2220)-1),MASTER!A:C,3,FALSE())</f>
        <v>Sale</v>
      </c>
      <c r="N2220" t="str">
        <f t="shared" si="183"/>
        <v/>
      </c>
      <c r="O2220" t="str">
        <f t="shared" si="184"/>
        <v/>
      </c>
      <c r="P2220">
        <f t="shared" si="185"/>
        <v>0</v>
      </c>
      <c r="Q2220">
        <f t="shared" si="186"/>
        <v>0</v>
      </c>
      <c r="R2220">
        <f t="shared" si="187"/>
        <v>0</v>
      </c>
    </row>
    <row r="2221" spans="1:18" ht="15" customHeight="1">
      <c r="A2221" s="17" t="s">
        <v>412</v>
      </c>
      <c r="B2221" s="17" t="s">
        <v>247</v>
      </c>
      <c r="C2221" s="17" t="s">
        <v>36</v>
      </c>
      <c r="D2221" s="17" t="s">
        <v>41</v>
      </c>
      <c r="E2221" s="96" t="s">
        <v>38</v>
      </c>
      <c r="F2221" s="96" t="s">
        <v>38</v>
      </c>
      <c r="G2221" s="19">
        <v>0</v>
      </c>
      <c r="H2221" s="96" t="s">
        <v>38</v>
      </c>
      <c r="I2221" s="96" t="s">
        <v>38</v>
      </c>
      <c r="J2221" s="19">
        <v>124.63</v>
      </c>
      <c r="K2221" s="19">
        <v>0</v>
      </c>
      <c r="L2221" t="str">
        <f>VLOOKUP(LEFT(A2221,FIND("-",A2221)-1),MASTER!A:C,2,FALSE())</f>
        <v>Silver</v>
      </c>
      <c r="M2221" t="str">
        <f>VLOOKUP(LEFT(A2221,FIND("-",A2221)-1),MASTER!A:C,3,FALSE())</f>
        <v>Sale</v>
      </c>
      <c r="N2221" t="str">
        <f t="shared" si="183"/>
        <v/>
      </c>
      <c r="O2221" t="str">
        <f t="shared" si="184"/>
        <v/>
      </c>
      <c r="P2221">
        <f t="shared" si="185"/>
        <v>0</v>
      </c>
      <c r="Q2221">
        <f t="shared" si="186"/>
        <v>0</v>
      </c>
      <c r="R2221">
        <f t="shared" si="187"/>
        <v>0</v>
      </c>
    </row>
    <row r="2222" spans="1:18" ht="15" customHeight="1">
      <c r="A2222" s="17" t="s">
        <v>412</v>
      </c>
      <c r="B2222" s="17" t="s">
        <v>247</v>
      </c>
      <c r="C2222" s="17" t="s">
        <v>36</v>
      </c>
      <c r="D2222" s="17" t="s">
        <v>40</v>
      </c>
      <c r="E2222" s="96" t="s">
        <v>38</v>
      </c>
      <c r="F2222" s="96" t="s">
        <v>38</v>
      </c>
      <c r="G2222" s="19">
        <v>0</v>
      </c>
      <c r="H2222" s="96" t="s">
        <v>38</v>
      </c>
      <c r="I2222" s="96" t="s">
        <v>38</v>
      </c>
      <c r="J2222" s="19">
        <v>25.46</v>
      </c>
      <c r="K2222" s="19">
        <v>0</v>
      </c>
      <c r="L2222" t="str">
        <f>VLOOKUP(LEFT(A2222,FIND("-",A2222)-1),MASTER!A:C,2,FALSE())</f>
        <v>Silver</v>
      </c>
      <c r="M2222" t="str">
        <f>VLOOKUP(LEFT(A2222,FIND("-",A2222)-1),MASTER!A:C,3,FALSE())</f>
        <v>Sale</v>
      </c>
      <c r="N2222" t="str">
        <f t="shared" si="183"/>
        <v/>
      </c>
      <c r="O2222" t="str">
        <f t="shared" si="184"/>
        <v/>
      </c>
      <c r="P2222">
        <f t="shared" si="185"/>
        <v>0</v>
      </c>
      <c r="Q2222">
        <f t="shared" si="186"/>
        <v>0</v>
      </c>
      <c r="R2222">
        <f t="shared" si="187"/>
        <v>0</v>
      </c>
    </row>
    <row r="2223" spans="1:18" ht="15" customHeight="1">
      <c r="A2223" s="17" t="s">
        <v>412</v>
      </c>
      <c r="B2223" s="17" t="s">
        <v>247</v>
      </c>
      <c r="C2223" s="17" t="s">
        <v>36</v>
      </c>
      <c r="D2223" s="17" t="s">
        <v>41</v>
      </c>
      <c r="E2223" s="96" t="s">
        <v>38</v>
      </c>
      <c r="F2223" s="96" t="s">
        <v>38</v>
      </c>
      <c r="G2223" s="19">
        <v>0</v>
      </c>
      <c r="H2223" s="96" t="s">
        <v>38</v>
      </c>
      <c r="I2223" s="96" t="s">
        <v>38</v>
      </c>
      <c r="J2223" s="19">
        <v>25.46</v>
      </c>
      <c r="K2223" s="19">
        <v>0</v>
      </c>
      <c r="L2223" t="str">
        <f>VLOOKUP(LEFT(A2223,FIND("-",A2223)-1),MASTER!A:C,2,FALSE())</f>
        <v>Silver</v>
      </c>
      <c r="M2223" t="str">
        <f>VLOOKUP(LEFT(A2223,FIND("-",A2223)-1),MASTER!A:C,3,FALSE())</f>
        <v>Sale</v>
      </c>
      <c r="N2223" t="str">
        <f t="shared" si="183"/>
        <v/>
      </c>
      <c r="O2223" t="str">
        <f t="shared" si="184"/>
        <v/>
      </c>
      <c r="P2223">
        <f t="shared" si="185"/>
        <v>0</v>
      </c>
      <c r="Q2223">
        <f t="shared" si="186"/>
        <v>0</v>
      </c>
      <c r="R2223">
        <f t="shared" si="187"/>
        <v>0</v>
      </c>
    </row>
    <row r="2224" spans="1:18" ht="15" customHeight="1">
      <c r="A2224" s="17" t="s">
        <v>412</v>
      </c>
      <c r="B2224" s="17" t="s">
        <v>247</v>
      </c>
      <c r="C2224" s="17" t="s">
        <v>36</v>
      </c>
      <c r="D2224" s="17" t="s">
        <v>46</v>
      </c>
      <c r="E2224" s="96" t="s">
        <v>38</v>
      </c>
      <c r="F2224" s="96" t="s">
        <v>38</v>
      </c>
      <c r="G2224" s="19">
        <v>0</v>
      </c>
      <c r="H2224" s="96" t="s">
        <v>38</v>
      </c>
      <c r="I2224" s="96" t="s">
        <v>38</v>
      </c>
      <c r="J2224" s="19">
        <v>296.42</v>
      </c>
      <c r="K2224" s="19">
        <v>0</v>
      </c>
      <c r="L2224" t="str">
        <f>VLOOKUP(LEFT(A2224,FIND("-",A2224)-1),MASTER!A:C,2,FALSE())</f>
        <v>Silver</v>
      </c>
      <c r="M2224" t="str">
        <f>VLOOKUP(LEFT(A2224,FIND("-",A2224)-1),MASTER!A:C,3,FALSE())</f>
        <v>Sale</v>
      </c>
      <c r="N2224" t="str">
        <f t="shared" si="183"/>
        <v/>
      </c>
      <c r="O2224" t="str">
        <f t="shared" si="184"/>
        <v/>
      </c>
      <c r="P2224">
        <f t="shared" si="185"/>
        <v>0</v>
      </c>
      <c r="Q2224">
        <f t="shared" si="186"/>
        <v>0</v>
      </c>
      <c r="R2224">
        <f t="shared" si="187"/>
        <v>0</v>
      </c>
    </row>
    <row r="2225" spans="1:18" ht="15" customHeight="1">
      <c r="A2225" s="17" t="s">
        <v>412</v>
      </c>
      <c r="B2225" s="17" t="s">
        <v>247</v>
      </c>
      <c r="C2225" s="17" t="s">
        <v>36</v>
      </c>
      <c r="D2225" s="17" t="s">
        <v>47</v>
      </c>
      <c r="E2225" s="96" t="s">
        <v>38</v>
      </c>
      <c r="F2225" s="96" t="s">
        <v>38</v>
      </c>
      <c r="G2225" s="19">
        <v>0</v>
      </c>
      <c r="H2225" s="96" t="s">
        <v>38</v>
      </c>
      <c r="I2225" s="96" t="s">
        <v>38</v>
      </c>
      <c r="J2225" s="19">
        <v>296.42</v>
      </c>
      <c r="K2225" s="19">
        <v>0</v>
      </c>
      <c r="L2225" t="str">
        <f>VLOOKUP(LEFT(A2225,FIND("-",A2225)-1),MASTER!A:C,2,FALSE())</f>
        <v>Silver</v>
      </c>
      <c r="M2225" t="str">
        <f>VLOOKUP(LEFT(A2225,FIND("-",A2225)-1),MASTER!A:C,3,FALSE())</f>
        <v>Sale</v>
      </c>
      <c r="N2225" t="str">
        <f t="shared" si="183"/>
        <v/>
      </c>
      <c r="O2225" t="str">
        <f t="shared" si="184"/>
        <v/>
      </c>
      <c r="P2225">
        <f t="shared" si="185"/>
        <v>0</v>
      </c>
      <c r="Q2225">
        <f t="shared" si="186"/>
        <v>0</v>
      </c>
      <c r="R2225">
        <f t="shared" si="187"/>
        <v>0</v>
      </c>
    </row>
    <row r="2226" spans="1:18" ht="15" customHeight="1">
      <c r="A2226" s="17" t="s">
        <v>412</v>
      </c>
      <c r="B2226" s="17" t="s">
        <v>247</v>
      </c>
      <c r="C2226" s="17" t="s">
        <v>36</v>
      </c>
      <c r="D2226" s="17" t="s">
        <v>46</v>
      </c>
      <c r="E2226" s="96" t="s">
        <v>38</v>
      </c>
      <c r="F2226" s="96" t="s">
        <v>38</v>
      </c>
      <c r="G2226" s="19">
        <v>0</v>
      </c>
      <c r="H2226" s="96" t="s">
        <v>38</v>
      </c>
      <c r="I2226" s="96" t="s">
        <v>38</v>
      </c>
      <c r="J2226" s="19">
        <v>63.28</v>
      </c>
      <c r="K2226" s="19">
        <v>0</v>
      </c>
      <c r="L2226" t="str">
        <f>VLOOKUP(LEFT(A2226,FIND("-",A2226)-1),MASTER!A:C,2,FALSE())</f>
        <v>Silver</v>
      </c>
      <c r="M2226" t="str">
        <f>VLOOKUP(LEFT(A2226,FIND("-",A2226)-1),MASTER!A:C,3,FALSE())</f>
        <v>Sale</v>
      </c>
      <c r="N2226" t="str">
        <f t="shared" si="183"/>
        <v/>
      </c>
      <c r="O2226" t="str">
        <f t="shared" si="184"/>
        <v/>
      </c>
      <c r="P2226">
        <f t="shared" si="185"/>
        <v>0</v>
      </c>
      <c r="Q2226">
        <f t="shared" si="186"/>
        <v>0</v>
      </c>
      <c r="R2226">
        <f t="shared" si="187"/>
        <v>0</v>
      </c>
    </row>
    <row r="2227" spans="1:18" ht="15" customHeight="1">
      <c r="A2227" s="17" t="s">
        <v>412</v>
      </c>
      <c r="B2227" s="17" t="s">
        <v>247</v>
      </c>
      <c r="C2227" s="17" t="s">
        <v>36</v>
      </c>
      <c r="D2227" s="17" t="s">
        <v>47</v>
      </c>
      <c r="E2227" s="96" t="s">
        <v>38</v>
      </c>
      <c r="F2227" s="96" t="s">
        <v>38</v>
      </c>
      <c r="G2227" s="19">
        <v>0</v>
      </c>
      <c r="H2227" s="96" t="s">
        <v>38</v>
      </c>
      <c r="I2227" s="96" t="s">
        <v>38</v>
      </c>
      <c r="J2227" s="19">
        <v>63.28</v>
      </c>
      <c r="K2227" s="19">
        <v>0</v>
      </c>
      <c r="L2227" t="str">
        <f>VLOOKUP(LEFT(A2227,FIND("-",A2227)-1),MASTER!A:C,2,FALSE())</f>
        <v>Silver</v>
      </c>
      <c r="M2227" t="str">
        <f>VLOOKUP(LEFT(A2227,FIND("-",A2227)-1),MASTER!A:C,3,FALSE())</f>
        <v>Sale</v>
      </c>
      <c r="N2227" t="str">
        <f t="shared" si="183"/>
        <v/>
      </c>
      <c r="O2227" t="str">
        <f t="shared" si="184"/>
        <v/>
      </c>
      <c r="P2227">
        <f t="shared" si="185"/>
        <v>0</v>
      </c>
      <c r="Q2227">
        <f t="shared" si="186"/>
        <v>0</v>
      </c>
      <c r="R2227">
        <f t="shared" si="187"/>
        <v>0</v>
      </c>
    </row>
    <row r="2228" spans="1:18" ht="15" customHeight="1">
      <c r="A2228" s="17" t="s">
        <v>412</v>
      </c>
      <c r="B2228" s="17" t="s">
        <v>247</v>
      </c>
      <c r="C2228" s="17" t="s">
        <v>36</v>
      </c>
      <c r="D2228" s="17" t="s">
        <v>42</v>
      </c>
      <c r="E2228" s="96" t="s">
        <v>38</v>
      </c>
      <c r="F2228" s="96" t="s">
        <v>38</v>
      </c>
      <c r="G2228" s="19">
        <v>0</v>
      </c>
      <c r="H2228" s="96" t="s">
        <v>38</v>
      </c>
      <c r="I2228" s="96" t="s">
        <v>38</v>
      </c>
      <c r="J2228" s="19">
        <v>0.17</v>
      </c>
      <c r="K2228" s="19">
        <v>0</v>
      </c>
      <c r="L2228" t="str">
        <f>VLOOKUP(LEFT(A2228,FIND("-",A2228)-1),MASTER!A:C,2,FALSE())</f>
        <v>Silver</v>
      </c>
      <c r="M2228" t="str">
        <f>VLOOKUP(LEFT(A2228,FIND("-",A2228)-1),MASTER!A:C,3,FALSE())</f>
        <v>Sale</v>
      </c>
      <c r="N2228" t="str">
        <f t="shared" si="183"/>
        <v/>
      </c>
      <c r="O2228" t="str">
        <f t="shared" si="184"/>
        <v/>
      </c>
      <c r="P2228">
        <f t="shared" si="185"/>
        <v>0</v>
      </c>
      <c r="Q2228">
        <f t="shared" si="186"/>
        <v>0</v>
      </c>
      <c r="R2228">
        <f t="shared" si="187"/>
        <v>0</v>
      </c>
    </row>
    <row r="2229" spans="1:18" ht="15" customHeight="1">
      <c r="A2229" s="17" t="s">
        <v>412</v>
      </c>
      <c r="B2229" s="17" t="s">
        <v>247</v>
      </c>
      <c r="C2229" s="17" t="s">
        <v>36</v>
      </c>
      <c r="D2229" s="17" t="s">
        <v>43</v>
      </c>
      <c r="E2229" s="96" t="s">
        <v>38</v>
      </c>
      <c r="F2229" s="96" t="s">
        <v>38</v>
      </c>
      <c r="G2229" s="19">
        <v>35006</v>
      </c>
      <c r="H2229" s="96" t="s">
        <v>38</v>
      </c>
      <c r="I2229" s="96" t="s">
        <v>38</v>
      </c>
      <c r="J2229" s="19">
        <v>0</v>
      </c>
      <c r="K2229" s="19">
        <v>0</v>
      </c>
      <c r="L2229" t="str">
        <f>VLOOKUP(LEFT(A2229,FIND("-",A2229)-1),MASTER!A:C,2,FALSE())</f>
        <v>Silver</v>
      </c>
      <c r="M2229" t="str">
        <f>VLOOKUP(LEFT(A2229,FIND("-",A2229)-1),MASTER!A:C,3,FALSE())</f>
        <v>Sale</v>
      </c>
      <c r="N2229" t="str">
        <f t="shared" si="183"/>
        <v/>
      </c>
      <c r="O2229" t="str">
        <f t="shared" si="184"/>
        <v/>
      </c>
      <c r="P2229">
        <f t="shared" si="185"/>
        <v>0</v>
      </c>
      <c r="Q2229">
        <f t="shared" si="186"/>
        <v>0</v>
      </c>
      <c r="R2229">
        <f t="shared" si="187"/>
        <v>0</v>
      </c>
    </row>
    <row r="2230" spans="1:18" ht="15" customHeight="1">
      <c r="A2230" s="17" t="s">
        <v>413</v>
      </c>
      <c r="B2230" s="17" t="s">
        <v>247</v>
      </c>
      <c r="C2230" s="17" t="s">
        <v>36</v>
      </c>
      <c r="D2230" s="17" t="s">
        <v>44</v>
      </c>
      <c r="E2230" s="96" t="s">
        <v>38</v>
      </c>
      <c r="F2230" s="19">
        <v>0</v>
      </c>
      <c r="G2230" s="19">
        <v>0</v>
      </c>
      <c r="H2230" s="97">
        <v>415.20100000000002</v>
      </c>
      <c r="I2230" s="19">
        <v>81.23</v>
      </c>
      <c r="J2230" s="19">
        <v>26131.51</v>
      </c>
      <c r="K2230" s="19">
        <v>26131.51</v>
      </c>
      <c r="L2230" t="str">
        <f>VLOOKUP(LEFT(A2230,FIND("-",A2230)-1),MASTER!A:C,2,FALSE())</f>
        <v>Silver</v>
      </c>
      <c r="M2230" t="str">
        <f>VLOOKUP(LEFT(A2230,FIND("-",A2230)-1),MASTER!A:C,3,FALSE())</f>
        <v>Sale</v>
      </c>
      <c r="N2230">
        <f t="shared" si="183"/>
        <v>415.20100000000002</v>
      </c>
      <c r="O2230">
        <f t="shared" si="184"/>
        <v>81.23</v>
      </c>
      <c r="P2230">
        <f t="shared" si="185"/>
        <v>33726.777000000002</v>
      </c>
      <c r="Q2230">
        <f t="shared" si="186"/>
        <v>33726.777000000002</v>
      </c>
      <c r="R2230">
        <f t="shared" si="187"/>
        <v>0</v>
      </c>
    </row>
    <row r="2231" spans="1:18" ht="15" customHeight="1">
      <c r="A2231" s="17" t="s">
        <v>413</v>
      </c>
      <c r="B2231" s="17" t="s">
        <v>247</v>
      </c>
      <c r="C2231" s="17" t="s">
        <v>36</v>
      </c>
      <c r="D2231" s="17" t="s">
        <v>45</v>
      </c>
      <c r="E2231" s="96" t="s">
        <v>38</v>
      </c>
      <c r="F2231" s="96" t="s">
        <v>38</v>
      </c>
      <c r="G2231" s="19">
        <v>0</v>
      </c>
      <c r="H2231" s="96" t="s">
        <v>38</v>
      </c>
      <c r="I2231" s="96" t="s">
        <v>38</v>
      </c>
      <c r="J2231" s="19">
        <v>5827.69</v>
      </c>
      <c r="K2231" s="19">
        <v>5827.69</v>
      </c>
      <c r="L2231" t="str">
        <f>VLOOKUP(LEFT(A2231,FIND("-",A2231)-1),MASTER!A:C,2,FALSE())</f>
        <v>Silver</v>
      </c>
      <c r="M2231" t="str">
        <f>VLOOKUP(LEFT(A2231,FIND("-",A2231)-1),MASTER!A:C,3,FALSE())</f>
        <v>Sale</v>
      </c>
      <c r="N2231" t="str">
        <f t="shared" si="183"/>
        <v/>
      </c>
      <c r="O2231" t="str">
        <f t="shared" si="184"/>
        <v/>
      </c>
      <c r="P2231">
        <f t="shared" si="185"/>
        <v>0</v>
      </c>
      <c r="Q2231">
        <f t="shared" si="186"/>
        <v>0</v>
      </c>
      <c r="R2231">
        <f t="shared" si="187"/>
        <v>0</v>
      </c>
    </row>
    <row r="2232" spans="1:18" ht="15" customHeight="1">
      <c r="A2232" s="17" t="s">
        <v>413</v>
      </c>
      <c r="B2232" s="17" t="s">
        <v>247</v>
      </c>
      <c r="C2232" s="17" t="s">
        <v>36</v>
      </c>
      <c r="D2232" s="17" t="s">
        <v>37</v>
      </c>
      <c r="E2232" s="96" t="s">
        <v>38</v>
      </c>
      <c r="F2232" s="96" t="s">
        <v>38</v>
      </c>
      <c r="G2232" s="19">
        <v>0</v>
      </c>
      <c r="H2232" s="96" t="s">
        <v>38</v>
      </c>
      <c r="I2232" s="96" t="s">
        <v>38</v>
      </c>
      <c r="J2232" s="19">
        <v>7594.86</v>
      </c>
      <c r="K2232" s="19">
        <v>7594.86</v>
      </c>
      <c r="L2232" t="str">
        <f>VLOOKUP(LEFT(A2232,FIND("-",A2232)-1),MASTER!A:C,2,FALSE())</f>
        <v>Silver</v>
      </c>
      <c r="M2232" t="str">
        <f>VLOOKUP(LEFT(A2232,FIND("-",A2232)-1),MASTER!A:C,3,FALSE())</f>
        <v>Sale</v>
      </c>
      <c r="N2232" t="str">
        <f t="shared" si="183"/>
        <v/>
      </c>
      <c r="O2232" t="str">
        <f t="shared" si="184"/>
        <v/>
      </c>
      <c r="P2232">
        <f t="shared" si="185"/>
        <v>0</v>
      </c>
      <c r="Q2232">
        <f t="shared" si="186"/>
        <v>0</v>
      </c>
      <c r="R2232">
        <f t="shared" si="187"/>
        <v>0</v>
      </c>
    </row>
    <row r="2233" spans="1:18" ht="15" customHeight="1">
      <c r="A2233" s="17" t="s">
        <v>413</v>
      </c>
      <c r="B2233" s="17" t="s">
        <v>247</v>
      </c>
      <c r="C2233" s="17" t="s">
        <v>36</v>
      </c>
      <c r="D2233" s="17" t="s">
        <v>39</v>
      </c>
      <c r="E2233" s="96" t="s">
        <v>38</v>
      </c>
      <c r="F2233" s="96" t="s">
        <v>38</v>
      </c>
      <c r="G2233" s="19">
        <v>0</v>
      </c>
      <c r="H2233" s="96" t="s">
        <v>38</v>
      </c>
      <c r="I2233" s="96" t="s">
        <v>38</v>
      </c>
      <c r="J2233" s="19">
        <v>1551.33</v>
      </c>
      <c r="K2233" s="19">
        <v>1551.33</v>
      </c>
      <c r="L2233" t="str">
        <f>VLOOKUP(LEFT(A2233,FIND("-",A2233)-1),MASTER!A:C,2,FALSE())</f>
        <v>Silver</v>
      </c>
      <c r="M2233" t="str">
        <f>VLOOKUP(LEFT(A2233,FIND("-",A2233)-1),MASTER!A:C,3,FALSE())</f>
        <v>Sale</v>
      </c>
      <c r="N2233" t="str">
        <f t="shared" si="183"/>
        <v/>
      </c>
      <c r="O2233" t="str">
        <f t="shared" si="184"/>
        <v/>
      </c>
      <c r="P2233">
        <f t="shared" si="185"/>
        <v>0</v>
      </c>
      <c r="Q2233">
        <f t="shared" si="186"/>
        <v>0</v>
      </c>
      <c r="R2233">
        <f t="shared" si="187"/>
        <v>0</v>
      </c>
    </row>
    <row r="2234" spans="1:18" ht="15" customHeight="1">
      <c r="A2234" s="17" t="s">
        <v>413</v>
      </c>
      <c r="B2234" s="17" t="s">
        <v>247</v>
      </c>
      <c r="C2234" s="17" t="s">
        <v>36</v>
      </c>
      <c r="D2234" s="17" t="s">
        <v>46</v>
      </c>
      <c r="E2234" s="96" t="s">
        <v>38</v>
      </c>
      <c r="F2234" s="96" t="s">
        <v>38</v>
      </c>
      <c r="G2234" s="19">
        <v>0</v>
      </c>
      <c r="H2234" s="96" t="s">
        <v>38</v>
      </c>
      <c r="I2234" s="96" t="s">
        <v>38</v>
      </c>
      <c r="J2234" s="19">
        <v>391.97</v>
      </c>
      <c r="K2234" s="19">
        <v>0</v>
      </c>
      <c r="L2234" t="str">
        <f>VLOOKUP(LEFT(A2234,FIND("-",A2234)-1),MASTER!A:C,2,FALSE())</f>
        <v>Silver</v>
      </c>
      <c r="M2234" t="str">
        <f>VLOOKUP(LEFT(A2234,FIND("-",A2234)-1),MASTER!A:C,3,FALSE())</f>
        <v>Sale</v>
      </c>
      <c r="N2234" t="str">
        <f t="shared" si="183"/>
        <v/>
      </c>
      <c r="O2234" t="str">
        <f t="shared" si="184"/>
        <v/>
      </c>
      <c r="P2234">
        <f t="shared" si="185"/>
        <v>0</v>
      </c>
      <c r="Q2234">
        <f t="shared" si="186"/>
        <v>0</v>
      </c>
      <c r="R2234">
        <f t="shared" si="187"/>
        <v>0</v>
      </c>
    </row>
    <row r="2235" spans="1:18" ht="15" customHeight="1">
      <c r="A2235" s="17" t="s">
        <v>413</v>
      </c>
      <c r="B2235" s="17" t="s">
        <v>247</v>
      </c>
      <c r="C2235" s="17" t="s">
        <v>36</v>
      </c>
      <c r="D2235" s="17" t="s">
        <v>47</v>
      </c>
      <c r="E2235" s="96" t="s">
        <v>38</v>
      </c>
      <c r="F2235" s="96" t="s">
        <v>38</v>
      </c>
      <c r="G2235" s="19">
        <v>0</v>
      </c>
      <c r="H2235" s="96" t="s">
        <v>38</v>
      </c>
      <c r="I2235" s="96" t="s">
        <v>38</v>
      </c>
      <c r="J2235" s="19">
        <v>391.97</v>
      </c>
      <c r="K2235" s="19">
        <v>0</v>
      </c>
      <c r="L2235" t="str">
        <f>VLOOKUP(LEFT(A2235,FIND("-",A2235)-1),MASTER!A:C,2,FALSE())</f>
        <v>Silver</v>
      </c>
      <c r="M2235" t="str">
        <f>VLOOKUP(LEFT(A2235,FIND("-",A2235)-1),MASTER!A:C,3,FALSE())</f>
        <v>Sale</v>
      </c>
      <c r="N2235" t="str">
        <f t="shared" si="183"/>
        <v/>
      </c>
      <c r="O2235" t="str">
        <f t="shared" si="184"/>
        <v/>
      </c>
      <c r="P2235">
        <f t="shared" si="185"/>
        <v>0</v>
      </c>
      <c r="Q2235">
        <f t="shared" si="186"/>
        <v>0</v>
      </c>
      <c r="R2235">
        <f t="shared" si="187"/>
        <v>0</v>
      </c>
    </row>
    <row r="2236" spans="1:18" ht="15" customHeight="1">
      <c r="A2236" s="17" t="s">
        <v>413</v>
      </c>
      <c r="B2236" s="17" t="s">
        <v>247</v>
      </c>
      <c r="C2236" s="17" t="s">
        <v>36</v>
      </c>
      <c r="D2236" s="17" t="s">
        <v>46</v>
      </c>
      <c r="E2236" s="96" t="s">
        <v>38</v>
      </c>
      <c r="F2236" s="96" t="s">
        <v>38</v>
      </c>
      <c r="G2236" s="19">
        <v>0</v>
      </c>
      <c r="H2236" s="96" t="s">
        <v>38</v>
      </c>
      <c r="I2236" s="96" t="s">
        <v>38</v>
      </c>
      <c r="J2236" s="19">
        <v>87.42</v>
      </c>
      <c r="K2236" s="19">
        <v>0</v>
      </c>
      <c r="L2236" t="str">
        <f>VLOOKUP(LEFT(A2236,FIND("-",A2236)-1),MASTER!A:C,2,FALSE())</f>
        <v>Silver</v>
      </c>
      <c r="M2236" t="str">
        <f>VLOOKUP(LEFT(A2236,FIND("-",A2236)-1),MASTER!A:C,3,FALSE())</f>
        <v>Sale</v>
      </c>
      <c r="N2236" t="str">
        <f t="shared" si="183"/>
        <v/>
      </c>
      <c r="O2236" t="str">
        <f t="shared" si="184"/>
        <v/>
      </c>
      <c r="P2236">
        <f t="shared" si="185"/>
        <v>0</v>
      </c>
      <c r="Q2236">
        <f t="shared" si="186"/>
        <v>0</v>
      </c>
      <c r="R2236">
        <f t="shared" si="187"/>
        <v>0</v>
      </c>
    </row>
    <row r="2237" spans="1:18" ht="15" customHeight="1">
      <c r="A2237" s="17" t="s">
        <v>413</v>
      </c>
      <c r="B2237" s="17" t="s">
        <v>247</v>
      </c>
      <c r="C2237" s="17" t="s">
        <v>36</v>
      </c>
      <c r="D2237" s="17" t="s">
        <v>47</v>
      </c>
      <c r="E2237" s="96" t="s">
        <v>38</v>
      </c>
      <c r="F2237" s="96" t="s">
        <v>38</v>
      </c>
      <c r="G2237" s="19">
        <v>0</v>
      </c>
      <c r="H2237" s="96" t="s">
        <v>38</v>
      </c>
      <c r="I2237" s="96" t="s">
        <v>38</v>
      </c>
      <c r="J2237" s="19">
        <v>87.42</v>
      </c>
      <c r="K2237" s="19">
        <v>0</v>
      </c>
      <c r="L2237" t="str">
        <f>VLOOKUP(LEFT(A2237,FIND("-",A2237)-1),MASTER!A:C,2,FALSE())</f>
        <v>Silver</v>
      </c>
      <c r="M2237" t="str">
        <f>VLOOKUP(LEFT(A2237,FIND("-",A2237)-1),MASTER!A:C,3,FALSE())</f>
        <v>Sale</v>
      </c>
      <c r="N2237" t="str">
        <f t="shared" si="183"/>
        <v/>
      </c>
      <c r="O2237" t="str">
        <f t="shared" si="184"/>
        <v/>
      </c>
      <c r="P2237">
        <f t="shared" si="185"/>
        <v>0</v>
      </c>
      <c r="Q2237">
        <f t="shared" si="186"/>
        <v>0</v>
      </c>
      <c r="R2237">
        <f t="shared" si="187"/>
        <v>0</v>
      </c>
    </row>
    <row r="2238" spans="1:18" ht="15" customHeight="1">
      <c r="A2238" s="17" t="s">
        <v>413</v>
      </c>
      <c r="B2238" s="17" t="s">
        <v>247</v>
      </c>
      <c r="C2238" s="17" t="s">
        <v>36</v>
      </c>
      <c r="D2238" s="17" t="s">
        <v>40</v>
      </c>
      <c r="E2238" s="96" t="s">
        <v>38</v>
      </c>
      <c r="F2238" s="96" t="s">
        <v>38</v>
      </c>
      <c r="G2238" s="19">
        <v>0</v>
      </c>
      <c r="H2238" s="96" t="s">
        <v>38</v>
      </c>
      <c r="I2238" s="96" t="s">
        <v>38</v>
      </c>
      <c r="J2238" s="19">
        <v>113.92</v>
      </c>
      <c r="K2238" s="19">
        <v>0</v>
      </c>
      <c r="L2238" t="str">
        <f>VLOOKUP(LEFT(A2238,FIND("-",A2238)-1),MASTER!A:C,2,FALSE())</f>
        <v>Silver</v>
      </c>
      <c r="M2238" t="str">
        <f>VLOOKUP(LEFT(A2238,FIND("-",A2238)-1),MASTER!A:C,3,FALSE())</f>
        <v>Sale</v>
      </c>
      <c r="N2238" t="str">
        <f t="shared" si="183"/>
        <v/>
      </c>
      <c r="O2238" t="str">
        <f t="shared" si="184"/>
        <v/>
      </c>
      <c r="P2238">
        <f t="shared" si="185"/>
        <v>0</v>
      </c>
      <c r="Q2238">
        <f t="shared" si="186"/>
        <v>0</v>
      </c>
      <c r="R2238">
        <f t="shared" si="187"/>
        <v>0</v>
      </c>
    </row>
    <row r="2239" spans="1:18" ht="15" customHeight="1">
      <c r="A2239" s="17" t="s">
        <v>413</v>
      </c>
      <c r="B2239" s="17" t="s">
        <v>247</v>
      </c>
      <c r="C2239" s="17" t="s">
        <v>36</v>
      </c>
      <c r="D2239" s="17" t="s">
        <v>41</v>
      </c>
      <c r="E2239" s="96" t="s">
        <v>38</v>
      </c>
      <c r="F2239" s="96" t="s">
        <v>38</v>
      </c>
      <c r="G2239" s="19">
        <v>0</v>
      </c>
      <c r="H2239" s="96" t="s">
        <v>38</v>
      </c>
      <c r="I2239" s="96" t="s">
        <v>38</v>
      </c>
      <c r="J2239" s="19">
        <v>113.92</v>
      </c>
      <c r="K2239" s="19">
        <v>0</v>
      </c>
      <c r="L2239" t="str">
        <f>VLOOKUP(LEFT(A2239,FIND("-",A2239)-1),MASTER!A:C,2,FALSE())</f>
        <v>Silver</v>
      </c>
      <c r="M2239" t="str">
        <f>VLOOKUP(LEFT(A2239,FIND("-",A2239)-1),MASTER!A:C,3,FALSE())</f>
        <v>Sale</v>
      </c>
      <c r="N2239" t="str">
        <f t="shared" si="183"/>
        <v/>
      </c>
      <c r="O2239" t="str">
        <f t="shared" si="184"/>
        <v/>
      </c>
      <c r="P2239">
        <f t="shared" si="185"/>
        <v>0</v>
      </c>
      <c r="Q2239">
        <f t="shared" si="186"/>
        <v>0</v>
      </c>
      <c r="R2239">
        <f t="shared" si="187"/>
        <v>0</v>
      </c>
    </row>
    <row r="2240" spans="1:18" ht="15" customHeight="1">
      <c r="A2240" s="17" t="s">
        <v>413</v>
      </c>
      <c r="B2240" s="17" t="s">
        <v>247</v>
      </c>
      <c r="C2240" s="17" t="s">
        <v>36</v>
      </c>
      <c r="D2240" s="17" t="s">
        <v>40</v>
      </c>
      <c r="E2240" s="96" t="s">
        <v>38</v>
      </c>
      <c r="F2240" s="96" t="s">
        <v>38</v>
      </c>
      <c r="G2240" s="19">
        <v>0</v>
      </c>
      <c r="H2240" s="96" t="s">
        <v>38</v>
      </c>
      <c r="I2240" s="96" t="s">
        <v>38</v>
      </c>
      <c r="J2240" s="19">
        <v>23.27</v>
      </c>
      <c r="K2240" s="19">
        <v>0</v>
      </c>
      <c r="L2240" t="str">
        <f>VLOOKUP(LEFT(A2240,FIND("-",A2240)-1),MASTER!A:C,2,FALSE())</f>
        <v>Silver</v>
      </c>
      <c r="M2240" t="str">
        <f>VLOOKUP(LEFT(A2240,FIND("-",A2240)-1),MASTER!A:C,3,FALSE())</f>
        <v>Sale</v>
      </c>
      <c r="N2240" t="str">
        <f t="shared" si="183"/>
        <v/>
      </c>
      <c r="O2240" t="str">
        <f t="shared" si="184"/>
        <v/>
      </c>
      <c r="P2240">
        <f t="shared" si="185"/>
        <v>0</v>
      </c>
      <c r="Q2240">
        <f t="shared" si="186"/>
        <v>0</v>
      </c>
      <c r="R2240">
        <f t="shared" si="187"/>
        <v>0</v>
      </c>
    </row>
    <row r="2241" spans="1:18" ht="15" customHeight="1">
      <c r="A2241" s="17" t="s">
        <v>413</v>
      </c>
      <c r="B2241" s="17" t="s">
        <v>247</v>
      </c>
      <c r="C2241" s="17" t="s">
        <v>36</v>
      </c>
      <c r="D2241" s="17" t="s">
        <v>41</v>
      </c>
      <c r="E2241" s="96" t="s">
        <v>38</v>
      </c>
      <c r="F2241" s="96" t="s">
        <v>38</v>
      </c>
      <c r="G2241" s="19">
        <v>0</v>
      </c>
      <c r="H2241" s="96" t="s">
        <v>38</v>
      </c>
      <c r="I2241" s="96" t="s">
        <v>38</v>
      </c>
      <c r="J2241" s="19">
        <v>23.27</v>
      </c>
      <c r="K2241" s="19">
        <v>0</v>
      </c>
      <c r="L2241" t="str">
        <f>VLOOKUP(LEFT(A2241,FIND("-",A2241)-1),MASTER!A:C,2,FALSE())</f>
        <v>Silver</v>
      </c>
      <c r="M2241" t="str">
        <f>VLOOKUP(LEFT(A2241,FIND("-",A2241)-1),MASTER!A:C,3,FALSE())</f>
        <v>Sale</v>
      </c>
      <c r="N2241" t="str">
        <f t="shared" si="183"/>
        <v/>
      </c>
      <c r="O2241" t="str">
        <f t="shared" si="184"/>
        <v/>
      </c>
      <c r="P2241">
        <f t="shared" si="185"/>
        <v>0</v>
      </c>
      <c r="Q2241">
        <f t="shared" si="186"/>
        <v>0</v>
      </c>
      <c r="R2241">
        <f t="shared" si="187"/>
        <v>0</v>
      </c>
    </row>
    <row r="2242" spans="1:18" ht="15" customHeight="1">
      <c r="A2242" s="17" t="s">
        <v>413</v>
      </c>
      <c r="B2242" s="17" t="s">
        <v>247</v>
      </c>
      <c r="C2242" s="17" t="s">
        <v>36</v>
      </c>
      <c r="D2242" s="17" t="s">
        <v>42</v>
      </c>
      <c r="E2242" s="96" t="s">
        <v>38</v>
      </c>
      <c r="F2242" s="96" t="s">
        <v>38</v>
      </c>
      <c r="G2242" s="19">
        <v>0</v>
      </c>
      <c r="H2242" s="96" t="s">
        <v>38</v>
      </c>
      <c r="I2242" s="96" t="s">
        <v>38</v>
      </c>
      <c r="J2242" s="19">
        <v>0.45</v>
      </c>
      <c r="K2242" s="19">
        <v>0</v>
      </c>
      <c r="L2242" t="str">
        <f>VLOOKUP(LEFT(A2242,FIND("-",A2242)-1),MASTER!A:C,2,FALSE())</f>
        <v>Silver</v>
      </c>
      <c r="M2242" t="str">
        <f>VLOOKUP(LEFT(A2242,FIND("-",A2242)-1),MASTER!A:C,3,FALSE())</f>
        <v>Sale</v>
      </c>
      <c r="N2242" t="str">
        <f t="shared" si="183"/>
        <v/>
      </c>
      <c r="O2242" t="str">
        <f t="shared" si="184"/>
        <v/>
      </c>
      <c r="P2242">
        <f t="shared" si="185"/>
        <v>0</v>
      </c>
      <c r="Q2242">
        <f t="shared" si="186"/>
        <v>0</v>
      </c>
      <c r="R2242">
        <f t="shared" si="187"/>
        <v>0</v>
      </c>
    </row>
    <row r="2243" spans="1:18" ht="15" customHeight="1">
      <c r="A2243" s="17" t="s">
        <v>413</v>
      </c>
      <c r="B2243" s="17" t="s">
        <v>247</v>
      </c>
      <c r="C2243" s="17" t="s">
        <v>36</v>
      </c>
      <c r="D2243" s="17" t="s">
        <v>43</v>
      </c>
      <c r="E2243" s="96" t="s">
        <v>38</v>
      </c>
      <c r="F2243" s="96" t="s">
        <v>38</v>
      </c>
      <c r="G2243" s="19">
        <v>42339</v>
      </c>
      <c r="H2243" s="96" t="s">
        <v>38</v>
      </c>
      <c r="I2243" s="96" t="s">
        <v>38</v>
      </c>
      <c r="J2243" s="19">
        <v>0</v>
      </c>
      <c r="K2243" s="19">
        <v>0</v>
      </c>
      <c r="L2243" t="str">
        <f>VLOOKUP(LEFT(A2243,FIND("-",A2243)-1),MASTER!A:C,2,FALSE())</f>
        <v>Silver</v>
      </c>
      <c r="M2243" t="str">
        <f>VLOOKUP(LEFT(A2243,FIND("-",A2243)-1),MASTER!A:C,3,FALSE())</f>
        <v>Sale</v>
      </c>
      <c r="N2243" t="str">
        <f t="shared" si="183"/>
        <v/>
      </c>
      <c r="O2243" t="str">
        <f t="shared" si="184"/>
        <v/>
      </c>
      <c r="P2243">
        <f t="shared" si="185"/>
        <v>0</v>
      </c>
      <c r="Q2243">
        <f t="shared" si="186"/>
        <v>0</v>
      </c>
      <c r="R2243">
        <f t="shared" si="187"/>
        <v>0</v>
      </c>
    </row>
    <row r="2244" spans="1:18" ht="15" customHeight="1">
      <c r="A2244" s="17" t="s">
        <v>414</v>
      </c>
      <c r="B2244" s="17" t="s">
        <v>247</v>
      </c>
      <c r="C2244" s="17" t="s">
        <v>36</v>
      </c>
      <c r="D2244" s="17" t="s">
        <v>37</v>
      </c>
      <c r="E2244" s="96" t="s">
        <v>38</v>
      </c>
      <c r="F2244" s="19">
        <v>0</v>
      </c>
      <c r="G2244" s="19">
        <v>0</v>
      </c>
      <c r="H2244" s="97">
        <v>4.625</v>
      </c>
      <c r="I2244" s="19">
        <v>81.23</v>
      </c>
      <c r="J2244" s="19">
        <v>669.23</v>
      </c>
      <c r="K2244" s="19">
        <v>669.23</v>
      </c>
      <c r="L2244" t="str">
        <f>VLOOKUP(LEFT(A2244,FIND("-",A2244)-1),MASTER!A:C,2,FALSE())</f>
        <v>Silver</v>
      </c>
      <c r="M2244" t="str">
        <f>VLOOKUP(LEFT(A2244,FIND("-",A2244)-1),MASTER!A:C,3,FALSE())</f>
        <v>Sale</v>
      </c>
      <c r="N2244">
        <f t="shared" si="183"/>
        <v>4.625</v>
      </c>
      <c r="O2244">
        <f t="shared" si="184"/>
        <v>81.23</v>
      </c>
      <c r="P2244">
        <f t="shared" si="185"/>
        <v>375.68900000000002</v>
      </c>
      <c r="Q2244">
        <f t="shared" si="186"/>
        <v>375.68900000000002</v>
      </c>
      <c r="R2244">
        <f t="shared" si="187"/>
        <v>0</v>
      </c>
    </row>
    <row r="2245" spans="1:18" ht="15" customHeight="1">
      <c r="A2245" s="17" t="s">
        <v>414</v>
      </c>
      <c r="B2245" s="17" t="s">
        <v>247</v>
      </c>
      <c r="C2245" s="17" t="s">
        <v>36</v>
      </c>
      <c r="D2245" s="17" t="s">
        <v>40</v>
      </c>
      <c r="E2245" s="96" t="s">
        <v>38</v>
      </c>
      <c r="F2245" s="96" t="s">
        <v>38</v>
      </c>
      <c r="G2245" s="19">
        <v>0</v>
      </c>
      <c r="H2245" s="96" t="s">
        <v>38</v>
      </c>
      <c r="I2245" s="96" t="s">
        <v>38</v>
      </c>
      <c r="J2245" s="19">
        <v>10.039999999999999</v>
      </c>
      <c r="K2245" s="19">
        <v>0</v>
      </c>
      <c r="L2245" t="str">
        <f>VLOOKUP(LEFT(A2245,FIND("-",A2245)-1),MASTER!A:C,2,FALSE())</f>
        <v>Silver</v>
      </c>
      <c r="M2245" t="str">
        <f>VLOOKUP(LEFT(A2245,FIND("-",A2245)-1),MASTER!A:C,3,FALSE())</f>
        <v>Sale</v>
      </c>
      <c r="N2245" t="str">
        <f t="shared" si="183"/>
        <v/>
      </c>
      <c r="O2245" t="str">
        <f t="shared" si="184"/>
        <v/>
      </c>
      <c r="P2245">
        <f t="shared" si="185"/>
        <v>0</v>
      </c>
      <c r="Q2245">
        <f t="shared" si="186"/>
        <v>0</v>
      </c>
      <c r="R2245">
        <f t="shared" si="187"/>
        <v>0</v>
      </c>
    </row>
    <row r="2246" spans="1:18" ht="15" customHeight="1">
      <c r="A2246" s="17" t="s">
        <v>414</v>
      </c>
      <c r="B2246" s="17" t="s">
        <v>247</v>
      </c>
      <c r="C2246" s="17" t="s">
        <v>36</v>
      </c>
      <c r="D2246" s="17" t="s">
        <v>41</v>
      </c>
      <c r="E2246" s="96" t="s">
        <v>38</v>
      </c>
      <c r="F2246" s="96" t="s">
        <v>38</v>
      </c>
      <c r="G2246" s="19">
        <v>0</v>
      </c>
      <c r="H2246" s="96" t="s">
        <v>38</v>
      </c>
      <c r="I2246" s="96" t="s">
        <v>38</v>
      </c>
      <c r="J2246" s="19">
        <v>10.039999999999999</v>
      </c>
      <c r="K2246" s="19">
        <v>0</v>
      </c>
      <c r="L2246" t="str">
        <f>VLOOKUP(LEFT(A2246,FIND("-",A2246)-1),MASTER!A:C,2,FALSE())</f>
        <v>Silver</v>
      </c>
      <c r="M2246" t="str">
        <f>VLOOKUP(LEFT(A2246,FIND("-",A2246)-1),MASTER!A:C,3,FALSE())</f>
        <v>Sale</v>
      </c>
      <c r="N2246" t="str">
        <f t="shared" si="183"/>
        <v/>
      </c>
      <c r="O2246" t="str">
        <f t="shared" si="184"/>
        <v/>
      </c>
      <c r="P2246">
        <f t="shared" si="185"/>
        <v>0</v>
      </c>
      <c r="Q2246">
        <f t="shared" si="186"/>
        <v>0</v>
      </c>
      <c r="R2246">
        <f t="shared" si="187"/>
        <v>0</v>
      </c>
    </row>
    <row r="2247" spans="1:18" ht="15" customHeight="1">
      <c r="A2247" s="17" t="s">
        <v>414</v>
      </c>
      <c r="B2247" s="17" t="s">
        <v>247</v>
      </c>
      <c r="C2247" s="17" t="s">
        <v>36</v>
      </c>
      <c r="D2247" s="17" t="s">
        <v>42</v>
      </c>
      <c r="E2247" s="96" t="s">
        <v>38</v>
      </c>
      <c r="F2247" s="96" t="s">
        <v>38</v>
      </c>
      <c r="G2247" s="19">
        <v>0.31</v>
      </c>
      <c r="H2247" s="96" t="s">
        <v>38</v>
      </c>
      <c r="I2247" s="96" t="s">
        <v>38</v>
      </c>
      <c r="J2247" s="19">
        <v>0</v>
      </c>
      <c r="K2247" s="19">
        <v>0</v>
      </c>
      <c r="L2247" t="str">
        <f>VLOOKUP(LEFT(A2247,FIND("-",A2247)-1),MASTER!A:C,2,FALSE())</f>
        <v>Silver</v>
      </c>
      <c r="M2247" t="str">
        <f>VLOOKUP(LEFT(A2247,FIND("-",A2247)-1),MASTER!A:C,3,FALSE())</f>
        <v>Sale</v>
      </c>
      <c r="N2247" t="str">
        <f t="shared" si="183"/>
        <v/>
      </c>
      <c r="O2247" t="str">
        <f t="shared" si="184"/>
        <v/>
      </c>
      <c r="P2247">
        <f t="shared" si="185"/>
        <v>0</v>
      </c>
      <c r="Q2247">
        <f t="shared" si="186"/>
        <v>0</v>
      </c>
      <c r="R2247">
        <f t="shared" si="187"/>
        <v>0</v>
      </c>
    </row>
    <row r="2248" spans="1:18" ht="15" customHeight="1">
      <c r="A2248" s="17" t="s">
        <v>414</v>
      </c>
      <c r="B2248" s="17" t="s">
        <v>247</v>
      </c>
      <c r="C2248" s="17" t="s">
        <v>36</v>
      </c>
      <c r="D2248" s="17" t="s">
        <v>43</v>
      </c>
      <c r="E2248" s="96" t="s">
        <v>38</v>
      </c>
      <c r="F2248" s="96" t="s">
        <v>38</v>
      </c>
      <c r="G2248" s="19">
        <v>689</v>
      </c>
      <c r="H2248" s="96" t="s">
        <v>38</v>
      </c>
      <c r="I2248" s="96" t="s">
        <v>38</v>
      </c>
      <c r="J2248" s="19">
        <v>0</v>
      </c>
      <c r="K2248" s="19">
        <v>0</v>
      </c>
      <c r="L2248" t="str">
        <f>VLOOKUP(LEFT(A2248,FIND("-",A2248)-1),MASTER!A:C,2,FALSE())</f>
        <v>Silver</v>
      </c>
      <c r="M2248" t="str">
        <f>VLOOKUP(LEFT(A2248,FIND("-",A2248)-1),MASTER!A:C,3,FALSE())</f>
        <v>Sale</v>
      </c>
      <c r="N2248" t="str">
        <f t="shared" si="183"/>
        <v/>
      </c>
      <c r="O2248" t="str">
        <f t="shared" si="184"/>
        <v/>
      </c>
      <c r="P2248">
        <f t="shared" si="185"/>
        <v>0</v>
      </c>
      <c r="Q2248">
        <f t="shared" si="186"/>
        <v>0</v>
      </c>
      <c r="R2248">
        <f t="shared" si="187"/>
        <v>0</v>
      </c>
    </row>
    <row r="2249" spans="1:18" ht="15" customHeight="1">
      <c r="A2249" s="17" t="s">
        <v>415</v>
      </c>
      <c r="B2249" s="17" t="s">
        <v>247</v>
      </c>
      <c r="C2249" s="17" t="s">
        <v>36</v>
      </c>
      <c r="D2249" s="17" t="s">
        <v>37</v>
      </c>
      <c r="E2249" s="96" t="s">
        <v>38</v>
      </c>
      <c r="F2249" s="19">
        <v>0</v>
      </c>
      <c r="G2249" s="19">
        <v>0</v>
      </c>
      <c r="H2249" s="97">
        <v>1115.972</v>
      </c>
      <c r="I2249" s="19">
        <v>81.23</v>
      </c>
      <c r="J2249" s="19">
        <v>26448.16</v>
      </c>
      <c r="K2249" s="19">
        <v>26448.16</v>
      </c>
      <c r="L2249" t="str">
        <f>VLOOKUP(LEFT(A2249,FIND("-",A2249)-1),MASTER!A:C,2,FALSE())</f>
        <v>Silver</v>
      </c>
      <c r="M2249" t="str">
        <f>VLOOKUP(LEFT(A2249,FIND("-",A2249)-1),MASTER!A:C,3,FALSE())</f>
        <v>Sale</v>
      </c>
      <c r="N2249">
        <f t="shared" si="183"/>
        <v>1115.972</v>
      </c>
      <c r="O2249">
        <f t="shared" si="184"/>
        <v>81.23</v>
      </c>
      <c r="P2249">
        <f t="shared" si="185"/>
        <v>90650.406000000003</v>
      </c>
      <c r="Q2249">
        <f t="shared" si="186"/>
        <v>90650.406000000003</v>
      </c>
      <c r="R2249">
        <f t="shared" si="187"/>
        <v>0</v>
      </c>
    </row>
    <row r="2250" spans="1:18" ht="15" customHeight="1">
      <c r="A2250" s="17" t="s">
        <v>415</v>
      </c>
      <c r="B2250" s="17" t="s">
        <v>247</v>
      </c>
      <c r="C2250" s="17" t="s">
        <v>36</v>
      </c>
      <c r="D2250" s="17" t="s">
        <v>39</v>
      </c>
      <c r="E2250" s="96" t="s">
        <v>38</v>
      </c>
      <c r="F2250" s="96" t="s">
        <v>38</v>
      </c>
      <c r="G2250" s="19">
        <v>0</v>
      </c>
      <c r="H2250" s="96" t="s">
        <v>38</v>
      </c>
      <c r="I2250" s="96" t="s">
        <v>38</v>
      </c>
      <c r="J2250" s="19">
        <v>5402.37</v>
      </c>
      <c r="K2250" s="19">
        <v>5402.37</v>
      </c>
      <c r="L2250" t="str">
        <f>VLOOKUP(LEFT(A2250,FIND("-",A2250)-1),MASTER!A:C,2,FALSE())</f>
        <v>Silver</v>
      </c>
      <c r="M2250" t="str">
        <f>VLOOKUP(LEFT(A2250,FIND("-",A2250)-1),MASTER!A:C,3,FALSE())</f>
        <v>Sale</v>
      </c>
      <c r="N2250" t="str">
        <f t="shared" si="183"/>
        <v/>
      </c>
      <c r="O2250" t="str">
        <f t="shared" si="184"/>
        <v/>
      </c>
      <c r="P2250">
        <f t="shared" si="185"/>
        <v>0</v>
      </c>
      <c r="Q2250">
        <f t="shared" si="186"/>
        <v>0</v>
      </c>
      <c r="R2250">
        <f t="shared" si="187"/>
        <v>0</v>
      </c>
    </row>
    <row r="2251" spans="1:18" ht="15" customHeight="1">
      <c r="A2251" s="17" t="s">
        <v>415</v>
      </c>
      <c r="B2251" s="17" t="s">
        <v>247</v>
      </c>
      <c r="C2251" s="17" t="s">
        <v>36</v>
      </c>
      <c r="D2251" s="17" t="s">
        <v>44</v>
      </c>
      <c r="E2251" s="96" t="s">
        <v>38</v>
      </c>
      <c r="F2251" s="96" t="s">
        <v>38</v>
      </c>
      <c r="G2251" s="19">
        <v>0</v>
      </c>
      <c r="H2251" s="96" t="s">
        <v>38</v>
      </c>
      <c r="I2251" s="96" t="s">
        <v>38</v>
      </c>
      <c r="J2251" s="19">
        <v>64201.75</v>
      </c>
      <c r="K2251" s="19">
        <v>64201.75</v>
      </c>
      <c r="L2251" t="str">
        <f>VLOOKUP(LEFT(A2251,FIND("-",A2251)-1),MASTER!A:C,2,FALSE())</f>
        <v>Silver</v>
      </c>
      <c r="M2251" t="str">
        <f>VLOOKUP(LEFT(A2251,FIND("-",A2251)-1),MASTER!A:C,3,FALSE())</f>
        <v>Sale</v>
      </c>
      <c r="N2251" t="str">
        <f t="shared" si="183"/>
        <v/>
      </c>
      <c r="O2251" t="str">
        <f t="shared" si="184"/>
        <v/>
      </c>
      <c r="P2251">
        <f t="shared" si="185"/>
        <v>0</v>
      </c>
      <c r="Q2251">
        <f t="shared" si="186"/>
        <v>0</v>
      </c>
      <c r="R2251">
        <f t="shared" si="187"/>
        <v>0</v>
      </c>
    </row>
    <row r="2252" spans="1:18" ht="15" customHeight="1">
      <c r="A2252" s="17" t="s">
        <v>415</v>
      </c>
      <c r="B2252" s="17" t="s">
        <v>247</v>
      </c>
      <c r="C2252" s="17" t="s">
        <v>36</v>
      </c>
      <c r="D2252" s="17" t="s">
        <v>45</v>
      </c>
      <c r="E2252" s="96" t="s">
        <v>38</v>
      </c>
      <c r="F2252" s="96" t="s">
        <v>38</v>
      </c>
      <c r="G2252" s="19">
        <v>0</v>
      </c>
      <c r="H2252" s="96" t="s">
        <v>38</v>
      </c>
      <c r="I2252" s="96" t="s">
        <v>38</v>
      </c>
      <c r="J2252" s="19">
        <v>11752.99</v>
      </c>
      <c r="K2252" s="19">
        <v>11752.99</v>
      </c>
      <c r="L2252" t="str">
        <f>VLOOKUP(LEFT(A2252,FIND("-",A2252)-1),MASTER!A:C,2,FALSE())</f>
        <v>Silver</v>
      </c>
      <c r="M2252" t="str">
        <f>VLOOKUP(LEFT(A2252,FIND("-",A2252)-1),MASTER!A:C,3,FALSE())</f>
        <v>Sale</v>
      </c>
      <c r="N2252" t="str">
        <f t="shared" si="183"/>
        <v/>
      </c>
      <c r="O2252" t="str">
        <f t="shared" si="184"/>
        <v/>
      </c>
      <c r="P2252">
        <f t="shared" si="185"/>
        <v>0</v>
      </c>
      <c r="Q2252">
        <f t="shared" si="186"/>
        <v>0</v>
      </c>
      <c r="R2252">
        <f t="shared" si="187"/>
        <v>0</v>
      </c>
    </row>
    <row r="2253" spans="1:18" ht="15" customHeight="1">
      <c r="A2253" s="17" t="s">
        <v>415</v>
      </c>
      <c r="B2253" s="17" t="s">
        <v>247</v>
      </c>
      <c r="C2253" s="17" t="s">
        <v>36</v>
      </c>
      <c r="D2253" s="17" t="s">
        <v>40</v>
      </c>
      <c r="E2253" s="96" t="s">
        <v>38</v>
      </c>
      <c r="F2253" s="96" t="s">
        <v>38</v>
      </c>
      <c r="G2253" s="19">
        <v>0</v>
      </c>
      <c r="H2253" s="96" t="s">
        <v>38</v>
      </c>
      <c r="I2253" s="96" t="s">
        <v>38</v>
      </c>
      <c r="J2253" s="19">
        <v>396.72</v>
      </c>
      <c r="K2253" s="19">
        <v>0</v>
      </c>
      <c r="L2253" t="str">
        <f>VLOOKUP(LEFT(A2253,FIND("-",A2253)-1),MASTER!A:C,2,FALSE())</f>
        <v>Silver</v>
      </c>
      <c r="M2253" t="str">
        <f>VLOOKUP(LEFT(A2253,FIND("-",A2253)-1),MASTER!A:C,3,FALSE())</f>
        <v>Sale</v>
      </c>
      <c r="N2253" t="str">
        <f t="shared" si="183"/>
        <v/>
      </c>
      <c r="O2253" t="str">
        <f t="shared" si="184"/>
        <v/>
      </c>
      <c r="P2253">
        <f t="shared" si="185"/>
        <v>0</v>
      </c>
      <c r="Q2253">
        <f t="shared" si="186"/>
        <v>0</v>
      </c>
      <c r="R2253">
        <f t="shared" si="187"/>
        <v>0</v>
      </c>
    </row>
    <row r="2254" spans="1:18" ht="15" customHeight="1">
      <c r="A2254" s="17" t="s">
        <v>415</v>
      </c>
      <c r="B2254" s="17" t="s">
        <v>247</v>
      </c>
      <c r="C2254" s="17" t="s">
        <v>36</v>
      </c>
      <c r="D2254" s="17" t="s">
        <v>41</v>
      </c>
      <c r="E2254" s="96" t="s">
        <v>38</v>
      </c>
      <c r="F2254" s="96" t="s">
        <v>38</v>
      </c>
      <c r="G2254" s="19">
        <v>0</v>
      </c>
      <c r="H2254" s="96" t="s">
        <v>38</v>
      </c>
      <c r="I2254" s="96" t="s">
        <v>38</v>
      </c>
      <c r="J2254" s="19">
        <v>396.72</v>
      </c>
      <c r="K2254" s="19">
        <v>0</v>
      </c>
      <c r="L2254" t="str">
        <f>VLOOKUP(LEFT(A2254,FIND("-",A2254)-1),MASTER!A:C,2,FALSE())</f>
        <v>Silver</v>
      </c>
      <c r="M2254" t="str">
        <f>VLOOKUP(LEFT(A2254,FIND("-",A2254)-1),MASTER!A:C,3,FALSE())</f>
        <v>Sale</v>
      </c>
      <c r="N2254" t="str">
        <f t="shared" ref="N2254:N2316" si="188">IF(M2254="SALE",H2254,IF(M2254="Purchase",E2254,"False"))</f>
        <v/>
      </c>
      <c r="O2254" t="str">
        <f t="shared" ref="O2254:O2316" si="189">IF(M2254="SALE",I2254,IF(M2254="Purchase",F2254,"False"))</f>
        <v/>
      </c>
      <c r="P2254">
        <f t="shared" ref="P2254:P2316" si="190">IF(AND(N2254="",O2254=""),0,ROUND(N2254*O2254,3))</f>
        <v>0</v>
      </c>
      <c r="Q2254">
        <f t="shared" ref="Q2254:Q2316" si="191">IF(M2254="SALE",P2254,IF(M2254="Purchase",0,"FALSE"))</f>
        <v>0</v>
      </c>
      <c r="R2254">
        <f t="shared" ref="R2254:R2316" si="192">IF(M2254="Purchase",P2254,IF(M2254="Sale",0,"FALSE"))</f>
        <v>0</v>
      </c>
    </row>
    <row r="2255" spans="1:18" ht="15" customHeight="1">
      <c r="A2255" s="17" t="s">
        <v>415</v>
      </c>
      <c r="B2255" s="17" t="s">
        <v>247</v>
      </c>
      <c r="C2255" s="17" t="s">
        <v>36</v>
      </c>
      <c r="D2255" s="17" t="s">
        <v>40</v>
      </c>
      <c r="E2255" s="96" t="s">
        <v>38</v>
      </c>
      <c r="F2255" s="96" t="s">
        <v>38</v>
      </c>
      <c r="G2255" s="19">
        <v>0</v>
      </c>
      <c r="H2255" s="96" t="s">
        <v>38</v>
      </c>
      <c r="I2255" s="96" t="s">
        <v>38</v>
      </c>
      <c r="J2255" s="19">
        <v>81.040000000000006</v>
      </c>
      <c r="K2255" s="19">
        <v>0</v>
      </c>
      <c r="L2255" t="str">
        <f>VLOOKUP(LEFT(A2255,FIND("-",A2255)-1),MASTER!A:C,2,FALSE())</f>
        <v>Silver</v>
      </c>
      <c r="M2255" t="str">
        <f>VLOOKUP(LEFT(A2255,FIND("-",A2255)-1),MASTER!A:C,3,FALSE())</f>
        <v>Sale</v>
      </c>
      <c r="N2255" t="str">
        <f t="shared" si="188"/>
        <v/>
      </c>
      <c r="O2255" t="str">
        <f t="shared" si="189"/>
        <v/>
      </c>
      <c r="P2255">
        <f t="shared" si="190"/>
        <v>0</v>
      </c>
      <c r="Q2255">
        <f t="shared" si="191"/>
        <v>0</v>
      </c>
      <c r="R2255">
        <f t="shared" si="192"/>
        <v>0</v>
      </c>
    </row>
    <row r="2256" spans="1:18" ht="15" customHeight="1">
      <c r="A2256" s="17" t="s">
        <v>415</v>
      </c>
      <c r="B2256" s="17" t="s">
        <v>247</v>
      </c>
      <c r="C2256" s="17" t="s">
        <v>36</v>
      </c>
      <c r="D2256" s="17" t="s">
        <v>41</v>
      </c>
      <c r="E2256" s="96" t="s">
        <v>38</v>
      </c>
      <c r="F2256" s="96" t="s">
        <v>38</v>
      </c>
      <c r="G2256" s="19">
        <v>0</v>
      </c>
      <c r="H2256" s="96" t="s">
        <v>38</v>
      </c>
      <c r="I2256" s="96" t="s">
        <v>38</v>
      </c>
      <c r="J2256" s="19">
        <v>81.040000000000006</v>
      </c>
      <c r="K2256" s="19">
        <v>0</v>
      </c>
      <c r="L2256" t="str">
        <f>VLOOKUP(LEFT(A2256,FIND("-",A2256)-1),MASTER!A:C,2,FALSE())</f>
        <v>Silver</v>
      </c>
      <c r="M2256" t="str">
        <f>VLOOKUP(LEFT(A2256,FIND("-",A2256)-1),MASTER!A:C,3,FALSE())</f>
        <v>Sale</v>
      </c>
      <c r="N2256" t="str">
        <f t="shared" si="188"/>
        <v/>
      </c>
      <c r="O2256" t="str">
        <f t="shared" si="189"/>
        <v/>
      </c>
      <c r="P2256">
        <f t="shared" si="190"/>
        <v>0</v>
      </c>
      <c r="Q2256">
        <f t="shared" si="191"/>
        <v>0</v>
      </c>
      <c r="R2256">
        <f t="shared" si="192"/>
        <v>0</v>
      </c>
    </row>
    <row r="2257" spans="1:18" ht="15" customHeight="1">
      <c r="A2257" s="17" t="s">
        <v>415</v>
      </c>
      <c r="B2257" s="17" t="s">
        <v>247</v>
      </c>
      <c r="C2257" s="17" t="s">
        <v>36</v>
      </c>
      <c r="D2257" s="17" t="s">
        <v>46</v>
      </c>
      <c r="E2257" s="96" t="s">
        <v>38</v>
      </c>
      <c r="F2257" s="96" t="s">
        <v>38</v>
      </c>
      <c r="G2257" s="19">
        <v>0</v>
      </c>
      <c r="H2257" s="96" t="s">
        <v>38</v>
      </c>
      <c r="I2257" s="96" t="s">
        <v>38</v>
      </c>
      <c r="J2257" s="19">
        <v>963.03</v>
      </c>
      <c r="K2257" s="19">
        <v>0</v>
      </c>
      <c r="L2257" t="str">
        <f>VLOOKUP(LEFT(A2257,FIND("-",A2257)-1),MASTER!A:C,2,FALSE())</f>
        <v>Silver</v>
      </c>
      <c r="M2257" t="str">
        <f>VLOOKUP(LEFT(A2257,FIND("-",A2257)-1),MASTER!A:C,3,FALSE())</f>
        <v>Sale</v>
      </c>
      <c r="N2257" t="str">
        <f t="shared" si="188"/>
        <v/>
      </c>
      <c r="O2257" t="str">
        <f t="shared" si="189"/>
        <v/>
      </c>
      <c r="P2257">
        <f t="shared" si="190"/>
        <v>0</v>
      </c>
      <c r="Q2257">
        <f t="shared" si="191"/>
        <v>0</v>
      </c>
      <c r="R2257">
        <f t="shared" si="192"/>
        <v>0</v>
      </c>
    </row>
    <row r="2258" spans="1:18" ht="15" customHeight="1">
      <c r="A2258" s="17" t="s">
        <v>415</v>
      </c>
      <c r="B2258" s="17" t="s">
        <v>247</v>
      </c>
      <c r="C2258" s="17" t="s">
        <v>36</v>
      </c>
      <c r="D2258" s="17" t="s">
        <v>47</v>
      </c>
      <c r="E2258" s="96" t="s">
        <v>38</v>
      </c>
      <c r="F2258" s="96" t="s">
        <v>38</v>
      </c>
      <c r="G2258" s="19">
        <v>0</v>
      </c>
      <c r="H2258" s="96" t="s">
        <v>38</v>
      </c>
      <c r="I2258" s="96" t="s">
        <v>38</v>
      </c>
      <c r="J2258" s="19">
        <v>963.03</v>
      </c>
      <c r="K2258" s="19">
        <v>0</v>
      </c>
      <c r="L2258" t="str">
        <f>VLOOKUP(LEFT(A2258,FIND("-",A2258)-1),MASTER!A:C,2,FALSE())</f>
        <v>Silver</v>
      </c>
      <c r="M2258" t="str">
        <f>VLOOKUP(LEFT(A2258,FIND("-",A2258)-1),MASTER!A:C,3,FALSE())</f>
        <v>Sale</v>
      </c>
      <c r="N2258" t="str">
        <f t="shared" si="188"/>
        <v/>
      </c>
      <c r="O2258" t="str">
        <f t="shared" si="189"/>
        <v/>
      </c>
      <c r="P2258">
        <f t="shared" si="190"/>
        <v>0</v>
      </c>
      <c r="Q2258">
        <f t="shared" si="191"/>
        <v>0</v>
      </c>
      <c r="R2258">
        <f t="shared" si="192"/>
        <v>0</v>
      </c>
    </row>
    <row r="2259" spans="1:18" ht="15" customHeight="1">
      <c r="A2259" s="17" t="s">
        <v>415</v>
      </c>
      <c r="B2259" s="17" t="s">
        <v>247</v>
      </c>
      <c r="C2259" s="17" t="s">
        <v>36</v>
      </c>
      <c r="D2259" s="17" t="s">
        <v>46</v>
      </c>
      <c r="E2259" s="96" t="s">
        <v>38</v>
      </c>
      <c r="F2259" s="96" t="s">
        <v>38</v>
      </c>
      <c r="G2259" s="19">
        <v>0</v>
      </c>
      <c r="H2259" s="96" t="s">
        <v>38</v>
      </c>
      <c r="I2259" s="96" t="s">
        <v>38</v>
      </c>
      <c r="J2259" s="19">
        <v>176.29</v>
      </c>
      <c r="K2259" s="19">
        <v>0</v>
      </c>
      <c r="L2259" t="str">
        <f>VLOOKUP(LEFT(A2259,FIND("-",A2259)-1),MASTER!A:C,2,FALSE())</f>
        <v>Silver</v>
      </c>
      <c r="M2259" t="str">
        <f>VLOOKUP(LEFT(A2259,FIND("-",A2259)-1),MASTER!A:C,3,FALSE())</f>
        <v>Sale</v>
      </c>
      <c r="N2259" t="str">
        <f t="shared" si="188"/>
        <v/>
      </c>
      <c r="O2259" t="str">
        <f t="shared" si="189"/>
        <v/>
      </c>
      <c r="P2259">
        <f t="shared" si="190"/>
        <v>0</v>
      </c>
      <c r="Q2259">
        <f t="shared" si="191"/>
        <v>0</v>
      </c>
      <c r="R2259">
        <f t="shared" si="192"/>
        <v>0</v>
      </c>
    </row>
    <row r="2260" spans="1:18" ht="15" customHeight="1">
      <c r="A2260" s="17" t="s">
        <v>415</v>
      </c>
      <c r="B2260" s="17" t="s">
        <v>247</v>
      </c>
      <c r="C2260" s="17" t="s">
        <v>36</v>
      </c>
      <c r="D2260" s="17" t="s">
        <v>47</v>
      </c>
      <c r="E2260" s="96" t="s">
        <v>38</v>
      </c>
      <c r="F2260" s="96" t="s">
        <v>38</v>
      </c>
      <c r="G2260" s="19">
        <v>0</v>
      </c>
      <c r="H2260" s="96" t="s">
        <v>38</v>
      </c>
      <c r="I2260" s="96" t="s">
        <v>38</v>
      </c>
      <c r="J2260" s="19">
        <v>176.29</v>
      </c>
      <c r="K2260" s="19">
        <v>0</v>
      </c>
      <c r="L2260" t="str">
        <f>VLOOKUP(LEFT(A2260,FIND("-",A2260)-1),MASTER!A:C,2,FALSE())</f>
        <v>Silver</v>
      </c>
      <c r="M2260" t="str">
        <f>VLOOKUP(LEFT(A2260,FIND("-",A2260)-1),MASTER!A:C,3,FALSE())</f>
        <v>Sale</v>
      </c>
      <c r="N2260" t="str">
        <f t="shared" si="188"/>
        <v/>
      </c>
      <c r="O2260" t="str">
        <f t="shared" si="189"/>
        <v/>
      </c>
      <c r="P2260">
        <f t="shared" si="190"/>
        <v>0</v>
      </c>
      <c r="Q2260">
        <f t="shared" si="191"/>
        <v>0</v>
      </c>
      <c r="R2260">
        <f t="shared" si="192"/>
        <v>0</v>
      </c>
    </row>
    <row r="2261" spans="1:18" ht="15" customHeight="1">
      <c r="A2261" s="17" t="s">
        <v>415</v>
      </c>
      <c r="B2261" s="17" t="s">
        <v>247</v>
      </c>
      <c r="C2261" s="17" t="s">
        <v>36</v>
      </c>
      <c r="D2261" s="17" t="s">
        <v>42</v>
      </c>
      <c r="E2261" s="96" t="s">
        <v>38</v>
      </c>
      <c r="F2261" s="96" t="s">
        <v>38</v>
      </c>
      <c r="G2261" s="19">
        <v>0.43</v>
      </c>
      <c r="H2261" s="96" t="s">
        <v>38</v>
      </c>
      <c r="I2261" s="96" t="s">
        <v>38</v>
      </c>
      <c r="J2261" s="19">
        <v>0</v>
      </c>
      <c r="K2261" s="19">
        <v>0</v>
      </c>
      <c r="L2261" t="str">
        <f>VLOOKUP(LEFT(A2261,FIND("-",A2261)-1),MASTER!A:C,2,FALSE())</f>
        <v>Silver</v>
      </c>
      <c r="M2261" t="str">
        <f>VLOOKUP(LEFT(A2261,FIND("-",A2261)-1),MASTER!A:C,3,FALSE())</f>
        <v>Sale</v>
      </c>
      <c r="N2261" t="str">
        <f t="shared" si="188"/>
        <v/>
      </c>
      <c r="O2261" t="str">
        <f t="shared" si="189"/>
        <v/>
      </c>
      <c r="P2261">
        <f t="shared" si="190"/>
        <v>0</v>
      </c>
      <c r="Q2261">
        <f t="shared" si="191"/>
        <v>0</v>
      </c>
      <c r="R2261">
        <f t="shared" si="192"/>
        <v>0</v>
      </c>
    </row>
    <row r="2262" spans="1:18" ht="15" customHeight="1">
      <c r="A2262" s="17" t="s">
        <v>415</v>
      </c>
      <c r="B2262" s="17" t="s">
        <v>247</v>
      </c>
      <c r="C2262" s="17" t="s">
        <v>36</v>
      </c>
      <c r="D2262" s="17" t="s">
        <v>43</v>
      </c>
      <c r="E2262" s="96" t="s">
        <v>38</v>
      </c>
      <c r="F2262" s="96" t="s">
        <v>38</v>
      </c>
      <c r="G2262" s="19">
        <v>111039</v>
      </c>
      <c r="H2262" s="96" t="s">
        <v>38</v>
      </c>
      <c r="I2262" s="96" t="s">
        <v>38</v>
      </c>
      <c r="J2262" s="19">
        <v>0</v>
      </c>
      <c r="K2262" s="19">
        <v>0</v>
      </c>
      <c r="L2262" t="str">
        <f>VLOOKUP(LEFT(A2262,FIND("-",A2262)-1),MASTER!A:C,2,FALSE())</f>
        <v>Silver</v>
      </c>
      <c r="M2262" t="str">
        <f>VLOOKUP(LEFT(A2262,FIND("-",A2262)-1),MASTER!A:C,3,FALSE())</f>
        <v>Sale</v>
      </c>
      <c r="N2262" t="str">
        <f t="shared" si="188"/>
        <v/>
      </c>
      <c r="O2262" t="str">
        <f t="shared" si="189"/>
        <v/>
      </c>
      <c r="P2262">
        <f t="shared" si="190"/>
        <v>0</v>
      </c>
      <c r="Q2262">
        <f t="shared" si="191"/>
        <v>0</v>
      </c>
      <c r="R2262">
        <f t="shared" si="192"/>
        <v>0</v>
      </c>
    </row>
    <row r="2263" spans="1:18" ht="15" customHeight="1">
      <c r="A2263" s="17" t="s">
        <v>416</v>
      </c>
      <c r="B2263" s="17" t="s">
        <v>247</v>
      </c>
      <c r="C2263" s="17" t="s">
        <v>36</v>
      </c>
      <c r="D2263" s="17" t="s">
        <v>37</v>
      </c>
      <c r="E2263" s="96" t="s">
        <v>38</v>
      </c>
      <c r="F2263" s="19">
        <v>0</v>
      </c>
      <c r="G2263" s="19">
        <v>0</v>
      </c>
      <c r="H2263" s="97">
        <v>4.1630000000000003</v>
      </c>
      <c r="I2263" s="19">
        <v>81.23</v>
      </c>
      <c r="J2263" s="19">
        <v>602.91</v>
      </c>
      <c r="K2263" s="19">
        <v>602.91</v>
      </c>
      <c r="L2263" t="str">
        <f>VLOOKUP(LEFT(A2263,FIND("-",A2263)-1),MASTER!A:C,2,FALSE())</f>
        <v>Silver</v>
      </c>
      <c r="M2263" t="str">
        <f>VLOOKUP(LEFT(A2263,FIND("-",A2263)-1),MASTER!A:C,3,FALSE())</f>
        <v>Sale</v>
      </c>
      <c r="N2263">
        <f t="shared" si="188"/>
        <v>4.1630000000000003</v>
      </c>
      <c r="O2263">
        <f t="shared" si="189"/>
        <v>81.23</v>
      </c>
      <c r="P2263">
        <f t="shared" si="190"/>
        <v>338.16</v>
      </c>
      <c r="Q2263">
        <f t="shared" si="191"/>
        <v>338.16</v>
      </c>
      <c r="R2263">
        <f t="shared" si="192"/>
        <v>0</v>
      </c>
    </row>
    <row r="2264" spans="1:18" ht="15" customHeight="1">
      <c r="A2264" s="17" t="s">
        <v>416</v>
      </c>
      <c r="B2264" s="17" t="s">
        <v>247</v>
      </c>
      <c r="C2264" s="17" t="s">
        <v>36</v>
      </c>
      <c r="D2264" s="17" t="s">
        <v>40</v>
      </c>
      <c r="E2264" s="96" t="s">
        <v>38</v>
      </c>
      <c r="F2264" s="96" t="s">
        <v>38</v>
      </c>
      <c r="G2264" s="19">
        <v>0</v>
      </c>
      <c r="H2264" s="96" t="s">
        <v>38</v>
      </c>
      <c r="I2264" s="96" t="s">
        <v>38</v>
      </c>
      <c r="J2264" s="19">
        <v>9.0399999999999991</v>
      </c>
      <c r="K2264" s="19">
        <v>0</v>
      </c>
      <c r="L2264" t="str">
        <f>VLOOKUP(LEFT(A2264,FIND("-",A2264)-1),MASTER!A:C,2,FALSE())</f>
        <v>Silver</v>
      </c>
      <c r="M2264" t="str">
        <f>VLOOKUP(LEFT(A2264,FIND("-",A2264)-1),MASTER!A:C,3,FALSE())</f>
        <v>Sale</v>
      </c>
      <c r="N2264" t="str">
        <f t="shared" si="188"/>
        <v/>
      </c>
      <c r="O2264" t="str">
        <f t="shared" si="189"/>
        <v/>
      </c>
      <c r="P2264">
        <f t="shared" si="190"/>
        <v>0</v>
      </c>
      <c r="Q2264">
        <f t="shared" si="191"/>
        <v>0</v>
      </c>
      <c r="R2264">
        <f t="shared" si="192"/>
        <v>0</v>
      </c>
    </row>
    <row r="2265" spans="1:18" ht="15" customHeight="1">
      <c r="A2265" s="17" t="s">
        <v>416</v>
      </c>
      <c r="B2265" s="17" t="s">
        <v>247</v>
      </c>
      <c r="C2265" s="17" t="s">
        <v>36</v>
      </c>
      <c r="D2265" s="17" t="s">
        <v>41</v>
      </c>
      <c r="E2265" s="96" t="s">
        <v>38</v>
      </c>
      <c r="F2265" s="96" t="s">
        <v>38</v>
      </c>
      <c r="G2265" s="19">
        <v>0</v>
      </c>
      <c r="H2265" s="96" t="s">
        <v>38</v>
      </c>
      <c r="I2265" s="96" t="s">
        <v>38</v>
      </c>
      <c r="J2265" s="19">
        <v>9.0399999999999991</v>
      </c>
      <c r="K2265" s="19">
        <v>0</v>
      </c>
      <c r="L2265" t="str">
        <f>VLOOKUP(LEFT(A2265,FIND("-",A2265)-1),MASTER!A:C,2,FALSE())</f>
        <v>Silver</v>
      </c>
      <c r="M2265" t="str">
        <f>VLOOKUP(LEFT(A2265,FIND("-",A2265)-1),MASTER!A:C,3,FALSE())</f>
        <v>Sale</v>
      </c>
      <c r="N2265" t="str">
        <f t="shared" si="188"/>
        <v/>
      </c>
      <c r="O2265" t="str">
        <f t="shared" si="189"/>
        <v/>
      </c>
      <c r="P2265">
        <f t="shared" si="190"/>
        <v>0</v>
      </c>
      <c r="Q2265">
        <f t="shared" si="191"/>
        <v>0</v>
      </c>
      <c r="R2265">
        <f t="shared" si="192"/>
        <v>0</v>
      </c>
    </row>
    <row r="2266" spans="1:18" ht="15" customHeight="1">
      <c r="A2266" s="17" t="s">
        <v>416</v>
      </c>
      <c r="B2266" s="17" t="s">
        <v>247</v>
      </c>
      <c r="C2266" s="17" t="s">
        <v>36</v>
      </c>
      <c r="D2266" s="17" t="s">
        <v>42</v>
      </c>
      <c r="E2266" s="96" t="s">
        <v>38</v>
      </c>
      <c r="F2266" s="96" t="s">
        <v>38</v>
      </c>
      <c r="G2266" s="19">
        <v>0</v>
      </c>
      <c r="H2266" s="96" t="s">
        <v>38</v>
      </c>
      <c r="I2266" s="96" t="s">
        <v>38</v>
      </c>
      <c r="J2266" s="19">
        <v>0.01</v>
      </c>
      <c r="K2266" s="19">
        <v>0</v>
      </c>
      <c r="L2266" t="str">
        <f>VLOOKUP(LEFT(A2266,FIND("-",A2266)-1),MASTER!A:C,2,FALSE())</f>
        <v>Silver</v>
      </c>
      <c r="M2266" t="str">
        <f>VLOOKUP(LEFT(A2266,FIND("-",A2266)-1),MASTER!A:C,3,FALSE())</f>
        <v>Sale</v>
      </c>
      <c r="N2266" t="str">
        <f t="shared" si="188"/>
        <v/>
      </c>
      <c r="O2266" t="str">
        <f t="shared" si="189"/>
        <v/>
      </c>
      <c r="P2266">
        <f t="shared" si="190"/>
        <v>0</v>
      </c>
      <c r="Q2266">
        <f t="shared" si="191"/>
        <v>0</v>
      </c>
      <c r="R2266">
        <f t="shared" si="192"/>
        <v>0</v>
      </c>
    </row>
    <row r="2267" spans="1:18" ht="15" customHeight="1">
      <c r="A2267" s="17" t="s">
        <v>416</v>
      </c>
      <c r="B2267" s="17" t="s">
        <v>247</v>
      </c>
      <c r="C2267" s="17" t="s">
        <v>36</v>
      </c>
      <c r="D2267" s="17" t="s">
        <v>43</v>
      </c>
      <c r="E2267" s="96" t="s">
        <v>38</v>
      </c>
      <c r="F2267" s="96" t="s">
        <v>38</v>
      </c>
      <c r="G2267" s="19">
        <v>621</v>
      </c>
      <c r="H2267" s="96" t="s">
        <v>38</v>
      </c>
      <c r="I2267" s="96" t="s">
        <v>38</v>
      </c>
      <c r="J2267" s="19">
        <v>0</v>
      </c>
      <c r="K2267" s="19">
        <v>0</v>
      </c>
      <c r="L2267" t="str">
        <f>VLOOKUP(LEFT(A2267,FIND("-",A2267)-1),MASTER!A:C,2,FALSE())</f>
        <v>Silver</v>
      </c>
      <c r="M2267" t="str">
        <f>VLOOKUP(LEFT(A2267,FIND("-",A2267)-1),MASTER!A:C,3,FALSE())</f>
        <v>Sale</v>
      </c>
      <c r="N2267" t="str">
        <f t="shared" si="188"/>
        <v/>
      </c>
      <c r="O2267" t="str">
        <f t="shared" si="189"/>
        <v/>
      </c>
      <c r="P2267">
        <f t="shared" si="190"/>
        <v>0</v>
      </c>
      <c r="Q2267">
        <f t="shared" si="191"/>
        <v>0</v>
      </c>
      <c r="R2267">
        <f t="shared" si="192"/>
        <v>0</v>
      </c>
    </row>
    <row r="2268" spans="1:18" ht="15" customHeight="1">
      <c r="A2268" s="17" t="s">
        <v>417</v>
      </c>
      <c r="B2268" s="17" t="s">
        <v>247</v>
      </c>
      <c r="C2268" s="17" t="s">
        <v>36</v>
      </c>
      <c r="D2268" s="17" t="s">
        <v>37</v>
      </c>
      <c r="E2268" s="96" t="s">
        <v>38</v>
      </c>
      <c r="F2268" s="19">
        <v>0</v>
      </c>
      <c r="G2268" s="19">
        <v>0</v>
      </c>
      <c r="H2268" s="97">
        <v>7.1230000000000002</v>
      </c>
      <c r="I2268" s="19">
        <v>81.23</v>
      </c>
      <c r="J2268" s="19">
        <v>1030.31</v>
      </c>
      <c r="K2268" s="19">
        <v>1030.31</v>
      </c>
      <c r="L2268" t="str">
        <f>VLOOKUP(LEFT(A2268,FIND("-",A2268)-1),MASTER!A:C,2,FALSE())</f>
        <v>Silver</v>
      </c>
      <c r="M2268" t="str">
        <f>VLOOKUP(LEFT(A2268,FIND("-",A2268)-1),MASTER!A:C,3,FALSE())</f>
        <v>Sale</v>
      </c>
      <c r="N2268">
        <f t="shared" si="188"/>
        <v>7.1230000000000002</v>
      </c>
      <c r="O2268">
        <f t="shared" si="189"/>
        <v>81.23</v>
      </c>
      <c r="P2268">
        <f t="shared" si="190"/>
        <v>578.601</v>
      </c>
      <c r="Q2268">
        <f t="shared" si="191"/>
        <v>578.601</v>
      </c>
      <c r="R2268">
        <f t="shared" si="192"/>
        <v>0</v>
      </c>
    </row>
    <row r="2269" spans="1:18" ht="15" customHeight="1">
      <c r="A2269" s="17" t="s">
        <v>417</v>
      </c>
      <c r="B2269" s="17" t="s">
        <v>247</v>
      </c>
      <c r="C2269" s="17" t="s">
        <v>36</v>
      </c>
      <c r="D2269" s="17" t="s">
        <v>40</v>
      </c>
      <c r="E2269" s="96" t="s">
        <v>38</v>
      </c>
      <c r="F2269" s="96" t="s">
        <v>38</v>
      </c>
      <c r="G2269" s="19">
        <v>0</v>
      </c>
      <c r="H2269" s="96" t="s">
        <v>38</v>
      </c>
      <c r="I2269" s="96" t="s">
        <v>38</v>
      </c>
      <c r="J2269" s="19">
        <v>15.45</v>
      </c>
      <c r="K2269" s="19">
        <v>0</v>
      </c>
      <c r="L2269" t="str">
        <f>VLOOKUP(LEFT(A2269,FIND("-",A2269)-1),MASTER!A:C,2,FALSE())</f>
        <v>Silver</v>
      </c>
      <c r="M2269" t="str">
        <f>VLOOKUP(LEFT(A2269,FIND("-",A2269)-1),MASTER!A:C,3,FALSE())</f>
        <v>Sale</v>
      </c>
      <c r="N2269" t="str">
        <f t="shared" si="188"/>
        <v/>
      </c>
      <c r="O2269" t="str">
        <f t="shared" si="189"/>
        <v/>
      </c>
      <c r="P2269">
        <f t="shared" si="190"/>
        <v>0</v>
      </c>
      <c r="Q2269">
        <f t="shared" si="191"/>
        <v>0</v>
      </c>
      <c r="R2269">
        <f t="shared" si="192"/>
        <v>0</v>
      </c>
    </row>
    <row r="2270" spans="1:18" ht="15" customHeight="1">
      <c r="A2270" s="17" t="s">
        <v>417</v>
      </c>
      <c r="B2270" s="17" t="s">
        <v>247</v>
      </c>
      <c r="C2270" s="17" t="s">
        <v>36</v>
      </c>
      <c r="D2270" s="17" t="s">
        <v>41</v>
      </c>
      <c r="E2270" s="96" t="s">
        <v>38</v>
      </c>
      <c r="F2270" s="96" t="s">
        <v>38</v>
      </c>
      <c r="G2270" s="19">
        <v>0</v>
      </c>
      <c r="H2270" s="96" t="s">
        <v>38</v>
      </c>
      <c r="I2270" s="96" t="s">
        <v>38</v>
      </c>
      <c r="J2270" s="19">
        <v>15.45</v>
      </c>
      <c r="K2270" s="19">
        <v>0</v>
      </c>
      <c r="L2270" t="str">
        <f>VLOOKUP(LEFT(A2270,FIND("-",A2270)-1),MASTER!A:C,2,FALSE())</f>
        <v>Silver</v>
      </c>
      <c r="M2270" t="str">
        <f>VLOOKUP(LEFT(A2270,FIND("-",A2270)-1),MASTER!A:C,3,FALSE())</f>
        <v>Sale</v>
      </c>
      <c r="N2270" t="str">
        <f t="shared" si="188"/>
        <v/>
      </c>
      <c r="O2270" t="str">
        <f t="shared" si="189"/>
        <v/>
      </c>
      <c r="P2270">
        <f t="shared" si="190"/>
        <v>0</v>
      </c>
      <c r="Q2270">
        <f t="shared" si="191"/>
        <v>0</v>
      </c>
      <c r="R2270">
        <f t="shared" si="192"/>
        <v>0</v>
      </c>
    </row>
    <row r="2271" spans="1:18" ht="15" customHeight="1">
      <c r="A2271" s="17" t="s">
        <v>417</v>
      </c>
      <c r="B2271" s="17" t="s">
        <v>247</v>
      </c>
      <c r="C2271" s="17" t="s">
        <v>36</v>
      </c>
      <c r="D2271" s="17" t="s">
        <v>42</v>
      </c>
      <c r="E2271" s="96" t="s">
        <v>38</v>
      </c>
      <c r="F2271" s="96" t="s">
        <v>38</v>
      </c>
      <c r="G2271" s="19">
        <v>0.21</v>
      </c>
      <c r="H2271" s="96" t="s">
        <v>38</v>
      </c>
      <c r="I2271" s="96" t="s">
        <v>38</v>
      </c>
      <c r="J2271" s="19">
        <v>0</v>
      </c>
      <c r="K2271" s="19">
        <v>0</v>
      </c>
      <c r="L2271" t="str">
        <f>VLOOKUP(LEFT(A2271,FIND("-",A2271)-1),MASTER!A:C,2,FALSE())</f>
        <v>Silver</v>
      </c>
      <c r="M2271" t="str">
        <f>VLOOKUP(LEFT(A2271,FIND("-",A2271)-1),MASTER!A:C,3,FALSE())</f>
        <v>Sale</v>
      </c>
      <c r="N2271" t="str">
        <f t="shared" si="188"/>
        <v/>
      </c>
      <c r="O2271" t="str">
        <f t="shared" si="189"/>
        <v/>
      </c>
      <c r="P2271">
        <f t="shared" si="190"/>
        <v>0</v>
      </c>
      <c r="Q2271">
        <f t="shared" si="191"/>
        <v>0</v>
      </c>
      <c r="R2271">
        <f t="shared" si="192"/>
        <v>0</v>
      </c>
    </row>
    <row r="2272" spans="1:18" ht="15" customHeight="1">
      <c r="A2272" s="17" t="s">
        <v>417</v>
      </c>
      <c r="B2272" s="17" t="s">
        <v>247</v>
      </c>
      <c r="C2272" s="17" t="s">
        <v>36</v>
      </c>
      <c r="D2272" s="17" t="s">
        <v>43</v>
      </c>
      <c r="E2272" s="96" t="s">
        <v>38</v>
      </c>
      <c r="F2272" s="96" t="s">
        <v>38</v>
      </c>
      <c r="G2272" s="19">
        <v>1061</v>
      </c>
      <c r="H2272" s="96" t="s">
        <v>38</v>
      </c>
      <c r="I2272" s="96" t="s">
        <v>38</v>
      </c>
      <c r="J2272" s="19">
        <v>0</v>
      </c>
      <c r="K2272" s="19">
        <v>0</v>
      </c>
      <c r="L2272" t="str">
        <f>VLOOKUP(LEFT(A2272,FIND("-",A2272)-1),MASTER!A:C,2,FALSE())</f>
        <v>Silver</v>
      </c>
      <c r="M2272" t="str">
        <f>VLOOKUP(LEFT(A2272,FIND("-",A2272)-1),MASTER!A:C,3,FALSE())</f>
        <v>Sale</v>
      </c>
      <c r="N2272" t="str">
        <f t="shared" si="188"/>
        <v/>
      </c>
      <c r="O2272" t="str">
        <f t="shared" si="189"/>
        <v/>
      </c>
      <c r="P2272">
        <f t="shared" si="190"/>
        <v>0</v>
      </c>
      <c r="Q2272">
        <f t="shared" si="191"/>
        <v>0</v>
      </c>
      <c r="R2272">
        <f t="shared" si="192"/>
        <v>0</v>
      </c>
    </row>
    <row r="2273" spans="1:18" ht="15" customHeight="1">
      <c r="A2273" s="17" t="s">
        <v>418</v>
      </c>
      <c r="B2273" s="17" t="s">
        <v>247</v>
      </c>
      <c r="C2273" s="17" t="s">
        <v>36</v>
      </c>
      <c r="D2273" s="17" t="s">
        <v>44</v>
      </c>
      <c r="E2273" s="96" t="s">
        <v>38</v>
      </c>
      <c r="F2273" s="19">
        <v>0</v>
      </c>
      <c r="G2273" s="19">
        <v>0</v>
      </c>
      <c r="H2273" s="97">
        <v>392.21300000000002</v>
      </c>
      <c r="I2273" s="19">
        <v>81.23</v>
      </c>
      <c r="J2273" s="19">
        <v>21944.18</v>
      </c>
      <c r="K2273" s="19">
        <v>21944.18</v>
      </c>
      <c r="L2273" t="str">
        <f>VLOOKUP(LEFT(A2273,FIND("-",A2273)-1),MASTER!A:C,2,FALSE())</f>
        <v>Silver</v>
      </c>
      <c r="M2273" t="str">
        <f>VLOOKUP(LEFT(A2273,FIND("-",A2273)-1),MASTER!A:C,3,FALSE())</f>
        <v>Sale</v>
      </c>
      <c r="N2273">
        <f t="shared" si="188"/>
        <v>392.21300000000002</v>
      </c>
      <c r="O2273">
        <f t="shared" si="189"/>
        <v>81.23</v>
      </c>
      <c r="P2273">
        <f t="shared" si="190"/>
        <v>31859.462</v>
      </c>
      <c r="Q2273">
        <f t="shared" si="191"/>
        <v>31859.462</v>
      </c>
      <c r="R2273">
        <f t="shared" si="192"/>
        <v>0</v>
      </c>
    </row>
    <row r="2274" spans="1:18" ht="15" customHeight="1">
      <c r="A2274" s="17" t="s">
        <v>418</v>
      </c>
      <c r="B2274" s="17" t="s">
        <v>247</v>
      </c>
      <c r="C2274" s="17" t="s">
        <v>36</v>
      </c>
      <c r="D2274" s="17" t="s">
        <v>45</v>
      </c>
      <c r="E2274" s="96" t="s">
        <v>38</v>
      </c>
      <c r="F2274" s="96" t="s">
        <v>38</v>
      </c>
      <c r="G2274" s="19">
        <v>0</v>
      </c>
      <c r="H2274" s="96" t="s">
        <v>38</v>
      </c>
      <c r="I2274" s="96" t="s">
        <v>38</v>
      </c>
      <c r="J2274" s="19">
        <v>5046.96</v>
      </c>
      <c r="K2274" s="19">
        <v>5046.96</v>
      </c>
      <c r="L2274" t="str">
        <f>VLOOKUP(LEFT(A2274,FIND("-",A2274)-1),MASTER!A:C,2,FALSE())</f>
        <v>Silver</v>
      </c>
      <c r="M2274" t="str">
        <f>VLOOKUP(LEFT(A2274,FIND("-",A2274)-1),MASTER!A:C,3,FALSE())</f>
        <v>Sale</v>
      </c>
      <c r="N2274" t="str">
        <f t="shared" si="188"/>
        <v/>
      </c>
      <c r="O2274" t="str">
        <f t="shared" si="189"/>
        <v/>
      </c>
      <c r="P2274">
        <f t="shared" si="190"/>
        <v>0</v>
      </c>
      <c r="Q2274">
        <f t="shared" si="191"/>
        <v>0</v>
      </c>
      <c r="R2274">
        <f t="shared" si="192"/>
        <v>0</v>
      </c>
    </row>
    <row r="2275" spans="1:18" ht="15" customHeight="1">
      <c r="A2275" s="17" t="s">
        <v>418</v>
      </c>
      <c r="B2275" s="17" t="s">
        <v>247</v>
      </c>
      <c r="C2275" s="17" t="s">
        <v>36</v>
      </c>
      <c r="D2275" s="17" t="s">
        <v>37</v>
      </c>
      <c r="E2275" s="96" t="s">
        <v>38</v>
      </c>
      <c r="F2275" s="96" t="s">
        <v>38</v>
      </c>
      <c r="G2275" s="19">
        <v>0</v>
      </c>
      <c r="H2275" s="96" t="s">
        <v>38</v>
      </c>
      <c r="I2275" s="96" t="s">
        <v>38</v>
      </c>
      <c r="J2275" s="19">
        <v>9914.65</v>
      </c>
      <c r="K2275" s="19">
        <v>9914.65</v>
      </c>
      <c r="L2275" t="str">
        <f>VLOOKUP(LEFT(A2275,FIND("-",A2275)-1),MASTER!A:C,2,FALSE())</f>
        <v>Silver</v>
      </c>
      <c r="M2275" t="str">
        <f>VLOOKUP(LEFT(A2275,FIND("-",A2275)-1),MASTER!A:C,3,FALSE())</f>
        <v>Sale</v>
      </c>
      <c r="N2275" t="str">
        <f t="shared" si="188"/>
        <v/>
      </c>
      <c r="O2275" t="str">
        <f t="shared" si="189"/>
        <v/>
      </c>
      <c r="P2275">
        <f t="shared" si="190"/>
        <v>0</v>
      </c>
      <c r="Q2275">
        <f t="shared" si="191"/>
        <v>0</v>
      </c>
      <c r="R2275">
        <f t="shared" si="192"/>
        <v>0</v>
      </c>
    </row>
    <row r="2276" spans="1:18" ht="15" customHeight="1">
      <c r="A2276" s="17" t="s">
        <v>418</v>
      </c>
      <c r="B2276" s="17" t="s">
        <v>247</v>
      </c>
      <c r="C2276" s="17" t="s">
        <v>36</v>
      </c>
      <c r="D2276" s="17" t="s">
        <v>39</v>
      </c>
      <c r="E2276" s="96" t="s">
        <v>38</v>
      </c>
      <c r="F2276" s="96" t="s">
        <v>38</v>
      </c>
      <c r="G2276" s="19">
        <v>0</v>
      </c>
      <c r="H2276" s="96" t="s">
        <v>38</v>
      </c>
      <c r="I2276" s="96" t="s">
        <v>38</v>
      </c>
      <c r="J2276" s="19">
        <v>2025.14</v>
      </c>
      <c r="K2276" s="19">
        <v>2025.14</v>
      </c>
      <c r="L2276" t="str">
        <f>VLOOKUP(LEFT(A2276,FIND("-",A2276)-1),MASTER!A:C,2,FALSE())</f>
        <v>Silver</v>
      </c>
      <c r="M2276" t="str">
        <f>VLOOKUP(LEFT(A2276,FIND("-",A2276)-1),MASTER!A:C,3,FALSE())</f>
        <v>Sale</v>
      </c>
      <c r="N2276" t="str">
        <f t="shared" si="188"/>
        <v/>
      </c>
      <c r="O2276" t="str">
        <f t="shared" si="189"/>
        <v/>
      </c>
      <c r="P2276">
        <f t="shared" si="190"/>
        <v>0</v>
      </c>
      <c r="Q2276">
        <f t="shared" si="191"/>
        <v>0</v>
      </c>
      <c r="R2276">
        <f t="shared" si="192"/>
        <v>0</v>
      </c>
    </row>
    <row r="2277" spans="1:18" ht="15" customHeight="1">
      <c r="A2277" s="17" t="s">
        <v>418</v>
      </c>
      <c r="B2277" s="17" t="s">
        <v>247</v>
      </c>
      <c r="C2277" s="17" t="s">
        <v>36</v>
      </c>
      <c r="D2277" s="17" t="s">
        <v>46</v>
      </c>
      <c r="E2277" s="96" t="s">
        <v>38</v>
      </c>
      <c r="F2277" s="96" t="s">
        <v>38</v>
      </c>
      <c r="G2277" s="19">
        <v>0</v>
      </c>
      <c r="H2277" s="96" t="s">
        <v>38</v>
      </c>
      <c r="I2277" s="96" t="s">
        <v>38</v>
      </c>
      <c r="J2277" s="19">
        <v>329.16</v>
      </c>
      <c r="K2277" s="19">
        <v>0</v>
      </c>
      <c r="L2277" t="str">
        <f>VLOOKUP(LEFT(A2277,FIND("-",A2277)-1),MASTER!A:C,2,FALSE())</f>
        <v>Silver</v>
      </c>
      <c r="M2277" t="str">
        <f>VLOOKUP(LEFT(A2277,FIND("-",A2277)-1),MASTER!A:C,3,FALSE())</f>
        <v>Sale</v>
      </c>
      <c r="N2277" t="str">
        <f t="shared" si="188"/>
        <v/>
      </c>
      <c r="O2277" t="str">
        <f t="shared" si="189"/>
        <v/>
      </c>
      <c r="P2277">
        <f t="shared" si="190"/>
        <v>0</v>
      </c>
      <c r="Q2277">
        <f t="shared" si="191"/>
        <v>0</v>
      </c>
      <c r="R2277">
        <f t="shared" si="192"/>
        <v>0</v>
      </c>
    </row>
    <row r="2278" spans="1:18" ht="15" customHeight="1">
      <c r="A2278" s="17" t="s">
        <v>418</v>
      </c>
      <c r="B2278" s="17" t="s">
        <v>247</v>
      </c>
      <c r="C2278" s="17" t="s">
        <v>36</v>
      </c>
      <c r="D2278" s="17" t="s">
        <v>47</v>
      </c>
      <c r="E2278" s="96" t="s">
        <v>38</v>
      </c>
      <c r="F2278" s="96" t="s">
        <v>38</v>
      </c>
      <c r="G2278" s="19">
        <v>0</v>
      </c>
      <c r="H2278" s="96" t="s">
        <v>38</v>
      </c>
      <c r="I2278" s="96" t="s">
        <v>38</v>
      </c>
      <c r="J2278" s="19">
        <v>329.16</v>
      </c>
      <c r="K2278" s="19">
        <v>0</v>
      </c>
      <c r="L2278" t="str">
        <f>VLOOKUP(LEFT(A2278,FIND("-",A2278)-1),MASTER!A:C,2,FALSE())</f>
        <v>Silver</v>
      </c>
      <c r="M2278" t="str">
        <f>VLOOKUP(LEFT(A2278,FIND("-",A2278)-1),MASTER!A:C,3,FALSE())</f>
        <v>Sale</v>
      </c>
      <c r="N2278" t="str">
        <f t="shared" si="188"/>
        <v/>
      </c>
      <c r="O2278" t="str">
        <f t="shared" si="189"/>
        <v/>
      </c>
      <c r="P2278">
        <f t="shared" si="190"/>
        <v>0</v>
      </c>
      <c r="Q2278">
        <f t="shared" si="191"/>
        <v>0</v>
      </c>
      <c r="R2278">
        <f t="shared" si="192"/>
        <v>0</v>
      </c>
    </row>
    <row r="2279" spans="1:18" ht="15" customHeight="1">
      <c r="A2279" s="17" t="s">
        <v>418</v>
      </c>
      <c r="B2279" s="17" t="s">
        <v>247</v>
      </c>
      <c r="C2279" s="17" t="s">
        <v>36</v>
      </c>
      <c r="D2279" s="17" t="s">
        <v>46</v>
      </c>
      <c r="E2279" s="96" t="s">
        <v>38</v>
      </c>
      <c r="F2279" s="96" t="s">
        <v>38</v>
      </c>
      <c r="G2279" s="19">
        <v>0</v>
      </c>
      <c r="H2279" s="96" t="s">
        <v>38</v>
      </c>
      <c r="I2279" s="96" t="s">
        <v>38</v>
      </c>
      <c r="J2279" s="19">
        <v>75.7</v>
      </c>
      <c r="K2279" s="19">
        <v>0</v>
      </c>
      <c r="L2279" t="str">
        <f>VLOOKUP(LEFT(A2279,FIND("-",A2279)-1),MASTER!A:C,2,FALSE())</f>
        <v>Silver</v>
      </c>
      <c r="M2279" t="str">
        <f>VLOOKUP(LEFT(A2279,FIND("-",A2279)-1),MASTER!A:C,3,FALSE())</f>
        <v>Sale</v>
      </c>
      <c r="N2279" t="str">
        <f t="shared" si="188"/>
        <v/>
      </c>
      <c r="O2279" t="str">
        <f t="shared" si="189"/>
        <v/>
      </c>
      <c r="P2279">
        <f t="shared" si="190"/>
        <v>0</v>
      </c>
      <c r="Q2279">
        <f t="shared" si="191"/>
        <v>0</v>
      </c>
      <c r="R2279">
        <f t="shared" si="192"/>
        <v>0</v>
      </c>
    </row>
    <row r="2280" spans="1:18" ht="15" customHeight="1">
      <c r="A2280" s="17" t="s">
        <v>418</v>
      </c>
      <c r="B2280" s="17" t="s">
        <v>247</v>
      </c>
      <c r="C2280" s="17" t="s">
        <v>36</v>
      </c>
      <c r="D2280" s="17" t="s">
        <v>47</v>
      </c>
      <c r="E2280" s="96" t="s">
        <v>38</v>
      </c>
      <c r="F2280" s="96" t="s">
        <v>38</v>
      </c>
      <c r="G2280" s="19">
        <v>0</v>
      </c>
      <c r="H2280" s="96" t="s">
        <v>38</v>
      </c>
      <c r="I2280" s="96" t="s">
        <v>38</v>
      </c>
      <c r="J2280" s="19">
        <v>75.7</v>
      </c>
      <c r="K2280" s="19">
        <v>0</v>
      </c>
      <c r="L2280" t="str">
        <f>VLOOKUP(LEFT(A2280,FIND("-",A2280)-1),MASTER!A:C,2,FALSE())</f>
        <v>Silver</v>
      </c>
      <c r="M2280" t="str">
        <f>VLOOKUP(LEFT(A2280,FIND("-",A2280)-1),MASTER!A:C,3,FALSE())</f>
        <v>Sale</v>
      </c>
      <c r="N2280" t="str">
        <f t="shared" si="188"/>
        <v/>
      </c>
      <c r="O2280" t="str">
        <f t="shared" si="189"/>
        <v/>
      </c>
      <c r="P2280">
        <f t="shared" si="190"/>
        <v>0</v>
      </c>
      <c r="Q2280">
        <f t="shared" si="191"/>
        <v>0</v>
      </c>
      <c r="R2280">
        <f t="shared" si="192"/>
        <v>0</v>
      </c>
    </row>
    <row r="2281" spans="1:18" ht="15" customHeight="1">
      <c r="A2281" s="17" t="s">
        <v>418</v>
      </c>
      <c r="B2281" s="17" t="s">
        <v>247</v>
      </c>
      <c r="C2281" s="17" t="s">
        <v>36</v>
      </c>
      <c r="D2281" s="17" t="s">
        <v>40</v>
      </c>
      <c r="E2281" s="96" t="s">
        <v>38</v>
      </c>
      <c r="F2281" s="96" t="s">
        <v>38</v>
      </c>
      <c r="G2281" s="19">
        <v>0</v>
      </c>
      <c r="H2281" s="96" t="s">
        <v>38</v>
      </c>
      <c r="I2281" s="96" t="s">
        <v>38</v>
      </c>
      <c r="J2281" s="19">
        <v>148.72</v>
      </c>
      <c r="K2281" s="19">
        <v>0</v>
      </c>
      <c r="L2281" t="str">
        <f>VLOOKUP(LEFT(A2281,FIND("-",A2281)-1),MASTER!A:C,2,FALSE())</f>
        <v>Silver</v>
      </c>
      <c r="M2281" t="str">
        <f>VLOOKUP(LEFT(A2281,FIND("-",A2281)-1),MASTER!A:C,3,FALSE())</f>
        <v>Sale</v>
      </c>
      <c r="N2281" t="str">
        <f t="shared" si="188"/>
        <v/>
      </c>
      <c r="O2281" t="str">
        <f t="shared" si="189"/>
        <v/>
      </c>
      <c r="P2281">
        <f t="shared" si="190"/>
        <v>0</v>
      </c>
      <c r="Q2281">
        <f t="shared" si="191"/>
        <v>0</v>
      </c>
      <c r="R2281">
        <f t="shared" si="192"/>
        <v>0</v>
      </c>
    </row>
    <row r="2282" spans="1:18" ht="15" customHeight="1">
      <c r="A2282" s="17" t="s">
        <v>418</v>
      </c>
      <c r="B2282" s="17" t="s">
        <v>247</v>
      </c>
      <c r="C2282" s="17" t="s">
        <v>36</v>
      </c>
      <c r="D2282" s="17" t="s">
        <v>41</v>
      </c>
      <c r="E2282" s="96" t="s">
        <v>38</v>
      </c>
      <c r="F2282" s="96" t="s">
        <v>38</v>
      </c>
      <c r="G2282" s="19">
        <v>0</v>
      </c>
      <c r="H2282" s="96" t="s">
        <v>38</v>
      </c>
      <c r="I2282" s="96" t="s">
        <v>38</v>
      </c>
      <c r="J2282" s="19">
        <v>148.72</v>
      </c>
      <c r="K2282" s="19">
        <v>0</v>
      </c>
      <c r="L2282" t="str">
        <f>VLOOKUP(LEFT(A2282,FIND("-",A2282)-1),MASTER!A:C,2,FALSE())</f>
        <v>Silver</v>
      </c>
      <c r="M2282" t="str">
        <f>VLOOKUP(LEFT(A2282,FIND("-",A2282)-1),MASTER!A:C,3,FALSE())</f>
        <v>Sale</v>
      </c>
      <c r="N2282" t="str">
        <f t="shared" si="188"/>
        <v/>
      </c>
      <c r="O2282" t="str">
        <f t="shared" si="189"/>
        <v/>
      </c>
      <c r="P2282">
        <f t="shared" si="190"/>
        <v>0</v>
      </c>
      <c r="Q2282">
        <f t="shared" si="191"/>
        <v>0</v>
      </c>
      <c r="R2282">
        <f t="shared" si="192"/>
        <v>0</v>
      </c>
    </row>
    <row r="2283" spans="1:18" ht="15" customHeight="1">
      <c r="A2283" s="17" t="s">
        <v>418</v>
      </c>
      <c r="B2283" s="17" t="s">
        <v>247</v>
      </c>
      <c r="C2283" s="17" t="s">
        <v>36</v>
      </c>
      <c r="D2283" s="17" t="s">
        <v>40</v>
      </c>
      <c r="E2283" s="96" t="s">
        <v>38</v>
      </c>
      <c r="F2283" s="96" t="s">
        <v>38</v>
      </c>
      <c r="G2283" s="19">
        <v>0</v>
      </c>
      <c r="H2283" s="96" t="s">
        <v>38</v>
      </c>
      <c r="I2283" s="96" t="s">
        <v>38</v>
      </c>
      <c r="J2283" s="19">
        <v>30.38</v>
      </c>
      <c r="K2283" s="19">
        <v>0</v>
      </c>
      <c r="L2283" t="str">
        <f>VLOOKUP(LEFT(A2283,FIND("-",A2283)-1),MASTER!A:C,2,FALSE())</f>
        <v>Silver</v>
      </c>
      <c r="M2283" t="str">
        <f>VLOOKUP(LEFT(A2283,FIND("-",A2283)-1),MASTER!A:C,3,FALSE())</f>
        <v>Sale</v>
      </c>
      <c r="N2283" t="str">
        <f t="shared" si="188"/>
        <v/>
      </c>
      <c r="O2283" t="str">
        <f t="shared" si="189"/>
        <v/>
      </c>
      <c r="P2283">
        <f t="shared" si="190"/>
        <v>0</v>
      </c>
      <c r="Q2283">
        <f t="shared" si="191"/>
        <v>0</v>
      </c>
      <c r="R2283">
        <f t="shared" si="192"/>
        <v>0</v>
      </c>
    </row>
    <row r="2284" spans="1:18" ht="15" customHeight="1">
      <c r="A2284" s="17" t="s">
        <v>418</v>
      </c>
      <c r="B2284" s="17" t="s">
        <v>247</v>
      </c>
      <c r="C2284" s="17" t="s">
        <v>36</v>
      </c>
      <c r="D2284" s="17" t="s">
        <v>41</v>
      </c>
      <c r="E2284" s="96" t="s">
        <v>38</v>
      </c>
      <c r="F2284" s="96" t="s">
        <v>38</v>
      </c>
      <c r="G2284" s="19">
        <v>0</v>
      </c>
      <c r="H2284" s="96" t="s">
        <v>38</v>
      </c>
      <c r="I2284" s="96" t="s">
        <v>38</v>
      </c>
      <c r="J2284" s="19">
        <v>30.38</v>
      </c>
      <c r="K2284" s="19">
        <v>0</v>
      </c>
      <c r="L2284" t="str">
        <f>VLOOKUP(LEFT(A2284,FIND("-",A2284)-1),MASTER!A:C,2,FALSE())</f>
        <v>Silver</v>
      </c>
      <c r="M2284" t="str">
        <f>VLOOKUP(LEFT(A2284,FIND("-",A2284)-1),MASTER!A:C,3,FALSE())</f>
        <v>Sale</v>
      </c>
      <c r="N2284" t="str">
        <f t="shared" si="188"/>
        <v/>
      </c>
      <c r="O2284" t="str">
        <f t="shared" si="189"/>
        <v/>
      </c>
      <c r="P2284">
        <f t="shared" si="190"/>
        <v>0</v>
      </c>
      <c r="Q2284">
        <f t="shared" si="191"/>
        <v>0</v>
      </c>
      <c r="R2284">
        <f t="shared" si="192"/>
        <v>0</v>
      </c>
    </row>
    <row r="2285" spans="1:18" ht="15" customHeight="1">
      <c r="A2285" s="17" t="s">
        <v>418</v>
      </c>
      <c r="B2285" s="17" t="s">
        <v>247</v>
      </c>
      <c r="C2285" s="17" t="s">
        <v>36</v>
      </c>
      <c r="D2285" s="17" t="s">
        <v>42</v>
      </c>
      <c r="E2285" s="96" t="s">
        <v>38</v>
      </c>
      <c r="F2285" s="96" t="s">
        <v>38</v>
      </c>
      <c r="G2285" s="19">
        <v>0</v>
      </c>
      <c r="H2285" s="96" t="s">
        <v>38</v>
      </c>
      <c r="I2285" s="96" t="s">
        <v>38</v>
      </c>
      <c r="J2285" s="19">
        <v>0.15</v>
      </c>
      <c r="K2285" s="19">
        <v>0</v>
      </c>
      <c r="L2285" t="str">
        <f>VLOOKUP(LEFT(A2285,FIND("-",A2285)-1),MASTER!A:C,2,FALSE())</f>
        <v>Silver</v>
      </c>
      <c r="M2285" t="str">
        <f>VLOOKUP(LEFT(A2285,FIND("-",A2285)-1),MASTER!A:C,3,FALSE())</f>
        <v>Sale</v>
      </c>
      <c r="N2285" t="str">
        <f t="shared" si="188"/>
        <v/>
      </c>
      <c r="O2285" t="str">
        <f t="shared" si="189"/>
        <v/>
      </c>
      <c r="P2285">
        <f t="shared" si="190"/>
        <v>0</v>
      </c>
      <c r="Q2285">
        <f t="shared" si="191"/>
        <v>0</v>
      </c>
      <c r="R2285">
        <f t="shared" si="192"/>
        <v>0</v>
      </c>
    </row>
    <row r="2286" spans="1:18" ht="15" customHeight="1">
      <c r="A2286" s="17" t="s">
        <v>418</v>
      </c>
      <c r="B2286" s="17" t="s">
        <v>247</v>
      </c>
      <c r="C2286" s="17" t="s">
        <v>36</v>
      </c>
      <c r="D2286" s="17" t="s">
        <v>43</v>
      </c>
      <c r="E2286" s="96" t="s">
        <v>38</v>
      </c>
      <c r="F2286" s="96" t="s">
        <v>38</v>
      </c>
      <c r="G2286" s="19">
        <v>40099</v>
      </c>
      <c r="H2286" s="96" t="s">
        <v>38</v>
      </c>
      <c r="I2286" s="96" t="s">
        <v>38</v>
      </c>
      <c r="J2286" s="19">
        <v>0</v>
      </c>
      <c r="K2286" s="19">
        <v>0</v>
      </c>
      <c r="L2286" t="str">
        <f>VLOOKUP(LEFT(A2286,FIND("-",A2286)-1),MASTER!A:C,2,FALSE())</f>
        <v>Silver</v>
      </c>
      <c r="M2286" t="str">
        <f>VLOOKUP(LEFT(A2286,FIND("-",A2286)-1),MASTER!A:C,3,FALSE())</f>
        <v>Sale</v>
      </c>
      <c r="N2286" t="str">
        <f t="shared" si="188"/>
        <v/>
      </c>
      <c r="O2286" t="str">
        <f t="shared" si="189"/>
        <v/>
      </c>
      <c r="P2286">
        <f t="shared" si="190"/>
        <v>0</v>
      </c>
      <c r="Q2286">
        <f t="shared" si="191"/>
        <v>0</v>
      </c>
      <c r="R2286">
        <f t="shared" si="192"/>
        <v>0</v>
      </c>
    </row>
    <row r="2287" spans="1:18" ht="15" customHeight="1">
      <c r="A2287" s="17" t="s">
        <v>419</v>
      </c>
      <c r="B2287" s="17" t="s">
        <v>247</v>
      </c>
      <c r="C2287" s="17" t="s">
        <v>36</v>
      </c>
      <c r="D2287" s="17" t="s">
        <v>37</v>
      </c>
      <c r="E2287" s="96" t="s">
        <v>38</v>
      </c>
      <c r="F2287" s="19">
        <v>0</v>
      </c>
      <c r="G2287" s="19">
        <v>0</v>
      </c>
      <c r="H2287" s="97">
        <v>6.7519999999999998</v>
      </c>
      <c r="I2287" s="19">
        <v>81.23</v>
      </c>
      <c r="J2287" s="19">
        <v>977.38</v>
      </c>
      <c r="K2287" s="19">
        <v>977.38</v>
      </c>
      <c r="L2287" t="str">
        <f>VLOOKUP(LEFT(A2287,FIND("-",A2287)-1),MASTER!A:C,2,FALSE())</f>
        <v>Silver</v>
      </c>
      <c r="M2287" t="str">
        <f>VLOOKUP(LEFT(A2287,FIND("-",A2287)-1),MASTER!A:C,3,FALSE())</f>
        <v>Sale</v>
      </c>
      <c r="N2287">
        <f t="shared" si="188"/>
        <v>6.7519999999999998</v>
      </c>
      <c r="O2287">
        <f t="shared" si="189"/>
        <v>81.23</v>
      </c>
      <c r="P2287">
        <f t="shared" si="190"/>
        <v>548.46500000000003</v>
      </c>
      <c r="Q2287">
        <f t="shared" si="191"/>
        <v>548.46500000000003</v>
      </c>
      <c r="R2287">
        <f t="shared" si="192"/>
        <v>0</v>
      </c>
    </row>
    <row r="2288" spans="1:18" ht="15" customHeight="1">
      <c r="A2288" s="17" t="s">
        <v>419</v>
      </c>
      <c r="B2288" s="17" t="s">
        <v>247</v>
      </c>
      <c r="C2288" s="17" t="s">
        <v>36</v>
      </c>
      <c r="D2288" s="17" t="s">
        <v>40</v>
      </c>
      <c r="E2288" s="96" t="s">
        <v>38</v>
      </c>
      <c r="F2288" s="96" t="s">
        <v>38</v>
      </c>
      <c r="G2288" s="19">
        <v>0</v>
      </c>
      <c r="H2288" s="96" t="s">
        <v>38</v>
      </c>
      <c r="I2288" s="96" t="s">
        <v>38</v>
      </c>
      <c r="J2288" s="19">
        <v>14.66</v>
      </c>
      <c r="K2288" s="19">
        <v>0</v>
      </c>
      <c r="L2288" t="str">
        <f>VLOOKUP(LEFT(A2288,FIND("-",A2288)-1),MASTER!A:C,2,FALSE())</f>
        <v>Silver</v>
      </c>
      <c r="M2288" t="str">
        <f>VLOOKUP(LEFT(A2288,FIND("-",A2288)-1),MASTER!A:C,3,FALSE())</f>
        <v>Sale</v>
      </c>
      <c r="N2288" t="str">
        <f t="shared" si="188"/>
        <v/>
      </c>
      <c r="O2288" t="str">
        <f t="shared" si="189"/>
        <v/>
      </c>
      <c r="P2288">
        <f t="shared" si="190"/>
        <v>0</v>
      </c>
      <c r="Q2288">
        <f t="shared" si="191"/>
        <v>0</v>
      </c>
      <c r="R2288">
        <f t="shared" si="192"/>
        <v>0</v>
      </c>
    </row>
    <row r="2289" spans="1:18" ht="15" customHeight="1">
      <c r="A2289" s="17" t="s">
        <v>419</v>
      </c>
      <c r="B2289" s="17" t="s">
        <v>247</v>
      </c>
      <c r="C2289" s="17" t="s">
        <v>36</v>
      </c>
      <c r="D2289" s="17" t="s">
        <v>41</v>
      </c>
      <c r="E2289" s="96" t="s">
        <v>38</v>
      </c>
      <c r="F2289" s="96" t="s">
        <v>38</v>
      </c>
      <c r="G2289" s="19">
        <v>0</v>
      </c>
      <c r="H2289" s="96" t="s">
        <v>38</v>
      </c>
      <c r="I2289" s="96" t="s">
        <v>38</v>
      </c>
      <c r="J2289" s="19">
        <v>14.66</v>
      </c>
      <c r="K2289" s="19">
        <v>0</v>
      </c>
      <c r="L2289" t="str">
        <f>VLOOKUP(LEFT(A2289,FIND("-",A2289)-1),MASTER!A:C,2,FALSE())</f>
        <v>Silver</v>
      </c>
      <c r="M2289" t="str">
        <f>VLOOKUP(LEFT(A2289,FIND("-",A2289)-1),MASTER!A:C,3,FALSE())</f>
        <v>Sale</v>
      </c>
      <c r="N2289" t="str">
        <f t="shared" si="188"/>
        <v/>
      </c>
      <c r="O2289" t="str">
        <f t="shared" si="189"/>
        <v/>
      </c>
      <c r="P2289">
        <f t="shared" si="190"/>
        <v>0</v>
      </c>
      <c r="Q2289">
        <f t="shared" si="191"/>
        <v>0</v>
      </c>
      <c r="R2289">
        <f t="shared" si="192"/>
        <v>0</v>
      </c>
    </row>
    <row r="2290" spans="1:18" ht="15" customHeight="1">
      <c r="A2290" s="17" t="s">
        <v>419</v>
      </c>
      <c r="B2290" s="17" t="s">
        <v>247</v>
      </c>
      <c r="C2290" s="17" t="s">
        <v>36</v>
      </c>
      <c r="D2290" s="17" t="s">
        <v>42</v>
      </c>
      <c r="E2290" s="96" t="s">
        <v>38</v>
      </c>
      <c r="F2290" s="96" t="s">
        <v>38</v>
      </c>
      <c r="G2290" s="19">
        <v>0</v>
      </c>
      <c r="H2290" s="96" t="s">
        <v>38</v>
      </c>
      <c r="I2290" s="96" t="s">
        <v>38</v>
      </c>
      <c r="J2290" s="19">
        <v>0.3</v>
      </c>
      <c r="K2290" s="19">
        <v>0</v>
      </c>
      <c r="L2290" t="str">
        <f>VLOOKUP(LEFT(A2290,FIND("-",A2290)-1),MASTER!A:C,2,FALSE())</f>
        <v>Silver</v>
      </c>
      <c r="M2290" t="str">
        <f>VLOOKUP(LEFT(A2290,FIND("-",A2290)-1),MASTER!A:C,3,FALSE())</f>
        <v>Sale</v>
      </c>
      <c r="N2290" t="str">
        <f t="shared" si="188"/>
        <v/>
      </c>
      <c r="O2290" t="str">
        <f t="shared" si="189"/>
        <v/>
      </c>
      <c r="P2290">
        <f t="shared" si="190"/>
        <v>0</v>
      </c>
      <c r="Q2290">
        <f t="shared" si="191"/>
        <v>0</v>
      </c>
      <c r="R2290">
        <f t="shared" si="192"/>
        <v>0</v>
      </c>
    </row>
    <row r="2291" spans="1:18" ht="15" customHeight="1">
      <c r="A2291" s="17" t="s">
        <v>419</v>
      </c>
      <c r="B2291" s="17" t="s">
        <v>247</v>
      </c>
      <c r="C2291" s="17" t="s">
        <v>36</v>
      </c>
      <c r="D2291" s="17" t="s">
        <v>43</v>
      </c>
      <c r="E2291" s="96" t="s">
        <v>38</v>
      </c>
      <c r="F2291" s="96" t="s">
        <v>38</v>
      </c>
      <c r="G2291" s="19">
        <v>1007</v>
      </c>
      <c r="H2291" s="96" t="s">
        <v>38</v>
      </c>
      <c r="I2291" s="96" t="s">
        <v>38</v>
      </c>
      <c r="J2291" s="19">
        <v>0</v>
      </c>
      <c r="K2291" s="19">
        <v>0</v>
      </c>
      <c r="L2291" t="str">
        <f>VLOOKUP(LEFT(A2291,FIND("-",A2291)-1),MASTER!A:C,2,FALSE())</f>
        <v>Silver</v>
      </c>
      <c r="M2291" t="str">
        <f>VLOOKUP(LEFT(A2291,FIND("-",A2291)-1),MASTER!A:C,3,FALSE())</f>
        <v>Sale</v>
      </c>
      <c r="N2291" t="str">
        <f t="shared" si="188"/>
        <v/>
      </c>
      <c r="O2291" t="str">
        <f t="shared" si="189"/>
        <v/>
      </c>
      <c r="P2291">
        <f t="shared" si="190"/>
        <v>0</v>
      </c>
      <c r="Q2291">
        <f t="shared" si="191"/>
        <v>0</v>
      </c>
      <c r="R2291">
        <f t="shared" si="192"/>
        <v>0</v>
      </c>
    </row>
    <row r="2292" spans="1:18" ht="15" customHeight="1">
      <c r="A2292" s="17" t="s">
        <v>420</v>
      </c>
      <c r="B2292" s="17" t="s">
        <v>247</v>
      </c>
      <c r="C2292" s="17" t="s">
        <v>36</v>
      </c>
      <c r="D2292" s="17" t="s">
        <v>37</v>
      </c>
      <c r="E2292" s="96" t="s">
        <v>38</v>
      </c>
      <c r="F2292" s="19">
        <v>0</v>
      </c>
      <c r="G2292" s="19">
        <v>0</v>
      </c>
      <c r="H2292" s="97">
        <v>28.536000000000001</v>
      </c>
      <c r="I2292" s="19">
        <v>81.23</v>
      </c>
      <c r="J2292" s="19">
        <v>4727.2299999999996</v>
      </c>
      <c r="K2292" s="19">
        <v>4727.2299999999996</v>
      </c>
      <c r="L2292" t="str">
        <f>VLOOKUP(LEFT(A2292,FIND("-",A2292)-1),MASTER!A:C,2,FALSE())</f>
        <v>Silver</v>
      </c>
      <c r="M2292" t="str">
        <f>VLOOKUP(LEFT(A2292,FIND("-",A2292)-1),MASTER!A:C,3,FALSE())</f>
        <v>Sale</v>
      </c>
      <c r="N2292">
        <f t="shared" si="188"/>
        <v>28.536000000000001</v>
      </c>
      <c r="O2292">
        <f t="shared" si="189"/>
        <v>81.23</v>
      </c>
      <c r="P2292">
        <f t="shared" si="190"/>
        <v>2317.9789999999998</v>
      </c>
      <c r="Q2292">
        <f t="shared" si="191"/>
        <v>2317.9789999999998</v>
      </c>
      <c r="R2292">
        <f t="shared" si="192"/>
        <v>0</v>
      </c>
    </row>
    <row r="2293" spans="1:18" ht="15" customHeight="1">
      <c r="A2293" s="17" t="s">
        <v>420</v>
      </c>
      <c r="B2293" s="17" t="s">
        <v>247</v>
      </c>
      <c r="C2293" s="17" t="s">
        <v>36</v>
      </c>
      <c r="D2293" s="17" t="s">
        <v>40</v>
      </c>
      <c r="E2293" s="96" t="s">
        <v>38</v>
      </c>
      <c r="F2293" s="96" t="s">
        <v>38</v>
      </c>
      <c r="G2293" s="19">
        <v>0</v>
      </c>
      <c r="H2293" s="96" t="s">
        <v>38</v>
      </c>
      <c r="I2293" s="96" t="s">
        <v>38</v>
      </c>
      <c r="J2293" s="19">
        <v>70.91</v>
      </c>
      <c r="K2293" s="19">
        <v>0</v>
      </c>
      <c r="L2293" t="str">
        <f>VLOOKUP(LEFT(A2293,FIND("-",A2293)-1),MASTER!A:C,2,FALSE())</f>
        <v>Silver</v>
      </c>
      <c r="M2293" t="str">
        <f>VLOOKUP(LEFT(A2293,FIND("-",A2293)-1),MASTER!A:C,3,FALSE())</f>
        <v>Sale</v>
      </c>
      <c r="N2293" t="str">
        <f t="shared" si="188"/>
        <v/>
      </c>
      <c r="O2293" t="str">
        <f t="shared" si="189"/>
        <v/>
      </c>
      <c r="P2293">
        <f t="shared" si="190"/>
        <v>0</v>
      </c>
      <c r="Q2293">
        <f t="shared" si="191"/>
        <v>0</v>
      </c>
      <c r="R2293">
        <f t="shared" si="192"/>
        <v>0</v>
      </c>
    </row>
    <row r="2294" spans="1:18" ht="15" customHeight="1">
      <c r="A2294" s="17" t="s">
        <v>420</v>
      </c>
      <c r="B2294" s="17" t="s">
        <v>247</v>
      </c>
      <c r="C2294" s="17" t="s">
        <v>36</v>
      </c>
      <c r="D2294" s="17" t="s">
        <v>41</v>
      </c>
      <c r="E2294" s="96" t="s">
        <v>38</v>
      </c>
      <c r="F2294" s="96" t="s">
        <v>38</v>
      </c>
      <c r="G2294" s="19">
        <v>0</v>
      </c>
      <c r="H2294" s="96" t="s">
        <v>38</v>
      </c>
      <c r="I2294" s="96" t="s">
        <v>38</v>
      </c>
      <c r="J2294" s="19">
        <v>70.91</v>
      </c>
      <c r="K2294" s="19">
        <v>0</v>
      </c>
      <c r="L2294" t="str">
        <f>VLOOKUP(LEFT(A2294,FIND("-",A2294)-1),MASTER!A:C,2,FALSE())</f>
        <v>Silver</v>
      </c>
      <c r="M2294" t="str">
        <f>VLOOKUP(LEFT(A2294,FIND("-",A2294)-1),MASTER!A:C,3,FALSE())</f>
        <v>Sale</v>
      </c>
      <c r="N2294" t="str">
        <f t="shared" si="188"/>
        <v/>
      </c>
      <c r="O2294" t="str">
        <f t="shared" si="189"/>
        <v/>
      </c>
      <c r="P2294">
        <f t="shared" si="190"/>
        <v>0</v>
      </c>
      <c r="Q2294">
        <f t="shared" si="191"/>
        <v>0</v>
      </c>
      <c r="R2294">
        <f t="shared" si="192"/>
        <v>0</v>
      </c>
    </row>
    <row r="2295" spans="1:18" ht="15" customHeight="1">
      <c r="A2295" s="17" t="s">
        <v>420</v>
      </c>
      <c r="B2295" s="17" t="s">
        <v>247</v>
      </c>
      <c r="C2295" s="17" t="s">
        <v>36</v>
      </c>
      <c r="D2295" s="17" t="s">
        <v>42</v>
      </c>
      <c r="E2295" s="96" t="s">
        <v>38</v>
      </c>
      <c r="F2295" s="96" t="s">
        <v>38</v>
      </c>
      <c r="G2295" s="19">
        <v>0.05</v>
      </c>
      <c r="H2295" s="96" t="s">
        <v>38</v>
      </c>
      <c r="I2295" s="96" t="s">
        <v>38</v>
      </c>
      <c r="J2295" s="19">
        <v>0</v>
      </c>
      <c r="K2295" s="19">
        <v>0</v>
      </c>
      <c r="L2295" t="str">
        <f>VLOOKUP(LEFT(A2295,FIND("-",A2295)-1),MASTER!A:C,2,FALSE())</f>
        <v>Silver</v>
      </c>
      <c r="M2295" t="str">
        <f>VLOOKUP(LEFT(A2295,FIND("-",A2295)-1),MASTER!A:C,3,FALSE())</f>
        <v>Sale</v>
      </c>
      <c r="N2295" t="str">
        <f t="shared" si="188"/>
        <v/>
      </c>
      <c r="O2295" t="str">
        <f t="shared" si="189"/>
        <v/>
      </c>
      <c r="P2295">
        <f t="shared" si="190"/>
        <v>0</v>
      </c>
      <c r="Q2295">
        <f t="shared" si="191"/>
        <v>0</v>
      </c>
      <c r="R2295">
        <f t="shared" si="192"/>
        <v>0</v>
      </c>
    </row>
    <row r="2296" spans="1:18" ht="15" customHeight="1">
      <c r="A2296" s="17" t="s">
        <v>420</v>
      </c>
      <c r="B2296" s="17" t="s">
        <v>247</v>
      </c>
      <c r="C2296" s="17" t="s">
        <v>36</v>
      </c>
      <c r="D2296" s="17" t="s">
        <v>43</v>
      </c>
      <c r="E2296" s="96" t="s">
        <v>38</v>
      </c>
      <c r="F2296" s="96" t="s">
        <v>38</v>
      </c>
      <c r="G2296" s="19">
        <v>4869</v>
      </c>
      <c r="H2296" s="96" t="s">
        <v>38</v>
      </c>
      <c r="I2296" s="96" t="s">
        <v>38</v>
      </c>
      <c r="J2296" s="19">
        <v>0</v>
      </c>
      <c r="K2296" s="19">
        <v>0</v>
      </c>
      <c r="L2296" t="str">
        <f>VLOOKUP(LEFT(A2296,FIND("-",A2296)-1),MASTER!A:C,2,FALSE())</f>
        <v>Silver</v>
      </c>
      <c r="M2296" t="str">
        <f>VLOOKUP(LEFT(A2296,FIND("-",A2296)-1),MASTER!A:C,3,FALSE())</f>
        <v>Sale</v>
      </c>
      <c r="N2296" t="str">
        <f t="shared" si="188"/>
        <v/>
      </c>
      <c r="O2296" t="str">
        <f t="shared" si="189"/>
        <v/>
      </c>
      <c r="P2296">
        <f t="shared" si="190"/>
        <v>0</v>
      </c>
      <c r="Q2296">
        <f t="shared" si="191"/>
        <v>0</v>
      </c>
      <c r="R2296">
        <f t="shared" si="192"/>
        <v>0</v>
      </c>
    </row>
    <row r="2297" spans="1:18" ht="15" customHeight="1">
      <c r="A2297" s="17" t="s">
        <v>421</v>
      </c>
      <c r="B2297" s="17" t="s">
        <v>247</v>
      </c>
      <c r="C2297" s="17" t="s">
        <v>36</v>
      </c>
      <c r="D2297" s="17" t="s">
        <v>37</v>
      </c>
      <c r="E2297" s="96" t="s">
        <v>38</v>
      </c>
      <c r="F2297" s="19">
        <v>0</v>
      </c>
      <c r="G2297" s="19">
        <v>0</v>
      </c>
      <c r="H2297" s="97">
        <v>386.44099999999997</v>
      </c>
      <c r="I2297" s="19">
        <v>81.23</v>
      </c>
      <c r="J2297" s="19">
        <v>12040.19</v>
      </c>
      <c r="K2297" s="19">
        <v>12040.19</v>
      </c>
      <c r="L2297" t="str">
        <f>VLOOKUP(LEFT(A2297,FIND("-",A2297)-1),MASTER!A:C,2,FALSE())</f>
        <v>Silver</v>
      </c>
      <c r="M2297" t="str">
        <f>VLOOKUP(LEFT(A2297,FIND("-",A2297)-1),MASTER!A:C,3,FALSE())</f>
        <v>Sale</v>
      </c>
      <c r="N2297">
        <f t="shared" si="188"/>
        <v>386.44099999999997</v>
      </c>
      <c r="O2297">
        <f t="shared" si="189"/>
        <v>81.23</v>
      </c>
      <c r="P2297">
        <f t="shared" si="190"/>
        <v>31390.601999999999</v>
      </c>
      <c r="Q2297">
        <f t="shared" si="191"/>
        <v>31390.601999999999</v>
      </c>
      <c r="R2297">
        <f t="shared" si="192"/>
        <v>0</v>
      </c>
    </row>
    <row r="2298" spans="1:18" ht="15" customHeight="1">
      <c r="A2298" s="17" t="s">
        <v>421</v>
      </c>
      <c r="B2298" s="17" t="s">
        <v>247</v>
      </c>
      <c r="C2298" s="17" t="s">
        <v>36</v>
      </c>
      <c r="D2298" s="17" t="s">
        <v>39</v>
      </c>
      <c r="E2298" s="96" t="s">
        <v>38</v>
      </c>
      <c r="F2298" s="96" t="s">
        <v>38</v>
      </c>
      <c r="G2298" s="19">
        <v>0</v>
      </c>
      <c r="H2298" s="96" t="s">
        <v>38</v>
      </c>
      <c r="I2298" s="96" t="s">
        <v>38</v>
      </c>
      <c r="J2298" s="19">
        <v>2575.0700000000002</v>
      </c>
      <c r="K2298" s="19">
        <v>2575.0700000000002</v>
      </c>
      <c r="L2298" t="str">
        <f>VLOOKUP(LEFT(A2298,FIND("-",A2298)-1),MASTER!A:C,2,FALSE())</f>
        <v>Silver</v>
      </c>
      <c r="M2298" t="str">
        <f>VLOOKUP(LEFT(A2298,FIND("-",A2298)-1),MASTER!A:C,3,FALSE())</f>
        <v>Sale</v>
      </c>
      <c r="N2298" t="str">
        <f t="shared" si="188"/>
        <v/>
      </c>
      <c r="O2298" t="str">
        <f t="shared" si="189"/>
        <v/>
      </c>
      <c r="P2298">
        <f t="shared" si="190"/>
        <v>0</v>
      </c>
      <c r="Q2298">
        <f t="shared" si="191"/>
        <v>0</v>
      </c>
      <c r="R2298">
        <f t="shared" si="192"/>
        <v>0</v>
      </c>
    </row>
    <row r="2299" spans="1:18" ht="15" customHeight="1">
      <c r="A2299" s="17" t="s">
        <v>421</v>
      </c>
      <c r="B2299" s="17" t="s">
        <v>247</v>
      </c>
      <c r="C2299" s="17" t="s">
        <v>36</v>
      </c>
      <c r="D2299" s="17" t="s">
        <v>44</v>
      </c>
      <c r="E2299" s="96" t="s">
        <v>38</v>
      </c>
      <c r="F2299" s="96" t="s">
        <v>38</v>
      </c>
      <c r="G2299" s="19">
        <v>0</v>
      </c>
      <c r="H2299" s="96" t="s">
        <v>38</v>
      </c>
      <c r="I2299" s="96" t="s">
        <v>38</v>
      </c>
      <c r="J2299" s="19">
        <v>19349.349999999999</v>
      </c>
      <c r="K2299" s="19">
        <v>19349.349999999999</v>
      </c>
      <c r="L2299" t="str">
        <f>VLOOKUP(LEFT(A2299,FIND("-",A2299)-1),MASTER!A:C,2,FALSE())</f>
        <v>Silver</v>
      </c>
      <c r="M2299" t="str">
        <f>VLOOKUP(LEFT(A2299,FIND("-",A2299)-1),MASTER!A:C,3,FALSE())</f>
        <v>Sale</v>
      </c>
      <c r="N2299" t="str">
        <f t="shared" si="188"/>
        <v/>
      </c>
      <c r="O2299" t="str">
        <f t="shared" si="189"/>
        <v/>
      </c>
      <c r="P2299">
        <f t="shared" si="190"/>
        <v>0</v>
      </c>
      <c r="Q2299">
        <f t="shared" si="191"/>
        <v>0</v>
      </c>
      <c r="R2299">
        <f t="shared" si="192"/>
        <v>0</v>
      </c>
    </row>
    <row r="2300" spans="1:18" ht="15" customHeight="1">
      <c r="A2300" s="17" t="s">
        <v>421</v>
      </c>
      <c r="B2300" s="17" t="s">
        <v>247</v>
      </c>
      <c r="C2300" s="17" t="s">
        <v>36</v>
      </c>
      <c r="D2300" s="17" t="s">
        <v>45</v>
      </c>
      <c r="E2300" s="96" t="s">
        <v>38</v>
      </c>
      <c r="F2300" s="96" t="s">
        <v>38</v>
      </c>
      <c r="G2300" s="19">
        <v>0</v>
      </c>
      <c r="H2300" s="96" t="s">
        <v>38</v>
      </c>
      <c r="I2300" s="96" t="s">
        <v>38</v>
      </c>
      <c r="J2300" s="19">
        <v>3945.77</v>
      </c>
      <c r="K2300" s="19">
        <v>3945.77</v>
      </c>
      <c r="L2300" t="str">
        <f>VLOOKUP(LEFT(A2300,FIND("-",A2300)-1),MASTER!A:C,2,FALSE())</f>
        <v>Silver</v>
      </c>
      <c r="M2300" t="str">
        <f>VLOOKUP(LEFT(A2300,FIND("-",A2300)-1),MASTER!A:C,3,FALSE())</f>
        <v>Sale</v>
      </c>
      <c r="N2300" t="str">
        <f t="shared" si="188"/>
        <v/>
      </c>
      <c r="O2300" t="str">
        <f t="shared" si="189"/>
        <v/>
      </c>
      <c r="P2300">
        <f t="shared" si="190"/>
        <v>0</v>
      </c>
      <c r="Q2300">
        <f t="shared" si="191"/>
        <v>0</v>
      </c>
      <c r="R2300">
        <f t="shared" si="192"/>
        <v>0</v>
      </c>
    </row>
    <row r="2301" spans="1:18" ht="15" customHeight="1">
      <c r="A2301" s="17" t="s">
        <v>421</v>
      </c>
      <c r="B2301" s="17" t="s">
        <v>247</v>
      </c>
      <c r="C2301" s="17" t="s">
        <v>36</v>
      </c>
      <c r="D2301" s="17" t="s">
        <v>40</v>
      </c>
      <c r="E2301" s="96" t="s">
        <v>38</v>
      </c>
      <c r="F2301" s="96" t="s">
        <v>38</v>
      </c>
      <c r="G2301" s="19">
        <v>0</v>
      </c>
      <c r="H2301" s="96" t="s">
        <v>38</v>
      </c>
      <c r="I2301" s="96" t="s">
        <v>38</v>
      </c>
      <c r="J2301" s="19">
        <v>180.6</v>
      </c>
      <c r="K2301" s="19">
        <v>0</v>
      </c>
      <c r="L2301" t="str">
        <f>VLOOKUP(LEFT(A2301,FIND("-",A2301)-1),MASTER!A:C,2,FALSE())</f>
        <v>Silver</v>
      </c>
      <c r="M2301" t="str">
        <f>VLOOKUP(LEFT(A2301,FIND("-",A2301)-1),MASTER!A:C,3,FALSE())</f>
        <v>Sale</v>
      </c>
      <c r="N2301" t="str">
        <f t="shared" si="188"/>
        <v/>
      </c>
      <c r="O2301" t="str">
        <f t="shared" si="189"/>
        <v/>
      </c>
      <c r="P2301">
        <f t="shared" si="190"/>
        <v>0</v>
      </c>
      <c r="Q2301">
        <f t="shared" si="191"/>
        <v>0</v>
      </c>
      <c r="R2301">
        <f t="shared" si="192"/>
        <v>0</v>
      </c>
    </row>
    <row r="2302" spans="1:18" ht="15" customHeight="1">
      <c r="A2302" s="17" t="s">
        <v>421</v>
      </c>
      <c r="B2302" s="17" t="s">
        <v>247</v>
      </c>
      <c r="C2302" s="17" t="s">
        <v>36</v>
      </c>
      <c r="D2302" s="17" t="s">
        <v>41</v>
      </c>
      <c r="E2302" s="96" t="s">
        <v>38</v>
      </c>
      <c r="F2302" s="96" t="s">
        <v>38</v>
      </c>
      <c r="G2302" s="19">
        <v>0</v>
      </c>
      <c r="H2302" s="96" t="s">
        <v>38</v>
      </c>
      <c r="I2302" s="96" t="s">
        <v>38</v>
      </c>
      <c r="J2302" s="19">
        <v>180.6</v>
      </c>
      <c r="K2302" s="19">
        <v>0</v>
      </c>
      <c r="L2302" t="str">
        <f>VLOOKUP(LEFT(A2302,FIND("-",A2302)-1),MASTER!A:C,2,FALSE())</f>
        <v>Silver</v>
      </c>
      <c r="M2302" t="str">
        <f>VLOOKUP(LEFT(A2302,FIND("-",A2302)-1),MASTER!A:C,3,FALSE())</f>
        <v>Sale</v>
      </c>
      <c r="N2302" t="str">
        <f t="shared" si="188"/>
        <v/>
      </c>
      <c r="O2302" t="str">
        <f t="shared" si="189"/>
        <v/>
      </c>
      <c r="P2302">
        <f t="shared" si="190"/>
        <v>0</v>
      </c>
      <c r="Q2302">
        <f t="shared" si="191"/>
        <v>0</v>
      </c>
      <c r="R2302">
        <f t="shared" si="192"/>
        <v>0</v>
      </c>
    </row>
    <row r="2303" spans="1:18" ht="15" customHeight="1">
      <c r="A2303" s="17" t="s">
        <v>421</v>
      </c>
      <c r="B2303" s="17" t="s">
        <v>247</v>
      </c>
      <c r="C2303" s="17" t="s">
        <v>36</v>
      </c>
      <c r="D2303" s="17" t="s">
        <v>40</v>
      </c>
      <c r="E2303" s="96" t="s">
        <v>38</v>
      </c>
      <c r="F2303" s="96" t="s">
        <v>38</v>
      </c>
      <c r="G2303" s="19">
        <v>0</v>
      </c>
      <c r="H2303" s="96" t="s">
        <v>38</v>
      </c>
      <c r="I2303" s="96" t="s">
        <v>38</v>
      </c>
      <c r="J2303" s="19">
        <v>38.630000000000003</v>
      </c>
      <c r="K2303" s="19">
        <v>0</v>
      </c>
      <c r="L2303" t="str">
        <f>VLOOKUP(LEFT(A2303,FIND("-",A2303)-1),MASTER!A:C,2,FALSE())</f>
        <v>Silver</v>
      </c>
      <c r="M2303" t="str">
        <f>VLOOKUP(LEFT(A2303,FIND("-",A2303)-1),MASTER!A:C,3,FALSE())</f>
        <v>Sale</v>
      </c>
      <c r="N2303" t="str">
        <f t="shared" si="188"/>
        <v/>
      </c>
      <c r="O2303" t="str">
        <f t="shared" si="189"/>
        <v/>
      </c>
      <c r="P2303">
        <f t="shared" si="190"/>
        <v>0</v>
      </c>
      <c r="Q2303">
        <f t="shared" si="191"/>
        <v>0</v>
      </c>
      <c r="R2303">
        <f t="shared" si="192"/>
        <v>0</v>
      </c>
    </row>
    <row r="2304" spans="1:18" ht="15" customHeight="1">
      <c r="A2304" s="17" t="s">
        <v>421</v>
      </c>
      <c r="B2304" s="17" t="s">
        <v>247</v>
      </c>
      <c r="C2304" s="17" t="s">
        <v>36</v>
      </c>
      <c r="D2304" s="17" t="s">
        <v>41</v>
      </c>
      <c r="E2304" s="96" t="s">
        <v>38</v>
      </c>
      <c r="F2304" s="96" t="s">
        <v>38</v>
      </c>
      <c r="G2304" s="19">
        <v>0</v>
      </c>
      <c r="H2304" s="96" t="s">
        <v>38</v>
      </c>
      <c r="I2304" s="96" t="s">
        <v>38</v>
      </c>
      <c r="J2304" s="19">
        <v>38.630000000000003</v>
      </c>
      <c r="K2304" s="19">
        <v>0</v>
      </c>
      <c r="L2304" t="str">
        <f>VLOOKUP(LEFT(A2304,FIND("-",A2304)-1),MASTER!A:C,2,FALSE())</f>
        <v>Silver</v>
      </c>
      <c r="M2304" t="str">
        <f>VLOOKUP(LEFT(A2304,FIND("-",A2304)-1),MASTER!A:C,3,FALSE())</f>
        <v>Sale</v>
      </c>
      <c r="N2304" t="str">
        <f t="shared" si="188"/>
        <v/>
      </c>
      <c r="O2304" t="str">
        <f t="shared" si="189"/>
        <v/>
      </c>
      <c r="P2304">
        <f t="shared" si="190"/>
        <v>0</v>
      </c>
      <c r="Q2304">
        <f t="shared" si="191"/>
        <v>0</v>
      </c>
      <c r="R2304">
        <f t="shared" si="192"/>
        <v>0</v>
      </c>
    </row>
    <row r="2305" spans="1:18" ht="15" customHeight="1">
      <c r="A2305" s="17" t="s">
        <v>421</v>
      </c>
      <c r="B2305" s="17" t="s">
        <v>247</v>
      </c>
      <c r="C2305" s="17" t="s">
        <v>36</v>
      </c>
      <c r="D2305" s="17" t="s">
        <v>46</v>
      </c>
      <c r="E2305" s="96" t="s">
        <v>38</v>
      </c>
      <c r="F2305" s="96" t="s">
        <v>38</v>
      </c>
      <c r="G2305" s="19">
        <v>0</v>
      </c>
      <c r="H2305" s="96" t="s">
        <v>38</v>
      </c>
      <c r="I2305" s="96" t="s">
        <v>38</v>
      </c>
      <c r="J2305" s="19">
        <v>290.24</v>
      </c>
      <c r="K2305" s="19">
        <v>0</v>
      </c>
      <c r="L2305" t="str">
        <f>VLOOKUP(LEFT(A2305,FIND("-",A2305)-1),MASTER!A:C,2,FALSE())</f>
        <v>Silver</v>
      </c>
      <c r="M2305" t="str">
        <f>VLOOKUP(LEFT(A2305,FIND("-",A2305)-1),MASTER!A:C,3,FALSE())</f>
        <v>Sale</v>
      </c>
      <c r="N2305" t="str">
        <f t="shared" si="188"/>
        <v/>
      </c>
      <c r="O2305" t="str">
        <f t="shared" si="189"/>
        <v/>
      </c>
      <c r="P2305">
        <f t="shared" si="190"/>
        <v>0</v>
      </c>
      <c r="Q2305">
        <f t="shared" si="191"/>
        <v>0</v>
      </c>
      <c r="R2305">
        <f t="shared" si="192"/>
        <v>0</v>
      </c>
    </row>
    <row r="2306" spans="1:18" ht="15" customHeight="1">
      <c r="A2306" s="17" t="s">
        <v>421</v>
      </c>
      <c r="B2306" s="17" t="s">
        <v>247</v>
      </c>
      <c r="C2306" s="17" t="s">
        <v>36</v>
      </c>
      <c r="D2306" s="17" t="s">
        <v>47</v>
      </c>
      <c r="E2306" s="96" t="s">
        <v>38</v>
      </c>
      <c r="F2306" s="96" t="s">
        <v>38</v>
      </c>
      <c r="G2306" s="19">
        <v>0</v>
      </c>
      <c r="H2306" s="96" t="s">
        <v>38</v>
      </c>
      <c r="I2306" s="96" t="s">
        <v>38</v>
      </c>
      <c r="J2306" s="19">
        <v>290.24</v>
      </c>
      <c r="K2306" s="19">
        <v>0</v>
      </c>
      <c r="L2306" t="str">
        <f>VLOOKUP(LEFT(A2306,FIND("-",A2306)-1),MASTER!A:C,2,FALSE())</f>
        <v>Silver</v>
      </c>
      <c r="M2306" t="str">
        <f>VLOOKUP(LEFT(A2306,FIND("-",A2306)-1),MASTER!A:C,3,FALSE())</f>
        <v>Sale</v>
      </c>
      <c r="N2306" t="str">
        <f t="shared" si="188"/>
        <v/>
      </c>
      <c r="O2306" t="str">
        <f t="shared" si="189"/>
        <v/>
      </c>
      <c r="P2306">
        <f t="shared" si="190"/>
        <v>0</v>
      </c>
      <c r="Q2306">
        <f t="shared" si="191"/>
        <v>0</v>
      </c>
      <c r="R2306">
        <f t="shared" si="192"/>
        <v>0</v>
      </c>
    </row>
    <row r="2307" spans="1:18" ht="15" customHeight="1">
      <c r="A2307" s="17" t="s">
        <v>421</v>
      </c>
      <c r="B2307" s="17" t="s">
        <v>247</v>
      </c>
      <c r="C2307" s="17" t="s">
        <v>36</v>
      </c>
      <c r="D2307" s="17" t="s">
        <v>46</v>
      </c>
      <c r="E2307" s="96" t="s">
        <v>38</v>
      </c>
      <c r="F2307" s="96" t="s">
        <v>38</v>
      </c>
      <c r="G2307" s="19">
        <v>0</v>
      </c>
      <c r="H2307" s="96" t="s">
        <v>38</v>
      </c>
      <c r="I2307" s="96" t="s">
        <v>38</v>
      </c>
      <c r="J2307" s="19">
        <v>59.19</v>
      </c>
      <c r="K2307" s="19">
        <v>0</v>
      </c>
      <c r="L2307" t="str">
        <f>VLOOKUP(LEFT(A2307,FIND("-",A2307)-1),MASTER!A:C,2,FALSE())</f>
        <v>Silver</v>
      </c>
      <c r="M2307" t="str">
        <f>VLOOKUP(LEFT(A2307,FIND("-",A2307)-1),MASTER!A:C,3,FALSE())</f>
        <v>Sale</v>
      </c>
      <c r="N2307" t="str">
        <f t="shared" si="188"/>
        <v/>
      </c>
      <c r="O2307" t="str">
        <f t="shared" si="189"/>
        <v/>
      </c>
      <c r="P2307">
        <f t="shared" si="190"/>
        <v>0</v>
      </c>
      <c r="Q2307">
        <f t="shared" si="191"/>
        <v>0</v>
      </c>
      <c r="R2307">
        <f t="shared" si="192"/>
        <v>0</v>
      </c>
    </row>
    <row r="2308" spans="1:18" ht="15" customHeight="1">
      <c r="A2308" s="17" t="s">
        <v>421</v>
      </c>
      <c r="B2308" s="17" t="s">
        <v>247</v>
      </c>
      <c r="C2308" s="17" t="s">
        <v>36</v>
      </c>
      <c r="D2308" s="17" t="s">
        <v>47</v>
      </c>
      <c r="E2308" s="96" t="s">
        <v>38</v>
      </c>
      <c r="F2308" s="96" t="s">
        <v>38</v>
      </c>
      <c r="G2308" s="19">
        <v>0</v>
      </c>
      <c r="H2308" s="96" t="s">
        <v>38</v>
      </c>
      <c r="I2308" s="96" t="s">
        <v>38</v>
      </c>
      <c r="J2308" s="19">
        <v>59.19</v>
      </c>
      <c r="K2308" s="19">
        <v>0</v>
      </c>
      <c r="L2308" t="str">
        <f>VLOOKUP(LEFT(A2308,FIND("-",A2308)-1),MASTER!A:C,2,FALSE())</f>
        <v>Silver</v>
      </c>
      <c r="M2308" t="str">
        <f>VLOOKUP(LEFT(A2308,FIND("-",A2308)-1),MASTER!A:C,3,FALSE())</f>
        <v>Sale</v>
      </c>
      <c r="N2308" t="str">
        <f t="shared" si="188"/>
        <v/>
      </c>
      <c r="O2308" t="str">
        <f t="shared" si="189"/>
        <v/>
      </c>
      <c r="P2308">
        <f t="shared" si="190"/>
        <v>0</v>
      </c>
      <c r="Q2308">
        <f t="shared" si="191"/>
        <v>0</v>
      </c>
      <c r="R2308">
        <f t="shared" si="192"/>
        <v>0</v>
      </c>
    </row>
    <row r="2309" spans="1:18" ht="15" customHeight="1">
      <c r="A2309" s="17" t="s">
        <v>421</v>
      </c>
      <c r="B2309" s="17" t="s">
        <v>247</v>
      </c>
      <c r="C2309" s="17" t="s">
        <v>36</v>
      </c>
      <c r="D2309" s="17" t="s">
        <v>42</v>
      </c>
      <c r="E2309" s="96" t="s">
        <v>38</v>
      </c>
      <c r="F2309" s="96" t="s">
        <v>38</v>
      </c>
      <c r="G2309" s="19">
        <v>0</v>
      </c>
      <c r="H2309" s="96" t="s">
        <v>38</v>
      </c>
      <c r="I2309" s="96" t="s">
        <v>38</v>
      </c>
      <c r="J2309" s="19">
        <v>0.3</v>
      </c>
      <c r="K2309" s="19">
        <v>0</v>
      </c>
      <c r="L2309" t="str">
        <f>VLOOKUP(LEFT(A2309,FIND("-",A2309)-1),MASTER!A:C,2,FALSE())</f>
        <v>Silver</v>
      </c>
      <c r="M2309" t="str">
        <f>VLOOKUP(LEFT(A2309,FIND("-",A2309)-1),MASTER!A:C,3,FALSE())</f>
        <v>Sale</v>
      </c>
      <c r="N2309" t="str">
        <f t="shared" si="188"/>
        <v/>
      </c>
      <c r="O2309" t="str">
        <f t="shared" si="189"/>
        <v/>
      </c>
      <c r="P2309">
        <f t="shared" si="190"/>
        <v>0</v>
      </c>
      <c r="Q2309">
        <f t="shared" si="191"/>
        <v>0</v>
      </c>
      <c r="R2309">
        <f t="shared" si="192"/>
        <v>0</v>
      </c>
    </row>
    <row r="2310" spans="1:18" ht="15" customHeight="1">
      <c r="A2310" s="17" t="s">
        <v>421</v>
      </c>
      <c r="B2310" s="17" t="s">
        <v>247</v>
      </c>
      <c r="C2310" s="17" t="s">
        <v>36</v>
      </c>
      <c r="D2310" s="17" t="s">
        <v>43</v>
      </c>
      <c r="E2310" s="96" t="s">
        <v>38</v>
      </c>
      <c r="F2310" s="96" t="s">
        <v>38</v>
      </c>
      <c r="G2310" s="19">
        <v>39048</v>
      </c>
      <c r="H2310" s="96" t="s">
        <v>38</v>
      </c>
      <c r="I2310" s="96" t="s">
        <v>38</v>
      </c>
      <c r="J2310" s="19">
        <v>0</v>
      </c>
      <c r="K2310" s="19">
        <v>0</v>
      </c>
      <c r="L2310" t="str">
        <f>VLOOKUP(LEFT(A2310,FIND("-",A2310)-1),MASTER!A:C,2,FALSE())</f>
        <v>Silver</v>
      </c>
      <c r="M2310" t="str">
        <f>VLOOKUP(LEFT(A2310,FIND("-",A2310)-1),MASTER!A:C,3,FALSE())</f>
        <v>Sale</v>
      </c>
      <c r="N2310" t="str">
        <f t="shared" si="188"/>
        <v/>
      </c>
      <c r="O2310" t="str">
        <f t="shared" si="189"/>
        <v/>
      </c>
      <c r="P2310">
        <f t="shared" si="190"/>
        <v>0</v>
      </c>
      <c r="Q2310">
        <f t="shared" si="191"/>
        <v>0</v>
      </c>
      <c r="R2310">
        <f t="shared" si="192"/>
        <v>0</v>
      </c>
    </row>
    <row r="2311" spans="1:18" ht="15" customHeight="1">
      <c r="A2311" s="17" t="s">
        <v>422</v>
      </c>
      <c r="B2311" s="17" t="s">
        <v>247</v>
      </c>
      <c r="C2311" s="17" t="s">
        <v>36</v>
      </c>
      <c r="D2311" s="17" t="s">
        <v>37</v>
      </c>
      <c r="E2311" s="96" t="s">
        <v>38</v>
      </c>
      <c r="F2311" s="19">
        <v>0</v>
      </c>
      <c r="G2311" s="19">
        <v>0</v>
      </c>
      <c r="H2311" s="97">
        <v>976.99900000000002</v>
      </c>
      <c r="I2311" s="19">
        <v>81.23</v>
      </c>
      <c r="J2311" s="19">
        <v>9728.3700000000008</v>
      </c>
      <c r="K2311" s="19">
        <v>9728.3700000000008</v>
      </c>
      <c r="L2311" t="str">
        <f>VLOOKUP(LEFT(A2311,FIND("-",A2311)-1),MASTER!A:C,2,FALSE())</f>
        <v>Silver</v>
      </c>
      <c r="M2311" t="str">
        <f>VLOOKUP(LEFT(A2311,FIND("-",A2311)-1),MASTER!A:C,3,FALSE())</f>
        <v>Sale</v>
      </c>
      <c r="N2311">
        <f t="shared" si="188"/>
        <v>976.99900000000002</v>
      </c>
      <c r="O2311">
        <f t="shared" si="189"/>
        <v>81.23</v>
      </c>
      <c r="P2311">
        <f t="shared" si="190"/>
        <v>79361.629000000001</v>
      </c>
      <c r="Q2311">
        <f t="shared" si="191"/>
        <v>79361.629000000001</v>
      </c>
      <c r="R2311">
        <f t="shared" si="192"/>
        <v>0</v>
      </c>
    </row>
    <row r="2312" spans="1:18" ht="15" customHeight="1">
      <c r="A2312" s="17" t="s">
        <v>422</v>
      </c>
      <c r="B2312" s="17" t="s">
        <v>247</v>
      </c>
      <c r="C2312" s="17" t="s">
        <v>36</v>
      </c>
      <c r="D2312" s="17" t="s">
        <v>39</v>
      </c>
      <c r="E2312" s="96" t="s">
        <v>38</v>
      </c>
      <c r="F2312" s="96" t="s">
        <v>38</v>
      </c>
      <c r="G2312" s="19">
        <v>0</v>
      </c>
      <c r="H2312" s="96" t="s">
        <v>38</v>
      </c>
      <c r="I2312" s="96" t="s">
        <v>38</v>
      </c>
      <c r="J2312" s="19">
        <v>1261.99</v>
      </c>
      <c r="K2312" s="19">
        <v>1261.99</v>
      </c>
      <c r="L2312" t="str">
        <f>VLOOKUP(LEFT(A2312,FIND("-",A2312)-1),MASTER!A:C,2,FALSE())</f>
        <v>Silver</v>
      </c>
      <c r="M2312" t="str">
        <f>VLOOKUP(LEFT(A2312,FIND("-",A2312)-1),MASTER!A:C,3,FALSE())</f>
        <v>Sale</v>
      </c>
      <c r="N2312" t="str">
        <f t="shared" si="188"/>
        <v/>
      </c>
      <c r="O2312" t="str">
        <f t="shared" si="189"/>
        <v/>
      </c>
      <c r="P2312">
        <f t="shared" si="190"/>
        <v>0</v>
      </c>
      <c r="Q2312">
        <f t="shared" si="191"/>
        <v>0</v>
      </c>
      <c r="R2312">
        <f t="shared" si="192"/>
        <v>0</v>
      </c>
    </row>
    <row r="2313" spans="1:18" ht="15" customHeight="1">
      <c r="A2313" s="17" t="s">
        <v>422</v>
      </c>
      <c r="B2313" s="17" t="s">
        <v>247</v>
      </c>
      <c r="C2313" s="17" t="s">
        <v>36</v>
      </c>
      <c r="D2313" s="17" t="s">
        <v>44</v>
      </c>
      <c r="E2313" s="96" t="s">
        <v>38</v>
      </c>
      <c r="F2313" s="96" t="s">
        <v>38</v>
      </c>
      <c r="G2313" s="19">
        <v>0</v>
      </c>
      <c r="H2313" s="96" t="s">
        <v>38</v>
      </c>
      <c r="I2313" s="96" t="s">
        <v>38</v>
      </c>
      <c r="J2313" s="19">
        <v>69629.55</v>
      </c>
      <c r="K2313" s="19">
        <v>69629.55</v>
      </c>
      <c r="L2313" t="str">
        <f>VLOOKUP(LEFT(A2313,FIND("-",A2313)-1),MASTER!A:C,2,FALSE())</f>
        <v>Silver</v>
      </c>
      <c r="M2313" t="str">
        <f>VLOOKUP(LEFT(A2313,FIND("-",A2313)-1),MASTER!A:C,3,FALSE())</f>
        <v>Sale</v>
      </c>
      <c r="N2313" t="str">
        <f t="shared" si="188"/>
        <v/>
      </c>
      <c r="O2313" t="str">
        <f t="shared" si="189"/>
        <v/>
      </c>
      <c r="P2313">
        <f t="shared" si="190"/>
        <v>0</v>
      </c>
      <c r="Q2313">
        <f t="shared" si="191"/>
        <v>0</v>
      </c>
      <c r="R2313">
        <f t="shared" si="192"/>
        <v>0</v>
      </c>
    </row>
    <row r="2314" spans="1:18" ht="15" customHeight="1">
      <c r="A2314" s="17" t="s">
        <v>422</v>
      </c>
      <c r="B2314" s="17" t="s">
        <v>247</v>
      </c>
      <c r="C2314" s="17" t="s">
        <v>36</v>
      </c>
      <c r="D2314" s="17" t="s">
        <v>45</v>
      </c>
      <c r="E2314" s="96" t="s">
        <v>38</v>
      </c>
      <c r="F2314" s="96" t="s">
        <v>38</v>
      </c>
      <c r="G2314" s="19">
        <v>0</v>
      </c>
      <c r="H2314" s="96" t="s">
        <v>38</v>
      </c>
      <c r="I2314" s="96" t="s">
        <v>38</v>
      </c>
      <c r="J2314" s="19">
        <v>13939.56</v>
      </c>
      <c r="K2314" s="19">
        <v>13939.56</v>
      </c>
      <c r="L2314" t="str">
        <f>VLOOKUP(LEFT(A2314,FIND("-",A2314)-1),MASTER!A:C,2,FALSE())</f>
        <v>Silver</v>
      </c>
      <c r="M2314" t="str">
        <f>VLOOKUP(LEFT(A2314,FIND("-",A2314)-1),MASTER!A:C,3,FALSE())</f>
        <v>Sale</v>
      </c>
      <c r="N2314" t="str">
        <f t="shared" si="188"/>
        <v/>
      </c>
      <c r="O2314" t="str">
        <f t="shared" si="189"/>
        <v/>
      </c>
      <c r="P2314">
        <f t="shared" si="190"/>
        <v>0</v>
      </c>
      <c r="Q2314">
        <f t="shared" si="191"/>
        <v>0</v>
      </c>
      <c r="R2314">
        <f t="shared" si="192"/>
        <v>0</v>
      </c>
    </row>
    <row r="2315" spans="1:18" ht="15" customHeight="1">
      <c r="A2315" s="17" t="s">
        <v>422</v>
      </c>
      <c r="B2315" s="17" t="s">
        <v>247</v>
      </c>
      <c r="C2315" s="17" t="s">
        <v>36</v>
      </c>
      <c r="D2315" s="17" t="s">
        <v>40</v>
      </c>
      <c r="E2315" s="96" t="s">
        <v>38</v>
      </c>
      <c r="F2315" s="96" t="s">
        <v>38</v>
      </c>
      <c r="G2315" s="19">
        <v>0</v>
      </c>
      <c r="H2315" s="96" t="s">
        <v>38</v>
      </c>
      <c r="I2315" s="96" t="s">
        <v>38</v>
      </c>
      <c r="J2315" s="19">
        <v>145.93</v>
      </c>
      <c r="K2315" s="19">
        <v>0</v>
      </c>
      <c r="L2315" t="str">
        <f>VLOOKUP(LEFT(A2315,FIND("-",A2315)-1),MASTER!A:C,2,FALSE())</f>
        <v>Silver</v>
      </c>
      <c r="M2315" t="str">
        <f>VLOOKUP(LEFT(A2315,FIND("-",A2315)-1),MASTER!A:C,3,FALSE())</f>
        <v>Sale</v>
      </c>
      <c r="N2315" t="str">
        <f t="shared" si="188"/>
        <v/>
      </c>
      <c r="O2315" t="str">
        <f t="shared" si="189"/>
        <v/>
      </c>
      <c r="P2315">
        <f t="shared" si="190"/>
        <v>0</v>
      </c>
      <c r="Q2315">
        <f t="shared" si="191"/>
        <v>0</v>
      </c>
      <c r="R2315">
        <f t="shared" si="192"/>
        <v>0</v>
      </c>
    </row>
    <row r="2316" spans="1:18" ht="15" customHeight="1">
      <c r="A2316" s="17" t="s">
        <v>422</v>
      </c>
      <c r="B2316" s="17" t="s">
        <v>247</v>
      </c>
      <c r="C2316" s="17" t="s">
        <v>36</v>
      </c>
      <c r="D2316" s="17" t="s">
        <v>41</v>
      </c>
      <c r="E2316" s="96" t="s">
        <v>38</v>
      </c>
      <c r="F2316" s="96" t="s">
        <v>38</v>
      </c>
      <c r="G2316" s="19">
        <v>0</v>
      </c>
      <c r="H2316" s="96" t="s">
        <v>38</v>
      </c>
      <c r="I2316" s="96" t="s">
        <v>38</v>
      </c>
      <c r="J2316" s="19">
        <v>145.93</v>
      </c>
      <c r="K2316" s="19">
        <v>0</v>
      </c>
      <c r="L2316" t="str">
        <f>VLOOKUP(LEFT(A2316,FIND("-",A2316)-1),MASTER!A:C,2,FALSE())</f>
        <v>Silver</v>
      </c>
      <c r="M2316" t="str">
        <f>VLOOKUP(LEFT(A2316,FIND("-",A2316)-1),MASTER!A:C,3,FALSE())</f>
        <v>Sale</v>
      </c>
      <c r="N2316" t="str">
        <f t="shared" si="188"/>
        <v/>
      </c>
      <c r="O2316" t="str">
        <f t="shared" si="189"/>
        <v/>
      </c>
      <c r="P2316">
        <f t="shared" si="190"/>
        <v>0</v>
      </c>
      <c r="Q2316">
        <f t="shared" si="191"/>
        <v>0</v>
      </c>
      <c r="R2316">
        <f t="shared" si="192"/>
        <v>0</v>
      </c>
    </row>
    <row r="2317" spans="1:18" ht="15" customHeight="1">
      <c r="A2317" s="17" t="s">
        <v>422</v>
      </c>
      <c r="B2317" s="17" t="s">
        <v>247</v>
      </c>
      <c r="C2317" s="17" t="s">
        <v>36</v>
      </c>
      <c r="D2317" s="17" t="s">
        <v>40</v>
      </c>
      <c r="E2317" s="96" t="s">
        <v>38</v>
      </c>
      <c r="F2317" s="96" t="s">
        <v>38</v>
      </c>
      <c r="G2317" s="19">
        <v>0</v>
      </c>
      <c r="H2317" s="96" t="s">
        <v>38</v>
      </c>
      <c r="I2317" s="96" t="s">
        <v>38</v>
      </c>
      <c r="J2317" s="19">
        <v>18.93</v>
      </c>
      <c r="K2317" s="19">
        <v>0</v>
      </c>
      <c r="L2317" t="str">
        <f>VLOOKUP(LEFT(A2317,FIND("-",A2317)-1),MASTER!A:C,2,FALSE())</f>
        <v>Silver</v>
      </c>
      <c r="M2317" t="str">
        <f>VLOOKUP(LEFT(A2317,FIND("-",A2317)-1),MASTER!A:C,3,FALSE())</f>
        <v>Sale</v>
      </c>
      <c r="N2317" t="str">
        <f t="shared" ref="N2317:N2359" si="193">IF(M2317="SALE",H2317,IF(M2317="Purchase",E2317,"False"))</f>
        <v/>
      </c>
      <c r="O2317" t="str">
        <f t="shared" ref="O2317:O2359" si="194">IF(M2317="SALE",I2317,IF(M2317="Purchase",F2317,"False"))</f>
        <v/>
      </c>
      <c r="P2317">
        <f t="shared" ref="P2317:P2359" si="195">IF(AND(N2317="",O2317=""),0,ROUND(N2317*O2317,3))</f>
        <v>0</v>
      </c>
      <c r="Q2317">
        <f t="shared" ref="Q2317:Q2359" si="196">IF(M2317="SALE",P2317,IF(M2317="Purchase",0,"FALSE"))</f>
        <v>0</v>
      </c>
      <c r="R2317">
        <f t="shared" ref="R2317:R2359" si="197">IF(M2317="Purchase",P2317,IF(M2317="Sale",0,"FALSE"))</f>
        <v>0</v>
      </c>
    </row>
    <row r="2318" spans="1:18" ht="15" customHeight="1">
      <c r="A2318" s="17" t="s">
        <v>422</v>
      </c>
      <c r="B2318" s="17" t="s">
        <v>247</v>
      </c>
      <c r="C2318" s="17" t="s">
        <v>36</v>
      </c>
      <c r="D2318" s="17" t="s">
        <v>41</v>
      </c>
      <c r="E2318" s="96" t="s">
        <v>38</v>
      </c>
      <c r="F2318" s="96" t="s">
        <v>38</v>
      </c>
      <c r="G2318" s="19">
        <v>0</v>
      </c>
      <c r="H2318" s="96" t="s">
        <v>38</v>
      </c>
      <c r="I2318" s="96" t="s">
        <v>38</v>
      </c>
      <c r="J2318" s="19">
        <v>18.93</v>
      </c>
      <c r="K2318" s="19">
        <v>0</v>
      </c>
      <c r="L2318" t="str">
        <f>VLOOKUP(LEFT(A2318,FIND("-",A2318)-1),MASTER!A:C,2,FALSE())</f>
        <v>Silver</v>
      </c>
      <c r="M2318" t="str">
        <f>VLOOKUP(LEFT(A2318,FIND("-",A2318)-1),MASTER!A:C,3,FALSE())</f>
        <v>Sale</v>
      </c>
      <c r="N2318" t="str">
        <f t="shared" si="193"/>
        <v/>
      </c>
      <c r="O2318" t="str">
        <f t="shared" si="194"/>
        <v/>
      </c>
      <c r="P2318">
        <f t="shared" si="195"/>
        <v>0</v>
      </c>
      <c r="Q2318">
        <f t="shared" si="196"/>
        <v>0</v>
      </c>
      <c r="R2318">
        <f t="shared" si="197"/>
        <v>0</v>
      </c>
    </row>
    <row r="2319" spans="1:18" ht="15" customHeight="1">
      <c r="A2319" s="17" t="s">
        <v>422</v>
      </c>
      <c r="B2319" s="17" t="s">
        <v>247</v>
      </c>
      <c r="C2319" s="17" t="s">
        <v>36</v>
      </c>
      <c r="D2319" s="17" t="s">
        <v>46</v>
      </c>
      <c r="E2319" s="96" t="s">
        <v>38</v>
      </c>
      <c r="F2319" s="96" t="s">
        <v>38</v>
      </c>
      <c r="G2319" s="19">
        <v>0</v>
      </c>
      <c r="H2319" s="96" t="s">
        <v>38</v>
      </c>
      <c r="I2319" s="96" t="s">
        <v>38</v>
      </c>
      <c r="J2319" s="19">
        <v>1044.44</v>
      </c>
      <c r="K2319" s="19">
        <v>0</v>
      </c>
      <c r="L2319" t="str">
        <f>VLOOKUP(LEFT(A2319,FIND("-",A2319)-1),MASTER!A:C,2,FALSE())</f>
        <v>Silver</v>
      </c>
      <c r="M2319" t="str">
        <f>VLOOKUP(LEFT(A2319,FIND("-",A2319)-1),MASTER!A:C,3,FALSE())</f>
        <v>Sale</v>
      </c>
      <c r="N2319" t="str">
        <f t="shared" si="193"/>
        <v/>
      </c>
      <c r="O2319" t="str">
        <f t="shared" si="194"/>
        <v/>
      </c>
      <c r="P2319">
        <f t="shared" si="195"/>
        <v>0</v>
      </c>
      <c r="Q2319">
        <f t="shared" si="196"/>
        <v>0</v>
      </c>
      <c r="R2319">
        <f t="shared" si="197"/>
        <v>0</v>
      </c>
    </row>
    <row r="2320" spans="1:18" ht="15" customHeight="1">
      <c r="A2320" s="17" t="s">
        <v>422</v>
      </c>
      <c r="B2320" s="17" t="s">
        <v>247</v>
      </c>
      <c r="C2320" s="17" t="s">
        <v>36</v>
      </c>
      <c r="D2320" s="17" t="s">
        <v>47</v>
      </c>
      <c r="E2320" s="96" t="s">
        <v>38</v>
      </c>
      <c r="F2320" s="96" t="s">
        <v>38</v>
      </c>
      <c r="G2320" s="19">
        <v>0</v>
      </c>
      <c r="H2320" s="96" t="s">
        <v>38</v>
      </c>
      <c r="I2320" s="96" t="s">
        <v>38</v>
      </c>
      <c r="J2320" s="19">
        <v>1044.44</v>
      </c>
      <c r="K2320" s="19">
        <v>0</v>
      </c>
      <c r="L2320" t="str">
        <f>VLOOKUP(LEFT(A2320,FIND("-",A2320)-1),MASTER!A:C,2,FALSE())</f>
        <v>Silver</v>
      </c>
      <c r="M2320" t="str">
        <f>VLOOKUP(LEFT(A2320,FIND("-",A2320)-1),MASTER!A:C,3,FALSE())</f>
        <v>Sale</v>
      </c>
      <c r="N2320" t="str">
        <f t="shared" si="193"/>
        <v/>
      </c>
      <c r="O2320" t="str">
        <f t="shared" si="194"/>
        <v/>
      </c>
      <c r="P2320">
        <f t="shared" si="195"/>
        <v>0</v>
      </c>
      <c r="Q2320">
        <f t="shared" si="196"/>
        <v>0</v>
      </c>
      <c r="R2320">
        <f t="shared" si="197"/>
        <v>0</v>
      </c>
    </row>
    <row r="2321" spans="1:18" ht="15" customHeight="1">
      <c r="A2321" s="17" t="s">
        <v>422</v>
      </c>
      <c r="B2321" s="17" t="s">
        <v>247</v>
      </c>
      <c r="C2321" s="17" t="s">
        <v>36</v>
      </c>
      <c r="D2321" s="17" t="s">
        <v>46</v>
      </c>
      <c r="E2321" s="96" t="s">
        <v>38</v>
      </c>
      <c r="F2321" s="96" t="s">
        <v>38</v>
      </c>
      <c r="G2321" s="19">
        <v>0</v>
      </c>
      <c r="H2321" s="96" t="s">
        <v>38</v>
      </c>
      <c r="I2321" s="96" t="s">
        <v>38</v>
      </c>
      <c r="J2321" s="19">
        <v>209.09</v>
      </c>
      <c r="K2321" s="19">
        <v>0</v>
      </c>
      <c r="L2321" t="str">
        <f>VLOOKUP(LEFT(A2321,FIND("-",A2321)-1),MASTER!A:C,2,FALSE())</f>
        <v>Silver</v>
      </c>
      <c r="M2321" t="str">
        <f>VLOOKUP(LEFT(A2321,FIND("-",A2321)-1),MASTER!A:C,3,FALSE())</f>
        <v>Sale</v>
      </c>
      <c r="N2321" t="str">
        <f t="shared" si="193"/>
        <v/>
      </c>
      <c r="O2321" t="str">
        <f t="shared" si="194"/>
        <v/>
      </c>
      <c r="P2321">
        <f t="shared" si="195"/>
        <v>0</v>
      </c>
      <c r="Q2321">
        <f t="shared" si="196"/>
        <v>0</v>
      </c>
      <c r="R2321">
        <f t="shared" si="197"/>
        <v>0</v>
      </c>
    </row>
    <row r="2322" spans="1:18" ht="15" customHeight="1">
      <c r="A2322" s="17" t="s">
        <v>422</v>
      </c>
      <c r="B2322" s="17" t="s">
        <v>247</v>
      </c>
      <c r="C2322" s="17" t="s">
        <v>36</v>
      </c>
      <c r="D2322" s="17" t="s">
        <v>47</v>
      </c>
      <c r="E2322" s="96" t="s">
        <v>38</v>
      </c>
      <c r="F2322" s="96" t="s">
        <v>38</v>
      </c>
      <c r="G2322" s="19">
        <v>0</v>
      </c>
      <c r="H2322" s="96" t="s">
        <v>38</v>
      </c>
      <c r="I2322" s="96" t="s">
        <v>38</v>
      </c>
      <c r="J2322" s="19">
        <v>209.09</v>
      </c>
      <c r="K2322" s="19">
        <v>0</v>
      </c>
      <c r="L2322" t="str">
        <f>VLOOKUP(LEFT(A2322,FIND("-",A2322)-1),MASTER!A:C,2,FALSE())</f>
        <v>Silver</v>
      </c>
      <c r="M2322" t="str">
        <f>VLOOKUP(LEFT(A2322,FIND("-",A2322)-1),MASTER!A:C,3,FALSE())</f>
        <v>Sale</v>
      </c>
      <c r="N2322" t="str">
        <f t="shared" si="193"/>
        <v/>
      </c>
      <c r="O2322" t="str">
        <f t="shared" si="194"/>
        <v/>
      </c>
      <c r="P2322">
        <f t="shared" si="195"/>
        <v>0</v>
      </c>
      <c r="Q2322">
        <f t="shared" si="196"/>
        <v>0</v>
      </c>
      <c r="R2322">
        <f t="shared" si="197"/>
        <v>0</v>
      </c>
    </row>
    <row r="2323" spans="1:18" ht="15" customHeight="1">
      <c r="A2323" s="17" t="s">
        <v>422</v>
      </c>
      <c r="B2323" s="17" t="s">
        <v>247</v>
      </c>
      <c r="C2323" s="17" t="s">
        <v>36</v>
      </c>
      <c r="D2323" s="17" t="s">
        <v>42</v>
      </c>
      <c r="E2323" s="96" t="s">
        <v>38</v>
      </c>
      <c r="F2323" s="96" t="s">
        <v>38</v>
      </c>
      <c r="G2323" s="19">
        <v>0.25</v>
      </c>
      <c r="H2323" s="96" t="s">
        <v>38</v>
      </c>
      <c r="I2323" s="96" t="s">
        <v>38</v>
      </c>
      <c r="J2323" s="19">
        <v>0</v>
      </c>
      <c r="K2323" s="19">
        <v>0</v>
      </c>
      <c r="L2323" t="str">
        <f>VLOOKUP(LEFT(A2323,FIND("-",A2323)-1),MASTER!A:C,2,FALSE())</f>
        <v>Silver</v>
      </c>
      <c r="M2323" t="str">
        <f>VLOOKUP(LEFT(A2323,FIND("-",A2323)-1),MASTER!A:C,3,FALSE())</f>
        <v>Sale</v>
      </c>
      <c r="N2323" t="str">
        <f t="shared" si="193"/>
        <v/>
      </c>
      <c r="O2323" t="str">
        <f t="shared" si="194"/>
        <v/>
      </c>
      <c r="P2323">
        <f t="shared" si="195"/>
        <v>0</v>
      </c>
      <c r="Q2323">
        <f t="shared" si="196"/>
        <v>0</v>
      </c>
      <c r="R2323">
        <f t="shared" si="197"/>
        <v>0</v>
      </c>
    </row>
    <row r="2324" spans="1:18" ht="15" customHeight="1">
      <c r="A2324" s="17" t="s">
        <v>422</v>
      </c>
      <c r="B2324" s="17" t="s">
        <v>247</v>
      </c>
      <c r="C2324" s="17" t="s">
        <v>36</v>
      </c>
      <c r="D2324" s="17" t="s">
        <v>43</v>
      </c>
      <c r="E2324" s="96" t="s">
        <v>38</v>
      </c>
      <c r="F2324" s="96" t="s">
        <v>38</v>
      </c>
      <c r="G2324" s="19">
        <v>97396</v>
      </c>
      <c r="H2324" s="96" t="s">
        <v>38</v>
      </c>
      <c r="I2324" s="96" t="s">
        <v>38</v>
      </c>
      <c r="J2324" s="19">
        <v>0</v>
      </c>
      <c r="K2324" s="19">
        <v>0</v>
      </c>
      <c r="L2324" t="str">
        <f>VLOOKUP(LEFT(A2324,FIND("-",A2324)-1),MASTER!A:C,2,FALSE())</f>
        <v>Silver</v>
      </c>
      <c r="M2324" t="str">
        <f>VLOOKUP(LEFT(A2324,FIND("-",A2324)-1),MASTER!A:C,3,FALSE())</f>
        <v>Sale</v>
      </c>
      <c r="N2324" t="str">
        <f t="shared" si="193"/>
        <v/>
      </c>
      <c r="O2324" t="str">
        <f t="shared" si="194"/>
        <v/>
      </c>
      <c r="P2324">
        <f t="shared" si="195"/>
        <v>0</v>
      </c>
      <c r="Q2324">
        <f t="shared" si="196"/>
        <v>0</v>
      </c>
      <c r="R2324">
        <f t="shared" si="197"/>
        <v>0</v>
      </c>
    </row>
    <row r="2325" spans="1:18" ht="15" customHeight="1">
      <c r="A2325" s="17" t="s">
        <v>275</v>
      </c>
      <c r="B2325" s="17" t="s">
        <v>247</v>
      </c>
      <c r="C2325" s="17" t="s">
        <v>48</v>
      </c>
      <c r="D2325" s="17" t="s">
        <v>57</v>
      </c>
      <c r="E2325" s="96" t="s">
        <v>38</v>
      </c>
      <c r="F2325" s="19">
        <v>0</v>
      </c>
      <c r="G2325" s="19">
        <v>0</v>
      </c>
      <c r="H2325" s="97">
        <v>99.58</v>
      </c>
      <c r="I2325" s="19">
        <v>6873.46</v>
      </c>
      <c r="J2325" s="19">
        <v>684456.12</v>
      </c>
      <c r="K2325" s="19">
        <v>684456.12</v>
      </c>
      <c r="L2325" t="str">
        <f>VLOOKUP(LEFT(A2325,FIND("-",A2325)-1),MASTER!A:C,2,FALSE())</f>
        <v>Gold</v>
      </c>
      <c r="M2325" t="str">
        <f>VLOOKUP(LEFT(A2325,FIND("-",A2325)-1),MASTER!A:C,3,FALSE())</f>
        <v>Sale</v>
      </c>
      <c r="N2325">
        <f t="shared" si="193"/>
        <v>99.58</v>
      </c>
      <c r="O2325">
        <f t="shared" si="194"/>
        <v>6873.46</v>
      </c>
      <c r="P2325">
        <f t="shared" si="195"/>
        <v>684459.147</v>
      </c>
      <c r="Q2325">
        <f t="shared" si="196"/>
        <v>684459.147</v>
      </c>
      <c r="R2325">
        <f t="shared" si="197"/>
        <v>0</v>
      </c>
    </row>
    <row r="2326" spans="1:18" ht="15" customHeight="1">
      <c r="A2326" s="17" t="s">
        <v>275</v>
      </c>
      <c r="B2326" s="17" t="s">
        <v>247</v>
      </c>
      <c r="C2326" s="17" t="s">
        <v>48</v>
      </c>
      <c r="D2326" s="17" t="s">
        <v>58</v>
      </c>
      <c r="E2326" s="96" t="s">
        <v>38</v>
      </c>
      <c r="F2326" s="96" t="s">
        <v>38</v>
      </c>
      <c r="G2326" s="19">
        <v>0</v>
      </c>
      <c r="H2326" s="96" t="s">
        <v>38</v>
      </c>
      <c r="I2326" s="96" t="s">
        <v>38</v>
      </c>
      <c r="J2326" s="19">
        <v>1374.7</v>
      </c>
      <c r="K2326" s="19">
        <v>1374.7</v>
      </c>
      <c r="L2326" t="str">
        <f>VLOOKUP(LEFT(A2326,FIND("-",A2326)-1),MASTER!A:C,2,FALSE())</f>
        <v>Gold</v>
      </c>
      <c r="M2326" t="str">
        <f>VLOOKUP(LEFT(A2326,FIND("-",A2326)-1),MASTER!A:C,3,FALSE())</f>
        <v>Sale</v>
      </c>
      <c r="N2326" t="str">
        <f t="shared" si="193"/>
        <v/>
      </c>
      <c r="O2326" t="str">
        <f t="shared" si="194"/>
        <v/>
      </c>
      <c r="P2326">
        <f t="shared" si="195"/>
        <v>0</v>
      </c>
      <c r="Q2326">
        <f t="shared" si="196"/>
        <v>0</v>
      </c>
      <c r="R2326">
        <f t="shared" si="197"/>
        <v>0</v>
      </c>
    </row>
    <row r="2327" spans="1:18" ht="15" customHeight="1">
      <c r="A2327" s="17" t="s">
        <v>275</v>
      </c>
      <c r="B2327" s="17" t="s">
        <v>247</v>
      </c>
      <c r="C2327" s="17" t="s">
        <v>48</v>
      </c>
      <c r="D2327" s="17" t="s">
        <v>59</v>
      </c>
      <c r="E2327" s="96" t="s">
        <v>38</v>
      </c>
      <c r="F2327" s="96" t="s">
        <v>38</v>
      </c>
      <c r="G2327" s="19">
        <v>0</v>
      </c>
      <c r="H2327" s="96" t="s">
        <v>38</v>
      </c>
      <c r="I2327" s="96" t="s">
        <v>38</v>
      </c>
      <c r="J2327" s="19">
        <v>50</v>
      </c>
      <c r="K2327" s="19">
        <v>50</v>
      </c>
      <c r="L2327" t="str">
        <f>VLOOKUP(LEFT(A2327,FIND("-",A2327)-1),MASTER!A:C,2,FALSE())</f>
        <v>Gold</v>
      </c>
      <c r="M2327" t="str">
        <f>VLOOKUP(LEFT(A2327,FIND("-",A2327)-1),MASTER!A:C,3,FALSE())</f>
        <v>Sale</v>
      </c>
      <c r="N2327" t="str">
        <f t="shared" si="193"/>
        <v/>
      </c>
      <c r="O2327" t="str">
        <f t="shared" si="194"/>
        <v/>
      </c>
      <c r="P2327">
        <f t="shared" si="195"/>
        <v>0</v>
      </c>
      <c r="Q2327">
        <f t="shared" si="196"/>
        <v>0</v>
      </c>
      <c r="R2327">
        <f t="shared" si="197"/>
        <v>0</v>
      </c>
    </row>
    <row r="2328" spans="1:18" ht="15" customHeight="1">
      <c r="A2328" s="17" t="s">
        <v>275</v>
      </c>
      <c r="B2328" s="17" t="s">
        <v>247</v>
      </c>
      <c r="C2328" s="17" t="s">
        <v>48</v>
      </c>
      <c r="D2328" s="17" t="s">
        <v>60</v>
      </c>
      <c r="E2328" s="96" t="s">
        <v>38</v>
      </c>
      <c r="F2328" s="96" t="s">
        <v>38</v>
      </c>
      <c r="G2328" s="19">
        <v>0</v>
      </c>
      <c r="H2328" s="96" t="s">
        <v>38</v>
      </c>
      <c r="I2328" s="96" t="s">
        <v>38</v>
      </c>
      <c r="J2328" s="19">
        <v>10266.84</v>
      </c>
      <c r="K2328" s="19">
        <v>0</v>
      </c>
      <c r="L2328" t="str">
        <f>VLOOKUP(LEFT(A2328,FIND("-",A2328)-1),MASTER!A:C,2,FALSE())</f>
        <v>Gold</v>
      </c>
      <c r="M2328" t="str">
        <f>VLOOKUP(LEFT(A2328,FIND("-",A2328)-1),MASTER!A:C,3,FALSE())</f>
        <v>Sale</v>
      </c>
      <c r="N2328" t="str">
        <f t="shared" si="193"/>
        <v/>
      </c>
      <c r="O2328" t="str">
        <f t="shared" si="194"/>
        <v/>
      </c>
      <c r="P2328">
        <f t="shared" si="195"/>
        <v>0</v>
      </c>
      <c r="Q2328">
        <f t="shared" si="196"/>
        <v>0</v>
      </c>
      <c r="R2328">
        <f t="shared" si="197"/>
        <v>0</v>
      </c>
    </row>
    <row r="2329" spans="1:18" ht="15" customHeight="1">
      <c r="A2329" s="17" t="s">
        <v>275</v>
      </c>
      <c r="B2329" s="17" t="s">
        <v>247</v>
      </c>
      <c r="C2329" s="17" t="s">
        <v>48</v>
      </c>
      <c r="D2329" s="17" t="s">
        <v>61</v>
      </c>
      <c r="E2329" s="96" t="s">
        <v>38</v>
      </c>
      <c r="F2329" s="96" t="s">
        <v>38</v>
      </c>
      <c r="G2329" s="19">
        <v>0</v>
      </c>
      <c r="H2329" s="96" t="s">
        <v>38</v>
      </c>
      <c r="I2329" s="96" t="s">
        <v>38</v>
      </c>
      <c r="J2329" s="19">
        <v>10266.84</v>
      </c>
      <c r="K2329" s="19">
        <v>0</v>
      </c>
      <c r="L2329" t="str">
        <f>VLOOKUP(LEFT(A2329,FIND("-",A2329)-1),MASTER!A:C,2,FALSE())</f>
        <v>Gold</v>
      </c>
      <c r="M2329" t="str">
        <f>VLOOKUP(LEFT(A2329,FIND("-",A2329)-1),MASTER!A:C,3,FALSE())</f>
        <v>Sale</v>
      </c>
      <c r="N2329" t="str">
        <f t="shared" si="193"/>
        <v/>
      </c>
      <c r="O2329" t="str">
        <f t="shared" si="194"/>
        <v/>
      </c>
      <c r="P2329">
        <f t="shared" si="195"/>
        <v>0</v>
      </c>
      <c r="Q2329">
        <f t="shared" si="196"/>
        <v>0</v>
      </c>
      <c r="R2329">
        <f t="shared" si="197"/>
        <v>0</v>
      </c>
    </row>
    <row r="2330" spans="1:18" ht="15" customHeight="1">
      <c r="A2330" s="17" t="s">
        <v>275</v>
      </c>
      <c r="B2330" s="17" t="s">
        <v>247</v>
      </c>
      <c r="C2330" s="17" t="s">
        <v>48</v>
      </c>
      <c r="D2330" s="17" t="s">
        <v>60</v>
      </c>
      <c r="E2330" s="96" t="s">
        <v>38</v>
      </c>
      <c r="F2330" s="96" t="s">
        <v>38</v>
      </c>
      <c r="G2330" s="19">
        <v>0</v>
      </c>
      <c r="H2330" s="96" t="s">
        <v>38</v>
      </c>
      <c r="I2330" s="96" t="s">
        <v>38</v>
      </c>
      <c r="J2330" s="19">
        <v>20.62</v>
      </c>
      <c r="K2330" s="19">
        <v>0</v>
      </c>
      <c r="L2330" t="str">
        <f>VLOOKUP(LEFT(A2330,FIND("-",A2330)-1),MASTER!A:C,2,FALSE())</f>
        <v>Gold</v>
      </c>
      <c r="M2330" t="str">
        <f>VLOOKUP(LEFT(A2330,FIND("-",A2330)-1),MASTER!A:C,3,FALSE())</f>
        <v>Sale</v>
      </c>
      <c r="N2330" t="str">
        <f t="shared" si="193"/>
        <v/>
      </c>
      <c r="O2330" t="str">
        <f t="shared" si="194"/>
        <v/>
      </c>
      <c r="P2330">
        <f t="shared" si="195"/>
        <v>0</v>
      </c>
      <c r="Q2330">
        <f t="shared" si="196"/>
        <v>0</v>
      </c>
      <c r="R2330">
        <f t="shared" si="197"/>
        <v>0</v>
      </c>
    </row>
    <row r="2331" spans="1:18" ht="15" customHeight="1">
      <c r="A2331" s="17" t="s">
        <v>275</v>
      </c>
      <c r="B2331" s="17" t="s">
        <v>247</v>
      </c>
      <c r="C2331" s="17" t="s">
        <v>48</v>
      </c>
      <c r="D2331" s="17" t="s">
        <v>61</v>
      </c>
      <c r="E2331" s="96" t="s">
        <v>38</v>
      </c>
      <c r="F2331" s="96" t="s">
        <v>38</v>
      </c>
      <c r="G2331" s="19">
        <v>0</v>
      </c>
      <c r="H2331" s="96" t="s">
        <v>38</v>
      </c>
      <c r="I2331" s="96" t="s">
        <v>38</v>
      </c>
      <c r="J2331" s="19">
        <v>20.62</v>
      </c>
      <c r="K2331" s="19">
        <v>0</v>
      </c>
      <c r="L2331" t="str">
        <f>VLOOKUP(LEFT(A2331,FIND("-",A2331)-1),MASTER!A:C,2,FALSE())</f>
        <v>Gold</v>
      </c>
      <c r="M2331" t="str">
        <f>VLOOKUP(LEFT(A2331,FIND("-",A2331)-1),MASTER!A:C,3,FALSE())</f>
        <v>Sale</v>
      </c>
      <c r="N2331" t="str">
        <f t="shared" si="193"/>
        <v/>
      </c>
      <c r="O2331" t="str">
        <f t="shared" si="194"/>
        <v/>
      </c>
      <c r="P2331">
        <f t="shared" si="195"/>
        <v>0</v>
      </c>
      <c r="Q2331">
        <f t="shared" si="196"/>
        <v>0</v>
      </c>
      <c r="R2331">
        <f t="shared" si="197"/>
        <v>0</v>
      </c>
    </row>
    <row r="2332" spans="1:18" ht="15" customHeight="1">
      <c r="A2332" s="17" t="s">
        <v>275</v>
      </c>
      <c r="B2332" s="17" t="s">
        <v>247</v>
      </c>
      <c r="C2332" s="17" t="s">
        <v>48</v>
      </c>
      <c r="D2332" s="17" t="s">
        <v>60</v>
      </c>
      <c r="E2332" s="96" t="s">
        <v>38</v>
      </c>
      <c r="F2332" s="96" t="s">
        <v>38</v>
      </c>
      <c r="G2332" s="19">
        <v>0</v>
      </c>
      <c r="H2332" s="96" t="s">
        <v>38</v>
      </c>
      <c r="I2332" s="96" t="s">
        <v>38</v>
      </c>
      <c r="J2332" s="19">
        <v>0.75</v>
      </c>
      <c r="K2332" s="19">
        <v>0</v>
      </c>
      <c r="L2332" t="str">
        <f>VLOOKUP(LEFT(A2332,FIND("-",A2332)-1),MASTER!A:C,2,FALSE())</f>
        <v>Gold</v>
      </c>
      <c r="M2332" t="str">
        <f>VLOOKUP(LEFT(A2332,FIND("-",A2332)-1),MASTER!A:C,3,FALSE())</f>
        <v>Sale</v>
      </c>
      <c r="N2332" t="str">
        <f t="shared" si="193"/>
        <v/>
      </c>
      <c r="O2332" t="str">
        <f t="shared" si="194"/>
        <v/>
      </c>
      <c r="P2332">
        <f t="shared" si="195"/>
        <v>0</v>
      </c>
      <c r="Q2332">
        <f t="shared" si="196"/>
        <v>0</v>
      </c>
      <c r="R2332">
        <f t="shared" si="197"/>
        <v>0</v>
      </c>
    </row>
    <row r="2333" spans="1:18" ht="15" customHeight="1">
      <c r="A2333" s="17" t="s">
        <v>275</v>
      </c>
      <c r="B2333" s="17" t="s">
        <v>247</v>
      </c>
      <c r="C2333" s="17" t="s">
        <v>48</v>
      </c>
      <c r="D2333" s="17" t="s">
        <v>61</v>
      </c>
      <c r="E2333" s="96" t="s">
        <v>38</v>
      </c>
      <c r="F2333" s="96" t="s">
        <v>38</v>
      </c>
      <c r="G2333" s="19">
        <v>0</v>
      </c>
      <c r="H2333" s="96" t="s">
        <v>38</v>
      </c>
      <c r="I2333" s="96" t="s">
        <v>38</v>
      </c>
      <c r="J2333" s="19">
        <v>0.75</v>
      </c>
      <c r="K2333" s="19">
        <v>0</v>
      </c>
      <c r="L2333" t="str">
        <f>VLOOKUP(LEFT(A2333,FIND("-",A2333)-1),MASTER!A:C,2,FALSE())</f>
        <v>Gold</v>
      </c>
      <c r="M2333" t="str">
        <f>VLOOKUP(LEFT(A2333,FIND("-",A2333)-1),MASTER!A:C,3,FALSE())</f>
        <v>Sale</v>
      </c>
      <c r="N2333" t="str">
        <f t="shared" si="193"/>
        <v/>
      </c>
      <c r="O2333" t="str">
        <f t="shared" si="194"/>
        <v/>
      </c>
      <c r="P2333">
        <f t="shared" si="195"/>
        <v>0</v>
      </c>
      <c r="Q2333">
        <f t="shared" si="196"/>
        <v>0</v>
      </c>
      <c r="R2333">
        <f t="shared" si="197"/>
        <v>0</v>
      </c>
    </row>
    <row r="2334" spans="1:18" ht="15" customHeight="1">
      <c r="A2334" s="17" t="s">
        <v>275</v>
      </c>
      <c r="B2334" s="17" t="s">
        <v>247</v>
      </c>
      <c r="C2334" s="17" t="s">
        <v>48</v>
      </c>
      <c r="D2334" s="17" t="s">
        <v>42</v>
      </c>
      <c r="E2334" s="96" t="s">
        <v>38</v>
      </c>
      <c r="F2334" s="96" t="s">
        <v>38</v>
      </c>
      <c r="G2334" s="19">
        <v>0.24</v>
      </c>
      <c r="H2334" s="96" t="s">
        <v>38</v>
      </c>
      <c r="I2334" s="96" t="s">
        <v>38</v>
      </c>
      <c r="J2334" s="19">
        <v>0</v>
      </c>
      <c r="K2334" s="19">
        <v>0</v>
      </c>
      <c r="L2334" t="str">
        <f>VLOOKUP(LEFT(A2334,FIND("-",A2334)-1),MASTER!A:C,2,FALSE())</f>
        <v>Gold</v>
      </c>
      <c r="M2334" t="str">
        <f>VLOOKUP(LEFT(A2334,FIND("-",A2334)-1),MASTER!A:C,3,FALSE())</f>
        <v>Sale</v>
      </c>
      <c r="N2334" t="str">
        <f t="shared" si="193"/>
        <v/>
      </c>
      <c r="O2334" t="str">
        <f t="shared" si="194"/>
        <v/>
      </c>
      <c r="P2334">
        <f t="shared" si="195"/>
        <v>0</v>
      </c>
      <c r="Q2334">
        <f t="shared" si="196"/>
        <v>0</v>
      </c>
      <c r="R2334">
        <f t="shared" si="197"/>
        <v>0</v>
      </c>
    </row>
    <row r="2335" spans="1:18" ht="15" customHeight="1">
      <c r="A2335" s="17" t="s">
        <v>275</v>
      </c>
      <c r="B2335" s="17" t="s">
        <v>247</v>
      </c>
      <c r="C2335" s="17" t="s">
        <v>48</v>
      </c>
      <c r="D2335" s="17" t="s">
        <v>43</v>
      </c>
      <c r="E2335" s="96" t="s">
        <v>38</v>
      </c>
      <c r="F2335" s="96" t="s">
        <v>38</v>
      </c>
      <c r="G2335" s="19">
        <v>706457</v>
      </c>
      <c r="H2335" s="96" t="s">
        <v>38</v>
      </c>
      <c r="I2335" s="96" t="s">
        <v>38</v>
      </c>
      <c r="J2335" s="19">
        <v>0</v>
      </c>
      <c r="K2335" s="19">
        <v>0</v>
      </c>
      <c r="L2335" t="str">
        <f>VLOOKUP(LEFT(A2335,FIND("-",A2335)-1),MASTER!A:C,2,FALSE())</f>
        <v>Gold</v>
      </c>
      <c r="M2335" t="str">
        <f>VLOOKUP(LEFT(A2335,FIND("-",A2335)-1),MASTER!A:C,3,FALSE())</f>
        <v>Sale</v>
      </c>
      <c r="N2335" t="str">
        <f t="shared" si="193"/>
        <v/>
      </c>
      <c r="O2335" t="str">
        <f t="shared" si="194"/>
        <v/>
      </c>
      <c r="P2335">
        <f t="shared" si="195"/>
        <v>0</v>
      </c>
      <c r="Q2335">
        <f t="shared" si="196"/>
        <v>0</v>
      </c>
      <c r="R2335">
        <f t="shared" si="197"/>
        <v>0</v>
      </c>
    </row>
    <row r="2336" spans="1:18" ht="15" customHeight="1">
      <c r="A2336" s="17" t="s">
        <v>276</v>
      </c>
      <c r="B2336" s="17" t="s">
        <v>247</v>
      </c>
      <c r="C2336" s="17" t="s">
        <v>48</v>
      </c>
      <c r="D2336" s="17" t="s">
        <v>49</v>
      </c>
      <c r="E2336" s="96" t="s">
        <v>38</v>
      </c>
      <c r="F2336" s="19">
        <v>0</v>
      </c>
      <c r="G2336" s="19">
        <v>0</v>
      </c>
      <c r="H2336" s="97">
        <v>504.00599999999997</v>
      </c>
      <c r="I2336" s="19">
        <v>6873.46</v>
      </c>
      <c r="J2336" s="19">
        <v>1148158.07</v>
      </c>
      <c r="K2336" s="19">
        <v>1148158.07</v>
      </c>
      <c r="L2336" t="str">
        <f>VLOOKUP(LEFT(A2336,FIND("-",A2336)-1),MASTER!A:C,2,FALSE())</f>
        <v>Gold</v>
      </c>
      <c r="M2336" t="str">
        <f>VLOOKUP(LEFT(A2336,FIND("-",A2336)-1),MASTER!A:C,3,FALSE())</f>
        <v>Sale</v>
      </c>
      <c r="N2336">
        <f t="shared" si="193"/>
        <v>504.00599999999997</v>
      </c>
      <c r="O2336">
        <f t="shared" si="194"/>
        <v>6873.46</v>
      </c>
      <c r="P2336">
        <f t="shared" si="195"/>
        <v>3464265.0809999998</v>
      </c>
      <c r="Q2336">
        <f t="shared" si="196"/>
        <v>3464265.0809999998</v>
      </c>
      <c r="R2336">
        <f t="shared" si="197"/>
        <v>0</v>
      </c>
    </row>
    <row r="2337" spans="1:18" ht="15" customHeight="1">
      <c r="A2337" s="17" t="s">
        <v>276</v>
      </c>
      <c r="B2337" s="17" t="s">
        <v>247</v>
      </c>
      <c r="C2337" s="17" t="s">
        <v>48</v>
      </c>
      <c r="D2337" s="17" t="s">
        <v>50</v>
      </c>
      <c r="E2337" s="96" t="s">
        <v>38</v>
      </c>
      <c r="F2337" s="96" t="s">
        <v>38</v>
      </c>
      <c r="G2337" s="19">
        <v>0</v>
      </c>
      <c r="H2337" s="96" t="s">
        <v>38</v>
      </c>
      <c r="I2337" s="96" t="s">
        <v>38</v>
      </c>
      <c r="J2337" s="19">
        <v>58046.35</v>
      </c>
      <c r="K2337" s="19">
        <v>58046.35</v>
      </c>
      <c r="L2337" t="str">
        <f>VLOOKUP(LEFT(A2337,FIND("-",A2337)-1),MASTER!A:C,2,FALSE())</f>
        <v>Gold</v>
      </c>
      <c r="M2337" t="str">
        <f>VLOOKUP(LEFT(A2337,FIND("-",A2337)-1),MASTER!A:C,3,FALSE())</f>
        <v>Sale</v>
      </c>
      <c r="N2337" t="str">
        <f t="shared" si="193"/>
        <v/>
      </c>
      <c r="O2337" t="str">
        <f t="shared" si="194"/>
        <v/>
      </c>
      <c r="P2337">
        <f t="shared" si="195"/>
        <v>0</v>
      </c>
      <c r="Q2337">
        <f t="shared" si="196"/>
        <v>0</v>
      </c>
      <c r="R2337">
        <f t="shared" si="197"/>
        <v>0</v>
      </c>
    </row>
    <row r="2338" spans="1:18" ht="15" customHeight="1">
      <c r="A2338" s="17" t="s">
        <v>276</v>
      </c>
      <c r="B2338" s="17" t="s">
        <v>247</v>
      </c>
      <c r="C2338" s="17" t="s">
        <v>48</v>
      </c>
      <c r="D2338" s="17" t="s">
        <v>51</v>
      </c>
      <c r="E2338" s="96" t="s">
        <v>38</v>
      </c>
      <c r="F2338" s="96" t="s">
        <v>38</v>
      </c>
      <c r="G2338" s="19">
        <v>0</v>
      </c>
      <c r="H2338" s="96" t="s">
        <v>38</v>
      </c>
      <c r="I2338" s="96" t="s">
        <v>38</v>
      </c>
      <c r="J2338" s="19">
        <v>6376.63</v>
      </c>
      <c r="K2338" s="19">
        <v>6376.63</v>
      </c>
      <c r="L2338" t="str">
        <f>VLOOKUP(LEFT(A2338,FIND("-",A2338)-1),MASTER!A:C,2,FALSE())</f>
        <v>Gold</v>
      </c>
      <c r="M2338" t="str">
        <f>VLOOKUP(LEFT(A2338,FIND("-",A2338)-1),MASTER!A:C,3,FALSE())</f>
        <v>Sale</v>
      </c>
      <c r="N2338" t="str">
        <f t="shared" si="193"/>
        <v/>
      </c>
      <c r="O2338" t="str">
        <f t="shared" si="194"/>
        <v/>
      </c>
      <c r="P2338">
        <f t="shared" si="195"/>
        <v>0</v>
      </c>
      <c r="Q2338">
        <f t="shared" si="196"/>
        <v>0</v>
      </c>
      <c r="R2338">
        <f t="shared" si="197"/>
        <v>0</v>
      </c>
    </row>
    <row r="2339" spans="1:18" ht="15" customHeight="1">
      <c r="A2339" s="17" t="s">
        <v>276</v>
      </c>
      <c r="B2339" s="17" t="s">
        <v>247</v>
      </c>
      <c r="C2339" s="17" t="s">
        <v>48</v>
      </c>
      <c r="D2339" s="17" t="s">
        <v>56</v>
      </c>
      <c r="E2339" s="96" t="s">
        <v>38</v>
      </c>
      <c r="F2339" s="96" t="s">
        <v>38</v>
      </c>
      <c r="G2339" s="19">
        <v>0</v>
      </c>
      <c r="H2339" s="96" t="s">
        <v>38</v>
      </c>
      <c r="I2339" s="96" t="s">
        <v>38</v>
      </c>
      <c r="J2339" s="19">
        <v>841</v>
      </c>
      <c r="K2339" s="19">
        <v>841</v>
      </c>
      <c r="L2339" t="str">
        <f>VLOOKUP(LEFT(A2339,FIND("-",A2339)-1),MASTER!A:C,2,FALSE())</f>
        <v>Gold</v>
      </c>
      <c r="M2339" t="str">
        <f>VLOOKUP(LEFT(A2339,FIND("-",A2339)-1),MASTER!A:C,3,FALSE())</f>
        <v>Sale</v>
      </c>
      <c r="N2339" t="str">
        <f t="shared" si="193"/>
        <v/>
      </c>
      <c r="O2339" t="str">
        <f t="shared" si="194"/>
        <v/>
      </c>
      <c r="P2339">
        <f t="shared" si="195"/>
        <v>0</v>
      </c>
      <c r="Q2339">
        <f t="shared" si="196"/>
        <v>0</v>
      </c>
      <c r="R2339">
        <f t="shared" si="197"/>
        <v>0</v>
      </c>
    </row>
    <row r="2340" spans="1:18" ht="15" customHeight="1">
      <c r="A2340" s="17" t="s">
        <v>276</v>
      </c>
      <c r="B2340" s="17" t="s">
        <v>247</v>
      </c>
      <c r="C2340" s="17" t="s">
        <v>48</v>
      </c>
      <c r="D2340" s="17" t="s">
        <v>57</v>
      </c>
      <c r="E2340" s="96" t="s">
        <v>38</v>
      </c>
      <c r="F2340" s="96" t="s">
        <v>38</v>
      </c>
      <c r="G2340" s="19">
        <v>0</v>
      </c>
      <c r="H2340" s="96" t="s">
        <v>38</v>
      </c>
      <c r="I2340" s="96" t="s">
        <v>38</v>
      </c>
      <c r="J2340" s="19">
        <v>2316057.77</v>
      </c>
      <c r="K2340" s="19">
        <v>2316057.77</v>
      </c>
      <c r="L2340" t="str">
        <f>VLOOKUP(LEFT(A2340,FIND("-",A2340)-1),MASTER!A:C,2,FALSE())</f>
        <v>Gold</v>
      </c>
      <c r="M2340" t="str">
        <f>VLOOKUP(LEFT(A2340,FIND("-",A2340)-1),MASTER!A:C,3,FALSE())</f>
        <v>Sale</v>
      </c>
      <c r="N2340" t="str">
        <f t="shared" si="193"/>
        <v/>
      </c>
      <c r="O2340" t="str">
        <f t="shared" si="194"/>
        <v/>
      </c>
      <c r="P2340">
        <f t="shared" si="195"/>
        <v>0</v>
      </c>
      <c r="Q2340">
        <f t="shared" si="196"/>
        <v>0</v>
      </c>
      <c r="R2340">
        <f t="shared" si="197"/>
        <v>0</v>
      </c>
    </row>
    <row r="2341" spans="1:18" ht="15" customHeight="1">
      <c r="A2341" s="17" t="s">
        <v>276</v>
      </c>
      <c r="B2341" s="17" t="s">
        <v>247</v>
      </c>
      <c r="C2341" s="17" t="s">
        <v>48</v>
      </c>
      <c r="D2341" s="17" t="s">
        <v>58</v>
      </c>
      <c r="E2341" s="96" t="s">
        <v>38</v>
      </c>
      <c r="F2341" s="96" t="s">
        <v>38</v>
      </c>
      <c r="G2341" s="19">
        <v>0</v>
      </c>
      <c r="H2341" s="96" t="s">
        <v>38</v>
      </c>
      <c r="I2341" s="96" t="s">
        <v>38</v>
      </c>
      <c r="J2341" s="19">
        <v>4646.41</v>
      </c>
      <c r="K2341" s="19">
        <v>4646.41</v>
      </c>
      <c r="L2341" t="str">
        <f>VLOOKUP(LEFT(A2341,FIND("-",A2341)-1),MASTER!A:C,2,FALSE())</f>
        <v>Gold</v>
      </c>
      <c r="M2341" t="str">
        <f>VLOOKUP(LEFT(A2341,FIND("-",A2341)-1),MASTER!A:C,3,FALSE())</f>
        <v>Sale</v>
      </c>
      <c r="N2341" t="str">
        <f t="shared" si="193"/>
        <v/>
      </c>
      <c r="O2341" t="str">
        <f t="shared" si="194"/>
        <v/>
      </c>
      <c r="P2341">
        <f t="shared" si="195"/>
        <v>0</v>
      </c>
      <c r="Q2341">
        <f t="shared" si="196"/>
        <v>0</v>
      </c>
      <c r="R2341">
        <f t="shared" si="197"/>
        <v>0</v>
      </c>
    </row>
    <row r="2342" spans="1:18" ht="15" customHeight="1">
      <c r="A2342" s="17" t="s">
        <v>276</v>
      </c>
      <c r="B2342" s="17" t="s">
        <v>247</v>
      </c>
      <c r="C2342" s="17" t="s">
        <v>48</v>
      </c>
      <c r="D2342" s="17" t="s">
        <v>59</v>
      </c>
      <c r="E2342" s="96" t="s">
        <v>38</v>
      </c>
      <c r="F2342" s="96" t="s">
        <v>38</v>
      </c>
      <c r="G2342" s="19">
        <v>0</v>
      </c>
      <c r="H2342" s="96" t="s">
        <v>38</v>
      </c>
      <c r="I2342" s="96" t="s">
        <v>38</v>
      </c>
      <c r="J2342" s="19">
        <v>255</v>
      </c>
      <c r="K2342" s="19">
        <v>255</v>
      </c>
      <c r="L2342" t="str">
        <f>VLOOKUP(LEFT(A2342,FIND("-",A2342)-1),MASTER!A:C,2,FALSE())</f>
        <v>Gold</v>
      </c>
      <c r="M2342" t="str">
        <f>VLOOKUP(LEFT(A2342,FIND("-",A2342)-1),MASTER!A:C,3,FALSE())</f>
        <v>Sale</v>
      </c>
      <c r="N2342" t="str">
        <f t="shared" si="193"/>
        <v/>
      </c>
      <c r="O2342" t="str">
        <f t="shared" si="194"/>
        <v/>
      </c>
      <c r="P2342">
        <f t="shared" si="195"/>
        <v>0</v>
      </c>
      <c r="Q2342">
        <f t="shared" si="196"/>
        <v>0</v>
      </c>
      <c r="R2342">
        <f t="shared" si="197"/>
        <v>0</v>
      </c>
    </row>
    <row r="2343" spans="1:18" ht="15" customHeight="1">
      <c r="A2343" s="17" t="s">
        <v>276</v>
      </c>
      <c r="B2343" s="17" t="s">
        <v>247</v>
      </c>
      <c r="C2343" s="17" t="s">
        <v>48</v>
      </c>
      <c r="D2343" s="17" t="s">
        <v>52</v>
      </c>
      <c r="E2343" s="96" t="s">
        <v>38</v>
      </c>
      <c r="F2343" s="96" t="s">
        <v>38</v>
      </c>
      <c r="G2343" s="19">
        <v>0</v>
      </c>
      <c r="H2343" s="96" t="s">
        <v>38</v>
      </c>
      <c r="I2343" s="96" t="s">
        <v>38</v>
      </c>
      <c r="J2343" s="19">
        <v>17222.37</v>
      </c>
      <c r="K2343" s="19">
        <v>0</v>
      </c>
      <c r="L2343" t="str">
        <f>VLOOKUP(LEFT(A2343,FIND("-",A2343)-1),MASTER!A:C,2,FALSE())</f>
        <v>Gold</v>
      </c>
      <c r="M2343" t="str">
        <f>VLOOKUP(LEFT(A2343,FIND("-",A2343)-1),MASTER!A:C,3,FALSE())</f>
        <v>Sale</v>
      </c>
      <c r="N2343" t="str">
        <f t="shared" si="193"/>
        <v/>
      </c>
      <c r="O2343" t="str">
        <f t="shared" si="194"/>
        <v/>
      </c>
      <c r="P2343">
        <f t="shared" si="195"/>
        <v>0</v>
      </c>
      <c r="Q2343">
        <f t="shared" si="196"/>
        <v>0</v>
      </c>
      <c r="R2343">
        <f t="shared" si="197"/>
        <v>0</v>
      </c>
    </row>
    <row r="2344" spans="1:18" ht="15" customHeight="1">
      <c r="A2344" s="17" t="s">
        <v>276</v>
      </c>
      <c r="B2344" s="17" t="s">
        <v>247</v>
      </c>
      <c r="C2344" s="17" t="s">
        <v>48</v>
      </c>
      <c r="D2344" s="17" t="s">
        <v>53</v>
      </c>
      <c r="E2344" s="96" t="s">
        <v>38</v>
      </c>
      <c r="F2344" s="96" t="s">
        <v>38</v>
      </c>
      <c r="G2344" s="19">
        <v>0</v>
      </c>
      <c r="H2344" s="96" t="s">
        <v>38</v>
      </c>
      <c r="I2344" s="96" t="s">
        <v>38</v>
      </c>
      <c r="J2344" s="19">
        <v>17222.37</v>
      </c>
      <c r="K2344" s="19">
        <v>0</v>
      </c>
      <c r="L2344" t="str">
        <f>VLOOKUP(LEFT(A2344,FIND("-",A2344)-1),MASTER!A:C,2,FALSE())</f>
        <v>Gold</v>
      </c>
      <c r="M2344" t="str">
        <f>VLOOKUP(LEFT(A2344,FIND("-",A2344)-1),MASTER!A:C,3,FALSE())</f>
        <v>Sale</v>
      </c>
      <c r="N2344" t="str">
        <f t="shared" si="193"/>
        <v/>
      </c>
      <c r="O2344" t="str">
        <f t="shared" si="194"/>
        <v/>
      </c>
      <c r="P2344">
        <f t="shared" si="195"/>
        <v>0</v>
      </c>
      <c r="Q2344">
        <f t="shared" si="196"/>
        <v>0</v>
      </c>
      <c r="R2344">
        <f t="shared" si="197"/>
        <v>0</v>
      </c>
    </row>
    <row r="2345" spans="1:18" ht="15" customHeight="1">
      <c r="A2345" s="17" t="s">
        <v>276</v>
      </c>
      <c r="B2345" s="17" t="s">
        <v>247</v>
      </c>
      <c r="C2345" s="17" t="s">
        <v>48</v>
      </c>
      <c r="D2345" s="17" t="s">
        <v>52</v>
      </c>
      <c r="E2345" s="96" t="s">
        <v>38</v>
      </c>
      <c r="F2345" s="96" t="s">
        <v>38</v>
      </c>
      <c r="G2345" s="19">
        <v>0</v>
      </c>
      <c r="H2345" s="96" t="s">
        <v>38</v>
      </c>
      <c r="I2345" s="96" t="s">
        <v>38</v>
      </c>
      <c r="J2345" s="19">
        <v>870.7</v>
      </c>
      <c r="K2345" s="19">
        <v>0</v>
      </c>
      <c r="L2345" t="str">
        <f>VLOOKUP(LEFT(A2345,FIND("-",A2345)-1),MASTER!A:C,2,FALSE())</f>
        <v>Gold</v>
      </c>
      <c r="M2345" t="str">
        <f>VLOOKUP(LEFT(A2345,FIND("-",A2345)-1),MASTER!A:C,3,FALSE())</f>
        <v>Sale</v>
      </c>
      <c r="N2345" t="str">
        <f t="shared" si="193"/>
        <v/>
      </c>
      <c r="O2345" t="str">
        <f t="shared" si="194"/>
        <v/>
      </c>
      <c r="P2345">
        <f t="shared" si="195"/>
        <v>0</v>
      </c>
      <c r="Q2345">
        <f t="shared" si="196"/>
        <v>0</v>
      </c>
      <c r="R2345">
        <f t="shared" si="197"/>
        <v>0</v>
      </c>
    </row>
    <row r="2346" spans="1:18" ht="15" customHeight="1">
      <c r="A2346" s="17" t="s">
        <v>276</v>
      </c>
      <c r="B2346" s="17" t="s">
        <v>247</v>
      </c>
      <c r="C2346" s="17" t="s">
        <v>48</v>
      </c>
      <c r="D2346" s="17" t="s">
        <v>53</v>
      </c>
      <c r="E2346" s="96" t="s">
        <v>38</v>
      </c>
      <c r="F2346" s="96" t="s">
        <v>38</v>
      </c>
      <c r="G2346" s="19">
        <v>0</v>
      </c>
      <c r="H2346" s="96" t="s">
        <v>38</v>
      </c>
      <c r="I2346" s="96" t="s">
        <v>38</v>
      </c>
      <c r="J2346" s="19">
        <v>870.7</v>
      </c>
      <c r="K2346" s="19">
        <v>0</v>
      </c>
      <c r="L2346" t="str">
        <f>VLOOKUP(LEFT(A2346,FIND("-",A2346)-1),MASTER!A:C,2,FALSE())</f>
        <v>Gold</v>
      </c>
      <c r="M2346" t="str">
        <f>VLOOKUP(LEFT(A2346,FIND("-",A2346)-1),MASTER!A:C,3,FALSE())</f>
        <v>Sale</v>
      </c>
      <c r="N2346" t="str">
        <f t="shared" si="193"/>
        <v/>
      </c>
      <c r="O2346" t="str">
        <f t="shared" si="194"/>
        <v/>
      </c>
      <c r="P2346">
        <f t="shared" si="195"/>
        <v>0</v>
      </c>
      <c r="Q2346">
        <f t="shared" si="196"/>
        <v>0</v>
      </c>
      <c r="R2346">
        <f t="shared" si="197"/>
        <v>0</v>
      </c>
    </row>
    <row r="2347" spans="1:18" ht="15" customHeight="1">
      <c r="A2347" s="17" t="s">
        <v>276</v>
      </c>
      <c r="B2347" s="17" t="s">
        <v>247</v>
      </c>
      <c r="C2347" s="17" t="s">
        <v>48</v>
      </c>
      <c r="D2347" s="17" t="s">
        <v>54</v>
      </c>
      <c r="E2347" s="96" t="s">
        <v>38</v>
      </c>
      <c r="F2347" s="96" t="s">
        <v>38</v>
      </c>
      <c r="G2347" s="19">
        <v>0</v>
      </c>
      <c r="H2347" s="96" t="s">
        <v>38</v>
      </c>
      <c r="I2347" s="96" t="s">
        <v>38</v>
      </c>
      <c r="J2347" s="19">
        <v>95.65</v>
      </c>
      <c r="K2347" s="19">
        <v>0</v>
      </c>
      <c r="L2347" t="str">
        <f>VLOOKUP(LEFT(A2347,FIND("-",A2347)-1),MASTER!A:C,2,FALSE())</f>
        <v>Gold</v>
      </c>
      <c r="M2347" t="str">
        <f>VLOOKUP(LEFT(A2347,FIND("-",A2347)-1),MASTER!A:C,3,FALSE())</f>
        <v>Sale</v>
      </c>
      <c r="N2347" t="str">
        <f t="shared" si="193"/>
        <v/>
      </c>
      <c r="O2347" t="str">
        <f t="shared" si="194"/>
        <v/>
      </c>
      <c r="P2347">
        <f t="shared" si="195"/>
        <v>0</v>
      </c>
      <c r="Q2347">
        <f t="shared" si="196"/>
        <v>0</v>
      </c>
      <c r="R2347">
        <f t="shared" si="197"/>
        <v>0</v>
      </c>
    </row>
    <row r="2348" spans="1:18" ht="15" customHeight="1">
      <c r="A2348" s="17" t="s">
        <v>276</v>
      </c>
      <c r="B2348" s="17" t="s">
        <v>247</v>
      </c>
      <c r="C2348" s="17" t="s">
        <v>48</v>
      </c>
      <c r="D2348" s="17" t="s">
        <v>55</v>
      </c>
      <c r="E2348" s="96" t="s">
        <v>38</v>
      </c>
      <c r="F2348" s="96" t="s">
        <v>38</v>
      </c>
      <c r="G2348" s="19">
        <v>0</v>
      </c>
      <c r="H2348" s="96" t="s">
        <v>38</v>
      </c>
      <c r="I2348" s="96" t="s">
        <v>38</v>
      </c>
      <c r="J2348" s="19">
        <v>95.65</v>
      </c>
      <c r="K2348" s="19">
        <v>0</v>
      </c>
      <c r="L2348" t="str">
        <f>VLOOKUP(LEFT(A2348,FIND("-",A2348)-1),MASTER!A:C,2,FALSE())</f>
        <v>Gold</v>
      </c>
      <c r="M2348" t="str">
        <f>VLOOKUP(LEFT(A2348,FIND("-",A2348)-1),MASTER!A:C,3,FALSE())</f>
        <v>Sale</v>
      </c>
      <c r="N2348" t="str">
        <f t="shared" si="193"/>
        <v/>
      </c>
      <c r="O2348" t="str">
        <f t="shared" si="194"/>
        <v/>
      </c>
      <c r="P2348">
        <f t="shared" si="195"/>
        <v>0</v>
      </c>
      <c r="Q2348">
        <f t="shared" si="196"/>
        <v>0</v>
      </c>
      <c r="R2348">
        <f t="shared" si="197"/>
        <v>0</v>
      </c>
    </row>
    <row r="2349" spans="1:18" ht="15" customHeight="1">
      <c r="A2349" s="17" t="s">
        <v>276</v>
      </c>
      <c r="B2349" s="17" t="s">
        <v>247</v>
      </c>
      <c r="C2349" s="17" t="s">
        <v>48</v>
      </c>
      <c r="D2349" s="17" t="s">
        <v>52</v>
      </c>
      <c r="E2349" s="96" t="s">
        <v>38</v>
      </c>
      <c r="F2349" s="96" t="s">
        <v>38</v>
      </c>
      <c r="G2349" s="19">
        <v>0</v>
      </c>
      <c r="H2349" s="96" t="s">
        <v>38</v>
      </c>
      <c r="I2349" s="96" t="s">
        <v>38</v>
      </c>
      <c r="J2349" s="19">
        <v>12.62</v>
      </c>
      <c r="K2349" s="19">
        <v>0</v>
      </c>
      <c r="L2349" t="str">
        <f>VLOOKUP(LEFT(A2349,FIND("-",A2349)-1),MASTER!A:C,2,FALSE())</f>
        <v>Gold</v>
      </c>
      <c r="M2349" t="str">
        <f>VLOOKUP(LEFT(A2349,FIND("-",A2349)-1),MASTER!A:C,3,FALSE())</f>
        <v>Sale</v>
      </c>
      <c r="N2349" t="str">
        <f t="shared" si="193"/>
        <v/>
      </c>
      <c r="O2349" t="str">
        <f t="shared" si="194"/>
        <v/>
      </c>
      <c r="P2349">
        <f t="shared" si="195"/>
        <v>0</v>
      </c>
      <c r="Q2349">
        <f t="shared" si="196"/>
        <v>0</v>
      </c>
      <c r="R2349">
        <f t="shared" si="197"/>
        <v>0</v>
      </c>
    </row>
    <row r="2350" spans="1:18" ht="15" customHeight="1">
      <c r="A2350" s="17" t="s">
        <v>276</v>
      </c>
      <c r="B2350" s="17" t="s">
        <v>247</v>
      </c>
      <c r="C2350" s="17" t="s">
        <v>48</v>
      </c>
      <c r="D2350" s="17" t="s">
        <v>53</v>
      </c>
      <c r="E2350" s="96" t="s">
        <v>38</v>
      </c>
      <c r="F2350" s="96" t="s">
        <v>38</v>
      </c>
      <c r="G2350" s="19">
        <v>0</v>
      </c>
      <c r="H2350" s="96" t="s">
        <v>38</v>
      </c>
      <c r="I2350" s="96" t="s">
        <v>38</v>
      </c>
      <c r="J2350" s="19">
        <v>12.62</v>
      </c>
      <c r="K2350" s="19">
        <v>0</v>
      </c>
      <c r="L2350" t="str">
        <f>VLOOKUP(LEFT(A2350,FIND("-",A2350)-1),MASTER!A:C,2,FALSE())</f>
        <v>Gold</v>
      </c>
      <c r="M2350" t="str">
        <f>VLOOKUP(LEFT(A2350,FIND("-",A2350)-1),MASTER!A:C,3,FALSE())</f>
        <v>Sale</v>
      </c>
      <c r="N2350" t="str">
        <f t="shared" si="193"/>
        <v/>
      </c>
      <c r="O2350" t="str">
        <f t="shared" si="194"/>
        <v/>
      </c>
      <c r="P2350">
        <f t="shared" si="195"/>
        <v>0</v>
      </c>
      <c r="Q2350">
        <f t="shared" si="196"/>
        <v>0</v>
      </c>
      <c r="R2350">
        <f t="shared" si="197"/>
        <v>0</v>
      </c>
    </row>
    <row r="2351" spans="1:18" ht="15" customHeight="1">
      <c r="A2351" s="17" t="s">
        <v>276</v>
      </c>
      <c r="B2351" s="17" t="s">
        <v>247</v>
      </c>
      <c r="C2351" s="17" t="s">
        <v>48</v>
      </c>
      <c r="D2351" s="17" t="s">
        <v>60</v>
      </c>
      <c r="E2351" s="96" t="s">
        <v>38</v>
      </c>
      <c r="F2351" s="96" t="s">
        <v>38</v>
      </c>
      <c r="G2351" s="19">
        <v>0</v>
      </c>
      <c r="H2351" s="96" t="s">
        <v>38</v>
      </c>
      <c r="I2351" s="96" t="s">
        <v>38</v>
      </c>
      <c r="J2351" s="19">
        <v>34740.870000000003</v>
      </c>
      <c r="K2351" s="19">
        <v>0</v>
      </c>
      <c r="L2351" t="str">
        <f>VLOOKUP(LEFT(A2351,FIND("-",A2351)-1),MASTER!A:C,2,FALSE())</f>
        <v>Gold</v>
      </c>
      <c r="M2351" t="str">
        <f>VLOOKUP(LEFT(A2351,FIND("-",A2351)-1),MASTER!A:C,3,FALSE())</f>
        <v>Sale</v>
      </c>
      <c r="N2351" t="str">
        <f t="shared" si="193"/>
        <v/>
      </c>
      <c r="O2351" t="str">
        <f t="shared" si="194"/>
        <v/>
      </c>
      <c r="P2351">
        <f t="shared" si="195"/>
        <v>0</v>
      </c>
      <c r="Q2351">
        <f t="shared" si="196"/>
        <v>0</v>
      </c>
      <c r="R2351">
        <f t="shared" si="197"/>
        <v>0</v>
      </c>
    </row>
    <row r="2352" spans="1:18" ht="15" customHeight="1">
      <c r="A2352" s="17" t="s">
        <v>276</v>
      </c>
      <c r="B2352" s="17" t="s">
        <v>247</v>
      </c>
      <c r="C2352" s="17" t="s">
        <v>48</v>
      </c>
      <c r="D2352" s="17" t="s">
        <v>61</v>
      </c>
      <c r="E2352" s="96" t="s">
        <v>38</v>
      </c>
      <c r="F2352" s="96" t="s">
        <v>38</v>
      </c>
      <c r="G2352" s="19">
        <v>0</v>
      </c>
      <c r="H2352" s="96" t="s">
        <v>38</v>
      </c>
      <c r="I2352" s="96" t="s">
        <v>38</v>
      </c>
      <c r="J2352" s="19">
        <v>34740.870000000003</v>
      </c>
      <c r="K2352" s="19">
        <v>0</v>
      </c>
      <c r="L2352" t="str">
        <f>VLOOKUP(LEFT(A2352,FIND("-",A2352)-1),MASTER!A:C,2,FALSE())</f>
        <v>Gold</v>
      </c>
      <c r="M2352" t="str">
        <f>VLOOKUP(LEFT(A2352,FIND("-",A2352)-1),MASTER!A:C,3,FALSE())</f>
        <v>Sale</v>
      </c>
      <c r="N2352" t="str">
        <f t="shared" si="193"/>
        <v/>
      </c>
      <c r="O2352" t="str">
        <f t="shared" si="194"/>
        <v/>
      </c>
      <c r="P2352">
        <f t="shared" si="195"/>
        <v>0</v>
      </c>
      <c r="Q2352">
        <f t="shared" si="196"/>
        <v>0</v>
      </c>
      <c r="R2352">
        <f t="shared" si="197"/>
        <v>0</v>
      </c>
    </row>
    <row r="2353" spans="1:18" ht="15" customHeight="1">
      <c r="A2353" s="17" t="s">
        <v>276</v>
      </c>
      <c r="B2353" s="17" t="s">
        <v>247</v>
      </c>
      <c r="C2353" s="17" t="s">
        <v>48</v>
      </c>
      <c r="D2353" s="17" t="s">
        <v>60</v>
      </c>
      <c r="E2353" s="96" t="s">
        <v>38</v>
      </c>
      <c r="F2353" s="96" t="s">
        <v>38</v>
      </c>
      <c r="G2353" s="19">
        <v>0</v>
      </c>
      <c r="H2353" s="96" t="s">
        <v>38</v>
      </c>
      <c r="I2353" s="96" t="s">
        <v>38</v>
      </c>
      <c r="J2353" s="19">
        <v>69.7</v>
      </c>
      <c r="K2353" s="19">
        <v>0</v>
      </c>
      <c r="L2353" t="str">
        <f>VLOOKUP(LEFT(A2353,FIND("-",A2353)-1),MASTER!A:C,2,FALSE())</f>
        <v>Gold</v>
      </c>
      <c r="M2353" t="str">
        <f>VLOOKUP(LEFT(A2353,FIND("-",A2353)-1),MASTER!A:C,3,FALSE())</f>
        <v>Sale</v>
      </c>
      <c r="N2353" t="str">
        <f t="shared" si="193"/>
        <v/>
      </c>
      <c r="O2353" t="str">
        <f t="shared" si="194"/>
        <v/>
      </c>
      <c r="P2353">
        <f t="shared" si="195"/>
        <v>0</v>
      </c>
      <c r="Q2353">
        <f t="shared" si="196"/>
        <v>0</v>
      </c>
      <c r="R2353">
        <f t="shared" si="197"/>
        <v>0</v>
      </c>
    </row>
    <row r="2354" spans="1:18" ht="15" customHeight="1">
      <c r="A2354" s="17" t="s">
        <v>276</v>
      </c>
      <c r="B2354" s="17" t="s">
        <v>247</v>
      </c>
      <c r="C2354" s="17" t="s">
        <v>48</v>
      </c>
      <c r="D2354" s="17" t="s">
        <v>61</v>
      </c>
      <c r="E2354" s="96" t="s">
        <v>38</v>
      </c>
      <c r="F2354" s="96" t="s">
        <v>38</v>
      </c>
      <c r="G2354" s="19">
        <v>0</v>
      </c>
      <c r="H2354" s="96" t="s">
        <v>38</v>
      </c>
      <c r="I2354" s="96" t="s">
        <v>38</v>
      </c>
      <c r="J2354" s="19">
        <v>69.7</v>
      </c>
      <c r="K2354" s="19">
        <v>0</v>
      </c>
      <c r="L2354" t="str">
        <f>VLOOKUP(LEFT(A2354,FIND("-",A2354)-1),MASTER!A:C,2,FALSE())</f>
        <v>Gold</v>
      </c>
      <c r="M2354" t="str">
        <f>VLOOKUP(LEFT(A2354,FIND("-",A2354)-1),MASTER!A:C,3,FALSE())</f>
        <v>Sale</v>
      </c>
      <c r="N2354" t="str">
        <f t="shared" si="193"/>
        <v/>
      </c>
      <c r="O2354" t="str">
        <f t="shared" si="194"/>
        <v/>
      </c>
      <c r="P2354">
        <f t="shared" si="195"/>
        <v>0</v>
      </c>
      <c r="Q2354">
        <f t="shared" si="196"/>
        <v>0</v>
      </c>
      <c r="R2354">
        <f t="shared" si="197"/>
        <v>0</v>
      </c>
    </row>
    <row r="2355" spans="1:18" ht="15" customHeight="1">
      <c r="A2355" s="17" t="s">
        <v>276</v>
      </c>
      <c r="B2355" s="17" t="s">
        <v>247</v>
      </c>
      <c r="C2355" s="17" t="s">
        <v>48</v>
      </c>
      <c r="D2355" s="17" t="s">
        <v>60</v>
      </c>
      <c r="E2355" s="96" t="s">
        <v>38</v>
      </c>
      <c r="F2355" s="96" t="s">
        <v>38</v>
      </c>
      <c r="G2355" s="19">
        <v>0</v>
      </c>
      <c r="H2355" s="96" t="s">
        <v>38</v>
      </c>
      <c r="I2355" s="96" t="s">
        <v>38</v>
      </c>
      <c r="J2355" s="19">
        <v>3.83</v>
      </c>
      <c r="K2355" s="19">
        <v>0</v>
      </c>
      <c r="L2355" t="str">
        <f>VLOOKUP(LEFT(A2355,FIND("-",A2355)-1),MASTER!A:C,2,FALSE())</f>
        <v>Gold</v>
      </c>
      <c r="M2355" t="str">
        <f>VLOOKUP(LEFT(A2355,FIND("-",A2355)-1),MASTER!A:C,3,FALSE())</f>
        <v>Sale</v>
      </c>
      <c r="N2355" t="str">
        <f t="shared" si="193"/>
        <v/>
      </c>
      <c r="O2355" t="str">
        <f t="shared" si="194"/>
        <v/>
      </c>
      <c r="P2355">
        <f t="shared" si="195"/>
        <v>0</v>
      </c>
      <c r="Q2355">
        <f t="shared" si="196"/>
        <v>0</v>
      </c>
      <c r="R2355">
        <f t="shared" si="197"/>
        <v>0</v>
      </c>
    </row>
    <row r="2356" spans="1:18" ht="15" customHeight="1">
      <c r="A2356" s="17" t="s">
        <v>276</v>
      </c>
      <c r="B2356" s="17" t="s">
        <v>247</v>
      </c>
      <c r="C2356" s="17" t="s">
        <v>48</v>
      </c>
      <c r="D2356" s="17" t="s">
        <v>61</v>
      </c>
      <c r="E2356" s="96" t="s">
        <v>38</v>
      </c>
      <c r="F2356" s="96" t="s">
        <v>38</v>
      </c>
      <c r="G2356" s="19">
        <v>0</v>
      </c>
      <c r="H2356" s="96" t="s">
        <v>38</v>
      </c>
      <c r="I2356" s="96" t="s">
        <v>38</v>
      </c>
      <c r="J2356" s="19">
        <v>3.83</v>
      </c>
      <c r="K2356" s="19">
        <v>0</v>
      </c>
      <c r="L2356" t="str">
        <f>VLOOKUP(LEFT(A2356,FIND("-",A2356)-1),MASTER!A:C,2,FALSE())</f>
        <v>Gold</v>
      </c>
      <c r="M2356" t="str">
        <f>VLOOKUP(LEFT(A2356,FIND("-",A2356)-1),MASTER!A:C,3,FALSE())</f>
        <v>Sale</v>
      </c>
      <c r="N2356" t="str">
        <f t="shared" si="193"/>
        <v/>
      </c>
      <c r="O2356" t="str">
        <f t="shared" si="194"/>
        <v/>
      </c>
      <c r="P2356">
        <f t="shared" si="195"/>
        <v>0</v>
      </c>
      <c r="Q2356">
        <f t="shared" si="196"/>
        <v>0</v>
      </c>
      <c r="R2356">
        <f t="shared" si="197"/>
        <v>0</v>
      </c>
    </row>
    <row r="2357" spans="1:18" ht="15" customHeight="1">
      <c r="A2357" s="17" t="s">
        <v>276</v>
      </c>
      <c r="B2357" s="17" t="s">
        <v>247</v>
      </c>
      <c r="C2357" s="17" t="s">
        <v>48</v>
      </c>
      <c r="D2357" s="17" t="s">
        <v>42</v>
      </c>
      <c r="E2357" s="96" t="s">
        <v>38</v>
      </c>
      <c r="F2357" s="96" t="s">
        <v>38</v>
      </c>
      <c r="G2357" s="19">
        <v>0</v>
      </c>
      <c r="H2357" s="96" t="s">
        <v>38</v>
      </c>
      <c r="I2357" s="96" t="s">
        <v>38</v>
      </c>
      <c r="J2357" s="19">
        <v>0.28999999999999998</v>
      </c>
      <c r="K2357" s="19">
        <v>0</v>
      </c>
      <c r="L2357" t="str">
        <f>VLOOKUP(LEFT(A2357,FIND("-",A2357)-1),MASTER!A:C,2,FALSE())</f>
        <v>Gold</v>
      </c>
      <c r="M2357" t="str">
        <f>VLOOKUP(LEFT(A2357,FIND("-",A2357)-1),MASTER!A:C,3,FALSE())</f>
        <v>Sale</v>
      </c>
      <c r="N2357" t="str">
        <f t="shared" si="193"/>
        <v/>
      </c>
      <c r="O2357" t="str">
        <f t="shared" si="194"/>
        <v/>
      </c>
      <c r="P2357">
        <f t="shared" si="195"/>
        <v>0</v>
      </c>
      <c r="Q2357">
        <f t="shared" si="196"/>
        <v>0</v>
      </c>
      <c r="R2357">
        <f t="shared" si="197"/>
        <v>0</v>
      </c>
    </row>
    <row r="2358" spans="1:18" ht="15" customHeight="1">
      <c r="A2358" s="17" t="s">
        <v>276</v>
      </c>
      <c r="B2358" s="17" t="s">
        <v>247</v>
      </c>
      <c r="C2358" s="17" t="s">
        <v>48</v>
      </c>
      <c r="D2358" s="17" t="s">
        <v>43</v>
      </c>
      <c r="E2358" s="96" t="s">
        <v>38</v>
      </c>
      <c r="F2358" s="96" t="s">
        <v>38</v>
      </c>
      <c r="G2358" s="19">
        <v>3640413</v>
      </c>
      <c r="H2358" s="96" t="s">
        <v>38</v>
      </c>
      <c r="I2358" s="96" t="s">
        <v>38</v>
      </c>
      <c r="J2358" s="19">
        <v>0</v>
      </c>
      <c r="K2358" s="19">
        <v>0</v>
      </c>
      <c r="L2358" t="str">
        <f>VLOOKUP(LEFT(A2358,FIND("-",A2358)-1),MASTER!A:C,2,FALSE())</f>
        <v>Gold</v>
      </c>
      <c r="M2358" t="str">
        <f>VLOOKUP(LEFT(A2358,FIND("-",A2358)-1),MASTER!A:C,3,FALSE())</f>
        <v>Sale</v>
      </c>
      <c r="N2358" t="str">
        <f t="shared" si="193"/>
        <v/>
      </c>
      <c r="O2358" t="str">
        <f t="shared" si="194"/>
        <v/>
      </c>
      <c r="P2358">
        <f t="shared" si="195"/>
        <v>0</v>
      </c>
      <c r="Q2358">
        <f t="shared" si="196"/>
        <v>0</v>
      </c>
      <c r="R2358">
        <f t="shared" si="197"/>
        <v>0</v>
      </c>
    </row>
    <row r="2359" spans="1:18" ht="15" customHeight="1">
      <c r="A2359" s="17" t="s">
        <v>277</v>
      </c>
      <c r="B2359" s="17" t="s">
        <v>247</v>
      </c>
      <c r="C2359" s="17" t="s">
        <v>48</v>
      </c>
      <c r="D2359" s="17" t="s">
        <v>57</v>
      </c>
      <c r="E2359" s="96" t="s">
        <v>38</v>
      </c>
      <c r="F2359" s="19">
        <v>0</v>
      </c>
      <c r="G2359" s="19">
        <v>0</v>
      </c>
      <c r="H2359" s="97">
        <v>9.9600000000000009</v>
      </c>
      <c r="I2359" s="19">
        <v>6873.46</v>
      </c>
      <c r="J2359" s="19">
        <v>68459.289999999994</v>
      </c>
      <c r="K2359" s="19">
        <v>68459.289999999994</v>
      </c>
      <c r="L2359" t="str">
        <f>VLOOKUP(LEFT(A2359,FIND("-",A2359)-1),MASTER!A:C,2,FALSE())</f>
        <v>Gold</v>
      </c>
      <c r="M2359" t="str">
        <f>VLOOKUP(LEFT(A2359,FIND("-",A2359)-1),MASTER!A:C,3,FALSE())</f>
        <v>Sale</v>
      </c>
      <c r="N2359">
        <f t="shared" si="193"/>
        <v>9.9600000000000009</v>
      </c>
      <c r="O2359">
        <f t="shared" si="194"/>
        <v>6873.46</v>
      </c>
      <c r="P2359">
        <f t="shared" si="195"/>
        <v>68459.661999999997</v>
      </c>
      <c r="Q2359">
        <f t="shared" si="196"/>
        <v>68459.661999999997</v>
      </c>
      <c r="R2359">
        <f t="shared" si="197"/>
        <v>0</v>
      </c>
    </row>
    <row r="2360" spans="1:18" ht="15" customHeight="1">
      <c r="A2360" s="17" t="s">
        <v>277</v>
      </c>
      <c r="B2360" s="17" t="s">
        <v>247</v>
      </c>
      <c r="C2360" s="17" t="s">
        <v>48</v>
      </c>
      <c r="D2360" s="17" t="s">
        <v>58</v>
      </c>
      <c r="E2360" s="96" t="s">
        <v>38</v>
      </c>
      <c r="F2360" s="96" t="s">
        <v>38</v>
      </c>
      <c r="G2360" s="19">
        <v>0</v>
      </c>
      <c r="H2360" s="96" t="s">
        <v>38</v>
      </c>
      <c r="I2360" s="96" t="s">
        <v>38</v>
      </c>
      <c r="J2360" s="19">
        <v>137.46</v>
      </c>
      <c r="K2360" s="19">
        <v>137.46</v>
      </c>
      <c r="L2360" t="str">
        <f>VLOOKUP(LEFT(A2360,FIND("-",A2360)-1),MASTER!A:C,2,FALSE())</f>
        <v>Gold</v>
      </c>
      <c r="M2360" t="str">
        <f>VLOOKUP(LEFT(A2360,FIND("-",A2360)-1),MASTER!A:C,3,FALSE())</f>
        <v>Sale</v>
      </c>
      <c r="N2360" t="str">
        <f t="shared" ref="N2360:N2423" si="198">IF(M2360="SALE",H2360,IF(M2360="Purchase",E2360,"False"))</f>
        <v/>
      </c>
      <c r="O2360" t="str">
        <f t="shared" ref="O2360:O2423" si="199">IF(M2360="SALE",I2360,IF(M2360="Purchase",F2360,"False"))</f>
        <v/>
      </c>
      <c r="P2360">
        <f t="shared" ref="P2360:P2423" si="200">IF(AND(N2360="",O2360=""),0,ROUND(N2360*O2360,3))</f>
        <v>0</v>
      </c>
      <c r="Q2360">
        <f t="shared" ref="Q2360:Q2423" si="201">IF(M2360="SALE",P2360,IF(M2360="Purchase",0,"FALSE"))</f>
        <v>0</v>
      </c>
      <c r="R2360">
        <f t="shared" ref="R2360:R2423" si="202">IF(M2360="Purchase",P2360,IF(M2360="Sale",0,"FALSE"))</f>
        <v>0</v>
      </c>
    </row>
    <row r="2361" spans="1:18" ht="15" customHeight="1">
      <c r="A2361" s="17" t="s">
        <v>277</v>
      </c>
      <c r="B2361" s="17" t="s">
        <v>247</v>
      </c>
      <c r="C2361" s="17" t="s">
        <v>48</v>
      </c>
      <c r="D2361" s="17" t="s">
        <v>60</v>
      </c>
      <c r="E2361" s="96" t="s">
        <v>38</v>
      </c>
      <c r="F2361" s="96" t="s">
        <v>38</v>
      </c>
      <c r="G2361" s="19">
        <v>0</v>
      </c>
      <c r="H2361" s="96" t="s">
        <v>38</v>
      </c>
      <c r="I2361" s="96" t="s">
        <v>38</v>
      </c>
      <c r="J2361" s="19">
        <v>1026.8900000000001</v>
      </c>
      <c r="K2361" s="19">
        <v>0</v>
      </c>
      <c r="L2361" t="str">
        <f>VLOOKUP(LEFT(A2361,FIND("-",A2361)-1),MASTER!A:C,2,FALSE())</f>
        <v>Gold</v>
      </c>
      <c r="M2361" t="str">
        <f>VLOOKUP(LEFT(A2361,FIND("-",A2361)-1),MASTER!A:C,3,FALSE())</f>
        <v>Sale</v>
      </c>
      <c r="N2361" t="str">
        <f t="shared" si="198"/>
        <v/>
      </c>
      <c r="O2361" t="str">
        <f t="shared" si="199"/>
        <v/>
      </c>
      <c r="P2361">
        <f t="shared" si="200"/>
        <v>0</v>
      </c>
      <c r="Q2361">
        <f t="shared" si="201"/>
        <v>0</v>
      </c>
      <c r="R2361">
        <f t="shared" si="202"/>
        <v>0</v>
      </c>
    </row>
    <row r="2362" spans="1:18" ht="15" customHeight="1">
      <c r="A2362" s="17" t="s">
        <v>277</v>
      </c>
      <c r="B2362" s="17" t="s">
        <v>247</v>
      </c>
      <c r="C2362" s="17" t="s">
        <v>48</v>
      </c>
      <c r="D2362" s="17" t="s">
        <v>61</v>
      </c>
      <c r="E2362" s="96" t="s">
        <v>38</v>
      </c>
      <c r="F2362" s="96" t="s">
        <v>38</v>
      </c>
      <c r="G2362" s="19">
        <v>0</v>
      </c>
      <c r="H2362" s="96" t="s">
        <v>38</v>
      </c>
      <c r="I2362" s="96" t="s">
        <v>38</v>
      </c>
      <c r="J2362" s="19">
        <v>1026.8900000000001</v>
      </c>
      <c r="K2362" s="19">
        <v>0</v>
      </c>
      <c r="L2362" t="str">
        <f>VLOOKUP(LEFT(A2362,FIND("-",A2362)-1),MASTER!A:C,2,FALSE())</f>
        <v>Gold</v>
      </c>
      <c r="M2362" t="str">
        <f>VLOOKUP(LEFT(A2362,FIND("-",A2362)-1),MASTER!A:C,3,FALSE())</f>
        <v>Sale</v>
      </c>
      <c r="N2362" t="str">
        <f t="shared" si="198"/>
        <v/>
      </c>
      <c r="O2362" t="str">
        <f t="shared" si="199"/>
        <v/>
      </c>
      <c r="P2362">
        <f t="shared" si="200"/>
        <v>0</v>
      </c>
      <c r="Q2362">
        <f t="shared" si="201"/>
        <v>0</v>
      </c>
      <c r="R2362">
        <f t="shared" si="202"/>
        <v>0</v>
      </c>
    </row>
    <row r="2363" spans="1:18" ht="15" customHeight="1">
      <c r="A2363" s="17" t="s">
        <v>277</v>
      </c>
      <c r="B2363" s="17" t="s">
        <v>247</v>
      </c>
      <c r="C2363" s="17" t="s">
        <v>48</v>
      </c>
      <c r="D2363" s="17" t="s">
        <v>60</v>
      </c>
      <c r="E2363" s="96" t="s">
        <v>38</v>
      </c>
      <c r="F2363" s="96" t="s">
        <v>38</v>
      </c>
      <c r="G2363" s="19">
        <v>0</v>
      </c>
      <c r="H2363" s="96" t="s">
        <v>38</v>
      </c>
      <c r="I2363" s="96" t="s">
        <v>38</v>
      </c>
      <c r="J2363" s="19">
        <v>2.06</v>
      </c>
      <c r="K2363" s="19">
        <v>0</v>
      </c>
      <c r="L2363" t="str">
        <f>VLOOKUP(LEFT(A2363,FIND("-",A2363)-1),MASTER!A:C,2,FALSE())</f>
        <v>Gold</v>
      </c>
      <c r="M2363" t="str">
        <f>VLOOKUP(LEFT(A2363,FIND("-",A2363)-1),MASTER!A:C,3,FALSE())</f>
        <v>Sale</v>
      </c>
      <c r="N2363" t="str">
        <f t="shared" si="198"/>
        <v/>
      </c>
      <c r="O2363" t="str">
        <f t="shared" si="199"/>
        <v/>
      </c>
      <c r="P2363">
        <f t="shared" si="200"/>
        <v>0</v>
      </c>
      <c r="Q2363">
        <f t="shared" si="201"/>
        <v>0</v>
      </c>
      <c r="R2363">
        <f t="shared" si="202"/>
        <v>0</v>
      </c>
    </row>
    <row r="2364" spans="1:18" ht="15" customHeight="1">
      <c r="A2364" s="17" t="s">
        <v>277</v>
      </c>
      <c r="B2364" s="17" t="s">
        <v>247</v>
      </c>
      <c r="C2364" s="17" t="s">
        <v>48</v>
      </c>
      <c r="D2364" s="17" t="s">
        <v>61</v>
      </c>
      <c r="E2364" s="96" t="s">
        <v>38</v>
      </c>
      <c r="F2364" s="96" t="s">
        <v>38</v>
      </c>
      <c r="G2364" s="19">
        <v>0</v>
      </c>
      <c r="H2364" s="96" t="s">
        <v>38</v>
      </c>
      <c r="I2364" s="96" t="s">
        <v>38</v>
      </c>
      <c r="J2364" s="19">
        <v>2.06</v>
      </c>
      <c r="K2364" s="19">
        <v>0</v>
      </c>
      <c r="L2364" t="str">
        <f>VLOOKUP(LEFT(A2364,FIND("-",A2364)-1),MASTER!A:C,2,FALSE())</f>
        <v>Gold</v>
      </c>
      <c r="M2364" t="str">
        <f>VLOOKUP(LEFT(A2364,FIND("-",A2364)-1),MASTER!A:C,3,FALSE())</f>
        <v>Sale</v>
      </c>
      <c r="N2364" t="str">
        <f t="shared" si="198"/>
        <v/>
      </c>
      <c r="O2364" t="str">
        <f t="shared" si="199"/>
        <v/>
      </c>
      <c r="P2364">
        <f t="shared" si="200"/>
        <v>0</v>
      </c>
      <c r="Q2364">
        <f t="shared" si="201"/>
        <v>0</v>
      </c>
      <c r="R2364">
        <f t="shared" si="202"/>
        <v>0</v>
      </c>
    </row>
    <row r="2365" spans="1:18" ht="15" customHeight="1">
      <c r="A2365" s="17" t="s">
        <v>277</v>
      </c>
      <c r="B2365" s="17" t="s">
        <v>247</v>
      </c>
      <c r="C2365" s="17" t="s">
        <v>48</v>
      </c>
      <c r="D2365" s="17" t="s">
        <v>42</v>
      </c>
      <c r="E2365" s="96" t="s">
        <v>38</v>
      </c>
      <c r="F2365" s="96" t="s">
        <v>38</v>
      </c>
      <c r="G2365" s="19">
        <v>0</v>
      </c>
      <c r="H2365" s="96" t="s">
        <v>38</v>
      </c>
      <c r="I2365" s="96" t="s">
        <v>38</v>
      </c>
      <c r="J2365" s="19">
        <v>0.35</v>
      </c>
      <c r="K2365" s="19">
        <v>0</v>
      </c>
      <c r="L2365" t="str">
        <f>VLOOKUP(LEFT(A2365,FIND("-",A2365)-1),MASTER!A:C,2,FALSE())</f>
        <v>Gold</v>
      </c>
      <c r="M2365" t="str">
        <f>VLOOKUP(LEFT(A2365,FIND("-",A2365)-1),MASTER!A:C,3,FALSE())</f>
        <v>Sale</v>
      </c>
      <c r="N2365" t="str">
        <f t="shared" si="198"/>
        <v/>
      </c>
      <c r="O2365" t="str">
        <f t="shared" si="199"/>
        <v/>
      </c>
      <c r="P2365">
        <f t="shared" si="200"/>
        <v>0</v>
      </c>
      <c r="Q2365">
        <f t="shared" si="201"/>
        <v>0</v>
      </c>
      <c r="R2365">
        <f t="shared" si="202"/>
        <v>0</v>
      </c>
    </row>
    <row r="2366" spans="1:18" ht="15" customHeight="1">
      <c r="A2366" s="17" t="s">
        <v>277</v>
      </c>
      <c r="B2366" s="17" t="s">
        <v>247</v>
      </c>
      <c r="C2366" s="17" t="s">
        <v>48</v>
      </c>
      <c r="D2366" s="17" t="s">
        <v>43</v>
      </c>
      <c r="E2366" s="96" t="s">
        <v>38</v>
      </c>
      <c r="F2366" s="96" t="s">
        <v>38</v>
      </c>
      <c r="G2366" s="19">
        <v>70655</v>
      </c>
      <c r="H2366" s="96" t="s">
        <v>38</v>
      </c>
      <c r="I2366" s="96" t="s">
        <v>38</v>
      </c>
      <c r="J2366" s="19">
        <v>0</v>
      </c>
      <c r="K2366" s="19">
        <v>0</v>
      </c>
      <c r="L2366" t="str">
        <f>VLOOKUP(LEFT(A2366,FIND("-",A2366)-1),MASTER!A:C,2,FALSE())</f>
        <v>Gold</v>
      </c>
      <c r="M2366" t="str">
        <f>VLOOKUP(LEFT(A2366,FIND("-",A2366)-1),MASTER!A:C,3,FALSE())</f>
        <v>Sale</v>
      </c>
      <c r="N2366" t="str">
        <f t="shared" si="198"/>
        <v/>
      </c>
      <c r="O2366" t="str">
        <f t="shared" si="199"/>
        <v/>
      </c>
      <c r="P2366">
        <f t="shared" si="200"/>
        <v>0</v>
      </c>
      <c r="Q2366">
        <f t="shared" si="201"/>
        <v>0</v>
      </c>
      <c r="R2366">
        <f t="shared" si="202"/>
        <v>0</v>
      </c>
    </row>
    <row r="2367" spans="1:18" ht="15" customHeight="1">
      <c r="A2367" s="17" t="s">
        <v>278</v>
      </c>
      <c r="B2367" s="17" t="s">
        <v>247</v>
      </c>
      <c r="C2367" s="17" t="s">
        <v>48</v>
      </c>
      <c r="D2367" s="17" t="s">
        <v>49</v>
      </c>
      <c r="E2367" s="96" t="s">
        <v>38</v>
      </c>
      <c r="F2367" s="19">
        <v>0</v>
      </c>
      <c r="G2367" s="19">
        <v>0</v>
      </c>
      <c r="H2367" s="97">
        <v>349.31599999999997</v>
      </c>
      <c r="I2367" s="19">
        <v>6873.46</v>
      </c>
      <c r="J2367" s="19">
        <v>1753238.66</v>
      </c>
      <c r="K2367" s="19">
        <v>1753238.66</v>
      </c>
      <c r="L2367" t="str">
        <f>VLOOKUP(LEFT(A2367,FIND("-",A2367)-1),MASTER!A:C,2,FALSE())</f>
        <v>Gold</v>
      </c>
      <c r="M2367" t="str">
        <f>VLOOKUP(LEFT(A2367,FIND("-",A2367)-1),MASTER!A:C,3,FALSE())</f>
        <v>Sale</v>
      </c>
      <c r="N2367">
        <f t="shared" si="198"/>
        <v>349.31599999999997</v>
      </c>
      <c r="O2367">
        <f t="shared" si="199"/>
        <v>6873.46</v>
      </c>
      <c r="P2367">
        <f t="shared" si="200"/>
        <v>2401009.5529999998</v>
      </c>
      <c r="Q2367">
        <f t="shared" si="201"/>
        <v>2401009.5529999998</v>
      </c>
      <c r="R2367">
        <f t="shared" si="202"/>
        <v>0</v>
      </c>
    </row>
    <row r="2368" spans="1:18" ht="15" customHeight="1">
      <c r="A2368" s="17" t="s">
        <v>278</v>
      </c>
      <c r="B2368" s="17" t="s">
        <v>247</v>
      </c>
      <c r="C2368" s="17" t="s">
        <v>48</v>
      </c>
      <c r="D2368" s="17" t="s">
        <v>50</v>
      </c>
      <c r="E2368" s="96" t="s">
        <v>38</v>
      </c>
      <c r="F2368" s="96" t="s">
        <v>38</v>
      </c>
      <c r="G2368" s="19">
        <v>0</v>
      </c>
      <c r="H2368" s="96" t="s">
        <v>38</v>
      </c>
      <c r="I2368" s="96" t="s">
        <v>38</v>
      </c>
      <c r="J2368" s="19">
        <v>96166.51</v>
      </c>
      <c r="K2368" s="19">
        <v>96166.51</v>
      </c>
      <c r="L2368" t="str">
        <f>VLOOKUP(LEFT(A2368,FIND("-",A2368)-1),MASTER!A:C,2,FALSE())</f>
        <v>Gold</v>
      </c>
      <c r="M2368" t="str">
        <f>VLOOKUP(LEFT(A2368,FIND("-",A2368)-1),MASTER!A:C,3,FALSE())</f>
        <v>Sale</v>
      </c>
      <c r="N2368" t="str">
        <f t="shared" si="198"/>
        <v/>
      </c>
      <c r="O2368" t="str">
        <f t="shared" si="199"/>
        <v/>
      </c>
      <c r="P2368">
        <f t="shared" si="200"/>
        <v>0</v>
      </c>
      <c r="Q2368">
        <f t="shared" si="201"/>
        <v>0</v>
      </c>
      <c r="R2368">
        <f t="shared" si="202"/>
        <v>0</v>
      </c>
    </row>
    <row r="2369" spans="1:18" ht="15" customHeight="1">
      <c r="A2369" s="17" t="s">
        <v>278</v>
      </c>
      <c r="B2369" s="17" t="s">
        <v>247</v>
      </c>
      <c r="C2369" s="17" t="s">
        <v>48</v>
      </c>
      <c r="D2369" s="17" t="s">
        <v>51</v>
      </c>
      <c r="E2369" s="96" t="s">
        <v>38</v>
      </c>
      <c r="F2369" s="96" t="s">
        <v>38</v>
      </c>
      <c r="G2369" s="19">
        <v>0</v>
      </c>
      <c r="H2369" s="96" t="s">
        <v>38</v>
      </c>
      <c r="I2369" s="96" t="s">
        <v>38</v>
      </c>
      <c r="J2369" s="19">
        <v>4938.83</v>
      </c>
      <c r="K2369" s="19">
        <v>4938.83</v>
      </c>
      <c r="L2369" t="str">
        <f>VLOOKUP(LEFT(A2369,FIND("-",A2369)-1),MASTER!A:C,2,FALSE())</f>
        <v>Gold</v>
      </c>
      <c r="M2369" t="str">
        <f>VLOOKUP(LEFT(A2369,FIND("-",A2369)-1),MASTER!A:C,3,FALSE())</f>
        <v>Sale</v>
      </c>
      <c r="N2369" t="str">
        <f t="shared" si="198"/>
        <v/>
      </c>
      <c r="O2369" t="str">
        <f t="shared" si="199"/>
        <v/>
      </c>
      <c r="P2369">
        <f t="shared" si="200"/>
        <v>0</v>
      </c>
      <c r="Q2369">
        <f t="shared" si="201"/>
        <v>0</v>
      </c>
      <c r="R2369">
        <f t="shared" si="202"/>
        <v>0</v>
      </c>
    </row>
    <row r="2370" spans="1:18" ht="15" customHeight="1">
      <c r="A2370" s="17" t="s">
        <v>278</v>
      </c>
      <c r="B2370" s="17" t="s">
        <v>247</v>
      </c>
      <c r="C2370" s="17" t="s">
        <v>48</v>
      </c>
      <c r="D2370" s="17" t="s">
        <v>56</v>
      </c>
      <c r="E2370" s="96" t="s">
        <v>38</v>
      </c>
      <c r="F2370" s="96" t="s">
        <v>38</v>
      </c>
      <c r="G2370" s="19">
        <v>0</v>
      </c>
      <c r="H2370" s="96" t="s">
        <v>38</v>
      </c>
      <c r="I2370" s="96" t="s">
        <v>38</v>
      </c>
      <c r="J2370" s="19">
        <v>1060</v>
      </c>
      <c r="K2370" s="19">
        <v>1060</v>
      </c>
      <c r="L2370" t="str">
        <f>VLOOKUP(LEFT(A2370,FIND("-",A2370)-1),MASTER!A:C,2,FALSE())</f>
        <v>Gold</v>
      </c>
      <c r="M2370" t="str">
        <f>VLOOKUP(LEFT(A2370,FIND("-",A2370)-1),MASTER!A:C,3,FALSE())</f>
        <v>Sale</v>
      </c>
      <c r="N2370" t="str">
        <f t="shared" si="198"/>
        <v/>
      </c>
      <c r="O2370" t="str">
        <f t="shared" si="199"/>
        <v/>
      </c>
      <c r="P2370">
        <f t="shared" si="200"/>
        <v>0</v>
      </c>
      <c r="Q2370">
        <f t="shared" si="201"/>
        <v>0</v>
      </c>
      <c r="R2370">
        <f t="shared" si="202"/>
        <v>0</v>
      </c>
    </row>
    <row r="2371" spans="1:18" ht="15" customHeight="1">
      <c r="A2371" s="17" t="s">
        <v>278</v>
      </c>
      <c r="B2371" s="17" t="s">
        <v>247</v>
      </c>
      <c r="C2371" s="17" t="s">
        <v>48</v>
      </c>
      <c r="D2371" s="17" t="s">
        <v>57</v>
      </c>
      <c r="E2371" s="96" t="s">
        <v>38</v>
      </c>
      <c r="F2371" s="96" t="s">
        <v>38</v>
      </c>
      <c r="G2371" s="19">
        <v>0</v>
      </c>
      <c r="H2371" s="96" t="s">
        <v>38</v>
      </c>
      <c r="I2371" s="96" t="s">
        <v>38</v>
      </c>
      <c r="J2371" s="19">
        <v>647798.6</v>
      </c>
      <c r="K2371" s="19">
        <v>647798.6</v>
      </c>
      <c r="L2371" t="str">
        <f>VLOOKUP(LEFT(A2371,FIND("-",A2371)-1),MASTER!A:C,2,FALSE())</f>
        <v>Gold</v>
      </c>
      <c r="M2371" t="str">
        <f>VLOOKUP(LEFT(A2371,FIND("-",A2371)-1),MASTER!A:C,3,FALSE())</f>
        <v>Sale</v>
      </c>
      <c r="N2371" t="str">
        <f t="shared" si="198"/>
        <v/>
      </c>
      <c r="O2371" t="str">
        <f t="shared" si="199"/>
        <v/>
      </c>
      <c r="P2371">
        <f t="shared" si="200"/>
        <v>0</v>
      </c>
      <c r="Q2371">
        <f t="shared" si="201"/>
        <v>0</v>
      </c>
      <c r="R2371">
        <f t="shared" si="202"/>
        <v>0</v>
      </c>
    </row>
    <row r="2372" spans="1:18" ht="15" customHeight="1">
      <c r="A2372" s="17" t="s">
        <v>278</v>
      </c>
      <c r="B2372" s="17" t="s">
        <v>247</v>
      </c>
      <c r="C2372" s="17" t="s">
        <v>48</v>
      </c>
      <c r="D2372" s="17" t="s">
        <v>59</v>
      </c>
      <c r="E2372" s="96" t="s">
        <v>38</v>
      </c>
      <c r="F2372" s="96" t="s">
        <v>38</v>
      </c>
      <c r="G2372" s="19">
        <v>0</v>
      </c>
      <c r="H2372" s="96" t="s">
        <v>38</v>
      </c>
      <c r="I2372" s="96" t="s">
        <v>38</v>
      </c>
      <c r="J2372" s="19">
        <v>80.25</v>
      </c>
      <c r="K2372" s="19">
        <v>80.25</v>
      </c>
      <c r="L2372" t="str">
        <f>VLOOKUP(LEFT(A2372,FIND("-",A2372)-1),MASTER!A:C,2,FALSE())</f>
        <v>Gold</v>
      </c>
      <c r="M2372" t="str">
        <f>VLOOKUP(LEFT(A2372,FIND("-",A2372)-1),MASTER!A:C,3,FALSE())</f>
        <v>Sale</v>
      </c>
      <c r="N2372" t="str">
        <f t="shared" si="198"/>
        <v/>
      </c>
      <c r="O2372" t="str">
        <f t="shared" si="199"/>
        <v/>
      </c>
      <c r="P2372">
        <f t="shared" si="200"/>
        <v>0</v>
      </c>
      <c r="Q2372">
        <f t="shared" si="201"/>
        <v>0</v>
      </c>
      <c r="R2372">
        <f t="shared" si="202"/>
        <v>0</v>
      </c>
    </row>
    <row r="2373" spans="1:18" ht="15" customHeight="1">
      <c r="A2373" s="17" t="s">
        <v>278</v>
      </c>
      <c r="B2373" s="17" t="s">
        <v>247</v>
      </c>
      <c r="C2373" s="17" t="s">
        <v>48</v>
      </c>
      <c r="D2373" s="17" t="s">
        <v>58</v>
      </c>
      <c r="E2373" s="96" t="s">
        <v>38</v>
      </c>
      <c r="F2373" s="96" t="s">
        <v>38</v>
      </c>
      <c r="G2373" s="19">
        <v>0</v>
      </c>
      <c r="H2373" s="96" t="s">
        <v>38</v>
      </c>
      <c r="I2373" s="96" t="s">
        <v>38</v>
      </c>
      <c r="J2373" s="19">
        <v>1299.05</v>
      </c>
      <c r="K2373" s="19">
        <v>1299.05</v>
      </c>
      <c r="L2373" t="str">
        <f>VLOOKUP(LEFT(A2373,FIND("-",A2373)-1),MASTER!A:C,2,FALSE())</f>
        <v>Gold</v>
      </c>
      <c r="M2373" t="str">
        <f>VLOOKUP(LEFT(A2373,FIND("-",A2373)-1),MASTER!A:C,3,FALSE())</f>
        <v>Sale</v>
      </c>
      <c r="N2373" t="str">
        <f t="shared" si="198"/>
        <v/>
      </c>
      <c r="O2373" t="str">
        <f t="shared" si="199"/>
        <v/>
      </c>
      <c r="P2373">
        <f t="shared" si="200"/>
        <v>0</v>
      </c>
      <c r="Q2373">
        <f t="shared" si="201"/>
        <v>0</v>
      </c>
      <c r="R2373">
        <f t="shared" si="202"/>
        <v>0</v>
      </c>
    </row>
    <row r="2374" spans="1:18" ht="15" customHeight="1">
      <c r="A2374" s="17" t="s">
        <v>278</v>
      </c>
      <c r="B2374" s="17" t="s">
        <v>247</v>
      </c>
      <c r="C2374" s="17" t="s">
        <v>48</v>
      </c>
      <c r="D2374" s="17" t="s">
        <v>52</v>
      </c>
      <c r="E2374" s="96" t="s">
        <v>38</v>
      </c>
      <c r="F2374" s="96" t="s">
        <v>38</v>
      </c>
      <c r="G2374" s="19">
        <v>0</v>
      </c>
      <c r="H2374" s="96" t="s">
        <v>38</v>
      </c>
      <c r="I2374" s="96" t="s">
        <v>38</v>
      </c>
      <c r="J2374" s="19">
        <v>26298.58</v>
      </c>
      <c r="K2374" s="19">
        <v>0</v>
      </c>
      <c r="L2374" t="str">
        <f>VLOOKUP(LEFT(A2374,FIND("-",A2374)-1),MASTER!A:C,2,FALSE())</f>
        <v>Gold</v>
      </c>
      <c r="M2374" t="str">
        <f>VLOOKUP(LEFT(A2374,FIND("-",A2374)-1),MASTER!A:C,3,FALSE())</f>
        <v>Sale</v>
      </c>
      <c r="N2374" t="str">
        <f t="shared" si="198"/>
        <v/>
      </c>
      <c r="O2374" t="str">
        <f t="shared" si="199"/>
        <v/>
      </c>
      <c r="P2374">
        <f t="shared" si="200"/>
        <v>0</v>
      </c>
      <c r="Q2374">
        <f t="shared" si="201"/>
        <v>0</v>
      </c>
      <c r="R2374">
        <f t="shared" si="202"/>
        <v>0</v>
      </c>
    </row>
    <row r="2375" spans="1:18" ht="15" customHeight="1">
      <c r="A2375" s="17" t="s">
        <v>278</v>
      </c>
      <c r="B2375" s="17" t="s">
        <v>247</v>
      </c>
      <c r="C2375" s="17" t="s">
        <v>48</v>
      </c>
      <c r="D2375" s="17" t="s">
        <v>53</v>
      </c>
      <c r="E2375" s="96" t="s">
        <v>38</v>
      </c>
      <c r="F2375" s="96" t="s">
        <v>38</v>
      </c>
      <c r="G2375" s="19">
        <v>0</v>
      </c>
      <c r="H2375" s="96" t="s">
        <v>38</v>
      </c>
      <c r="I2375" s="96" t="s">
        <v>38</v>
      </c>
      <c r="J2375" s="19">
        <v>26298.58</v>
      </c>
      <c r="K2375" s="19">
        <v>0</v>
      </c>
      <c r="L2375" t="str">
        <f>VLOOKUP(LEFT(A2375,FIND("-",A2375)-1),MASTER!A:C,2,FALSE())</f>
        <v>Gold</v>
      </c>
      <c r="M2375" t="str">
        <f>VLOOKUP(LEFT(A2375,FIND("-",A2375)-1),MASTER!A:C,3,FALSE())</f>
        <v>Sale</v>
      </c>
      <c r="N2375" t="str">
        <f t="shared" si="198"/>
        <v/>
      </c>
      <c r="O2375" t="str">
        <f t="shared" si="199"/>
        <v/>
      </c>
      <c r="P2375">
        <f t="shared" si="200"/>
        <v>0</v>
      </c>
      <c r="Q2375">
        <f t="shared" si="201"/>
        <v>0</v>
      </c>
      <c r="R2375">
        <f t="shared" si="202"/>
        <v>0</v>
      </c>
    </row>
    <row r="2376" spans="1:18" ht="15" customHeight="1">
      <c r="A2376" s="17" t="s">
        <v>278</v>
      </c>
      <c r="B2376" s="17" t="s">
        <v>247</v>
      </c>
      <c r="C2376" s="17" t="s">
        <v>48</v>
      </c>
      <c r="D2376" s="17" t="s">
        <v>52</v>
      </c>
      <c r="E2376" s="96" t="s">
        <v>38</v>
      </c>
      <c r="F2376" s="96" t="s">
        <v>38</v>
      </c>
      <c r="G2376" s="19">
        <v>0</v>
      </c>
      <c r="H2376" s="96" t="s">
        <v>38</v>
      </c>
      <c r="I2376" s="96" t="s">
        <v>38</v>
      </c>
      <c r="J2376" s="19">
        <v>1442.5</v>
      </c>
      <c r="K2376" s="19">
        <v>0</v>
      </c>
      <c r="L2376" t="str">
        <f>VLOOKUP(LEFT(A2376,FIND("-",A2376)-1),MASTER!A:C,2,FALSE())</f>
        <v>Gold</v>
      </c>
      <c r="M2376" t="str">
        <f>VLOOKUP(LEFT(A2376,FIND("-",A2376)-1),MASTER!A:C,3,FALSE())</f>
        <v>Sale</v>
      </c>
      <c r="N2376" t="str">
        <f t="shared" si="198"/>
        <v/>
      </c>
      <c r="O2376" t="str">
        <f t="shared" si="199"/>
        <v/>
      </c>
      <c r="P2376">
        <f t="shared" si="200"/>
        <v>0</v>
      </c>
      <c r="Q2376">
        <f t="shared" si="201"/>
        <v>0</v>
      </c>
      <c r="R2376">
        <f t="shared" si="202"/>
        <v>0</v>
      </c>
    </row>
    <row r="2377" spans="1:18" ht="15" customHeight="1">
      <c r="A2377" s="17" t="s">
        <v>278</v>
      </c>
      <c r="B2377" s="17" t="s">
        <v>247</v>
      </c>
      <c r="C2377" s="17" t="s">
        <v>48</v>
      </c>
      <c r="D2377" s="17" t="s">
        <v>53</v>
      </c>
      <c r="E2377" s="96" t="s">
        <v>38</v>
      </c>
      <c r="F2377" s="96" t="s">
        <v>38</v>
      </c>
      <c r="G2377" s="19">
        <v>0</v>
      </c>
      <c r="H2377" s="96" t="s">
        <v>38</v>
      </c>
      <c r="I2377" s="96" t="s">
        <v>38</v>
      </c>
      <c r="J2377" s="19">
        <v>1442.5</v>
      </c>
      <c r="K2377" s="19">
        <v>0</v>
      </c>
      <c r="L2377" t="str">
        <f>VLOOKUP(LEFT(A2377,FIND("-",A2377)-1),MASTER!A:C,2,FALSE())</f>
        <v>Gold</v>
      </c>
      <c r="M2377" t="str">
        <f>VLOOKUP(LEFT(A2377,FIND("-",A2377)-1),MASTER!A:C,3,FALSE())</f>
        <v>Sale</v>
      </c>
      <c r="N2377" t="str">
        <f t="shared" si="198"/>
        <v/>
      </c>
      <c r="O2377" t="str">
        <f t="shared" si="199"/>
        <v/>
      </c>
      <c r="P2377">
        <f t="shared" si="200"/>
        <v>0</v>
      </c>
      <c r="Q2377">
        <f t="shared" si="201"/>
        <v>0</v>
      </c>
      <c r="R2377">
        <f t="shared" si="202"/>
        <v>0</v>
      </c>
    </row>
    <row r="2378" spans="1:18" ht="15" customHeight="1">
      <c r="A2378" s="17" t="s">
        <v>278</v>
      </c>
      <c r="B2378" s="17" t="s">
        <v>247</v>
      </c>
      <c r="C2378" s="17" t="s">
        <v>48</v>
      </c>
      <c r="D2378" s="17" t="s">
        <v>54</v>
      </c>
      <c r="E2378" s="96" t="s">
        <v>38</v>
      </c>
      <c r="F2378" s="96" t="s">
        <v>38</v>
      </c>
      <c r="G2378" s="19">
        <v>0</v>
      </c>
      <c r="H2378" s="96" t="s">
        <v>38</v>
      </c>
      <c r="I2378" s="96" t="s">
        <v>38</v>
      </c>
      <c r="J2378" s="19">
        <v>74.08</v>
      </c>
      <c r="K2378" s="19">
        <v>0</v>
      </c>
      <c r="L2378" t="str">
        <f>VLOOKUP(LEFT(A2378,FIND("-",A2378)-1),MASTER!A:C,2,FALSE())</f>
        <v>Gold</v>
      </c>
      <c r="M2378" t="str">
        <f>VLOOKUP(LEFT(A2378,FIND("-",A2378)-1),MASTER!A:C,3,FALSE())</f>
        <v>Sale</v>
      </c>
      <c r="N2378" t="str">
        <f t="shared" si="198"/>
        <v/>
      </c>
      <c r="O2378" t="str">
        <f t="shared" si="199"/>
        <v/>
      </c>
      <c r="P2378">
        <f t="shared" si="200"/>
        <v>0</v>
      </c>
      <c r="Q2378">
        <f t="shared" si="201"/>
        <v>0</v>
      </c>
      <c r="R2378">
        <f t="shared" si="202"/>
        <v>0</v>
      </c>
    </row>
    <row r="2379" spans="1:18" ht="15" customHeight="1">
      <c r="A2379" s="17" t="s">
        <v>278</v>
      </c>
      <c r="B2379" s="17" t="s">
        <v>247</v>
      </c>
      <c r="C2379" s="17" t="s">
        <v>48</v>
      </c>
      <c r="D2379" s="17" t="s">
        <v>55</v>
      </c>
      <c r="E2379" s="96" t="s">
        <v>38</v>
      </c>
      <c r="F2379" s="96" t="s">
        <v>38</v>
      </c>
      <c r="G2379" s="19">
        <v>0</v>
      </c>
      <c r="H2379" s="96" t="s">
        <v>38</v>
      </c>
      <c r="I2379" s="96" t="s">
        <v>38</v>
      </c>
      <c r="J2379" s="19">
        <v>74.08</v>
      </c>
      <c r="K2379" s="19">
        <v>0</v>
      </c>
      <c r="L2379" t="str">
        <f>VLOOKUP(LEFT(A2379,FIND("-",A2379)-1),MASTER!A:C,2,FALSE())</f>
        <v>Gold</v>
      </c>
      <c r="M2379" t="str">
        <f>VLOOKUP(LEFT(A2379,FIND("-",A2379)-1),MASTER!A:C,3,FALSE())</f>
        <v>Sale</v>
      </c>
      <c r="N2379" t="str">
        <f t="shared" si="198"/>
        <v/>
      </c>
      <c r="O2379" t="str">
        <f t="shared" si="199"/>
        <v/>
      </c>
      <c r="P2379">
        <f t="shared" si="200"/>
        <v>0</v>
      </c>
      <c r="Q2379">
        <f t="shared" si="201"/>
        <v>0</v>
      </c>
      <c r="R2379">
        <f t="shared" si="202"/>
        <v>0</v>
      </c>
    </row>
    <row r="2380" spans="1:18" ht="15" customHeight="1">
      <c r="A2380" s="17" t="s">
        <v>278</v>
      </c>
      <c r="B2380" s="17" t="s">
        <v>247</v>
      </c>
      <c r="C2380" s="17" t="s">
        <v>48</v>
      </c>
      <c r="D2380" s="17" t="s">
        <v>52</v>
      </c>
      <c r="E2380" s="96" t="s">
        <v>38</v>
      </c>
      <c r="F2380" s="96" t="s">
        <v>38</v>
      </c>
      <c r="G2380" s="19">
        <v>0</v>
      </c>
      <c r="H2380" s="96" t="s">
        <v>38</v>
      </c>
      <c r="I2380" s="96" t="s">
        <v>38</v>
      </c>
      <c r="J2380" s="19">
        <v>15.9</v>
      </c>
      <c r="K2380" s="19">
        <v>0</v>
      </c>
      <c r="L2380" t="str">
        <f>VLOOKUP(LEFT(A2380,FIND("-",A2380)-1),MASTER!A:C,2,FALSE())</f>
        <v>Gold</v>
      </c>
      <c r="M2380" t="str">
        <f>VLOOKUP(LEFT(A2380,FIND("-",A2380)-1),MASTER!A:C,3,FALSE())</f>
        <v>Sale</v>
      </c>
      <c r="N2380" t="str">
        <f t="shared" si="198"/>
        <v/>
      </c>
      <c r="O2380" t="str">
        <f t="shared" si="199"/>
        <v/>
      </c>
      <c r="P2380">
        <f t="shared" si="200"/>
        <v>0</v>
      </c>
      <c r="Q2380">
        <f t="shared" si="201"/>
        <v>0</v>
      </c>
      <c r="R2380">
        <f t="shared" si="202"/>
        <v>0</v>
      </c>
    </row>
    <row r="2381" spans="1:18" ht="15" customHeight="1">
      <c r="A2381" s="17" t="s">
        <v>278</v>
      </c>
      <c r="B2381" s="17" t="s">
        <v>247</v>
      </c>
      <c r="C2381" s="17" t="s">
        <v>48</v>
      </c>
      <c r="D2381" s="17" t="s">
        <v>53</v>
      </c>
      <c r="E2381" s="96" t="s">
        <v>38</v>
      </c>
      <c r="F2381" s="96" t="s">
        <v>38</v>
      </c>
      <c r="G2381" s="19">
        <v>0</v>
      </c>
      <c r="H2381" s="96" t="s">
        <v>38</v>
      </c>
      <c r="I2381" s="96" t="s">
        <v>38</v>
      </c>
      <c r="J2381" s="19">
        <v>15.9</v>
      </c>
      <c r="K2381" s="19">
        <v>0</v>
      </c>
      <c r="L2381" t="str">
        <f>VLOOKUP(LEFT(A2381,FIND("-",A2381)-1),MASTER!A:C,2,FALSE())</f>
        <v>Gold</v>
      </c>
      <c r="M2381" t="str">
        <f>VLOOKUP(LEFT(A2381,FIND("-",A2381)-1),MASTER!A:C,3,FALSE())</f>
        <v>Sale</v>
      </c>
      <c r="N2381" t="str">
        <f t="shared" si="198"/>
        <v/>
      </c>
      <c r="O2381" t="str">
        <f t="shared" si="199"/>
        <v/>
      </c>
      <c r="P2381">
        <f t="shared" si="200"/>
        <v>0</v>
      </c>
      <c r="Q2381">
        <f t="shared" si="201"/>
        <v>0</v>
      </c>
      <c r="R2381">
        <f t="shared" si="202"/>
        <v>0</v>
      </c>
    </row>
    <row r="2382" spans="1:18" ht="15" customHeight="1">
      <c r="A2382" s="17" t="s">
        <v>278</v>
      </c>
      <c r="B2382" s="17" t="s">
        <v>247</v>
      </c>
      <c r="C2382" s="17" t="s">
        <v>48</v>
      </c>
      <c r="D2382" s="17" t="s">
        <v>60</v>
      </c>
      <c r="E2382" s="96" t="s">
        <v>38</v>
      </c>
      <c r="F2382" s="96" t="s">
        <v>38</v>
      </c>
      <c r="G2382" s="19">
        <v>0</v>
      </c>
      <c r="H2382" s="96" t="s">
        <v>38</v>
      </c>
      <c r="I2382" s="96" t="s">
        <v>38</v>
      </c>
      <c r="J2382" s="19">
        <v>9716.98</v>
      </c>
      <c r="K2382" s="19">
        <v>0</v>
      </c>
      <c r="L2382" t="str">
        <f>VLOOKUP(LEFT(A2382,FIND("-",A2382)-1),MASTER!A:C,2,FALSE())</f>
        <v>Gold</v>
      </c>
      <c r="M2382" t="str">
        <f>VLOOKUP(LEFT(A2382,FIND("-",A2382)-1),MASTER!A:C,3,FALSE())</f>
        <v>Sale</v>
      </c>
      <c r="N2382" t="str">
        <f t="shared" si="198"/>
        <v/>
      </c>
      <c r="O2382" t="str">
        <f t="shared" si="199"/>
        <v/>
      </c>
      <c r="P2382">
        <f t="shared" si="200"/>
        <v>0</v>
      </c>
      <c r="Q2382">
        <f t="shared" si="201"/>
        <v>0</v>
      </c>
      <c r="R2382">
        <f t="shared" si="202"/>
        <v>0</v>
      </c>
    </row>
    <row r="2383" spans="1:18" ht="15" customHeight="1">
      <c r="A2383" s="17" t="s">
        <v>278</v>
      </c>
      <c r="B2383" s="17" t="s">
        <v>247</v>
      </c>
      <c r="C2383" s="17" t="s">
        <v>48</v>
      </c>
      <c r="D2383" s="17" t="s">
        <v>61</v>
      </c>
      <c r="E2383" s="96" t="s">
        <v>38</v>
      </c>
      <c r="F2383" s="96" t="s">
        <v>38</v>
      </c>
      <c r="G2383" s="19">
        <v>0</v>
      </c>
      <c r="H2383" s="96" t="s">
        <v>38</v>
      </c>
      <c r="I2383" s="96" t="s">
        <v>38</v>
      </c>
      <c r="J2383" s="19">
        <v>9716.98</v>
      </c>
      <c r="K2383" s="19">
        <v>0</v>
      </c>
      <c r="L2383" t="str">
        <f>VLOOKUP(LEFT(A2383,FIND("-",A2383)-1),MASTER!A:C,2,FALSE())</f>
        <v>Gold</v>
      </c>
      <c r="M2383" t="str">
        <f>VLOOKUP(LEFT(A2383,FIND("-",A2383)-1),MASTER!A:C,3,FALSE())</f>
        <v>Sale</v>
      </c>
      <c r="N2383" t="str">
        <f t="shared" si="198"/>
        <v/>
      </c>
      <c r="O2383" t="str">
        <f t="shared" si="199"/>
        <v/>
      </c>
      <c r="P2383">
        <f t="shared" si="200"/>
        <v>0</v>
      </c>
      <c r="Q2383">
        <f t="shared" si="201"/>
        <v>0</v>
      </c>
      <c r="R2383">
        <f t="shared" si="202"/>
        <v>0</v>
      </c>
    </row>
    <row r="2384" spans="1:18" ht="15" customHeight="1">
      <c r="A2384" s="17" t="s">
        <v>278</v>
      </c>
      <c r="B2384" s="17" t="s">
        <v>247</v>
      </c>
      <c r="C2384" s="17" t="s">
        <v>48</v>
      </c>
      <c r="D2384" s="17" t="s">
        <v>60</v>
      </c>
      <c r="E2384" s="96" t="s">
        <v>38</v>
      </c>
      <c r="F2384" s="96" t="s">
        <v>38</v>
      </c>
      <c r="G2384" s="19">
        <v>0</v>
      </c>
      <c r="H2384" s="96" t="s">
        <v>38</v>
      </c>
      <c r="I2384" s="96" t="s">
        <v>38</v>
      </c>
      <c r="J2384" s="19">
        <v>1.2</v>
      </c>
      <c r="K2384" s="19">
        <v>0</v>
      </c>
      <c r="L2384" t="str">
        <f>VLOOKUP(LEFT(A2384,FIND("-",A2384)-1),MASTER!A:C,2,FALSE())</f>
        <v>Gold</v>
      </c>
      <c r="M2384" t="str">
        <f>VLOOKUP(LEFT(A2384,FIND("-",A2384)-1),MASTER!A:C,3,FALSE())</f>
        <v>Sale</v>
      </c>
      <c r="N2384" t="str">
        <f t="shared" si="198"/>
        <v/>
      </c>
      <c r="O2384" t="str">
        <f t="shared" si="199"/>
        <v/>
      </c>
      <c r="P2384">
        <f t="shared" si="200"/>
        <v>0</v>
      </c>
      <c r="Q2384">
        <f t="shared" si="201"/>
        <v>0</v>
      </c>
      <c r="R2384">
        <f t="shared" si="202"/>
        <v>0</v>
      </c>
    </row>
    <row r="2385" spans="1:18" ht="15" customHeight="1">
      <c r="A2385" s="17" t="s">
        <v>278</v>
      </c>
      <c r="B2385" s="17" t="s">
        <v>247</v>
      </c>
      <c r="C2385" s="17" t="s">
        <v>48</v>
      </c>
      <c r="D2385" s="17" t="s">
        <v>61</v>
      </c>
      <c r="E2385" s="96" t="s">
        <v>38</v>
      </c>
      <c r="F2385" s="96" t="s">
        <v>38</v>
      </c>
      <c r="G2385" s="19">
        <v>0</v>
      </c>
      <c r="H2385" s="96" t="s">
        <v>38</v>
      </c>
      <c r="I2385" s="96" t="s">
        <v>38</v>
      </c>
      <c r="J2385" s="19">
        <v>1.2</v>
      </c>
      <c r="K2385" s="19">
        <v>0</v>
      </c>
      <c r="L2385" t="str">
        <f>VLOOKUP(LEFT(A2385,FIND("-",A2385)-1),MASTER!A:C,2,FALSE())</f>
        <v>Gold</v>
      </c>
      <c r="M2385" t="str">
        <f>VLOOKUP(LEFT(A2385,FIND("-",A2385)-1),MASTER!A:C,3,FALSE())</f>
        <v>Sale</v>
      </c>
      <c r="N2385" t="str">
        <f t="shared" si="198"/>
        <v/>
      </c>
      <c r="O2385" t="str">
        <f t="shared" si="199"/>
        <v/>
      </c>
      <c r="P2385">
        <f t="shared" si="200"/>
        <v>0</v>
      </c>
      <c r="Q2385">
        <f t="shared" si="201"/>
        <v>0</v>
      </c>
      <c r="R2385">
        <f t="shared" si="202"/>
        <v>0</v>
      </c>
    </row>
    <row r="2386" spans="1:18" ht="15" customHeight="1">
      <c r="A2386" s="17" t="s">
        <v>278</v>
      </c>
      <c r="B2386" s="17" t="s">
        <v>247</v>
      </c>
      <c r="C2386" s="17" t="s">
        <v>48</v>
      </c>
      <c r="D2386" s="17" t="s">
        <v>60</v>
      </c>
      <c r="E2386" s="96" t="s">
        <v>38</v>
      </c>
      <c r="F2386" s="96" t="s">
        <v>38</v>
      </c>
      <c r="G2386" s="19">
        <v>0</v>
      </c>
      <c r="H2386" s="96" t="s">
        <v>38</v>
      </c>
      <c r="I2386" s="96" t="s">
        <v>38</v>
      </c>
      <c r="J2386" s="19">
        <v>19.489999999999998</v>
      </c>
      <c r="K2386" s="19">
        <v>0</v>
      </c>
      <c r="L2386" t="str">
        <f>VLOOKUP(LEFT(A2386,FIND("-",A2386)-1),MASTER!A:C,2,FALSE())</f>
        <v>Gold</v>
      </c>
      <c r="M2386" t="str">
        <f>VLOOKUP(LEFT(A2386,FIND("-",A2386)-1),MASTER!A:C,3,FALSE())</f>
        <v>Sale</v>
      </c>
      <c r="N2386" t="str">
        <f t="shared" si="198"/>
        <v/>
      </c>
      <c r="O2386" t="str">
        <f t="shared" si="199"/>
        <v/>
      </c>
      <c r="P2386">
        <f t="shared" si="200"/>
        <v>0</v>
      </c>
      <c r="Q2386">
        <f t="shared" si="201"/>
        <v>0</v>
      </c>
      <c r="R2386">
        <f t="shared" si="202"/>
        <v>0</v>
      </c>
    </row>
    <row r="2387" spans="1:18" ht="15" customHeight="1">
      <c r="A2387" s="17" t="s">
        <v>278</v>
      </c>
      <c r="B2387" s="17" t="s">
        <v>247</v>
      </c>
      <c r="C2387" s="17" t="s">
        <v>48</v>
      </c>
      <c r="D2387" s="17" t="s">
        <v>61</v>
      </c>
      <c r="E2387" s="96" t="s">
        <v>38</v>
      </c>
      <c r="F2387" s="96" t="s">
        <v>38</v>
      </c>
      <c r="G2387" s="19">
        <v>0</v>
      </c>
      <c r="H2387" s="96" t="s">
        <v>38</v>
      </c>
      <c r="I2387" s="96" t="s">
        <v>38</v>
      </c>
      <c r="J2387" s="19">
        <v>19.489999999999998</v>
      </c>
      <c r="K2387" s="19">
        <v>0</v>
      </c>
      <c r="L2387" t="str">
        <f>VLOOKUP(LEFT(A2387,FIND("-",A2387)-1),MASTER!A:C,2,FALSE())</f>
        <v>Gold</v>
      </c>
      <c r="M2387" t="str">
        <f>VLOOKUP(LEFT(A2387,FIND("-",A2387)-1),MASTER!A:C,3,FALSE())</f>
        <v>Sale</v>
      </c>
      <c r="N2387" t="str">
        <f t="shared" si="198"/>
        <v/>
      </c>
      <c r="O2387" t="str">
        <f t="shared" si="199"/>
        <v/>
      </c>
      <c r="P2387">
        <f t="shared" si="200"/>
        <v>0</v>
      </c>
      <c r="Q2387">
        <f t="shared" si="201"/>
        <v>0</v>
      </c>
      <c r="R2387">
        <f t="shared" si="202"/>
        <v>0</v>
      </c>
    </row>
    <row r="2388" spans="1:18" ht="15" customHeight="1">
      <c r="A2388" s="17" t="s">
        <v>278</v>
      </c>
      <c r="B2388" s="17" t="s">
        <v>247</v>
      </c>
      <c r="C2388" s="17" t="s">
        <v>48</v>
      </c>
      <c r="D2388" s="17" t="s">
        <v>42</v>
      </c>
      <c r="E2388" s="96" t="s">
        <v>38</v>
      </c>
      <c r="F2388" s="96" t="s">
        <v>38</v>
      </c>
      <c r="G2388" s="19">
        <v>0.36</v>
      </c>
      <c r="H2388" s="96" t="s">
        <v>38</v>
      </c>
      <c r="I2388" s="96" t="s">
        <v>38</v>
      </c>
      <c r="J2388" s="19">
        <v>0</v>
      </c>
      <c r="K2388" s="19">
        <v>0</v>
      </c>
      <c r="L2388" t="str">
        <f>VLOOKUP(LEFT(A2388,FIND("-",A2388)-1),MASTER!A:C,2,FALSE())</f>
        <v>Gold</v>
      </c>
      <c r="M2388" t="str">
        <f>VLOOKUP(LEFT(A2388,FIND("-",A2388)-1),MASTER!A:C,3,FALSE())</f>
        <v>Sale</v>
      </c>
      <c r="N2388" t="str">
        <f t="shared" si="198"/>
        <v/>
      </c>
      <c r="O2388" t="str">
        <f t="shared" si="199"/>
        <v/>
      </c>
      <c r="P2388">
        <f t="shared" si="200"/>
        <v>0</v>
      </c>
      <c r="Q2388">
        <f t="shared" si="201"/>
        <v>0</v>
      </c>
      <c r="R2388">
        <f t="shared" si="202"/>
        <v>0</v>
      </c>
    </row>
    <row r="2389" spans="1:18" ht="15" customHeight="1">
      <c r="A2389" s="17" t="s">
        <v>278</v>
      </c>
      <c r="B2389" s="17" t="s">
        <v>247</v>
      </c>
      <c r="C2389" s="17" t="s">
        <v>48</v>
      </c>
      <c r="D2389" s="17" t="s">
        <v>43</v>
      </c>
      <c r="E2389" s="96" t="s">
        <v>38</v>
      </c>
      <c r="F2389" s="96" t="s">
        <v>38</v>
      </c>
      <c r="G2389" s="19">
        <v>2579719</v>
      </c>
      <c r="H2389" s="96" t="s">
        <v>38</v>
      </c>
      <c r="I2389" s="96" t="s">
        <v>38</v>
      </c>
      <c r="J2389" s="19">
        <v>0</v>
      </c>
      <c r="K2389" s="19">
        <v>0</v>
      </c>
      <c r="L2389" t="str">
        <f>VLOOKUP(LEFT(A2389,FIND("-",A2389)-1),MASTER!A:C,2,FALSE())</f>
        <v>Gold</v>
      </c>
      <c r="M2389" t="str">
        <f>VLOOKUP(LEFT(A2389,FIND("-",A2389)-1),MASTER!A:C,3,FALSE())</f>
        <v>Sale</v>
      </c>
      <c r="N2389" t="str">
        <f t="shared" si="198"/>
        <v/>
      </c>
      <c r="O2389" t="str">
        <f t="shared" si="199"/>
        <v/>
      </c>
      <c r="P2389">
        <f t="shared" si="200"/>
        <v>0</v>
      </c>
      <c r="Q2389">
        <f t="shared" si="201"/>
        <v>0</v>
      </c>
      <c r="R2389">
        <f t="shared" si="202"/>
        <v>0</v>
      </c>
    </row>
    <row r="2390" spans="1:18" ht="15" customHeight="1">
      <c r="A2390" s="17" t="s">
        <v>279</v>
      </c>
      <c r="B2390" s="17" t="s">
        <v>247</v>
      </c>
      <c r="C2390" s="17" t="s">
        <v>48</v>
      </c>
      <c r="D2390" s="17" t="s">
        <v>49</v>
      </c>
      <c r="E2390" s="96" t="s">
        <v>38</v>
      </c>
      <c r="F2390" s="19">
        <v>0</v>
      </c>
      <c r="G2390" s="19">
        <v>0</v>
      </c>
      <c r="H2390" s="97">
        <v>0.4</v>
      </c>
      <c r="I2390" s="19">
        <v>6873.46</v>
      </c>
      <c r="J2390" s="19">
        <v>2735.64</v>
      </c>
      <c r="K2390" s="19">
        <v>2735.64</v>
      </c>
      <c r="L2390" t="str">
        <f>VLOOKUP(LEFT(A2390,FIND("-",A2390)-1),MASTER!A:C,2,FALSE())</f>
        <v>Gold</v>
      </c>
      <c r="M2390" t="str">
        <f>VLOOKUP(LEFT(A2390,FIND("-",A2390)-1),MASTER!A:C,3,FALSE())</f>
        <v>Sale</v>
      </c>
      <c r="N2390">
        <f t="shared" si="198"/>
        <v>0.4</v>
      </c>
      <c r="O2390">
        <f t="shared" si="199"/>
        <v>6873.46</v>
      </c>
      <c r="P2390">
        <f t="shared" si="200"/>
        <v>2749.384</v>
      </c>
      <c r="Q2390">
        <f t="shared" si="201"/>
        <v>2749.384</v>
      </c>
      <c r="R2390">
        <f t="shared" si="202"/>
        <v>0</v>
      </c>
    </row>
    <row r="2391" spans="1:18" ht="15" customHeight="1">
      <c r="A2391" s="17" t="s">
        <v>279</v>
      </c>
      <c r="B2391" s="17" t="s">
        <v>247</v>
      </c>
      <c r="C2391" s="17" t="s">
        <v>48</v>
      </c>
      <c r="D2391" s="17" t="s">
        <v>56</v>
      </c>
      <c r="E2391" s="96" t="s">
        <v>38</v>
      </c>
      <c r="F2391" s="96" t="s">
        <v>38</v>
      </c>
      <c r="G2391" s="19">
        <v>0</v>
      </c>
      <c r="H2391" s="96" t="s">
        <v>38</v>
      </c>
      <c r="I2391" s="96" t="s">
        <v>38</v>
      </c>
      <c r="J2391" s="19">
        <v>840</v>
      </c>
      <c r="K2391" s="19">
        <v>840</v>
      </c>
      <c r="L2391" t="str">
        <f>VLOOKUP(LEFT(A2391,FIND("-",A2391)-1),MASTER!A:C,2,FALSE())</f>
        <v>Gold</v>
      </c>
      <c r="M2391" t="str">
        <f>VLOOKUP(LEFT(A2391,FIND("-",A2391)-1),MASTER!A:C,3,FALSE())</f>
        <v>Sale</v>
      </c>
      <c r="N2391" t="str">
        <f t="shared" si="198"/>
        <v/>
      </c>
      <c r="O2391" t="str">
        <f t="shared" si="199"/>
        <v/>
      </c>
      <c r="P2391">
        <f t="shared" si="200"/>
        <v>0</v>
      </c>
      <c r="Q2391">
        <f t="shared" si="201"/>
        <v>0</v>
      </c>
      <c r="R2391">
        <f t="shared" si="202"/>
        <v>0</v>
      </c>
    </row>
    <row r="2392" spans="1:18" ht="15" customHeight="1">
      <c r="A2392" s="17" t="s">
        <v>279</v>
      </c>
      <c r="B2392" s="17" t="s">
        <v>247</v>
      </c>
      <c r="C2392" s="17" t="s">
        <v>48</v>
      </c>
      <c r="D2392" s="17" t="s">
        <v>52</v>
      </c>
      <c r="E2392" s="96" t="s">
        <v>38</v>
      </c>
      <c r="F2392" s="96" t="s">
        <v>38</v>
      </c>
      <c r="G2392" s="19">
        <v>0</v>
      </c>
      <c r="H2392" s="96" t="s">
        <v>38</v>
      </c>
      <c r="I2392" s="96" t="s">
        <v>38</v>
      </c>
      <c r="J2392" s="19">
        <v>41.03</v>
      </c>
      <c r="K2392" s="19">
        <v>0</v>
      </c>
      <c r="L2392" t="str">
        <f>VLOOKUP(LEFT(A2392,FIND("-",A2392)-1),MASTER!A:C,2,FALSE())</f>
        <v>Gold</v>
      </c>
      <c r="M2392" t="str">
        <f>VLOOKUP(LEFT(A2392,FIND("-",A2392)-1),MASTER!A:C,3,FALSE())</f>
        <v>Sale</v>
      </c>
      <c r="N2392" t="str">
        <f t="shared" si="198"/>
        <v/>
      </c>
      <c r="O2392" t="str">
        <f t="shared" si="199"/>
        <v/>
      </c>
      <c r="P2392">
        <f t="shared" si="200"/>
        <v>0</v>
      </c>
      <c r="Q2392">
        <f t="shared" si="201"/>
        <v>0</v>
      </c>
      <c r="R2392">
        <f t="shared" si="202"/>
        <v>0</v>
      </c>
    </row>
    <row r="2393" spans="1:18" ht="15" customHeight="1">
      <c r="A2393" s="17" t="s">
        <v>279</v>
      </c>
      <c r="B2393" s="17" t="s">
        <v>247</v>
      </c>
      <c r="C2393" s="17" t="s">
        <v>48</v>
      </c>
      <c r="D2393" s="17" t="s">
        <v>53</v>
      </c>
      <c r="E2393" s="96" t="s">
        <v>38</v>
      </c>
      <c r="F2393" s="96" t="s">
        <v>38</v>
      </c>
      <c r="G2393" s="19">
        <v>0</v>
      </c>
      <c r="H2393" s="96" t="s">
        <v>38</v>
      </c>
      <c r="I2393" s="96" t="s">
        <v>38</v>
      </c>
      <c r="J2393" s="19">
        <v>41.03</v>
      </c>
      <c r="K2393" s="19">
        <v>0</v>
      </c>
      <c r="L2393" t="str">
        <f>VLOOKUP(LEFT(A2393,FIND("-",A2393)-1),MASTER!A:C,2,FALSE())</f>
        <v>Gold</v>
      </c>
      <c r="M2393" t="str">
        <f>VLOOKUP(LEFT(A2393,FIND("-",A2393)-1),MASTER!A:C,3,FALSE())</f>
        <v>Sale</v>
      </c>
      <c r="N2393" t="str">
        <f t="shared" si="198"/>
        <v/>
      </c>
      <c r="O2393" t="str">
        <f t="shared" si="199"/>
        <v/>
      </c>
      <c r="P2393">
        <f t="shared" si="200"/>
        <v>0</v>
      </c>
      <c r="Q2393">
        <f t="shared" si="201"/>
        <v>0</v>
      </c>
      <c r="R2393">
        <f t="shared" si="202"/>
        <v>0</v>
      </c>
    </row>
    <row r="2394" spans="1:18" ht="15" customHeight="1">
      <c r="A2394" s="17" t="s">
        <v>279</v>
      </c>
      <c r="B2394" s="17" t="s">
        <v>247</v>
      </c>
      <c r="C2394" s="17" t="s">
        <v>48</v>
      </c>
      <c r="D2394" s="17" t="s">
        <v>52</v>
      </c>
      <c r="E2394" s="96" t="s">
        <v>38</v>
      </c>
      <c r="F2394" s="96" t="s">
        <v>38</v>
      </c>
      <c r="G2394" s="19">
        <v>0</v>
      </c>
      <c r="H2394" s="96" t="s">
        <v>38</v>
      </c>
      <c r="I2394" s="96" t="s">
        <v>38</v>
      </c>
      <c r="J2394" s="19">
        <v>12.6</v>
      </c>
      <c r="K2394" s="19">
        <v>0</v>
      </c>
      <c r="L2394" t="str">
        <f>VLOOKUP(LEFT(A2394,FIND("-",A2394)-1),MASTER!A:C,2,FALSE())</f>
        <v>Gold</v>
      </c>
      <c r="M2394" t="str">
        <f>VLOOKUP(LEFT(A2394,FIND("-",A2394)-1),MASTER!A:C,3,FALSE())</f>
        <v>Sale</v>
      </c>
      <c r="N2394" t="str">
        <f t="shared" si="198"/>
        <v/>
      </c>
      <c r="O2394" t="str">
        <f t="shared" si="199"/>
        <v/>
      </c>
      <c r="P2394">
        <f t="shared" si="200"/>
        <v>0</v>
      </c>
      <c r="Q2394">
        <f t="shared" si="201"/>
        <v>0</v>
      </c>
      <c r="R2394">
        <f t="shared" si="202"/>
        <v>0</v>
      </c>
    </row>
    <row r="2395" spans="1:18" ht="15" customHeight="1">
      <c r="A2395" s="17" t="s">
        <v>279</v>
      </c>
      <c r="B2395" s="17" t="s">
        <v>247</v>
      </c>
      <c r="C2395" s="17" t="s">
        <v>48</v>
      </c>
      <c r="D2395" s="17" t="s">
        <v>53</v>
      </c>
      <c r="E2395" s="96" t="s">
        <v>38</v>
      </c>
      <c r="F2395" s="96" t="s">
        <v>38</v>
      </c>
      <c r="G2395" s="19">
        <v>0</v>
      </c>
      <c r="H2395" s="96" t="s">
        <v>38</v>
      </c>
      <c r="I2395" s="96" t="s">
        <v>38</v>
      </c>
      <c r="J2395" s="19">
        <v>12.6</v>
      </c>
      <c r="K2395" s="19">
        <v>0</v>
      </c>
      <c r="L2395" t="str">
        <f>VLOOKUP(LEFT(A2395,FIND("-",A2395)-1),MASTER!A:C,2,FALSE())</f>
        <v>Gold</v>
      </c>
      <c r="M2395" t="str">
        <f>VLOOKUP(LEFT(A2395,FIND("-",A2395)-1),MASTER!A:C,3,FALSE())</f>
        <v>Sale</v>
      </c>
      <c r="N2395" t="str">
        <f t="shared" si="198"/>
        <v/>
      </c>
      <c r="O2395" t="str">
        <f t="shared" si="199"/>
        <v/>
      </c>
      <c r="P2395">
        <f t="shared" si="200"/>
        <v>0</v>
      </c>
      <c r="Q2395">
        <f t="shared" si="201"/>
        <v>0</v>
      </c>
      <c r="R2395">
        <f t="shared" si="202"/>
        <v>0</v>
      </c>
    </row>
    <row r="2396" spans="1:18" ht="15" customHeight="1">
      <c r="A2396" s="17" t="s">
        <v>279</v>
      </c>
      <c r="B2396" s="17" t="s">
        <v>247</v>
      </c>
      <c r="C2396" s="17" t="s">
        <v>48</v>
      </c>
      <c r="D2396" s="17" t="s">
        <v>42</v>
      </c>
      <c r="E2396" s="96" t="s">
        <v>38</v>
      </c>
      <c r="F2396" s="96" t="s">
        <v>38</v>
      </c>
      <c r="G2396" s="19">
        <v>0</v>
      </c>
      <c r="H2396" s="96" t="s">
        <v>38</v>
      </c>
      <c r="I2396" s="96" t="s">
        <v>38</v>
      </c>
      <c r="J2396" s="19">
        <v>0.1</v>
      </c>
      <c r="K2396" s="19">
        <v>0</v>
      </c>
      <c r="L2396" t="str">
        <f>VLOOKUP(LEFT(A2396,FIND("-",A2396)-1),MASTER!A:C,2,FALSE())</f>
        <v>Gold</v>
      </c>
      <c r="M2396" t="str">
        <f>VLOOKUP(LEFT(A2396,FIND("-",A2396)-1),MASTER!A:C,3,FALSE())</f>
        <v>Sale</v>
      </c>
      <c r="N2396" t="str">
        <f t="shared" si="198"/>
        <v/>
      </c>
      <c r="O2396" t="str">
        <f t="shared" si="199"/>
        <v/>
      </c>
      <c r="P2396">
        <f t="shared" si="200"/>
        <v>0</v>
      </c>
      <c r="Q2396">
        <f t="shared" si="201"/>
        <v>0</v>
      </c>
      <c r="R2396">
        <f t="shared" si="202"/>
        <v>0</v>
      </c>
    </row>
    <row r="2397" spans="1:18" ht="15" customHeight="1">
      <c r="A2397" s="17" t="s">
        <v>279</v>
      </c>
      <c r="B2397" s="17" t="s">
        <v>247</v>
      </c>
      <c r="C2397" s="17" t="s">
        <v>48</v>
      </c>
      <c r="D2397" s="17" t="s">
        <v>43</v>
      </c>
      <c r="E2397" s="96" t="s">
        <v>38</v>
      </c>
      <c r="F2397" s="96" t="s">
        <v>38</v>
      </c>
      <c r="G2397" s="19">
        <v>3683</v>
      </c>
      <c r="H2397" s="96" t="s">
        <v>38</v>
      </c>
      <c r="I2397" s="96" t="s">
        <v>38</v>
      </c>
      <c r="J2397" s="19">
        <v>0</v>
      </c>
      <c r="K2397" s="19">
        <v>0</v>
      </c>
      <c r="L2397" t="str">
        <f>VLOOKUP(LEFT(A2397,FIND("-",A2397)-1),MASTER!A:C,2,FALSE())</f>
        <v>Gold</v>
      </c>
      <c r="M2397" t="str">
        <f>VLOOKUP(LEFT(A2397,FIND("-",A2397)-1),MASTER!A:C,3,FALSE())</f>
        <v>Sale</v>
      </c>
      <c r="N2397" t="str">
        <f t="shared" si="198"/>
        <v/>
      </c>
      <c r="O2397" t="str">
        <f t="shared" si="199"/>
        <v/>
      </c>
      <c r="P2397">
        <f t="shared" si="200"/>
        <v>0</v>
      </c>
      <c r="Q2397">
        <f t="shared" si="201"/>
        <v>0</v>
      </c>
      <c r="R2397">
        <f t="shared" si="202"/>
        <v>0</v>
      </c>
    </row>
    <row r="2398" spans="1:18" ht="15" customHeight="1">
      <c r="A2398" s="17" t="s">
        <v>281</v>
      </c>
      <c r="B2398" s="17" t="s">
        <v>247</v>
      </c>
      <c r="C2398" s="17" t="s">
        <v>48</v>
      </c>
      <c r="D2398" s="17" t="s">
        <v>49</v>
      </c>
      <c r="E2398" s="96" t="s">
        <v>38</v>
      </c>
      <c r="F2398" s="19">
        <v>0</v>
      </c>
      <c r="G2398" s="19">
        <v>0</v>
      </c>
      <c r="H2398" s="97">
        <v>149.04900000000001</v>
      </c>
      <c r="I2398" s="19">
        <v>6873.46</v>
      </c>
      <c r="J2398" s="19">
        <v>1024483.19</v>
      </c>
      <c r="K2398" s="19">
        <v>1024483.19</v>
      </c>
      <c r="L2398" t="str">
        <f>VLOOKUP(LEFT(A2398,FIND("-",A2398)-1),MASTER!A:C,2,FALSE())</f>
        <v>Gold</v>
      </c>
      <c r="M2398" t="str">
        <f>VLOOKUP(LEFT(A2398,FIND("-",A2398)-1),MASTER!A:C,3,FALSE())</f>
        <v>Sale</v>
      </c>
      <c r="N2398">
        <f t="shared" si="198"/>
        <v>149.04900000000001</v>
      </c>
      <c r="O2398">
        <f t="shared" si="199"/>
        <v>6873.46</v>
      </c>
      <c r="P2398">
        <f t="shared" si="200"/>
        <v>1024482.34</v>
      </c>
      <c r="Q2398">
        <f t="shared" si="201"/>
        <v>1024482.34</v>
      </c>
      <c r="R2398">
        <f t="shared" si="202"/>
        <v>0</v>
      </c>
    </row>
    <row r="2399" spans="1:18" ht="15" customHeight="1">
      <c r="A2399" s="17" t="s">
        <v>281</v>
      </c>
      <c r="B2399" s="17" t="s">
        <v>247</v>
      </c>
      <c r="C2399" s="17" t="s">
        <v>48</v>
      </c>
      <c r="D2399" s="17" t="s">
        <v>50</v>
      </c>
      <c r="E2399" s="96" t="s">
        <v>38</v>
      </c>
      <c r="F2399" s="96" t="s">
        <v>38</v>
      </c>
      <c r="G2399" s="19">
        <v>0</v>
      </c>
      <c r="H2399" s="96" t="s">
        <v>38</v>
      </c>
      <c r="I2399" s="96" t="s">
        <v>38</v>
      </c>
      <c r="J2399" s="19">
        <v>25589.89</v>
      </c>
      <c r="K2399" s="19">
        <v>25589.89</v>
      </c>
      <c r="L2399" t="str">
        <f>VLOOKUP(LEFT(A2399,FIND("-",A2399)-1),MASTER!A:C,2,FALSE())</f>
        <v>Gold</v>
      </c>
      <c r="M2399" t="str">
        <f>VLOOKUP(LEFT(A2399,FIND("-",A2399)-1),MASTER!A:C,3,FALSE())</f>
        <v>Sale</v>
      </c>
      <c r="N2399" t="str">
        <f t="shared" si="198"/>
        <v/>
      </c>
      <c r="O2399" t="str">
        <f t="shared" si="199"/>
        <v/>
      </c>
      <c r="P2399">
        <f t="shared" si="200"/>
        <v>0</v>
      </c>
      <c r="Q2399">
        <f t="shared" si="201"/>
        <v>0</v>
      </c>
      <c r="R2399">
        <f t="shared" si="202"/>
        <v>0</v>
      </c>
    </row>
    <row r="2400" spans="1:18" ht="15" customHeight="1">
      <c r="A2400" s="17" t="s">
        <v>281</v>
      </c>
      <c r="B2400" s="17" t="s">
        <v>247</v>
      </c>
      <c r="C2400" s="17" t="s">
        <v>48</v>
      </c>
      <c r="D2400" s="17" t="s">
        <v>52</v>
      </c>
      <c r="E2400" s="96" t="s">
        <v>38</v>
      </c>
      <c r="F2400" s="96" t="s">
        <v>38</v>
      </c>
      <c r="G2400" s="19">
        <v>0</v>
      </c>
      <c r="H2400" s="96" t="s">
        <v>38</v>
      </c>
      <c r="I2400" s="96" t="s">
        <v>38</v>
      </c>
      <c r="J2400" s="19">
        <v>15367.25</v>
      </c>
      <c r="K2400" s="19">
        <v>0</v>
      </c>
      <c r="L2400" t="str">
        <f>VLOOKUP(LEFT(A2400,FIND("-",A2400)-1),MASTER!A:C,2,FALSE())</f>
        <v>Gold</v>
      </c>
      <c r="M2400" t="str">
        <f>VLOOKUP(LEFT(A2400,FIND("-",A2400)-1),MASTER!A:C,3,FALSE())</f>
        <v>Sale</v>
      </c>
      <c r="N2400" t="str">
        <f t="shared" si="198"/>
        <v/>
      </c>
      <c r="O2400" t="str">
        <f t="shared" si="199"/>
        <v/>
      </c>
      <c r="P2400">
        <f t="shared" si="200"/>
        <v>0</v>
      </c>
      <c r="Q2400">
        <f t="shared" si="201"/>
        <v>0</v>
      </c>
      <c r="R2400">
        <f t="shared" si="202"/>
        <v>0</v>
      </c>
    </row>
    <row r="2401" spans="1:18" ht="15" customHeight="1">
      <c r="A2401" s="17" t="s">
        <v>281</v>
      </c>
      <c r="B2401" s="17" t="s">
        <v>247</v>
      </c>
      <c r="C2401" s="17" t="s">
        <v>48</v>
      </c>
      <c r="D2401" s="17" t="s">
        <v>53</v>
      </c>
      <c r="E2401" s="96" t="s">
        <v>38</v>
      </c>
      <c r="F2401" s="96" t="s">
        <v>38</v>
      </c>
      <c r="G2401" s="19">
        <v>0</v>
      </c>
      <c r="H2401" s="96" t="s">
        <v>38</v>
      </c>
      <c r="I2401" s="96" t="s">
        <v>38</v>
      </c>
      <c r="J2401" s="19">
        <v>15367.25</v>
      </c>
      <c r="K2401" s="19">
        <v>0</v>
      </c>
      <c r="L2401" t="str">
        <f>VLOOKUP(LEFT(A2401,FIND("-",A2401)-1),MASTER!A:C,2,FALSE())</f>
        <v>Gold</v>
      </c>
      <c r="M2401" t="str">
        <f>VLOOKUP(LEFT(A2401,FIND("-",A2401)-1),MASTER!A:C,3,FALSE())</f>
        <v>Sale</v>
      </c>
      <c r="N2401" t="str">
        <f t="shared" si="198"/>
        <v/>
      </c>
      <c r="O2401" t="str">
        <f t="shared" si="199"/>
        <v/>
      </c>
      <c r="P2401">
        <f t="shared" si="200"/>
        <v>0</v>
      </c>
      <c r="Q2401">
        <f t="shared" si="201"/>
        <v>0</v>
      </c>
      <c r="R2401">
        <f t="shared" si="202"/>
        <v>0</v>
      </c>
    </row>
    <row r="2402" spans="1:18" ht="15" customHeight="1">
      <c r="A2402" s="17" t="s">
        <v>281</v>
      </c>
      <c r="B2402" s="17" t="s">
        <v>247</v>
      </c>
      <c r="C2402" s="17" t="s">
        <v>48</v>
      </c>
      <c r="D2402" s="17" t="s">
        <v>52</v>
      </c>
      <c r="E2402" s="96" t="s">
        <v>38</v>
      </c>
      <c r="F2402" s="96" t="s">
        <v>38</v>
      </c>
      <c r="G2402" s="19">
        <v>0</v>
      </c>
      <c r="H2402" s="96" t="s">
        <v>38</v>
      </c>
      <c r="I2402" s="96" t="s">
        <v>38</v>
      </c>
      <c r="J2402" s="19">
        <v>383.85</v>
      </c>
      <c r="K2402" s="19">
        <v>0</v>
      </c>
      <c r="L2402" t="str">
        <f>VLOOKUP(LEFT(A2402,FIND("-",A2402)-1),MASTER!A:C,2,FALSE())</f>
        <v>Gold</v>
      </c>
      <c r="M2402" t="str">
        <f>VLOOKUP(LEFT(A2402,FIND("-",A2402)-1),MASTER!A:C,3,FALSE())</f>
        <v>Sale</v>
      </c>
      <c r="N2402" t="str">
        <f t="shared" si="198"/>
        <v/>
      </c>
      <c r="O2402" t="str">
        <f t="shared" si="199"/>
        <v/>
      </c>
      <c r="P2402">
        <f t="shared" si="200"/>
        <v>0</v>
      </c>
      <c r="Q2402">
        <f t="shared" si="201"/>
        <v>0</v>
      </c>
      <c r="R2402">
        <f t="shared" si="202"/>
        <v>0</v>
      </c>
    </row>
    <row r="2403" spans="1:18" ht="15" customHeight="1">
      <c r="A2403" s="17" t="s">
        <v>281</v>
      </c>
      <c r="B2403" s="17" t="s">
        <v>247</v>
      </c>
      <c r="C2403" s="17" t="s">
        <v>48</v>
      </c>
      <c r="D2403" s="17" t="s">
        <v>53</v>
      </c>
      <c r="E2403" s="96" t="s">
        <v>38</v>
      </c>
      <c r="F2403" s="96" t="s">
        <v>38</v>
      </c>
      <c r="G2403" s="19">
        <v>0</v>
      </c>
      <c r="H2403" s="96" t="s">
        <v>38</v>
      </c>
      <c r="I2403" s="96" t="s">
        <v>38</v>
      </c>
      <c r="J2403" s="19">
        <v>383.85</v>
      </c>
      <c r="K2403" s="19">
        <v>0</v>
      </c>
      <c r="L2403" t="str">
        <f>VLOOKUP(LEFT(A2403,FIND("-",A2403)-1),MASTER!A:C,2,FALSE())</f>
        <v>Gold</v>
      </c>
      <c r="M2403" t="str">
        <f>VLOOKUP(LEFT(A2403,FIND("-",A2403)-1),MASTER!A:C,3,FALSE())</f>
        <v>Sale</v>
      </c>
      <c r="N2403" t="str">
        <f t="shared" si="198"/>
        <v/>
      </c>
      <c r="O2403" t="str">
        <f t="shared" si="199"/>
        <v/>
      </c>
      <c r="P2403">
        <f t="shared" si="200"/>
        <v>0</v>
      </c>
      <c r="Q2403">
        <f t="shared" si="201"/>
        <v>0</v>
      </c>
      <c r="R2403">
        <f t="shared" si="202"/>
        <v>0</v>
      </c>
    </row>
    <row r="2404" spans="1:18" ht="15" customHeight="1">
      <c r="A2404" s="17" t="s">
        <v>281</v>
      </c>
      <c r="B2404" s="17" t="s">
        <v>247</v>
      </c>
      <c r="C2404" s="17" t="s">
        <v>48</v>
      </c>
      <c r="D2404" s="17" t="s">
        <v>42</v>
      </c>
      <c r="E2404" s="96" t="s">
        <v>38</v>
      </c>
      <c r="F2404" s="96" t="s">
        <v>38</v>
      </c>
      <c r="G2404" s="19">
        <v>0.28000000000000003</v>
      </c>
      <c r="H2404" s="96" t="s">
        <v>38</v>
      </c>
      <c r="I2404" s="96" t="s">
        <v>38</v>
      </c>
      <c r="J2404" s="19">
        <v>0</v>
      </c>
      <c r="K2404" s="19">
        <v>0</v>
      </c>
      <c r="L2404" t="str">
        <f>VLOOKUP(LEFT(A2404,FIND("-",A2404)-1),MASTER!A:C,2,FALSE())</f>
        <v>Gold</v>
      </c>
      <c r="M2404" t="str">
        <f>VLOOKUP(LEFT(A2404,FIND("-",A2404)-1),MASTER!A:C,3,FALSE())</f>
        <v>Sale</v>
      </c>
      <c r="N2404" t="str">
        <f t="shared" si="198"/>
        <v/>
      </c>
      <c r="O2404" t="str">
        <f t="shared" si="199"/>
        <v/>
      </c>
      <c r="P2404">
        <f t="shared" si="200"/>
        <v>0</v>
      </c>
      <c r="Q2404">
        <f t="shared" si="201"/>
        <v>0</v>
      </c>
      <c r="R2404">
        <f t="shared" si="202"/>
        <v>0</v>
      </c>
    </row>
    <row r="2405" spans="1:18" ht="15" customHeight="1">
      <c r="A2405" s="17" t="s">
        <v>281</v>
      </c>
      <c r="B2405" s="17" t="s">
        <v>247</v>
      </c>
      <c r="C2405" s="17" t="s">
        <v>48</v>
      </c>
      <c r="D2405" s="17" t="s">
        <v>43</v>
      </c>
      <c r="E2405" s="96" t="s">
        <v>38</v>
      </c>
      <c r="F2405" s="96" t="s">
        <v>38</v>
      </c>
      <c r="G2405" s="19">
        <v>1081575</v>
      </c>
      <c r="H2405" s="96" t="s">
        <v>38</v>
      </c>
      <c r="I2405" s="96" t="s">
        <v>38</v>
      </c>
      <c r="J2405" s="19">
        <v>0</v>
      </c>
      <c r="K2405" s="19">
        <v>0</v>
      </c>
      <c r="L2405" t="str">
        <f>VLOOKUP(LEFT(A2405,FIND("-",A2405)-1),MASTER!A:C,2,FALSE())</f>
        <v>Gold</v>
      </c>
      <c r="M2405" t="str">
        <f>VLOOKUP(LEFT(A2405,FIND("-",A2405)-1),MASTER!A:C,3,FALSE())</f>
        <v>Sale</v>
      </c>
      <c r="N2405" t="str">
        <f t="shared" si="198"/>
        <v/>
      </c>
      <c r="O2405" t="str">
        <f t="shared" si="199"/>
        <v/>
      </c>
      <c r="P2405">
        <f t="shared" si="200"/>
        <v>0</v>
      </c>
      <c r="Q2405">
        <f t="shared" si="201"/>
        <v>0</v>
      </c>
      <c r="R2405">
        <f t="shared" si="202"/>
        <v>0</v>
      </c>
    </row>
    <row r="2406" spans="1:18" ht="15" customHeight="1">
      <c r="A2406" s="17" t="s">
        <v>282</v>
      </c>
      <c r="B2406" s="17" t="s">
        <v>247</v>
      </c>
      <c r="C2406" s="17" t="s">
        <v>48</v>
      </c>
      <c r="D2406" s="17" t="s">
        <v>49</v>
      </c>
      <c r="E2406" s="96" t="s">
        <v>38</v>
      </c>
      <c r="F2406" s="19">
        <v>0</v>
      </c>
      <c r="G2406" s="19">
        <v>0</v>
      </c>
      <c r="H2406" s="97">
        <v>224.54599999999999</v>
      </c>
      <c r="I2406" s="19">
        <v>6873.46</v>
      </c>
      <c r="J2406" s="19">
        <v>581331.93000000005</v>
      </c>
      <c r="K2406" s="19">
        <v>581331.93000000005</v>
      </c>
      <c r="L2406" t="str">
        <f>VLOOKUP(LEFT(A2406,FIND("-",A2406)-1),MASTER!A:C,2,FALSE())</f>
        <v>Gold</v>
      </c>
      <c r="M2406" t="str">
        <f>VLOOKUP(LEFT(A2406,FIND("-",A2406)-1),MASTER!A:C,3,FALSE())</f>
        <v>Sale</v>
      </c>
      <c r="N2406">
        <f t="shared" si="198"/>
        <v>224.54599999999999</v>
      </c>
      <c r="O2406">
        <f t="shared" si="199"/>
        <v>6873.46</v>
      </c>
      <c r="P2406">
        <f t="shared" si="200"/>
        <v>1543407.949</v>
      </c>
      <c r="Q2406">
        <f t="shared" si="201"/>
        <v>1543407.949</v>
      </c>
      <c r="R2406">
        <f t="shared" si="202"/>
        <v>0</v>
      </c>
    </row>
    <row r="2407" spans="1:18" ht="15" customHeight="1">
      <c r="A2407" s="17" t="s">
        <v>282</v>
      </c>
      <c r="B2407" s="17" t="s">
        <v>247</v>
      </c>
      <c r="C2407" s="17" t="s">
        <v>48</v>
      </c>
      <c r="D2407" s="17" t="s">
        <v>50</v>
      </c>
      <c r="E2407" s="96" t="s">
        <v>38</v>
      </c>
      <c r="F2407" s="96" t="s">
        <v>38</v>
      </c>
      <c r="G2407" s="19">
        <v>0</v>
      </c>
      <c r="H2407" s="96" t="s">
        <v>38</v>
      </c>
      <c r="I2407" s="96" t="s">
        <v>38</v>
      </c>
      <c r="J2407" s="19">
        <v>30332.52</v>
      </c>
      <c r="K2407" s="19">
        <v>30332.52</v>
      </c>
      <c r="L2407" t="str">
        <f>VLOOKUP(LEFT(A2407,FIND("-",A2407)-1),MASTER!A:C,2,FALSE())</f>
        <v>Gold</v>
      </c>
      <c r="M2407" t="str">
        <f>VLOOKUP(LEFT(A2407,FIND("-",A2407)-1),MASTER!A:C,3,FALSE())</f>
        <v>Sale</v>
      </c>
      <c r="N2407" t="str">
        <f t="shared" si="198"/>
        <v/>
      </c>
      <c r="O2407" t="str">
        <f t="shared" si="199"/>
        <v/>
      </c>
      <c r="P2407">
        <f t="shared" si="200"/>
        <v>0</v>
      </c>
      <c r="Q2407">
        <f t="shared" si="201"/>
        <v>0</v>
      </c>
      <c r="R2407">
        <f t="shared" si="202"/>
        <v>0</v>
      </c>
    </row>
    <row r="2408" spans="1:18" ht="15" customHeight="1">
      <c r="A2408" s="17" t="s">
        <v>282</v>
      </c>
      <c r="B2408" s="17" t="s">
        <v>247</v>
      </c>
      <c r="C2408" s="17" t="s">
        <v>48</v>
      </c>
      <c r="D2408" s="17" t="s">
        <v>51</v>
      </c>
      <c r="E2408" s="96" t="s">
        <v>38</v>
      </c>
      <c r="F2408" s="96" t="s">
        <v>38</v>
      </c>
      <c r="G2408" s="19">
        <v>0</v>
      </c>
      <c r="H2408" s="96" t="s">
        <v>38</v>
      </c>
      <c r="I2408" s="96" t="s">
        <v>38</v>
      </c>
      <c r="J2408" s="19">
        <v>4885.7299999999996</v>
      </c>
      <c r="K2408" s="19">
        <v>4885.7299999999996</v>
      </c>
      <c r="L2408" t="str">
        <f>VLOOKUP(LEFT(A2408,FIND("-",A2408)-1),MASTER!A:C,2,FALSE())</f>
        <v>Gold</v>
      </c>
      <c r="M2408" t="str">
        <f>VLOOKUP(LEFT(A2408,FIND("-",A2408)-1),MASTER!A:C,3,FALSE())</f>
        <v>Sale</v>
      </c>
      <c r="N2408" t="str">
        <f t="shared" si="198"/>
        <v/>
      </c>
      <c r="O2408" t="str">
        <f t="shared" si="199"/>
        <v/>
      </c>
      <c r="P2408">
        <f t="shared" si="200"/>
        <v>0</v>
      </c>
      <c r="Q2408">
        <f t="shared" si="201"/>
        <v>0</v>
      </c>
      <c r="R2408">
        <f t="shared" si="202"/>
        <v>0</v>
      </c>
    </row>
    <row r="2409" spans="1:18" ht="15" customHeight="1">
      <c r="A2409" s="17" t="s">
        <v>282</v>
      </c>
      <c r="B2409" s="17" t="s">
        <v>247</v>
      </c>
      <c r="C2409" s="17" t="s">
        <v>48</v>
      </c>
      <c r="D2409" s="17" t="s">
        <v>56</v>
      </c>
      <c r="E2409" s="96" t="s">
        <v>38</v>
      </c>
      <c r="F2409" s="96" t="s">
        <v>38</v>
      </c>
      <c r="G2409" s="19">
        <v>0</v>
      </c>
      <c r="H2409" s="96" t="s">
        <v>38</v>
      </c>
      <c r="I2409" s="96" t="s">
        <v>38</v>
      </c>
      <c r="J2409" s="19">
        <v>630</v>
      </c>
      <c r="K2409" s="19">
        <v>630</v>
      </c>
      <c r="L2409" t="str">
        <f>VLOOKUP(LEFT(A2409,FIND("-",A2409)-1),MASTER!A:C,2,FALSE())</f>
        <v>Gold</v>
      </c>
      <c r="M2409" t="str">
        <f>VLOOKUP(LEFT(A2409,FIND("-",A2409)-1),MASTER!A:C,3,FALSE())</f>
        <v>Sale</v>
      </c>
      <c r="N2409" t="str">
        <f t="shared" si="198"/>
        <v/>
      </c>
      <c r="O2409" t="str">
        <f t="shared" si="199"/>
        <v/>
      </c>
      <c r="P2409">
        <f t="shared" si="200"/>
        <v>0</v>
      </c>
      <c r="Q2409">
        <f t="shared" si="201"/>
        <v>0</v>
      </c>
      <c r="R2409">
        <f t="shared" si="202"/>
        <v>0</v>
      </c>
    </row>
    <row r="2410" spans="1:18" ht="15" customHeight="1">
      <c r="A2410" s="17" t="s">
        <v>282</v>
      </c>
      <c r="B2410" s="17" t="s">
        <v>247</v>
      </c>
      <c r="C2410" s="17" t="s">
        <v>48</v>
      </c>
      <c r="D2410" s="17" t="s">
        <v>57</v>
      </c>
      <c r="E2410" s="96" t="s">
        <v>38</v>
      </c>
      <c r="F2410" s="96" t="s">
        <v>38</v>
      </c>
      <c r="G2410" s="19">
        <v>0</v>
      </c>
      <c r="H2410" s="96" t="s">
        <v>38</v>
      </c>
      <c r="I2410" s="96" t="s">
        <v>38</v>
      </c>
      <c r="J2410" s="19">
        <v>962054.78</v>
      </c>
      <c r="K2410" s="19">
        <v>962054.78</v>
      </c>
      <c r="L2410" t="str">
        <f>VLOOKUP(LEFT(A2410,FIND("-",A2410)-1),MASTER!A:C,2,FALSE())</f>
        <v>Gold</v>
      </c>
      <c r="M2410" t="str">
        <f>VLOOKUP(LEFT(A2410,FIND("-",A2410)-1),MASTER!A:C,3,FALSE())</f>
        <v>Sale</v>
      </c>
      <c r="N2410" t="str">
        <f t="shared" si="198"/>
        <v/>
      </c>
      <c r="O2410" t="str">
        <f t="shared" si="199"/>
        <v/>
      </c>
      <c r="P2410">
        <f t="shared" si="200"/>
        <v>0</v>
      </c>
      <c r="Q2410">
        <f t="shared" si="201"/>
        <v>0</v>
      </c>
      <c r="R2410">
        <f t="shared" si="202"/>
        <v>0</v>
      </c>
    </row>
    <row r="2411" spans="1:18" ht="15" customHeight="1">
      <c r="A2411" s="17" t="s">
        <v>282</v>
      </c>
      <c r="B2411" s="17" t="s">
        <v>247</v>
      </c>
      <c r="C2411" s="17" t="s">
        <v>48</v>
      </c>
      <c r="D2411" s="17" t="s">
        <v>58</v>
      </c>
      <c r="E2411" s="96" t="s">
        <v>38</v>
      </c>
      <c r="F2411" s="96" t="s">
        <v>38</v>
      </c>
      <c r="G2411" s="19">
        <v>0</v>
      </c>
      <c r="H2411" s="96" t="s">
        <v>38</v>
      </c>
      <c r="I2411" s="96" t="s">
        <v>38</v>
      </c>
      <c r="J2411" s="19">
        <v>1931.42</v>
      </c>
      <c r="K2411" s="19">
        <v>1931.42</v>
      </c>
      <c r="L2411" t="str">
        <f>VLOOKUP(LEFT(A2411,FIND("-",A2411)-1),MASTER!A:C,2,FALSE())</f>
        <v>Gold</v>
      </c>
      <c r="M2411" t="str">
        <f>VLOOKUP(LEFT(A2411,FIND("-",A2411)-1),MASTER!A:C,3,FALSE())</f>
        <v>Sale</v>
      </c>
      <c r="N2411" t="str">
        <f t="shared" si="198"/>
        <v/>
      </c>
      <c r="O2411" t="str">
        <f t="shared" si="199"/>
        <v/>
      </c>
      <c r="P2411">
        <f t="shared" si="200"/>
        <v>0</v>
      </c>
      <c r="Q2411">
        <f t="shared" si="201"/>
        <v>0</v>
      </c>
      <c r="R2411">
        <f t="shared" si="202"/>
        <v>0</v>
      </c>
    </row>
    <row r="2412" spans="1:18" ht="15" customHeight="1">
      <c r="A2412" s="17" t="s">
        <v>282</v>
      </c>
      <c r="B2412" s="17" t="s">
        <v>247</v>
      </c>
      <c r="C2412" s="17" t="s">
        <v>48</v>
      </c>
      <c r="D2412" s="17" t="s">
        <v>59</v>
      </c>
      <c r="E2412" s="96" t="s">
        <v>38</v>
      </c>
      <c r="F2412" s="96" t="s">
        <v>38</v>
      </c>
      <c r="G2412" s="19">
        <v>0</v>
      </c>
      <c r="H2412" s="96" t="s">
        <v>38</v>
      </c>
      <c r="I2412" s="96" t="s">
        <v>38</v>
      </c>
      <c r="J2412" s="19">
        <v>80</v>
      </c>
      <c r="K2412" s="19">
        <v>80</v>
      </c>
      <c r="L2412" t="str">
        <f>VLOOKUP(LEFT(A2412,FIND("-",A2412)-1),MASTER!A:C,2,FALSE())</f>
        <v>Gold</v>
      </c>
      <c r="M2412" t="str">
        <f>VLOOKUP(LEFT(A2412,FIND("-",A2412)-1),MASTER!A:C,3,FALSE())</f>
        <v>Sale</v>
      </c>
      <c r="N2412" t="str">
        <f t="shared" si="198"/>
        <v/>
      </c>
      <c r="O2412" t="str">
        <f t="shared" si="199"/>
        <v/>
      </c>
      <c r="P2412">
        <f t="shared" si="200"/>
        <v>0</v>
      </c>
      <c r="Q2412">
        <f t="shared" si="201"/>
        <v>0</v>
      </c>
      <c r="R2412">
        <f t="shared" si="202"/>
        <v>0</v>
      </c>
    </row>
    <row r="2413" spans="1:18" ht="15" customHeight="1">
      <c r="A2413" s="17" t="s">
        <v>282</v>
      </c>
      <c r="B2413" s="17" t="s">
        <v>247</v>
      </c>
      <c r="C2413" s="17" t="s">
        <v>48</v>
      </c>
      <c r="D2413" s="17" t="s">
        <v>52</v>
      </c>
      <c r="E2413" s="96" t="s">
        <v>38</v>
      </c>
      <c r="F2413" s="96" t="s">
        <v>38</v>
      </c>
      <c r="G2413" s="19">
        <v>0</v>
      </c>
      <c r="H2413" s="96" t="s">
        <v>38</v>
      </c>
      <c r="I2413" s="96" t="s">
        <v>38</v>
      </c>
      <c r="J2413" s="19">
        <v>8719.98</v>
      </c>
      <c r="K2413" s="19">
        <v>0</v>
      </c>
      <c r="L2413" t="str">
        <f>VLOOKUP(LEFT(A2413,FIND("-",A2413)-1),MASTER!A:C,2,FALSE())</f>
        <v>Gold</v>
      </c>
      <c r="M2413" t="str">
        <f>VLOOKUP(LEFT(A2413,FIND("-",A2413)-1),MASTER!A:C,3,FALSE())</f>
        <v>Sale</v>
      </c>
      <c r="N2413" t="str">
        <f t="shared" si="198"/>
        <v/>
      </c>
      <c r="O2413" t="str">
        <f t="shared" si="199"/>
        <v/>
      </c>
      <c r="P2413">
        <f t="shared" si="200"/>
        <v>0</v>
      </c>
      <c r="Q2413">
        <f t="shared" si="201"/>
        <v>0</v>
      </c>
      <c r="R2413">
        <f t="shared" si="202"/>
        <v>0</v>
      </c>
    </row>
    <row r="2414" spans="1:18" ht="15" customHeight="1">
      <c r="A2414" s="17" t="s">
        <v>282</v>
      </c>
      <c r="B2414" s="17" t="s">
        <v>247</v>
      </c>
      <c r="C2414" s="17" t="s">
        <v>48</v>
      </c>
      <c r="D2414" s="17" t="s">
        <v>53</v>
      </c>
      <c r="E2414" s="96" t="s">
        <v>38</v>
      </c>
      <c r="F2414" s="96" t="s">
        <v>38</v>
      </c>
      <c r="G2414" s="19">
        <v>0</v>
      </c>
      <c r="H2414" s="96" t="s">
        <v>38</v>
      </c>
      <c r="I2414" s="96" t="s">
        <v>38</v>
      </c>
      <c r="J2414" s="19">
        <v>8719.98</v>
      </c>
      <c r="K2414" s="19">
        <v>0</v>
      </c>
      <c r="L2414" t="str">
        <f>VLOOKUP(LEFT(A2414,FIND("-",A2414)-1),MASTER!A:C,2,FALSE())</f>
        <v>Gold</v>
      </c>
      <c r="M2414" t="str">
        <f>VLOOKUP(LEFT(A2414,FIND("-",A2414)-1),MASTER!A:C,3,FALSE())</f>
        <v>Sale</v>
      </c>
      <c r="N2414" t="str">
        <f t="shared" si="198"/>
        <v/>
      </c>
      <c r="O2414" t="str">
        <f t="shared" si="199"/>
        <v/>
      </c>
      <c r="P2414">
        <f t="shared" si="200"/>
        <v>0</v>
      </c>
      <c r="Q2414">
        <f t="shared" si="201"/>
        <v>0</v>
      </c>
      <c r="R2414">
        <f t="shared" si="202"/>
        <v>0</v>
      </c>
    </row>
    <row r="2415" spans="1:18" ht="15" customHeight="1">
      <c r="A2415" s="17" t="s">
        <v>282</v>
      </c>
      <c r="B2415" s="17" t="s">
        <v>247</v>
      </c>
      <c r="C2415" s="17" t="s">
        <v>48</v>
      </c>
      <c r="D2415" s="17" t="s">
        <v>52</v>
      </c>
      <c r="E2415" s="96" t="s">
        <v>38</v>
      </c>
      <c r="F2415" s="96" t="s">
        <v>38</v>
      </c>
      <c r="G2415" s="19">
        <v>0</v>
      </c>
      <c r="H2415" s="96" t="s">
        <v>38</v>
      </c>
      <c r="I2415" s="96" t="s">
        <v>38</v>
      </c>
      <c r="J2415" s="19">
        <v>454.99</v>
      </c>
      <c r="K2415" s="19">
        <v>0</v>
      </c>
      <c r="L2415" t="str">
        <f>VLOOKUP(LEFT(A2415,FIND("-",A2415)-1),MASTER!A:C,2,FALSE())</f>
        <v>Gold</v>
      </c>
      <c r="M2415" t="str">
        <f>VLOOKUP(LEFT(A2415,FIND("-",A2415)-1),MASTER!A:C,3,FALSE())</f>
        <v>Sale</v>
      </c>
      <c r="N2415" t="str">
        <f t="shared" si="198"/>
        <v/>
      </c>
      <c r="O2415" t="str">
        <f t="shared" si="199"/>
        <v/>
      </c>
      <c r="P2415">
        <f t="shared" si="200"/>
        <v>0</v>
      </c>
      <c r="Q2415">
        <f t="shared" si="201"/>
        <v>0</v>
      </c>
      <c r="R2415">
        <f t="shared" si="202"/>
        <v>0</v>
      </c>
    </row>
    <row r="2416" spans="1:18" ht="15" customHeight="1">
      <c r="A2416" s="17" t="s">
        <v>282</v>
      </c>
      <c r="B2416" s="17" t="s">
        <v>247</v>
      </c>
      <c r="C2416" s="17" t="s">
        <v>48</v>
      </c>
      <c r="D2416" s="17" t="s">
        <v>53</v>
      </c>
      <c r="E2416" s="96" t="s">
        <v>38</v>
      </c>
      <c r="F2416" s="96" t="s">
        <v>38</v>
      </c>
      <c r="G2416" s="19">
        <v>0</v>
      </c>
      <c r="H2416" s="96" t="s">
        <v>38</v>
      </c>
      <c r="I2416" s="96" t="s">
        <v>38</v>
      </c>
      <c r="J2416" s="19">
        <v>454.99</v>
      </c>
      <c r="K2416" s="19">
        <v>0</v>
      </c>
      <c r="L2416" t="str">
        <f>VLOOKUP(LEFT(A2416,FIND("-",A2416)-1),MASTER!A:C,2,FALSE())</f>
        <v>Gold</v>
      </c>
      <c r="M2416" t="str">
        <f>VLOOKUP(LEFT(A2416,FIND("-",A2416)-1),MASTER!A:C,3,FALSE())</f>
        <v>Sale</v>
      </c>
      <c r="N2416" t="str">
        <f t="shared" si="198"/>
        <v/>
      </c>
      <c r="O2416" t="str">
        <f t="shared" si="199"/>
        <v/>
      </c>
      <c r="P2416">
        <f t="shared" si="200"/>
        <v>0</v>
      </c>
      <c r="Q2416">
        <f t="shared" si="201"/>
        <v>0</v>
      </c>
      <c r="R2416">
        <f t="shared" si="202"/>
        <v>0</v>
      </c>
    </row>
    <row r="2417" spans="1:18" ht="15" customHeight="1">
      <c r="A2417" s="17" t="s">
        <v>282</v>
      </c>
      <c r="B2417" s="17" t="s">
        <v>247</v>
      </c>
      <c r="C2417" s="17" t="s">
        <v>48</v>
      </c>
      <c r="D2417" s="17" t="s">
        <v>54</v>
      </c>
      <c r="E2417" s="96" t="s">
        <v>38</v>
      </c>
      <c r="F2417" s="96" t="s">
        <v>38</v>
      </c>
      <c r="G2417" s="19">
        <v>0</v>
      </c>
      <c r="H2417" s="96" t="s">
        <v>38</v>
      </c>
      <c r="I2417" s="96" t="s">
        <v>38</v>
      </c>
      <c r="J2417" s="19">
        <v>73.290000000000006</v>
      </c>
      <c r="K2417" s="19">
        <v>0</v>
      </c>
      <c r="L2417" t="str">
        <f>VLOOKUP(LEFT(A2417,FIND("-",A2417)-1),MASTER!A:C,2,FALSE())</f>
        <v>Gold</v>
      </c>
      <c r="M2417" t="str">
        <f>VLOOKUP(LEFT(A2417,FIND("-",A2417)-1),MASTER!A:C,3,FALSE())</f>
        <v>Sale</v>
      </c>
      <c r="N2417" t="str">
        <f t="shared" si="198"/>
        <v/>
      </c>
      <c r="O2417" t="str">
        <f t="shared" si="199"/>
        <v/>
      </c>
      <c r="P2417">
        <f t="shared" si="200"/>
        <v>0</v>
      </c>
      <c r="Q2417">
        <f t="shared" si="201"/>
        <v>0</v>
      </c>
      <c r="R2417">
        <f t="shared" si="202"/>
        <v>0</v>
      </c>
    </row>
    <row r="2418" spans="1:18" ht="15" customHeight="1">
      <c r="A2418" s="17" t="s">
        <v>282</v>
      </c>
      <c r="B2418" s="17" t="s">
        <v>247</v>
      </c>
      <c r="C2418" s="17" t="s">
        <v>48</v>
      </c>
      <c r="D2418" s="17" t="s">
        <v>55</v>
      </c>
      <c r="E2418" s="96" t="s">
        <v>38</v>
      </c>
      <c r="F2418" s="96" t="s">
        <v>38</v>
      </c>
      <c r="G2418" s="19">
        <v>0</v>
      </c>
      <c r="H2418" s="96" t="s">
        <v>38</v>
      </c>
      <c r="I2418" s="96" t="s">
        <v>38</v>
      </c>
      <c r="J2418" s="19">
        <v>73.290000000000006</v>
      </c>
      <c r="K2418" s="19">
        <v>0</v>
      </c>
      <c r="L2418" t="str">
        <f>VLOOKUP(LEFT(A2418,FIND("-",A2418)-1),MASTER!A:C,2,FALSE())</f>
        <v>Gold</v>
      </c>
      <c r="M2418" t="str">
        <f>VLOOKUP(LEFT(A2418,FIND("-",A2418)-1),MASTER!A:C,3,FALSE())</f>
        <v>Sale</v>
      </c>
      <c r="N2418" t="str">
        <f t="shared" si="198"/>
        <v/>
      </c>
      <c r="O2418" t="str">
        <f t="shared" si="199"/>
        <v/>
      </c>
      <c r="P2418">
        <f t="shared" si="200"/>
        <v>0</v>
      </c>
      <c r="Q2418">
        <f t="shared" si="201"/>
        <v>0</v>
      </c>
      <c r="R2418">
        <f t="shared" si="202"/>
        <v>0</v>
      </c>
    </row>
    <row r="2419" spans="1:18" ht="15" customHeight="1">
      <c r="A2419" s="17" t="s">
        <v>282</v>
      </c>
      <c r="B2419" s="17" t="s">
        <v>247</v>
      </c>
      <c r="C2419" s="17" t="s">
        <v>48</v>
      </c>
      <c r="D2419" s="17" t="s">
        <v>52</v>
      </c>
      <c r="E2419" s="96" t="s">
        <v>38</v>
      </c>
      <c r="F2419" s="96" t="s">
        <v>38</v>
      </c>
      <c r="G2419" s="19">
        <v>0</v>
      </c>
      <c r="H2419" s="96" t="s">
        <v>38</v>
      </c>
      <c r="I2419" s="96" t="s">
        <v>38</v>
      </c>
      <c r="J2419" s="19">
        <v>9.4499999999999993</v>
      </c>
      <c r="K2419" s="19">
        <v>0</v>
      </c>
      <c r="L2419" t="str">
        <f>VLOOKUP(LEFT(A2419,FIND("-",A2419)-1),MASTER!A:C,2,FALSE())</f>
        <v>Gold</v>
      </c>
      <c r="M2419" t="str">
        <f>VLOOKUP(LEFT(A2419,FIND("-",A2419)-1),MASTER!A:C,3,FALSE())</f>
        <v>Sale</v>
      </c>
      <c r="N2419" t="str">
        <f t="shared" si="198"/>
        <v/>
      </c>
      <c r="O2419" t="str">
        <f t="shared" si="199"/>
        <v/>
      </c>
      <c r="P2419">
        <f t="shared" si="200"/>
        <v>0</v>
      </c>
      <c r="Q2419">
        <f t="shared" si="201"/>
        <v>0</v>
      </c>
      <c r="R2419">
        <f t="shared" si="202"/>
        <v>0</v>
      </c>
    </row>
    <row r="2420" spans="1:18" ht="15" customHeight="1">
      <c r="A2420" s="17" t="s">
        <v>282</v>
      </c>
      <c r="B2420" s="17" t="s">
        <v>247</v>
      </c>
      <c r="C2420" s="17" t="s">
        <v>48</v>
      </c>
      <c r="D2420" s="17" t="s">
        <v>53</v>
      </c>
      <c r="E2420" s="96" t="s">
        <v>38</v>
      </c>
      <c r="F2420" s="96" t="s">
        <v>38</v>
      </c>
      <c r="G2420" s="19">
        <v>0</v>
      </c>
      <c r="H2420" s="96" t="s">
        <v>38</v>
      </c>
      <c r="I2420" s="96" t="s">
        <v>38</v>
      </c>
      <c r="J2420" s="19">
        <v>9.4499999999999993</v>
      </c>
      <c r="K2420" s="19">
        <v>0</v>
      </c>
      <c r="L2420" t="str">
        <f>VLOOKUP(LEFT(A2420,FIND("-",A2420)-1),MASTER!A:C,2,FALSE())</f>
        <v>Gold</v>
      </c>
      <c r="M2420" t="str">
        <f>VLOOKUP(LEFT(A2420,FIND("-",A2420)-1),MASTER!A:C,3,FALSE())</f>
        <v>Sale</v>
      </c>
      <c r="N2420" t="str">
        <f t="shared" si="198"/>
        <v/>
      </c>
      <c r="O2420" t="str">
        <f t="shared" si="199"/>
        <v/>
      </c>
      <c r="P2420">
        <f t="shared" si="200"/>
        <v>0</v>
      </c>
      <c r="Q2420">
        <f t="shared" si="201"/>
        <v>0</v>
      </c>
      <c r="R2420">
        <f t="shared" si="202"/>
        <v>0</v>
      </c>
    </row>
    <row r="2421" spans="1:18" ht="15" customHeight="1">
      <c r="A2421" s="17" t="s">
        <v>282</v>
      </c>
      <c r="B2421" s="17" t="s">
        <v>247</v>
      </c>
      <c r="C2421" s="17" t="s">
        <v>48</v>
      </c>
      <c r="D2421" s="17" t="s">
        <v>60</v>
      </c>
      <c r="E2421" s="96" t="s">
        <v>38</v>
      </c>
      <c r="F2421" s="96" t="s">
        <v>38</v>
      </c>
      <c r="G2421" s="19">
        <v>0</v>
      </c>
      <c r="H2421" s="96" t="s">
        <v>38</v>
      </c>
      <c r="I2421" s="96" t="s">
        <v>38</v>
      </c>
      <c r="J2421" s="19">
        <v>14430.82</v>
      </c>
      <c r="K2421" s="19">
        <v>0</v>
      </c>
      <c r="L2421" t="str">
        <f>VLOOKUP(LEFT(A2421,FIND("-",A2421)-1),MASTER!A:C,2,FALSE())</f>
        <v>Gold</v>
      </c>
      <c r="M2421" t="str">
        <f>VLOOKUP(LEFT(A2421,FIND("-",A2421)-1),MASTER!A:C,3,FALSE())</f>
        <v>Sale</v>
      </c>
      <c r="N2421" t="str">
        <f t="shared" si="198"/>
        <v/>
      </c>
      <c r="O2421" t="str">
        <f t="shared" si="199"/>
        <v/>
      </c>
      <c r="P2421">
        <f t="shared" si="200"/>
        <v>0</v>
      </c>
      <c r="Q2421">
        <f t="shared" si="201"/>
        <v>0</v>
      </c>
      <c r="R2421">
        <f t="shared" si="202"/>
        <v>0</v>
      </c>
    </row>
    <row r="2422" spans="1:18" ht="15" customHeight="1">
      <c r="A2422" s="17" t="s">
        <v>282</v>
      </c>
      <c r="B2422" s="17" t="s">
        <v>247</v>
      </c>
      <c r="C2422" s="17" t="s">
        <v>48</v>
      </c>
      <c r="D2422" s="17" t="s">
        <v>61</v>
      </c>
      <c r="E2422" s="96" t="s">
        <v>38</v>
      </c>
      <c r="F2422" s="96" t="s">
        <v>38</v>
      </c>
      <c r="G2422" s="19">
        <v>0</v>
      </c>
      <c r="H2422" s="96" t="s">
        <v>38</v>
      </c>
      <c r="I2422" s="96" t="s">
        <v>38</v>
      </c>
      <c r="J2422" s="19">
        <v>14430.82</v>
      </c>
      <c r="K2422" s="19">
        <v>0</v>
      </c>
      <c r="L2422" t="str">
        <f>VLOOKUP(LEFT(A2422,FIND("-",A2422)-1),MASTER!A:C,2,FALSE())</f>
        <v>Gold</v>
      </c>
      <c r="M2422" t="str">
        <f>VLOOKUP(LEFT(A2422,FIND("-",A2422)-1),MASTER!A:C,3,FALSE())</f>
        <v>Sale</v>
      </c>
      <c r="N2422" t="str">
        <f t="shared" si="198"/>
        <v/>
      </c>
      <c r="O2422" t="str">
        <f t="shared" si="199"/>
        <v/>
      </c>
      <c r="P2422">
        <f t="shared" si="200"/>
        <v>0</v>
      </c>
      <c r="Q2422">
        <f t="shared" si="201"/>
        <v>0</v>
      </c>
      <c r="R2422">
        <f t="shared" si="202"/>
        <v>0</v>
      </c>
    </row>
    <row r="2423" spans="1:18" ht="15" customHeight="1">
      <c r="A2423" s="17" t="s">
        <v>282</v>
      </c>
      <c r="B2423" s="17" t="s">
        <v>247</v>
      </c>
      <c r="C2423" s="17" t="s">
        <v>48</v>
      </c>
      <c r="D2423" s="17" t="s">
        <v>60</v>
      </c>
      <c r="E2423" s="96" t="s">
        <v>38</v>
      </c>
      <c r="F2423" s="96" t="s">
        <v>38</v>
      </c>
      <c r="G2423" s="19">
        <v>0</v>
      </c>
      <c r="H2423" s="96" t="s">
        <v>38</v>
      </c>
      <c r="I2423" s="96" t="s">
        <v>38</v>
      </c>
      <c r="J2423" s="19">
        <v>28.97</v>
      </c>
      <c r="K2423" s="19">
        <v>0</v>
      </c>
      <c r="L2423" t="str">
        <f>VLOOKUP(LEFT(A2423,FIND("-",A2423)-1),MASTER!A:C,2,FALSE())</f>
        <v>Gold</v>
      </c>
      <c r="M2423" t="str">
        <f>VLOOKUP(LEFT(A2423,FIND("-",A2423)-1),MASTER!A:C,3,FALSE())</f>
        <v>Sale</v>
      </c>
      <c r="N2423" t="str">
        <f t="shared" si="198"/>
        <v/>
      </c>
      <c r="O2423" t="str">
        <f t="shared" si="199"/>
        <v/>
      </c>
      <c r="P2423">
        <f t="shared" si="200"/>
        <v>0</v>
      </c>
      <c r="Q2423">
        <f t="shared" si="201"/>
        <v>0</v>
      </c>
      <c r="R2423">
        <f t="shared" si="202"/>
        <v>0</v>
      </c>
    </row>
    <row r="2424" spans="1:18" ht="15" customHeight="1">
      <c r="A2424" s="17" t="s">
        <v>282</v>
      </c>
      <c r="B2424" s="17" t="s">
        <v>247</v>
      </c>
      <c r="C2424" s="17" t="s">
        <v>48</v>
      </c>
      <c r="D2424" s="17" t="s">
        <v>61</v>
      </c>
      <c r="E2424" s="96" t="s">
        <v>38</v>
      </c>
      <c r="F2424" s="96" t="s">
        <v>38</v>
      </c>
      <c r="G2424" s="19">
        <v>0</v>
      </c>
      <c r="H2424" s="96" t="s">
        <v>38</v>
      </c>
      <c r="I2424" s="96" t="s">
        <v>38</v>
      </c>
      <c r="J2424" s="19">
        <v>28.97</v>
      </c>
      <c r="K2424" s="19">
        <v>0</v>
      </c>
      <c r="L2424" t="str">
        <f>VLOOKUP(LEFT(A2424,FIND("-",A2424)-1),MASTER!A:C,2,FALSE())</f>
        <v>Gold</v>
      </c>
      <c r="M2424" t="str">
        <f>VLOOKUP(LEFT(A2424,FIND("-",A2424)-1),MASTER!A:C,3,FALSE())</f>
        <v>Sale</v>
      </c>
      <c r="N2424" t="str">
        <f t="shared" ref="N2424:N2487" si="203">IF(M2424="SALE",H2424,IF(M2424="Purchase",E2424,"False"))</f>
        <v/>
      </c>
      <c r="O2424" t="str">
        <f t="shared" ref="O2424:O2487" si="204">IF(M2424="SALE",I2424,IF(M2424="Purchase",F2424,"False"))</f>
        <v/>
      </c>
      <c r="P2424">
        <f t="shared" ref="P2424:P2487" si="205">IF(AND(N2424="",O2424=""),0,ROUND(N2424*O2424,3))</f>
        <v>0</v>
      </c>
      <c r="Q2424">
        <f t="shared" ref="Q2424:Q2487" si="206">IF(M2424="SALE",P2424,IF(M2424="Purchase",0,"FALSE"))</f>
        <v>0</v>
      </c>
      <c r="R2424">
        <f t="shared" ref="R2424:R2487" si="207">IF(M2424="Purchase",P2424,IF(M2424="Sale",0,"FALSE"))</f>
        <v>0</v>
      </c>
    </row>
    <row r="2425" spans="1:18" ht="15" customHeight="1">
      <c r="A2425" s="17" t="s">
        <v>282</v>
      </c>
      <c r="B2425" s="17" t="s">
        <v>247</v>
      </c>
      <c r="C2425" s="17" t="s">
        <v>48</v>
      </c>
      <c r="D2425" s="17" t="s">
        <v>60</v>
      </c>
      <c r="E2425" s="96" t="s">
        <v>38</v>
      </c>
      <c r="F2425" s="96" t="s">
        <v>38</v>
      </c>
      <c r="G2425" s="19">
        <v>0</v>
      </c>
      <c r="H2425" s="96" t="s">
        <v>38</v>
      </c>
      <c r="I2425" s="96" t="s">
        <v>38</v>
      </c>
      <c r="J2425" s="19">
        <v>1.2</v>
      </c>
      <c r="K2425" s="19">
        <v>0</v>
      </c>
      <c r="L2425" t="str">
        <f>VLOOKUP(LEFT(A2425,FIND("-",A2425)-1),MASTER!A:C,2,FALSE())</f>
        <v>Gold</v>
      </c>
      <c r="M2425" t="str">
        <f>VLOOKUP(LEFT(A2425,FIND("-",A2425)-1),MASTER!A:C,3,FALSE())</f>
        <v>Sale</v>
      </c>
      <c r="N2425" t="str">
        <f t="shared" si="203"/>
        <v/>
      </c>
      <c r="O2425" t="str">
        <f t="shared" si="204"/>
        <v/>
      </c>
      <c r="P2425">
        <f t="shared" si="205"/>
        <v>0</v>
      </c>
      <c r="Q2425">
        <f t="shared" si="206"/>
        <v>0</v>
      </c>
      <c r="R2425">
        <f t="shared" si="207"/>
        <v>0</v>
      </c>
    </row>
    <row r="2426" spans="1:18" ht="15" customHeight="1">
      <c r="A2426" s="17" t="s">
        <v>282</v>
      </c>
      <c r="B2426" s="17" t="s">
        <v>247</v>
      </c>
      <c r="C2426" s="17" t="s">
        <v>48</v>
      </c>
      <c r="D2426" s="17" t="s">
        <v>61</v>
      </c>
      <c r="E2426" s="96" t="s">
        <v>38</v>
      </c>
      <c r="F2426" s="96" t="s">
        <v>38</v>
      </c>
      <c r="G2426" s="19">
        <v>0</v>
      </c>
      <c r="H2426" s="96" t="s">
        <v>38</v>
      </c>
      <c r="I2426" s="96" t="s">
        <v>38</v>
      </c>
      <c r="J2426" s="19">
        <v>1.2</v>
      </c>
      <c r="K2426" s="19">
        <v>0</v>
      </c>
      <c r="L2426" t="str">
        <f>VLOOKUP(LEFT(A2426,FIND("-",A2426)-1),MASTER!A:C,2,FALSE())</f>
        <v>Gold</v>
      </c>
      <c r="M2426" t="str">
        <f>VLOOKUP(LEFT(A2426,FIND("-",A2426)-1),MASTER!A:C,3,FALSE())</f>
        <v>Sale</v>
      </c>
      <c r="N2426" t="str">
        <f t="shared" si="203"/>
        <v/>
      </c>
      <c r="O2426" t="str">
        <f t="shared" si="204"/>
        <v/>
      </c>
      <c r="P2426">
        <f t="shared" si="205"/>
        <v>0</v>
      </c>
      <c r="Q2426">
        <f t="shared" si="206"/>
        <v>0</v>
      </c>
      <c r="R2426">
        <f t="shared" si="207"/>
        <v>0</v>
      </c>
    </row>
    <row r="2427" spans="1:18" ht="15" customHeight="1">
      <c r="A2427" s="17" t="s">
        <v>282</v>
      </c>
      <c r="B2427" s="17" t="s">
        <v>247</v>
      </c>
      <c r="C2427" s="17" t="s">
        <v>48</v>
      </c>
      <c r="D2427" s="17" t="s">
        <v>42</v>
      </c>
      <c r="E2427" s="96" t="s">
        <v>38</v>
      </c>
      <c r="F2427" s="96" t="s">
        <v>38</v>
      </c>
      <c r="G2427" s="19">
        <v>0</v>
      </c>
      <c r="H2427" s="96" t="s">
        <v>38</v>
      </c>
      <c r="I2427" s="96" t="s">
        <v>38</v>
      </c>
      <c r="J2427" s="19">
        <v>0.22</v>
      </c>
      <c r="K2427" s="19">
        <v>0</v>
      </c>
      <c r="L2427" t="str">
        <f>VLOOKUP(LEFT(A2427,FIND("-",A2427)-1),MASTER!A:C,2,FALSE())</f>
        <v>Gold</v>
      </c>
      <c r="M2427" t="str">
        <f>VLOOKUP(LEFT(A2427,FIND("-",A2427)-1),MASTER!A:C,3,FALSE())</f>
        <v>Sale</v>
      </c>
      <c r="N2427" t="str">
        <f t="shared" si="203"/>
        <v/>
      </c>
      <c r="O2427" t="str">
        <f t="shared" si="204"/>
        <v/>
      </c>
      <c r="P2427">
        <f t="shared" si="205"/>
        <v>0</v>
      </c>
      <c r="Q2427">
        <f t="shared" si="206"/>
        <v>0</v>
      </c>
      <c r="R2427">
        <f t="shared" si="207"/>
        <v>0</v>
      </c>
    </row>
    <row r="2428" spans="1:18" ht="15" customHeight="1">
      <c r="A2428" s="17" t="s">
        <v>282</v>
      </c>
      <c r="B2428" s="17" t="s">
        <v>247</v>
      </c>
      <c r="C2428" s="17" t="s">
        <v>48</v>
      </c>
      <c r="D2428" s="17" t="s">
        <v>43</v>
      </c>
      <c r="E2428" s="96" t="s">
        <v>38</v>
      </c>
      <c r="F2428" s="96" t="s">
        <v>38</v>
      </c>
      <c r="G2428" s="19">
        <v>1628684</v>
      </c>
      <c r="H2428" s="96" t="s">
        <v>38</v>
      </c>
      <c r="I2428" s="96" t="s">
        <v>38</v>
      </c>
      <c r="J2428" s="19">
        <v>0</v>
      </c>
      <c r="K2428" s="19">
        <v>0</v>
      </c>
      <c r="L2428" t="str">
        <f>VLOOKUP(LEFT(A2428,FIND("-",A2428)-1),MASTER!A:C,2,FALSE())</f>
        <v>Gold</v>
      </c>
      <c r="M2428" t="str">
        <f>VLOOKUP(LEFT(A2428,FIND("-",A2428)-1),MASTER!A:C,3,FALSE())</f>
        <v>Sale</v>
      </c>
      <c r="N2428" t="str">
        <f t="shared" si="203"/>
        <v/>
      </c>
      <c r="O2428" t="str">
        <f t="shared" si="204"/>
        <v/>
      </c>
      <c r="P2428">
        <f t="shared" si="205"/>
        <v>0</v>
      </c>
      <c r="Q2428">
        <f t="shared" si="206"/>
        <v>0</v>
      </c>
      <c r="R2428">
        <f t="shared" si="207"/>
        <v>0</v>
      </c>
    </row>
    <row r="2429" spans="1:18" ht="15" customHeight="1">
      <c r="A2429" s="17" t="s">
        <v>283</v>
      </c>
      <c r="B2429" s="17" t="s">
        <v>247</v>
      </c>
      <c r="C2429" s="17" t="s">
        <v>48</v>
      </c>
      <c r="D2429" s="17" t="s">
        <v>57</v>
      </c>
      <c r="E2429" s="96" t="s">
        <v>38</v>
      </c>
      <c r="F2429" s="19">
        <v>0</v>
      </c>
      <c r="G2429" s="19">
        <v>0</v>
      </c>
      <c r="H2429" s="97">
        <v>39.82</v>
      </c>
      <c r="I2429" s="19">
        <v>6873.46</v>
      </c>
      <c r="J2429" s="19">
        <v>273700.38</v>
      </c>
      <c r="K2429" s="19">
        <v>273700.38</v>
      </c>
      <c r="L2429" t="str">
        <f>VLOOKUP(LEFT(A2429,FIND("-",A2429)-1),MASTER!A:C,2,FALSE())</f>
        <v>Gold</v>
      </c>
      <c r="M2429" t="str">
        <f>VLOOKUP(LEFT(A2429,FIND("-",A2429)-1),MASTER!A:C,3,FALSE())</f>
        <v>Sale</v>
      </c>
      <c r="N2429">
        <f t="shared" si="203"/>
        <v>39.82</v>
      </c>
      <c r="O2429">
        <f t="shared" si="204"/>
        <v>6873.46</v>
      </c>
      <c r="P2429">
        <f t="shared" si="205"/>
        <v>273701.17700000003</v>
      </c>
      <c r="Q2429">
        <f t="shared" si="206"/>
        <v>273701.17700000003</v>
      </c>
      <c r="R2429">
        <f t="shared" si="207"/>
        <v>0</v>
      </c>
    </row>
    <row r="2430" spans="1:18" ht="15" customHeight="1">
      <c r="A2430" s="17" t="s">
        <v>283</v>
      </c>
      <c r="B2430" s="17" t="s">
        <v>247</v>
      </c>
      <c r="C2430" s="17" t="s">
        <v>48</v>
      </c>
      <c r="D2430" s="17" t="s">
        <v>58</v>
      </c>
      <c r="E2430" s="96" t="s">
        <v>38</v>
      </c>
      <c r="F2430" s="96" t="s">
        <v>38</v>
      </c>
      <c r="G2430" s="19">
        <v>0</v>
      </c>
      <c r="H2430" s="96" t="s">
        <v>38</v>
      </c>
      <c r="I2430" s="96" t="s">
        <v>38</v>
      </c>
      <c r="J2430" s="19">
        <v>549.86</v>
      </c>
      <c r="K2430" s="19">
        <v>549.86</v>
      </c>
      <c r="L2430" t="str">
        <f>VLOOKUP(LEFT(A2430,FIND("-",A2430)-1),MASTER!A:C,2,FALSE())</f>
        <v>Gold</v>
      </c>
      <c r="M2430" t="str">
        <f>VLOOKUP(LEFT(A2430,FIND("-",A2430)-1),MASTER!A:C,3,FALSE())</f>
        <v>Sale</v>
      </c>
      <c r="N2430" t="str">
        <f t="shared" si="203"/>
        <v/>
      </c>
      <c r="O2430" t="str">
        <f t="shared" si="204"/>
        <v/>
      </c>
      <c r="P2430">
        <f t="shared" si="205"/>
        <v>0</v>
      </c>
      <c r="Q2430">
        <f t="shared" si="206"/>
        <v>0</v>
      </c>
      <c r="R2430">
        <f t="shared" si="207"/>
        <v>0</v>
      </c>
    </row>
    <row r="2431" spans="1:18" ht="15" customHeight="1">
      <c r="A2431" s="17" t="s">
        <v>283</v>
      </c>
      <c r="B2431" s="17" t="s">
        <v>247</v>
      </c>
      <c r="C2431" s="17" t="s">
        <v>48</v>
      </c>
      <c r="D2431" s="17" t="s">
        <v>60</v>
      </c>
      <c r="E2431" s="96" t="s">
        <v>38</v>
      </c>
      <c r="F2431" s="96" t="s">
        <v>38</v>
      </c>
      <c r="G2431" s="19">
        <v>0</v>
      </c>
      <c r="H2431" s="96" t="s">
        <v>38</v>
      </c>
      <c r="I2431" s="96" t="s">
        <v>38</v>
      </c>
      <c r="J2431" s="19">
        <v>4105.51</v>
      </c>
      <c r="K2431" s="19">
        <v>0</v>
      </c>
      <c r="L2431" t="str">
        <f>VLOOKUP(LEFT(A2431,FIND("-",A2431)-1),MASTER!A:C,2,FALSE())</f>
        <v>Gold</v>
      </c>
      <c r="M2431" t="str">
        <f>VLOOKUP(LEFT(A2431,FIND("-",A2431)-1),MASTER!A:C,3,FALSE())</f>
        <v>Sale</v>
      </c>
      <c r="N2431" t="str">
        <f t="shared" si="203"/>
        <v/>
      </c>
      <c r="O2431" t="str">
        <f t="shared" si="204"/>
        <v/>
      </c>
      <c r="P2431">
        <f t="shared" si="205"/>
        <v>0</v>
      </c>
      <c r="Q2431">
        <f t="shared" si="206"/>
        <v>0</v>
      </c>
      <c r="R2431">
        <f t="shared" si="207"/>
        <v>0</v>
      </c>
    </row>
    <row r="2432" spans="1:18" ht="15" customHeight="1">
      <c r="A2432" s="17" t="s">
        <v>283</v>
      </c>
      <c r="B2432" s="17" t="s">
        <v>247</v>
      </c>
      <c r="C2432" s="17" t="s">
        <v>48</v>
      </c>
      <c r="D2432" s="17" t="s">
        <v>61</v>
      </c>
      <c r="E2432" s="96" t="s">
        <v>38</v>
      </c>
      <c r="F2432" s="96" t="s">
        <v>38</v>
      </c>
      <c r="G2432" s="19">
        <v>0</v>
      </c>
      <c r="H2432" s="96" t="s">
        <v>38</v>
      </c>
      <c r="I2432" s="96" t="s">
        <v>38</v>
      </c>
      <c r="J2432" s="19">
        <v>4105.51</v>
      </c>
      <c r="K2432" s="19">
        <v>0</v>
      </c>
      <c r="L2432" t="str">
        <f>VLOOKUP(LEFT(A2432,FIND("-",A2432)-1),MASTER!A:C,2,FALSE())</f>
        <v>Gold</v>
      </c>
      <c r="M2432" t="str">
        <f>VLOOKUP(LEFT(A2432,FIND("-",A2432)-1),MASTER!A:C,3,FALSE())</f>
        <v>Sale</v>
      </c>
      <c r="N2432" t="str">
        <f t="shared" si="203"/>
        <v/>
      </c>
      <c r="O2432" t="str">
        <f t="shared" si="204"/>
        <v/>
      </c>
      <c r="P2432">
        <f t="shared" si="205"/>
        <v>0</v>
      </c>
      <c r="Q2432">
        <f t="shared" si="206"/>
        <v>0</v>
      </c>
      <c r="R2432">
        <f t="shared" si="207"/>
        <v>0</v>
      </c>
    </row>
    <row r="2433" spans="1:18" ht="15" customHeight="1">
      <c r="A2433" s="17" t="s">
        <v>283</v>
      </c>
      <c r="B2433" s="17" t="s">
        <v>247</v>
      </c>
      <c r="C2433" s="17" t="s">
        <v>48</v>
      </c>
      <c r="D2433" s="17" t="s">
        <v>60</v>
      </c>
      <c r="E2433" s="96" t="s">
        <v>38</v>
      </c>
      <c r="F2433" s="96" t="s">
        <v>38</v>
      </c>
      <c r="G2433" s="19">
        <v>0</v>
      </c>
      <c r="H2433" s="96" t="s">
        <v>38</v>
      </c>
      <c r="I2433" s="96" t="s">
        <v>38</v>
      </c>
      <c r="J2433" s="19">
        <v>8.25</v>
      </c>
      <c r="K2433" s="19">
        <v>0</v>
      </c>
      <c r="L2433" t="str">
        <f>VLOOKUP(LEFT(A2433,FIND("-",A2433)-1),MASTER!A:C,2,FALSE())</f>
        <v>Gold</v>
      </c>
      <c r="M2433" t="str">
        <f>VLOOKUP(LEFT(A2433,FIND("-",A2433)-1),MASTER!A:C,3,FALSE())</f>
        <v>Sale</v>
      </c>
      <c r="N2433" t="str">
        <f t="shared" si="203"/>
        <v/>
      </c>
      <c r="O2433" t="str">
        <f t="shared" si="204"/>
        <v/>
      </c>
      <c r="P2433">
        <f t="shared" si="205"/>
        <v>0</v>
      </c>
      <c r="Q2433">
        <f t="shared" si="206"/>
        <v>0</v>
      </c>
      <c r="R2433">
        <f t="shared" si="207"/>
        <v>0</v>
      </c>
    </row>
    <row r="2434" spans="1:18" ht="15" customHeight="1">
      <c r="A2434" s="17" t="s">
        <v>283</v>
      </c>
      <c r="B2434" s="17" t="s">
        <v>247</v>
      </c>
      <c r="C2434" s="17" t="s">
        <v>48</v>
      </c>
      <c r="D2434" s="17" t="s">
        <v>61</v>
      </c>
      <c r="E2434" s="96" t="s">
        <v>38</v>
      </c>
      <c r="F2434" s="96" t="s">
        <v>38</v>
      </c>
      <c r="G2434" s="19">
        <v>0</v>
      </c>
      <c r="H2434" s="96" t="s">
        <v>38</v>
      </c>
      <c r="I2434" s="96" t="s">
        <v>38</v>
      </c>
      <c r="J2434" s="19">
        <v>8.25</v>
      </c>
      <c r="K2434" s="19">
        <v>0</v>
      </c>
      <c r="L2434" t="str">
        <f>VLOOKUP(LEFT(A2434,FIND("-",A2434)-1),MASTER!A:C,2,FALSE())</f>
        <v>Gold</v>
      </c>
      <c r="M2434" t="str">
        <f>VLOOKUP(LEFT(A2434,FIND("-",A2434)-1),MASTER!A:C,3,FALSE())</f>
        <v>Sale</v>
      </c>
      <c r="N2434" t="str">
        <f t="shared" si="203"/>
        <v/>
      </c>
      <c r="O2434" t="str">
        <f t="shared" si="204"/>
        <v/>
      </c>
      <c r="P2434">
        <f t="shared" si="205"/>
        <v>0</v>
      </c>
      <c r="Q2434">
        <f t="shared" si="206"/>
        <v>0</v>
      </c>
      <c r="R2434">
        <f t="shared" si="207"/>
        <v>0</v>
      </c>
    </row>
    <row r="2435" spans="1:18" ht="15" customHeight="1">
      <c r="A2435" s="17" t="s">
        <v>283</v>
      </c>
      <c r="B2435" s="17" t="s">
        <v>247</v>
      </c>
      <c r="C2435" s="17" t="s">
        <v>48</v>
      </c>
      <c r="D2435" s="17" t="s">
        <v>42</v>
      </c>
      <c r="E2435" s="96" t="s">
        <v>38</v>
      </c>
      <c r="F2435" s="96" t="s">
        <v>38</v>
      </c>
      <c r="G2435" s="19">
        <v>0</v>
      </c>
      <c r="H2435" s="96" t="s">
        <v>38</v>
      </c>
      <c r="I2435" s="96" t="s">
        <v>38</v>
      </c>
      <c r="J2435" s="19">
        <v>0.24</v>
      </c>
      <c r="K2435" s="19">
        <v>0</v>
      </c>
      <c r="L2435" t="str">
        <f>VLOOKUP(LEFT(A2435,FIND("-",A2435)-1),MASTER!A:C,2,FALSE())</f>
        <v>Gold</v>
      </c>
      <c r="M2435" t="str">
        <f>VLOOKUP(LEFT(A2435,FIND("-",A2435)-1),MASTER!A:C,3,FALSE())</f>
        <v>Sale</v>
      </c>
      <c r="N2435" t="str">
        <f t="shared" si="203"/>
        <v/>
      </c>
      <c r="O2435" t="str">
        <f t="shared" si="204"/>
        <v/>
      </c>
      <c r="P2435">
        <f t="shared" si="205"/>
        <v>0</v>
      </c>
      <c r="Q2435">
        <f t="shared" si="206"/>
        <v>0</v>
      </c>
      <c r="R2435">
        <f t="shared" si="207"/>
        <v>0</v>
      </c>
    </row>
    <row r="2436" spans="1:18" ht="15" customHeight="1">
      <c r="A2436" s="17" t="s">
        <v>283</v>
      </c>
      <c r="B2436" s="17" t="s">
        <v>247</v>
      </c>
      <c r="C2436" s="17" t="s">
        <v>48</v>
      </c>
      <c r="D2436" s="17" t="s">
        <v>43</v>
      </c>
      <c r="E2436" s="96" t="s">
        <v>38</v>
      </c>
      <c r="F2436" s="96" t="s">
        <v>38</v>
      </c>
      <c r="G2436" s="19">
        <v>282478</v>
      </c>
      <c r="H2436" s="96" t="s">
        <v>38</v>
      </c>
      <c r="I2436" s="96" t="s">
        <v>38</v>
      </c>
      <c r="J2436" s="19">
        <v>0</v>
      </c>
      <c r="K2436" s="19">
        <v>0</v>
      </c>
      <c r="L2436" t="str">
        <f>VLOOKUP(LEFT(A2436,FIND("-",A2436)-1),MASTER!A:C,2,FALSE())</f>
        <v>Gold</v>
      </c>
      <c r="M2436" t="str">
        <f>VLOOKUP(LEFT(A2436,FIND("-",A2436)-1),MASTER!A:C,3,FALSE())</f>
        <v>Sale</v>
      </c>
      <c r="N2436" t="str">
        <f t="shared" si="203"/>
        <v/>
      </c>
      <c r="O2436" t="str">
        <f t="shared" si="204"/>
        <v/>
      </c>
      <c r="P2436">
        <f t="shared" si="205"/>
        <v>0</v>
      </c>
      <c r="Q2436">
        <f t="shared" si="206"/>
        <v>0</v>
      </c>
      <c r="R2436">
        <f t="shared" si="207"/>
        <v>0</v>
      </c>
    </row>
    <row r="2437" spans="1:18" ht="15" customHeight="1">
      <c r="A2437" s="17" t="s">
        <v>284</v>
      </c>
      <c r="B2437" s="17" t="s">
        <v>247</v>
      </c>
      <c r="C2437" s="17" t="s">
        <v>48</v>
      </c>
      <c r="D2437" s="17" t="s">
        <v>49</v>
      </c>
      <c r="E2437" s="96" t="s">
        <v>38</v>
      </c>
      <c r="F2437" s="19">
        <v>0</v>
      </c>
      <c r="G2437" s="19">
        <v>0</v>
      </c>
      <c r="H2437" s="97">
        <v>417.66800000000001</v>
      </c>
      <c r="I2437" s="19">
        <v>6873.46</v>
      </c>
      <c r="J2437" s="19">
        <v>1911774.11</v>
      </c>
      <c r="K2437" s="19">
        <v>1911774.11</v>
      </c>
      <c r="L2437" t="str">
        <f>VLOOKUP(LEFT(A2437,FIND("-",A2437)-1),MASTER!A:C,2,FALSE())</f>
        <v>Gold</v>
      </c>
      <c r="M2437" t="str">
        <f>VLOOKUP(LEFT(A2437,FIND("-",A2437)-1),MASTER!A:C,3,FALSE())</f>
        <v>Sale</v>
      </c>
      <c r="N2437">
        <f t="shared" si="203"/>
        <v>417.66800000000001</v>
      </c>
      <c r="O2437">
        <f t="shared" si="204"/>
        <v>6873.46</v>
      </c>
      <c r="P2437">
        <f t="shared" si="205"/>
        <v>2870824.2910000002</v>
      </c>
      <c r="Q2437">
        <f t="shared" si="206"/>
        <v>2870824.2910000002</v>
      </c>
      <c r="R2437">
        <f t="shared" si="207"/>
        <v>0</v>
      </c>
    </row>
    <row r="2438" spans="1:18" ht="15" customHeight="1">
      <c r="A2438" s="17" t="s">
        <v>284</v>
      </c>
      <c r="B2438" s="17" t="s">
        <v>247</v>
      </c>
      <c r="C2438" s="17" t="s">
        <v>48</v>
      </c>
      <c r="D2438" s="17" t="s">
        <v>50</v>
      </c>
      <c r="E2438" s="96" t="s">
        <v>38</v>
      </c>
      <c r="F2438" s="96" t="s">
        <v>38</v>
      </c>
      <c r="G2438" s="19">
        <v>0</v>
      </c>
      <c r="H2438" s="96" t="s">
        <v>38</v>
      </c>
      <c r="I2438" s="96" t="s">
        <v>38</v>
      </c>
      <c r="J2438" s="19">
        <v>88303.31</v>
      </c>
      <c r="K2438" s="19">
        <v>88303.31</v>
      </c>
      <c r="L2438" t="str">
        <f>VLOOKUP(LEFT(A2438,FIND("-",A2438)-1),MASTER!A:C,2,FALSE())</f>
        <v>Gold</v>
      </c>
      <c r="M2438" t="str">
        <f>VLOOKUP(LEFT(A2438,FIND("-",A2438)-1),MASTER!A:C,3,FALSE())</f>
        <v>Sale</v>
      </c>
      <c r="N2438" t="str">
        <f t="shared" si="203"/>
        <v/>
      </c>
      <c r="O2438" t="str">
        <f t="shared" si="204"/>
        <v/>
      </c>
      <c r="P2438">
        <f t="shared" si="205"/>
        <v>0</v>
      </c>
      <c r="Q2438">
        <f t="shared" si="206"/>
        <v>0</v>
      </c>
      <c r="R2438">
        <f t="shared" si="207"/>
        <v>0</v>
      </c>
    </row>
    <row r="2439" spans="1:18" ht="15" customHeight="1">
      <c r="A2439" s="17" t="s">
        <v>284</v>
      </c>
      <c r="B2439" s="17" t="s">
        <v>247</v>
      </c>
      <c r="C2439" s="17" t="s">
        <v>48</v>
      </c>
      <c r="D2439" s="17" t="s">
        <v>51</v>
      </c>
      <c r="E2439" s="96" t="s">
        <v>38</v>
      </c>
      <c r="F2439" s="96" t="s">
        <v>38</v>
      </c>
      <c r="G2439" s="19">
        <v>0</v>
      </c>
      <c r="H2439" s="96" t="s">
        <v>38</v>
      </c>
      <c r="I2439" s="96" t="s">
        <v>38</v>
      </c>
      <c r="J2439" s="19">
        <v>1707.4</v>
      </c>
      <c r="K2439" s="19">
        <v>1707.4</v>
      </c>
      <c r="L2439" t="str">
        <f>VLOOKUP(LEFT(A2439,FIND("-",A2439)-1),MASTER!A:C,2,FALSE())</f>
        <v>Gold</v>
      </c>
      <c r="M2439" t="str">
        <f>VLOOKUP(LEFT(A2439,FIND("-",A2439)-1),MASTER!A:C,3,FALSE())</f>
        <v>Sale</v>
      </c>
      <c r="N2439" t="str">
        <f t="shared" si="203"/>
        <v/>
      </c>
      <c r="O2439" t="str">
        <f t="shared" si="204"/>
        <v/>
      </c>
      <c r="P2439">
        <f t="shared" si="205"/>
        <v>0</v>
      </c>
      <c r="Q2439">
        <f t="shared" si="206"/>
        <v>0</v>
      </c>
      <c r="R2439">
        <f t="shared" si="207"/>
        <v>0</v>
      </c>
    </row>
    <row r="2440" spans="1:18" ht="15" customHeight="1">
      <c r="A2440" s="17" t="s">
        <v>284</v>
      </c>
      <c r="B2440" s="17" t="s">
        <v>247</v>
      </c>
      <c r="C2440" s="17" t="s">
        <v>48</v>
      </c>
      <c r="D2440" s="17" t="s">
        <v>56</v>
      </c>
      <c r="E2440" s="96" t="s">
        <v>38</v>
      </c>
      <c r="F2440" s="96" t="s">
        <v>38</v>
      </c>
      <c r="G2440" s="19">
        <v>0</v>
      </c>
      <c r="H2440" s="96" t="s">
        <v>38</v>
      </c>
      <c r="I2440" s="96" t="s">
        <v>38</v>
      </c>
      <c r="J2440" s="19">
        <v>840</v>
      </c>
      <c r="K2440" s="19">
        <v>840</v>
      </c>
      <c r="L2440" t="str">
        <f>VLOOKUP(LEFT(A2440,FIND("-",A2440)-1),MASTER!A:C,2,FALSE())</f>
        <v>Gold</v>
      </c>
      <c r="M2440" t="str">
        <f>VLOOKUP(LEFT(A2440,FIND("-",A2440)-1),MASTER!A:C,3,FALSE())</f>
        <v>Sale</v>
      </c>
      <c r="N2440" t="str">
        <f t="shared" si="203"/>
        <v/>
      </c>
      <c r="O2440" t="str">
        <f t="shared" si="204"/>
        <v/>
      </c>
      <c r="P2440">
        <f t="shared" si="205"/>
        <v>0</v>
      </c>
      <c r="Q2440">
        <f t="shared" si="206"/>
        <v>0</v>
      </c>
      <c r="R2440">
        <f t="shared" si="207"/>
        <v>0</v>
      </c>
    </row>
    <row r="2441" spans="1:18" ht="15" customHeight="1">
      <c r="A2441" s="17" t="s">
        <v>284</v>
      </c>
      <c r="B2441" s="17" t="s">
        <v>247</v>
      </c>
      <c r="C2441" s="17" t="s">
        <v>48</v>
      </c>
      <c r="D2441" s="17" t="s">
        <v>57</v>
      </c>
      <c r="E2441" s="96" t="s">
        <v>38</v>
      </c>
      <c r="F2441" s="96" t="s">
        <v>38</v>
      </c>
      <c r="G2441" s="19">
        <v>0</v>
      </c>
      <c r="H2441" s="96" t="s">
        <v>38</v>
      </c>
      <c r="I2441" s="96" t="s">
        <v>38</v>
      </c>
      <c r="J2441" s="19">
        <v>959045.58</v>
      </c>
      <c r="K2441" s="19">
        <v>959045.58</v>
      </c>
      <c r="L2441" t="str">
        <f>VLOOKUP(LEFT(A2441,FIND("-",A2441)-1),MASTER!A:C,2,FALSE())</f>
        <v>Gold</v>
      </c>
      <c r="M2441" t="str">
        <f>VLOOKUP(LEFT(A2441,FIND("-",A2441)-1),MASTER!A:C,3,FALSE())</f>
        <v>Sale</v>
      </c>
      <c r="N2441" t="str">
        <f t="shared" si="203"/>
        <v/>
      </c>
      <c r="O2441" t="str">
        <f t="shared" si="204"/>
        <v/>
      </c>
      <c r="P2441">
        <f t="shared" si="205"/>
        <v>0</v>
      </c>
      <c r="Q2441">
        <f t="shared" si="206"/>
        <v>0</v>
      </c>
      <c r="R2441">
        <f t="shared" si="207"/>
        <v>0</v>
      </c>
    </row>
    <row r="2442" spans="1:18" ht="15" customHeight="1">
      <c r="A2442" s="17" t="s">
        <v>284</v>
      </c>
      <c r="B2442" s="17" t="s">
        <v>247</v>
      </c>
      <c r="C2442" s="17" t="s">
        <v>48</v>
      </c>
      <c r="D2442" s="17" t="s">
        <v>58</v>
      </c>
      <c r="E2442" s="96" t="s">
        <v>38</v>
      </c>
      <c r="F2442" s="96" t="s">
        <v>38</v>
      </c>
      <c r="G2442" s="19">
        <v>0</v>
      </c>
      <c r="H2442" s="96" t="s">
        <v>38</v>
      </c>
      <c r="I2442" s="96" t="s">
        <v>38</v>
      </c>
      <c r="J2442" s="19">
        <v>1924.53</v>
      </c>
      <c r="K2442" s="19">
        <v>1924.53</v>
      </c>
      <c r="L2442" t="str">
        <f>VLOOKUP(LEFT(A2442,FIND("-",A2442)-1),MASTER!A:C,2,FALSE())</f>
        <v>Gold</v>
      </c>
      <c r="M2442" t="str">
        <f>VLOOKUP(LEFT(A2442,FIND("-",A2442)-1),MASTER!A:C,3,FALSE())</f>
        <v>Sale</v>
      </c>
      <c r="N2442" t="str">
        <f t="shared" si="203"/>
        <v/>
      </c>
      <c r="O2442" t="str">
        <f t="shared" si="204"/>
        <v/>
      </c>
      <c r="P2442">
        <f t="shared" si="205"/>
        <v>0</v>
      </c>
      <c r="Q2442">
        <f t="shared" si="206"/>
        <v>0</v>
      </c>
      <c r="R2442">
        <f t="shared" si="207"/>
        <v>0</v>
      </c>
    </row>
    <row r="2443" spans="1:18" ht="15" customHeight="1">
      <c r="A2443" s="17" t="s">
        <v>284</v>
      </c>
      <c r="B2443" s="17" t="s">
        <v>247</v>
      </c>
      <c r="C2443" s="17" t="s">
        <v>48</v>
      </c>
      <c r="D2443" s="17" t="s">
        <v>59</v>
      </c>
      <c r="E2443" s="96" t="s">
        <v>38</v>
      </c>
      <c r="F2443" s="96" t="s">
        <v>38</v>
      </c>
      <c r="G2443" s="19">
        <v>0</v>
      </c>
      <c r="H2443" s="96" t="s">
        <v>38</v>
      </c>
      <c r="I2443" s="96" t="s">
        <v>38</v>
      </c>
      <c r="J2443" s="19">
        <v>125</v>
      </c>
      <c r="K2443" s="19">
        <v>125</v>
      </c>
      <c r="L2443" t="str">
        <f>VLOOKUP(LEFT(A2443,FIND("-",A2443)-1),MASTER!A:C,2,FALSE())</f>
        <v>Gold</v>
      </c>
      <c r="M2443" t="str">
        <f>VLOOKUP(LEFT(A2443,FIND("-",A2443)-1),MASTER!A:C,3,FALSE())</f>
        <v>Sale</v>
      </c>
      <c r="N2443" t="str">
        <f t="shared" si="203"/>
        <v/>
      </c>
      <c r="O2443" t="str">
        <f t="shared" si="204"/>
        <v/>
      </c>
      <c r="P2443">
        <f t="shared" si="205"/>
        <v>0</v>
      </c>
      <c r="Q2443">
        <f t="shared" si="206"/>
        <v>0</v>
      </c>
      <c r="R2443">
        <f t="shared" si="207"/>
        <v>0</v>
      </c>
    </row>
    <row r="2444" spans="1:18" ht="15" customHeight="1">
      <c r="A2444" s="17" t="s">
        <v>284</v>
      </c>
      <c r="B2444" s="17" t="s">
        <v>247</v>
      </c>
      <c r="C2444" s="17" t="s">
        <v>48</v>
      </c>
      <c r="D2444" s="17" t="s">
        <v>52</v>
      </c>
      <c r="E2444" s="96" t="s">
        <v>38</v>
      </c>
      <c r="F2444" s="96" t="s">
        <v>38</v>
      </c>
      <c r="G2444" s="19">
        <v>0</v>
      </c>
      <c r="H2444" s="96" t="s">
        <v>38</v>
      </c>
      <c r="I2444" s="96" t="s">
        <v>38</v>
      </c>
      <c r="J2444" s="19">
        <v>28676.61</v>
      </c>
      <c r="K2444" s="19">
        <v>0</v>
      </c>
      <c r="L2444" t="str">
        <f>VLOOKUP(LEFT(A2444,FIND("-",A2444)-1),MASTER!A:C,2,FALSE())</f>
        <v>Gold</v>
      </c>
      <c r="M2444" t="str">
        <f>VLOOKUP(LEFT(A2444,FIND("-",A2444)-1),MASTER!A:C,3,FALSE())</f>
        <v>Sale</v>
      </c>
      <c r="N2444" t="str">
        <f t="shared" si="203"/>
        <v/>
      </c>
      <c r="O2444" t="str">
        <f t="shared" si="204"/>
        <v/>
      </c>
      <c r="P2444">
        <f t="shared" si="205"/>
        <v>0</v>
      </c>
      <c r="Q2444">
        <f t="shared" si="206"/>
        <v>0</v>
      </c>
      <c r="R2444">
        <f t="shared" si="207"/>
        <v>0</v>
      </c>
    </row>
    <row r="2445" spans="1:18" ht="15" customHeight="1">
      <c r="A2445" s="17" t="s">
        <v>284</v>
      </c>
      <c r="B2445" s="17" t="s">
        <v>247</v>
      </c>
      <c r="C2445" s="17" t="s">
        <v>48</v>
      </c>
      <c r="D2445" s="17" t="s">
        <v>53</v>
      </c>
      <c r="E2445" s="96" t="s">
        <v>38</v>
      </c>
      <c r="F2445" s="96" t="s">
        <v>38</v>
      </c>
      <c r="G2445" s="19">
        <v>0</v>
      </c>
      <c r="H2445" s="96" t="s">
        <v>38</v>
      </c>
      <c r="I2445" s="96" t="s">
        <v>38</v>
      </c>
      <c r="J2445" s="19">
        <v>28676.61</v>
      </c>
      <c r="K2445" s="19">
        <v>0</v>
      </c>
      <c r="L2445" t="str">
        <f>VLOOKUP(LEFT(A2445,FIND("-",A2445)-1),MASTER!A:C,2,FALSE())</f>
        <v>Gold</v>
      </c>
      <c r="M2445" t="str">
        <f>VLOOKUP(LEFT(A2445,FIND("-",A2445)-1),MASTER!A:C,3,FALSE())</f>
        <v>Sale</v>
      </c>
      <c r="N2445" t="str">
        <f t="shared" si="203"/>
        <v/>
      </c>
      <c r="O2445" t="str">
        <f t="shared" si="204"/>
        <v/>
      </c>
      <c r="P2445">
        <f t="shared" si="205"/>
        <v>0</v>
      </c>
      <c r="Q2445">
        <f t="shared" si="206"/>
        <v>0</v>
      </c>
      <c r="R2445">
        <f t="shared" si="207"/>
        <v>0</v>
      </c>
    </row>
    <row r="2446" spans="1:18" ht="15" customHeight="1">
      <c r="A2446" s="17" t="s">
        <v>284</v>
      </c>
      <c r="B2446" s="17" t="s">
        <v>247</v>
      </c>
      <c r="C2446" s="17" t="s">
        <v>48</v>
      </c>
      <c r="D2446" s="17" t="s">
        <v>52</v>
      </c>
      <c r="E2446" s="96" t="s">
        <v>38</v>
      </c>
      <c r="F2446" s="96" t="s">
        <v>38</v>
      </c>
      <c r="G2446" s="19">
        <v>0</v>
      </c>
      <c r="H2446" s="96" t="s">
        <v>38</v>
      </c>
      <c r="I2446" s="96" t="s">
        <v>38</v>
      </c>
      <c r="J2446" s="19">
        <v>1324.55</v>
      </c>
      <c r="K2446" s="19">
        <v>0</v>
      </c>
      <c r="L2446" t="str">
        <f>VLOOKUP(LEFT(A2446,FIND("-",A2446)-1),MASTER!A:C,2,FALSE())</f>
        <v>Gold</v>
      </c>
      <c r="M2446" t="str">
        <f>VLOOKUP(LEFT(A2446,FIND("-",A2446)-1),MASTER!A:C,3,FALSE())</f>
        <v>Sale</v>
      </c>
      <c r="N2446" t="str">
        <f t="shared" si="203"/>
        <v/>
      </c>
      <c r="O2446" t="str">
        <f t="shared" si="204"/>
        <v/>
      </c>
      <c r="P2446">
        <f t="shared" si="205"/>
        <v>0</v>
      </c>
      <c r="Q2446">
        <f t="shared" si="206"/>
        <v>0</v>
      </c>
      <c r="R2446">
        <f t="shared" si="207"/>
        <v>0</v>
      </c>
    </row>
    <row r="2447" spans="1:18" ht="15" customHeight="1">
      <c r="A2447" s="17" t="s">
        <v>284</v>
      </c>
      <c r="B2447" s="17" t="s">
        <v>247</v>
      </c>
      <c r="C2447" s="17" t="s">
        <v>48</v>
      </c>
      <c r="D2447" s="17" t="s">
        <v>53</v>
      </c>
      <c r="E2447" s="96" t="s">
        <v>38</v>
      </c>
      <c r="F2447" s="96" t="s">
        <v>38</v>
      </c>
      <c r="G2447" s="19">
        <v>0</v>
      </c>
      <c r="H2447" s="96" t="s">
        <v>38</v>
      </c>
      <c r="I2447" s="96" t="s">
        <v>38</v>
      </c>
      <c r="J2447" s="19">
        <v>1324.55</v>
      </c>
      <c r="K2447" s="19">
        <v>0</v>
      </c>
      <c r="L2447" t="str">
        <f>VLOOKUP(LEFT(A2447,FIND("-",A2447)-1),MASTER!A:C,2,FALSE())</f>
        <v>Gold</v>
      </c>
      <c r="M2447" t="str">
        <f>VLOOKUP(LEFT(A2447,FIND("-",A2447)-1),MASTER!A:C,3,FALSE())</f>
        <v>Sale</v>
      </c>
      <c r="N2447" t="str">
        <f t="shared" si="203"/>
        <v/>
      </c>
      <c r="O2447" t="str">
        <f t="shared" si="204"/>
        <v/>
      </c>
      <c r="P2447">
        <f t="shared" si="205"/>
        <v>0</v>
      </c>
      <c r="Q2447">
        <f t="shared" si="206"/>
        <v>0</v>
      </c>
      <c r="R2447">
        <f t="shared" si="207"/>
        <v>0</v>
      </c>
    </row>
    <row r="2448" spans="1:18" ht="15" customHeight="1">
      <c r="A2448" s="17" t="s">
        <v>284</v>
      </c>
      <c r="B2448" s="17" t="s">
        <v>247</v>
      </c>
      <c r="C2448" s="17" t="s">
        <v>48</v>
      </c>
      <c r="D2448" s="17" t="s">
        <v>54</v>
      </c>
      <c r="E2448" s="96" t="s">
        <v>38</v>
      </c>
      <c r="F2448" s="96" t="s">
        <v>38</v>
      </c>
      <c r="G2448" s="19">
        <v>0</v>
      </c>
      <c r="H2448" s="96" t="s">
        <v>38</v>
      </c>
      <c r="I2448" s="96" t="s">
        <v>38</v>
      </c>
      <c r="J2448" s="19">
        <v>25.61</v>
      </c>
      <c r="K2448" s="19">
        <v>0</v>
      </c>
      <c r="L2448" t="str">
        <f>VLOOKUP(LEFT(A2448,FIND("-",A2448)-1),MASTER!A:C,2,FALSE())</f>
        <v>Gold</v>
      </c>
      <c r="M2448" t="str">
        <f>VLOOKUP(LEFT(A2448,FIND("-",A2448)-1),MASTER!A:C,3,FALSE())</f>
        <v>Sale</v>
      </c>
      <c r="N2448" t="str">
        <f t="shared" si="203"/>
        <v/>
      </c>
      <c r="O2448" t="str">
        <f t="shared" si="204"/>
        <v/>
      </c>
      <c r="P2448">
        <f t="shared" si="205"/>
        <v>0</v>
      </c>
      <c r="Q2448">
        <f t="shared" si="206"/>
        <v>0</v>
      </c>
      <c r="R2448">
        <f t="shared" si="207"/>
        <v>0</v>
      </c>
    </row>
    <row r="2449" spans="1:18" ht="15" customHeight="1">
      <c r="A2449" s="17" t="s">
        <v>284</v>
      </c>
      <c r="B2449" s="17" t="s">
        <v>247</v>
      </c>
      <c r="C2449" s="17" t="s">
        <v>48</v>
      </c>
      <c r="D2449" s="17" t="s">
        <v>55</v>
      </c>
      <c r="E2449" s="96" t="s">
        <v>38</v>
      </c>
      <c r="F2449" s="96" t="s">
        <v>38</v>
      </c>
      <c r="G2449" s="19">
        <v>0</v>
      </c>
      <c r="H2449" s="96" t="s">
        <v>38</v>
      </c>
      <c r="I2449" s="96" t="s">
        <v>38</v>
      </c>
      <c r="J2449" s="19">
        <v>25.61</v>
      </c>
      <c r="K2449" s="19">
        <v>0</v>
      </c>
      <c r="L2449" t="str">
        <f>VLOOKUP(LEFT(A2449,FIND("-",A2449)-1),MASTER!A:C,2,FALSE())</f>
        <v>Gold</v>
      </c>
      <c r="M2449" t="str">
        <f>VLOOKUP(LEFT(A2449,FIND("-",A2449)-1),MASTER!A:C,3,FALSE())</f>
        <v>Sale</v>
      </c>
      <c r="N2449" t="str">
        <f t="shared" si="203"/>
        <v/>
      </c>
      <c r="O2449" t="str">
        <f t="shared" si="204"/>
        <v/>
      </c>
      <c r="P2449">
        <f t="shared" si="205"/>
        <v>0</v>
      </c>
      <c r="Q2449">
        <f t="shared" si="206"/>
        <v>0</v>
      </c>
      <c r="R2449">
        <f t="shared" si="207"/>
        <v>0</v>
      </c>
    </row>
    <row r="2450" spans="1:18" ht="15" customHeight="1">
      <c r="A2450" s="17" t="s">
        <v>284</v>
      </c>
      <c r="B2450" s="17" t="s">
        <v>247</v>
      </c>
      <c r="C2450" s="17" t="s">
        <v>48</v>
      </c>
      <c r="D2450" s="17" t="s">
        <v>52</v>
      </c>
      <c r="E2450" s="96" t="s">
        <v>38</v>
      </c>
      <c r="F2450" s="96" t="s">
        <v>38</v>
      </c>
      <c r="G2450" s="19">
        <v>0</v>
      </c>
      <c r="H2450" s="96" t="s">
        <v>38</v>
      </c>
      <c r="I2450" s="96" t="s">
        <v>38</v>
      </c>
      <c r="J2450" s="19">
        <v>12.6</v>
      </c>
      <c r="K2450" s="19">
        <v>0</v>
      </c>
      <c r="L2450" t="str">
        <f>VLOOKUP(LEFT(A2450,FIND("-",A2450)-1),MASTER!A:C,2,FALSE())</f>
        <v>Gold</v>
      </c>
      <c r="M2450" t="str">
        <f>VLOOKUP(LEFT(A2450,FIND("-",A2450)-1),MASTER!A:C,3,FALSE())</f>
        <v>Sale</v>
      </c>
      <c r="N2450" t="str">
        <f t="shared" si="203"/>
        <v/>
      </c>
      <c r="O2450" t="str">
        <f t="shared" si="204"/>
        <v/>
      </c>
      <c r="P2450">
        <f t="shared" si="205"/>
        <v>0</v>
      </c>
      <c r="Q2450">
        <f t="shared" si="206"/>
        <v>0</v>
      </c>
      <c r="R2450">
        <f t="shared" si="207"/>
        <v>0</v>
      </c>
    </row>
    <row r="2451" spans="1:18" ht="15" customHeight="1">
      <c r="A2451" s="17" t="s">
        <v>284</v>
      </c>
      <c r="B2451" s="17" t="s">
        <v>247</v>
      </c>
      <c r="C2451" s="17" t="s">
        <v>48</v>
      </c>
      <c r="D2451" s="17" t="s">
        <v>53</v>
      </c>
      <c r="E2451" s="96" t="s">
        <v>38</v>
      </c>
      <c r="F2451" s="96" t="s">
        <v>38</v>
      </c>
      <c r="G2451" s="19">
        <v>0</v>
      </c>
      <c r="H2451" s="96" t="s">
        <v>38</v>
      </c>
      <c r="I2451" s="96" t="s">
        <v>38</v>
      </c>
      <c r="J2451" s="19">
        <v>12.6</v>
      </c>
      <c r="K2451" s="19">
        <v>0</v>
      </c>
      <c r="L2451" t="str">
        <f>VLOOKUP(LEFT(A2451,FIND("-",A2451)-1),MASTER!A:C,2,FALSE())</f>
        <v>Gold</v>
      </c>
      <c r="M2451" t="str">
        <f>VLOOKUP(LEFT(A2451,FIND("-",A2451)-1),MASTER!A:C,3,FALSE())</f>
        <v>Sale</v>
      </c>
      <c r="N2451" t="str">
        <f t="shared" si="203"/>
        <v/>
      </c>
      <c r="O2451" t="str">
        <f t="shared" si="204"/>
        <v/>
      </c>
      <c r="P2451">
        <f t="shared" si="205"/>
        <v>0</v>
      </c>
      <c r="Q2451">
        <f t="shared" si="206"/>
        <v>0</v>
      </c>
      <c r="R2451">
        <f t="shared" si="207"/>
        <v>0</v>
      </c>
    </row>
    <row r="2452" spans="1:18" ht="15" customHeight="1">
      <c r="A2452" s="17" t="s">
        <v>284</v>
      </c>
      <c r="B2452" s="17" t="s">
        <v>247</v>
      </c>
      <c r="C2452" s="17" t="s">
        <v>48</v>
      </c>
      <c r="D2452" s="17" t="s">
        <v>60</v>
      </c>
      <c r="E2452" s="96" t="s">
        <v>38</v>
      </c>
      <c r="F2452" s="96" t="s">
        <v>38</v>
      </c>
      <c r="G2452" s="19">
        <v>0</v>
      </c>
      <c r="H2452" s="96" t="s">
        <v>38</v>
      </c>
      <c r="I2452" s="96" t="s">
        <v>38</v>
      </c>
      <c r="J2452" s="19">
        <v>14385.68</v>
      </c>
      <c r="K2452" s="19">
        <v>0</v>
      </c>
      <c r="L2452" t="str">
        <f>VLOOKUP(LEFT(A2452,FIND("-",A2452)-1),MASTER!A:C,2,FALSE())</f>
        <v>Gold</v>
      </c>
      <c r="M2452" t="str">
        <f>VLOOKUP(LEFT(A2452,FIND("-",A2452)-1),MASTER!A:C,3,FALSE())</f>
        <v>Sale</v>
      </c>
      <c r="N2452" t="str">
        <f t="shared" si="203"/>
        <v/>
      </c>
      <c r="O2452" t="str">
        <f t="shared" si="204"/>
        <v/>
      </c>
      <c r="P2452">
        <f t="shared" si="205"/>
        <v>0</v>
      </c>
      <c r="Q2452">
        <f t="shared" si="206"/>
        <v>0</v>
      </c>
      <c r="R2452">
        <f t="shared" si="207"/>
        <v>0</v>
      </c>
    </row>
    <row r="2453" spans="1:18" ht="15" customHeight="1">
      <c r="A2453" s="17" t="s">
        <v>284</v>
      </c>
      <c r="B2453" s="17" t="s">
        <v>247</v>
      </c>
      <c r="C2453" s="17" t="s">
        <v>48</v>
      </c>
      <c r="D2453" s="17" t="s">
        <v>61</v>
      </c>
      <c r="E2453" s="96" t="s">
        <v>38</v>
      </c>
      <c r="F2453" s="96" t="s">
        <v>38</v>
      </c>
      <c r="G2453" s="19">
        <v>0</v>
      </c>
      <c r="H2453" s="96" t="s">
        <v>38</v>
      </c>
      <c r="I2453" s="96" t="s">
        <v>38</v>
      </c>
      <c r="J2453" s="19">
        <v>14385.68</v>
      </c>
      <c r="K2453" s="19">
        <v>0</v>
      </c>
      <c r="L2453" t="str">
        <f>VLOOKUP(LEFT(A2453,FIND("-",A2453)-1),MASTER!A:C,2,FALSE())</f>
        <v>Gold</v>
      </c>
      <c r="M2453" t="str">
        <f>VLOOKUP(LEFT(A2453,FIND("-",A2453)-1),MASTER!A:C,3,FALSE())</f>
        <v>Sale</v>
      </c>
      <c r="N2453" t="str">
        <f t="shared" si="203"/>
        <v/>
      </c>
      <c r="O2453" t="str">
        <f t="shared" si="204"/>
        <v/>
      </c>
      <c r="P2453">
        <f t="shared" si="205"/>
        <v>0</v>
      </c>
      <c r="Q2453">
        <f t="shared" si="206"/>
        <v>0</v>
      </c>
      <c r="R2453">
        <f t="shared" si="207"/>
        <v>0</v>
      </c>
    </row>
    <row r="2454" spans="1:18" ht="15" customHeight="1">
      <c r="A2454" s="17" t="s">
        <v>284</v>
      </c>
      <c r="B2454" s="17" t="s">
        <v>247</v>
      </c>
      <c r="C2454" s="17" t="s">
        <v>48</v>
      </c>
      <c r="D2454" s="17" t="s">
        <v>60</v>
      </c>
      <c r="E2454" s="96" t="s">
        <v>38</v>
      </c>
      <c r="F2454" s="96" t="s">
        <v>38</v>
      </c>
      <c r="G2454" s="19">
        <v>0</v>
      </c>
      <c r="H2454" s="96" t="s">
        <v>38</v>
      </c>
      <c r="I2454" s="96" t="s">
        <v>38</v>
      </c>
      <c r="J2454" s="19">
        <v>28.87</v>
      </c>
      <c r="K2454" s="19">
        <v>0</v>
      </c>
      <c r="L2454" t="str">
        <f>VLOOKUP(LEFT(A2454,FIND("-",A2454)-1),MASTER!A:C,2,FALSE())</f>
        <v>Gold</v>
      </c>
      <c r="M2454" t="str">
        <f>VLOOKUP(LEFT(A2454,FIND("-",A2454)-1),MASTER!A:C,3,FALSE())</f>
        <v>Sale</v>
      </c>
      <c r="N2454" t="str">
        <f t="shared" si="203"/>
        <v/>
      </c>
      <c r="O2454" t="str">
        <f t="shared" si="204"/>
        <v/>
      </c>
      <c r="P2454">
        <f t="shared" si="205"/>
        <v>0</v>
      </c>
      <c r="Q2454">
        <f t="shared" si="206"/>
        <v>0</v>
      </c>
      <c r="R2454">
        <f t="shared" si="207"/>
        <v>0</v>
      </c>
    </row>
    <row r="2455" spans="1:18" ht="15" customHeight="1">
      <c r="A2455" s="17" t="s">
        <v>284</v>
      </c>
      <c r="B2455" s="17" t="s">
        <v>247</v>
      </c>
      <c r="C2455" s="17" t="s">
        <v>48</v>
      </c>
      <c r="D2455" s="17" t="s">
        <v>61</v>
      </c>
      <c r="E2455" s="96" t="s">
        <v>38</v>
      </c>
      <c r="F2455" s="96" t="s">
        <v>38</v>
      </c>
      <c r="G2455" s="19">
        <v>0</v>
      </c>
      <c r="H2455" s="96" t="s">
        <v>38</v>
      </c>
      <c r="I2455" s="96" t="s">
        <v>38</v>
      </c>
      <c r="J2455" s="19">
        <v>28.87</v>
      </c>
      <c r="K2455" s="19">
        <v>0</v>
      </c>
      <c r="L2455" t="str">
        <f>VLOOKUP(LEFT(A2455,FIND("-",A2455)-1),MASTER!A:C,2,FALSE())</f>
        <v>Gold</v>
      </c>
      <c r="M2455" t="str">
        <f>VLOOKUP(LEFT(A2455,FIND("-",A2455)-1),MASTER!A:C,3,FALSE())</f>
        <v>Sale</v>
      </c>
      <c r="N2455" t="str">
        <f t="shared" si="203"/>
        <v/>
      </c>
      <c r="O2455" t="str">
        <f t="shared" si="204"/>
        <v/>
      </c>
      <c r="P2455">
        <f t="shared" si="205"/>
        <v>0</v>
      </c>
      <c r="Q2455">
        <f t="shared" si="206"/>
        <v>0</v>
      </c>
      <c r="R2455">
        <f t="shared" si="207"/>
        <v>0</v>
      </c>
    </row>
    <row r="2456" spans="1:18" ht="15" customHeight="1">
      <c r="A2456" s="17" t="s">
        <v>284</v>
      </c>
      <c r="B2456" s="17" t="s">
        <v>247</v>
      </c>
      <c r="C2456" s="17" t="s">
        <v>48</v>
      </c>
      <c r="D2456" s="17" t="s">
        <v>60</v>
      </c>
      <c r="E2456" s="96" t="s">
        <v>38</v>
      </c>
      <c r="F2456" s="96" t="s">
        <v>38</v>
      </c>
      <c r="G2456" s="19">
        <v>0</v>
      </c>
      <c r="H2456" s="96" t="s">
        <v>38</v>
      </c>
      <c r="I2456" s="96" t="s">
        <v>38</v>
      </c>
      <c r="J2456" s="19">
        <v>1.88</v>
      </c>
      <c r="K2456" s="19">
        <v>0</v>
      </c>
      <c r="L2456" t="str">
        <f>VLOOKUP(LEFT(A2456,FIND("-",A2456)-1),MASTER!A:C,2,FALSE())</f>
        <v>Gold</v>
      </c>
      <c r="M2456" t="str">
        <f>VLOOKUP(LEFT(A2456,FIND("-",A2456)-1),MASTER!A:C,3,FALSE())</f>
        <v>Sale</v>
      </c>
      <c r="N2456" t="str">
        <f t="shared" si="203"/>
        <v/>
      </c>
      <c r="O2456" t="str">
        <f t="shared" si="204"/>
        <v/>
      </c>
      <c r="P2456">
        <f t="shared" si="205"/>
        <v>0</v>
      </c>
      <c r="Q2456">
        <f t="shared" si="206"/>
        <v>0</v>
      </c>
      <c r="R2456">
        <f t="shared" si="207"/>
        <v>0</v>
      </c>
    </row>
    <row r="2457" spans="1:18" ht="15" customHeight="1">
      <c r="A2457" s="17" t="s">
        <v>284</v>
      </c>
      <c r="B2457" s="17" t="s">
        <v>247</v>
      </c>
      <c r="C2457" s="17" t="s">
        <v>48</v>
      </c>
      <c r="D2457" s="17" t="s">
        <v>61</v>
      </c>
      <c r="E2457" s="96" t="s">
        <v>38</v>
      </c>
      <c r="F2457" s="96" t="s">
        <v>38</v>
      </c>
      <c r="G2457" s="19">
        <v>0</v>
      </c>
      <c r="H2457" s="96" t="s">
        <v>38</v>
      </c>
      <c r="I2457" s="96" t="s">
        <v>38</v>
      </c>
      <c r="J2457" s="19">
        <v>1.88</v>
      </c>
      <c r="K2457" s="19">
        <v>0</v>
      </c>
      <c r="L2457" t="str">
        <f>VLOOKUP(LEFT(A2457,FIND("-",A2457)-1),MASTER!A:C,2,FALSE())</f>
        <v>Gold</v>
      </c>
      <c r="M2457" t="str">
        <f>VLOOKUP(LEFT(A2457,FIND("-",A2457)-1),MASTER!A:C,3,FALSE())</f>
        <v>Sale</v>
      </c>
      <c r="N2457" t="str">
        <f t="shared" si="203"/>
        <v/>
      </c>
      <c r="O2457" t="str">
        <f t="shared" si="204"/>
        <v/>
      </c>
      <c r="P2457">
        <f t="shared" si="205"/>
        <v>0</v>
      </c>
      <c r="Q2457">
        <f t="shared" si="206"/>
        <v>0</v>
      </c>
      <c r="R2457">
        <f t="shared" si="207"/>
        <v>0</v>
      </c>
    </row>
    <row r="2458" spans="1:18" ht="15" customHeight="1">
      <c r="A2458" s="17" t="s">
        <v>284</v>
      </c>
      <c r="B2458" s="17" t="s">
        <v>247</v>
      </c>
      <c r="C2458" s="17" t="s">
        <v>48</v>
      </c>
      <c r="D2458" s="17" t="s">
        <v>42</v>
      </c>
      <c r="E2458" s="96" t="s">
        <v>38</v>
      </c>
      <c r="F2458" s="96" t="s">
        <v>38</v>
      </c>
      <c r="G2458" s="19">
        <v>0</v>
      </c>
      <c r="H2458" s="96" t="s">
        <v>38</v>
      </c>
      <c r="I2458" s="96" t="s">
        <v>38</v>
      </c>
      <c r="J2458" s="19">
        <v>0.47</v>
      </c>
      <c r="K2458" s="19">
        <v>0</v>
      </c>
      <c r="L2458" t="str">
        <f>VLOOKUP(LEFT(A2458,FIND("-",A2458)-1),MASTER!A:C,2,FALSE())</f>
        <v>Gold</v>
      </c>
      <c r="M2458" t="str">
        <f>VLOOKUP(LEFT(A2458,FIND("-",A2458)-1),MASTER!A:C,3,FALSE())</f>
        <v>Sale</v>
      </c>
      <c r="N2458" t="str">
        <f t="shared" si="203"/>
        <v/>
      </c>
      <c r="O2458" t="str">
        <f t="shared" si="204"/>
        <v/>
      </c>
      <c r="P2458">
        <f t="shared" si="205"/>
        <v>0</v>
      </c>
      <c r="Q2458">
        <f t="shared" si="206"/>
        <v>0</v>
      </c>
      <c r="R2458">
        <f t="shared" si="207"/>
        <v>0</v>
      </c>
    </row>
    <row r="2459" spans="1:18" ht="15" customHeight="1">
      <c r="A2459" s="17" t="s">
        <v>284</v>
      </c>
      <c r="B2459" s="17" t="s">
        <v>247</v>
      </c>
      <c r="C2459" s="17" t="s">
        <v>48</v>
      </c>
      <c r="D2459" s="17" t="s">
        <v>43</v>
      </c>
      <c r="E2459" s="96" t="s">
        <v>38</v>
      </c>
      <c r="F2459" s="96" t="s">
        <v>38</v>
      </c>
      <c r="G2459" s="19">
        <v>3052632</v>
      </c>
      <c r="H2459" s="96" t="s">
        <v>38</v>
      </c>
      <c r="I2459" s="96" t="s">
        <v>38</v>
      </c>
      <c r="J2459" s="19">
        <v>0</v>
      </c>
      <c r="K2459" s="19">
        <v>0</v>
      </c>
      <c r="L2459" t="str">
        <f>VLOOKUP(LEFT(A2459,FIND("-",A2459)-1),MASTER!A:C,2,FALSE())</f>
        <v>Gold</v>
      </c>
      <c r="M2459" t="str">
        <f>VLOOKUP(LEFT(A2459,FIND("-",A2459)-1),MASTER!A:C,3,FALSE())</f>
        <v>Sale</v>
      </c>
      <c r="N2459" t="str">
        <f t="shared" si="203"/>
        <v/>
      </c>
      <c r="O2459" t="str">
        <f t="shared" si="204"/>
        <v/>
      </c>
      <c r="P2459">
        <f t="shared" si="205"/>
        <v>0</v>
      </c>
      <c r="Q2459">
        <f t="shared" si="206"/>
        <v>0</v>
      </c>
      <c r="R2459">
        <f t="shared" si="207"/>
        <v>0</v>
      </c>
    </row>
    <row r="2460" spans="1:18" ht="15" customHeight="1">
      <c r="A2460" s="17" t="s">
        <v>286</v>
      </c>
      <c r="B2460" s="17" t="s">
        <v>247</v>
      </c>
      <c r="C2460" s="17" t="s">
        <v>48</v>
      </c>
      <c r="D2460" s="17" t="s">
        <v>57</v>
      </c>
      <c r="E2460" s="96" t="s">
        <v>38</v>
      </c>
      <c r="F2460" s="19">
        <v>0</v>
      </c>
      <c r="G2460" s="19">
        <v>0</v>
      </c>
      <c r="H2460" s="97">
        <v>54.795000000000002</v>
      </c>
      <c r="I2460" s="19">
        <v>6873.46</v>
      </c>
      <c r="J2460" s="19">
        <v>376628.68</v>
      </c>
      <c r="K2460" s="19">
        <v>376628.68</v>
      </c>
      <c r="L2460" t="str">
        <f>VLOOKUP(LEFT(A2460,FIND("-",A2460)-1),MASTER!A:C,2,FALSE())</f>
        <v>Gold</v>
      </c>
      <c r="M2460" t="str">
        <f>VLOOKUP(LEFT(A2460,FIND("-",A2460)-1),MASTER!A:C,3,FALSE())</f>
        <v>Sale</v>
      </c>
      <c r="N2460">
        <f t="shared" si="203"/>
        <v>54.795000000000002</v>
      </c>
      <c r="O2460">
        <f t="shared" si="204"/>
        <v>6873.46</v>
      </c>
      <c r="P2460">
        <f t="shared" si="205"/>
        <v>376631.24099999998</v>
      </c>
      <c r="Q2460">
        <f t="shared" si="206"/>
        <v>376631.24099999998</v>
      </c>
      <c r="R2460">
        <f t="shared" si="207"/>
        <v>0</v>
      </c>
    </row>
    <row r="2461" spans="1:18" ht="15" customHeight="1">
      <c r="A2461" s="17" t="s">
        <v>286</v>
      </c>
      <c r="B2461" s="17" t="s">
        <v>247</v>
      </c>
      <c r="C2461" s="17" t="s">
        <v>48</v>
      </c>
      <c r="D2461" s="17" t="s">
        <v>58</v>
      </c>
      <c r="E2461" s="96" t="s">
        <v>38</v>
      </c>
      <c r="F2461" s="96" t="s">
        <v>38</v>
      </c>
      <c r="G2461" s="19">
        <v>0</v>
      </c>
      <c r="H2461" s="96" t="s">
        <v>38</v>
      </c>
      <c r="I2461" s="96" t="s">
        <v>38</v>
      </c>
      <c r="J2461" s="19">
        <v>756.08</v>
      </c>
      <c r="K2461" s="19">
        <v>756.08</v>
      </c>
      <c r="L2461" t="str">
        <f>VLOOKUP(LEFT(A2461,FIND("-",A2461)-1),MASTER!A:C,2,FALSE())</f>
        <v>Gold</v>
      </c>
      <c r="M2461" t="str">
        <f>VLOOKUP(LEFT(A2461,FIND("-",A2461)-1),MASTER!A:C,3,FALSE())</f>
        <v>Sale</v>
      </c>
      <c r="N2461" t="str">
        <f t="shared" si="203"/>
        <v/>
      </c>
      <c r="O2461" t="str">
        <f t="shared" si="204"/>
        <v/>
      </c>
      <c r="P2461">
        <f t="shared" si="205"/>
        <v>0</v>
      </c>
      <c r="Q2461">
        <f t="shared" si="206"/>
        <v>0</v>
      </c>
      <c r="R2461">
        <f t="shared" si="207"/>
        <v>0</v>
      </c>
    </row>
    <row r="2462" spans="1:18" ht="15" customHeight="1">
      <c r="A2462" s="17" t="s">
        <v>286</v>
      </c>
      <c r="B2462" s="17" t="s">
        <v>247</v>
      </c>
      <c r="C2462" s="17" t="s">
        <v>48</v>
      </c>
      <c r="D2462" s="17" t="s">
        <v>59</v>
      </c>
      <c r="E2462" s="96" t="s">
        <v>38</v>
      </c>
      <c r="F2462" s="96" t="s">
        <v>38</v>
      </c>
      <c r="G2462" s="19">
        <v>0</v>
      </c>
      <c r="H2462" s="96" t="s">
        <v>38</v>
      </c>
      <c r="I2462" s="96" t="s">
        <v>38</v>
      </c>
      <c r="J2462" s="19">
        <v>30</v>
      </c>
      <c r="K2462" s="19">
        <v>30</v>
      </c>
      <c r="L2462" t="str">
        <f>VLOOKUP(LEFT(A2462,FIND("-",A2462)-1),MASTER!A:C,2,FALSE())</f>
        <v>Gold</v>
      </c>
      <c r="M2462" t="str">
        <f>VLOOKUP(LEFT(A2462,FIND("-",A2462)-1),MASTER!A:C,3,FALSE())</f>
        <v>Sale</v>
      </c>
      <c r="N2462" t="str">
        <f t="shared" si="203"/>
        <v/>
      </c>
      <c r="O2462" t="str">
        <f t="shared" si="204"/>
        <v/>
      </c>
      <c r="P2462">
        <f t="shared" si="205"/>
        <v>0</v>
      </c>
      <c r="Q2462">
        <f t="shared" si="206"/>
        <v>0</v>
      </c>
      <c r="R2462">
        <f t="shared" si="207"/>
        <v>0</v>
      </c>
    </row>
    <row r="2463" spans="1:18" ht="15" customHeight="1">
      <c r="A2463" s="17" t="s">
        <v>286</v>
      </c>
      <c r="B2463" s="17" t="s">
        <v>247</v>
      </c>
      <c r="C2463" s="17" t="s">
        <v>48</v>
      </c>
      <c r="D2463" s="17" t="s">
        <v>60</v>
      </c>
      <c r="E2463" s="96" t="s">
        <v>38</v>
      </c>
      <c r="F2463" s="96" t="s">
        <v>38</v>
      </c>
      <c r="G2463" s="19">
        <v>0</v>
      </c>
      <c r="H2463" s="96" t="s">
        <v>38</v>
      </c>
      <c r="I2463" s="96" t="s">
        <v>38</v>
      </c>
      <c r="J2463" s="19">
        <v>5649.43</v>
      </c>
      <c r="K2463" s="19">
        <v>0</v>
      </c>
      <c r="L2463" t="str">
        <f>VLOOKUP(LEFT(A2463,FIND("-",A2463)-1),MASTER!A:C,2,FALSE())</f>
        <v>Gold</v>
      </c>
      <c r="M2463" t="str">
        <f>VLOOKUP(LEFT(A2463,FIND("-",A2463)-1),MASTER!A:C,3,FALSE())</f>
        <v>Sale</v>
      </c>
      <c r="N2463" t="str">
        <f t="shared" si="203"/>
        <v/>
      </c>
      <c r="O2463" t="str">
        <f t="shared" si="204"/>
        <v/>
      </c>
      <c r="P2463">
        <f t="shared" si="205"/>
        <v>0</v>
      </c>
      <c r="Q2463">
        <f t="shared" si="206"/>
        <v>0</v>
      </c>
      <c r="R2463">
        <f t="shared" si="207"/>
        <v>0</v>
      </c>
    </row>
    <row r="2464" spans="1:18" ht="15" customHeight="1">
      <c r="A2464" s="17" t="s">
        <v>286</v>
      </c>
      <c r="B2464" s="17" t="s">
        <v>247</v>
      </c>
      <c r="C2464" s="17" t="s">
        <v>48</v>
      </c>
      <c r="D2464" s="17" t="s">
        <v>61</v>
      </c>
      <c r="E2464" s="96" t="s">
        <v>38</v>
      </c>
      <c r="F2464" s="96" t="s">
        <v>38</v>
      </c>
      <c r="G2464" s="19">
        <v>0</v>
      </c>
      <c r="H2464" s="96" t="s">
        <v>38</v>
      </c>
      <c r="I2464" s="96" t="s">
        <v>38</v>
      </c>
      <c r="J2464" s="19">
        <v>5649.43</v>
      </c>
      <c r="K2464" s="19">
        <v>0</v>
      </c>
      <c r="L2464" t="str">
        <f>VLOOKUP(LEFT(A2464,FIND("-",A2464)-1),MASTER!A:C,2,FALSE())</f>
        <v>Gold</v>
      </c>
      <c r="M2464" t="str">
        <f>VLOOKUP(LEFT(A2464,FIND("-",A2464)-1),MASTER!A:C,3,FALSE())</f>
        <v>Sale</v>
      </c>
      <c r="N2464" t="str">
        <f t="shared" si="203"/>
        <v/>
      </c>
      <c r="O2464" t="str">
        <f t="shared" si="204"/>
        <v/>
      </c>
      <c r="P2464">
        <f t="shared" si="205"/>
        <v>0</v>
      </c>
      <c r="Q2464">
        <f t="shared" si="206"/>
        <v>0</v>
      </c>
      <c r="R2464">
        <f t="shared" si="207"/>
        <v>0</v>
      </c>
    </row>
    <row r="2465" spans="1:18" ht="15" customHeight="1">
      <c r="A2465" s="17" t="s">
        <v>286</v>
      </c>
      <c r="B2465" s="17" t="s">
        <v>247</v>
      </c>
      <c r="C2465" s="17" t="s">
        <v>48</v>
      </c>
      <c r="D2465" s="17" t="s">
        <v>60</v>
      </c>
      <c r="E2465" s="96" t="s">
        <v>38</v>
      </c>
      <c r="F2465" s="96" t="s">
        <v>38</v>
      </c>
      <c r="G2465" s="19">
        <v>0</v>
      </c>
      <c r="H2465" s="96" t="s">
        <v>38</v>
      </c>
      <c r="I2465" s="96" t="s">
        <v>38</v>
      </c>
      <c r="J2465" s="19">
        <v>11.34</v>
      </c>
      <c r="K2465" s="19">
        <v>0</v>
      </c>
      <c r="L2465" t="str">
        <f>VLOOKUP(LEFT(A2465,FIND("-",A2465)-1),MASTER!A:C,2,FALSE())</f>
        <v>Gold</v>
      </c>
      <c r="M2465" t="str">
        <f>VLOOKUP(LEFT(A2465,FIND("-",A2465)-1),MASTER!A:C,3,FALSE())</f>
        <v>Sale</v>
      </c>
      <c r="N2465" t="str">
        <f t="shared" si="203"/>
        <v/>
      </c>
      <c r="O2465" t="str">
        <f t="shared" si="204"/>
        <v/>
      </c>
      <c r="P2465">
        <f t="shared" si="205"/>
        <v>0</v>
      </c>
      <c r="Q2465">
        <f t="shared" si="206"/>
        <v>0</v>
      </c>
      <c r="R2465">
        <f t="shared" si="207"/>
        <v>0</v>
      </c>
    </row>
    <row r="2466" spans="1:18" ht="15" customHeight="1">
      <c r="A2466" s="17" t="s">
        <v>286</v>
      </c>
      <c r="B2466" s="17" t="s">
        <v>247</v>
      </c>
      <c r="C2466" s="17" t="s">
        <v>48</v>
      </c>
      <c r="D2466" s="17" t="s">
        <v>61</v>
      </c>
      <c r="E2466" s="96" t="s">
        <v>38</v>
      </c>
      <c r="F2466" s="96" t="s">
        <v>38</v>
      </c>
      <c r="G2466" s="19">
        <v>0</v>
      </c>
      <c r="H2466" s="96" t="s">
        <v>38</v>
      </c>
      <c r="I2466" s="96" t="s">
        <v>38</v>
      </c>
      <c r="J2466" s="19">
        <v>11.34</v>
      </c>
      <c r="K2466" s="19">
        <v>0</v>
      </c>
      <c r="L2466" t="str">
        <f>VLOOKUP(LEFT(A2466,FIND("-",A2466)-1),MASTER!A:C,2,FALSE())</f>
        <v>Gold</v>
      </c>
      <c r="M2466" t="str">
        <f>VLOOKUP(LEFT(A2466,FIND("-",A2466)-1),MASTER!A:C,3,FALSE())</f>
        <v>Sale</v>
      </c>
      <c r="N2466" t="str">
        <f t="shared" si="203"/>
        <v/>
      </c>
      <c r="O2466" t="str">
        <f t="shared" si="204"/>
        <v/>
      </c>
      <c r="P2466">
        <f t="shared" si="205"/>
        <v>0</v>
      </c>
      <c r="Q2466">
        <f t="shared" si="206"/>
        <v>0</v>
      </c>
      <c r="R2466">
        <f t="shared" si="207"/>
        <v>0</v>
      </c>
    </row>
    <row r="2467" spans="1:18" ht="15" customHeight="1">
      <c r="A2467" s="17" t="s">
        <v>286</v>
      </c>
      <c r="B2467" s="17" t="s">
        <v>247</v>
      </c>
      <c r="C2467" s="17" t="s">
        <v>48</v>
      </c>
      <c r="D2467" s="17" t="s">
        <v>60</v>
      </c>
      <c r="E2467" s="96" t="s">
        <v>38</v>
      </c>
      <c r="F2467" s="96" t="s">
        <v>38</v>
      </c>
      <c r="G2467" s="19">
        <v>0</v>
      </c>
      <c r="H2467" s="96" t="s">
        <v>38</v>
      </c>
      <c r="I2467" s="96" t="s">
        <v>38</v>
      </c>
      <c r="J2467" s="19">
        <v>0.45</v>
      </c>
      <c r="K2467" s="19">
        <v>0</v>
      </c>
      <c r="L2467" t="str">
        <f>VLOOKUP(LEFT(A2467,FIND("-",A2467)-1),MASTER!A:C,2,FALSE())</f>
        <v>Gold</v>
      </c>
      <c r="M2467" t="str">
        <f>VLOOKUP(LEFT(A2467,FIND("-",A2467)-1),MASTER!A:C,3,FALSE())</f>
        <v>Sale</v>
      </c>
      <c r="N2467" t="str">
        <f t="shared" si="203"/>
        <v/>
      </c>
      <c r="O2467" t="str">
        <f t="shared" si="204"/>
        <v/>
      </c>
      <c r="P2467">
        <f t="shared" si="205"/>
        <v>0</v>
      </c>
      <c r="Q2467">
        <f t="shared" si="206"/>
        <v>0</v>
      </c>
      <c r="R2467">
        <f t="shared" si="207"/>
        <v>0</v>
      </c>
    </row>
    <row r="2468" spans="1:18" ht="15" customHeight="1">
      <c r="A2468" s="17" t="s">
        <v>286</v>
      </c>
      <c r="B2468" s="17" t="s">
        <v>247</v>
      </c>
      <c r="C2468" s="17" t="s">
        <v>48</v>
      </c>
      <c r="D2468" s="17" t="s">
        <v>61</v>
      </c>
      <c r="E2468" s="96" t="s">
        <v>38</v>
      </c>
      <c r="F2468" s="96" t="s">
        <v>38</v>
      </c>
      <c r="G2468" s="19">
        <v>0</v>
      </c>
      <c r="H2468" s="96" t="s">
        <v>38</v>
      </c>
      <c r="I2468" s="96" t="s">
        <v>38</v>
      </c>
      <c r="J2468" s="19">
        <v>0.45</v>
      </c>
      <c r="K2468" s="19">
        <v>0</v>
      </c>
      <c r="L2468" t="str">
        <f>VLOOKUP(LEFT(A2468,FIND("-",A2468)-1),MASTER!A:C,2,FALSE())</f>
        <v>Gold</v>
      </c>
      <c r="M2468" t="str">
        <f>VLOOKUP(LEFT(A2468,FIND("-",A2468)-1),MASTER!A:C,3,FALSE())</f>
        <v>Sale</v>
      </c>
      <c r="N2468" t="str">
        <f t="shared" si="203"/>
        <v/>
      </c>
      <c r="O2468" t="str">
        <f t="shared" si="204"/>
        <v/>
      </c>
      <c r="P2468">
        <f t="shared" si="205"/>
        <v>0</v>
      </c>
      <c r="Q2468">
        <f t="shared" si="206"/>
        <v>0</v>
      </c>
      <c r="R2468">
        <f t="shared" si="207"/>
        <v>0</v>
      </c>
    </row>
    <row r="2469" spans="1:18" ht="15" customHeight="1">
      <c r="A2469" s="17" t="s">
        <v>286</v>
      </c>
      <c r="B2469" s="17" t="s">
        <v>247</v>
      </c>
      <c r="C2469" s="17" t="s">
        <v>48</v>
      </c>
      <c r="D2469" s="17" t="s">
        <v>42</v>
      </c>
      <c r="E2469" s="96" t="s">
        <v>38</v>
      </c>
      <c r="F2469" s="96" t="s">
        <v>38</v>
      </c>
      <c r="G2469" s="19">
        <v>0.2</v>
      </c>
      <c r="H2469" s="96" t="s">
        <v>38</v>
      </c>
      <c r="I2469" s="96" t="s">
        <v>38</v>
      </c>
      <c r="J2469" s="19">
        <v>0</v>
      </c>
      <c r="K2469" s="19">
        <v>0</v>
      </c>
      <c r="L2469" t="str">
        <f>VLOOKUP(LEFT(A2469,FIND("-",A2469)-1),MASTER!A:C,2,FALSE())</f>
        <v>Gold</v>
      </c>
      <c r="M2469" t="str">
        <f>VLOOKUP(LEFT(A2469,FIND("-",A2469)-1),MASTER!A:C,3,FALSE())</f>
        <v>Sale</v>
      </c>
      <c r="N2469" t="str">
        <f t="shared" si="203"/>
        <v/>
      </c>
      <c r="O2469" t="str">
        <f t="shared" si="204"/>
        <v/>
      </c>
      <c r="P2469">
        <f t="shared" si="205"/>
        <v>0</v>
      </c>
      <c r="Q2469">
        <f t="shared" si="206"/>
        <v>0</v>
      </c>
      <c r="R2469">
        <f t="shared" si="207"/>
        <v>0</v>
      </c>
    </row>
    <row r="2470" spans="1:18" ht="15" customHeight="1">
      <c r="A2470" s="17" t="s">
        <v>286</v>
      </c>
      <c r="B2470" s="17" t="s">
        <v>247</v>
      </c>
      <c r="C2470" s="17" t="s">
        <v>48</v>
      </c>
      <c r="D2470" s="17" t="s">
        <v>43</v>
      </c>
      <c r="E2470" s="96" t="s">
        <v>38</v>
      </c>
      <c r="F2470" s="96" t="s">
        <v>38</v>
      </c>
      <c r="G2470" s="19">
        <v>388737</v>
      </c>
      <c r="H2470" s="96" t="s">
        <v>38</v>
      </c>
      <c r="I2470" s="96" t="s">
        <v>38</v>
      </c>
      <c r="J2470" s="19">
        <v>0</v>
      </c>
      <c r="K2470" s="19">
        <v>0</v>
      </c>
      <c r="L2470" t="str">
        <f>VLOOKUP(LEFT(A2470,FIND("-",A2470)-1),MASTER!A:C,2,FALSE())</f>
        <v>Gold</v>
      </c>
      <c r="M2470" t="str">
        <f>VLOOKUP(LEFT(A2470,FIND("-",A2470)-1),MASTER!A:C,3,FALSE())</f>
        <v>Sale</v>
      </c>
      <c r="N2470" t="str">
        <f t="shared" si="203"/>
        <v/>
      </c>
      <c r="O2470" t="str">
        <f t="shared" si="204"/>
        <v/>
      </c>
      <c r="P2470">
        <f t="shared" si="205"/>
        <v>0</v>
      </c>
      <c r="Q2470">
        <f t="shared" si="206"/>
        <v>0</v>
      </c>
      <c r="R2470">
        <f t="shared" si="207"/>
        <v>0</v>
      </c>
    </row>
    <row r="2471" spans="1:18" ht="15" customHeight="1">
      <c r="A2471" s="17" t="s">
        <v>447</v>
      </c>
      <c r="B2471" s="17" t="s">
        <v>247</v>
      </c>
      <c r="C2471" s="17" t="s">
        <v>113</v>
      </c>
      <c r="D2471" s="17" t="s">
        <v>114</v>
      </c>
      <c r="E2471" s="96" t="s">
        <v>38</v>
      </c>
      <c r="F2471" s="19">
        <v>0</v>
      </c>
      <c r="G2471" s="19">
        <v>0</v>
      </c>
      <c r="H2471" s="97">
        <v>0</v>
      </c>
      <c r="I2471" s="19">
        <v>0.01</v>
      </c>
      <c r="J2471" s="19">
        <v>2746.8</v>
      </c>
      <c r="K2471" s="19">
        <v>2746.8</v>
      </c>
      <c r="L2471" t="str">
        <f>VLOOKUP(LEFT(A2471,FIND("-",A2471)-1),MASTER!A:C,2,FALSE())</f>
        <v>Stones</v>
      </c>
      <c r="M2471" t="str">
        <f>VLOOKUP(LEFT(A2471,FIND("-",A2471)-1),MASTER!A:C,3,FALSE())</f>
        <v>Sale</v>
      </c>
      <c r="N2471">
        <f t="shared" si="203"/>
        <v>0</v>
      </c>
      <c r="O2471">
        <f t="shared" si="204"/>
        <v>0.01</v>
      </c>
      <c r="P2471">
        <f t="shared" si="205"/>
        <v>0</v>
      </c>
      <c r="Q2471">
        <f t="shared" si="206"/>
        <v>0</v>
      </c>
      <c r="R2471">
        <f t="shared" si="207"/>
        <v>0</v>
      </c>
    </row>
    <row r="2472" spans="1:18" ht="15" customHeight="1">
      <c r="A2472" s="17" t="s">
        <v>447</v>
      </c>
      <c r="B2472" s="17" t="s">
        <v>247</v>
      </c>
      <c r="C2472" s="17" t="s">
        <v>113</v>
      </c>
      <c r="D2472" s="17" t="s">
        <v>115</v>
      </c>
      <c r="E2472" s="96" t="s">
        <v>38</v>
      </c>
      <c r="F2472" s="96" t="s">
        <v>38</v>
      </c>
      <c r="G2472" s="19">
        <v>0</v>
      </c>
      <c r="H2472" s="96" t="s">
        <v>38</v>
      </c>
      <c r="I2472" s="96" t="s">
        <v>38</v>
      </c>
      <c r="J2472" s="19">
        <v>20.6</v>
      </c>
      <c r="K2472" s="19">
        <v>0</v>
      </c>
      <c r="L2472" t="str">
        <f>VLOOKUP(LEFT(A2472,FIND("-",A2472)-1),MASTER!A:C,2,FALSE())</f>
        <v>Stones</v>
      </c>
      <c r="M2472" t="str">
        <f>VLOOKUP(LEFT(A2472,FIND("-",A2472)-1),MASTER!A:C,3,FALSE())</f>
        <v>Sale</v>
      </c>
      <c r="N2472" t="str">
        <f t="shared" si="203"/>
        <v/>
      </c>
      <c r="O2472" t="str">
        <f t="shared" si="204"/>
        <v/>
      </c>
      <c r="P2472">
        <f t="shared" si="205"/>
        <v>0</v>
      </c>
      <c r="Q2472">
        <f t="shared" si="206"/>
        <v>0</v>
      </c>
      <c r="R2472">
        <f t="shared" si="207"/>
        <v>0</v>
      </c>
    </row>
    <row r="2473" spans="1:18" ht="15" customHeight="1">
      <c r="A2473" s="17" t="s">
        <v>447</v>
      </c>
      <c r="B2473" s="17" t="s">
        <v>247</v>
      </c>
      <c r="C2473" s="17" t="s">
        <v>113</v>
      </c>
      <c r="D2473" s="17" t="s">
        <v>116</v>
      </c>
      <c r="E2473" s="96" t="s">
        <v>38</v>
      </c>
      <c r="F2473" s="96" t="s">
        <v>38</v>
      </c>
      <c r="G2473" s="19">
        <v>0</v>
      </c>
      <c r="H2473" s="96" t="s">
        <v>38</v>
      </c>
      <c r="I2473" s="96" t="s">
        <v>38</v>
      </c>
      <c r="J2473" s="19">
        <v>20.6</v>
      </c>
      <c r="K2473" s="19">
        <v>0</v>
      </c>
      <c r="L2473" t="str">
        <f>VLOOKUP(LEFT(A2473,FIND("-",A2473)-1),MASTER!A:C,2,FALSE())</f>
        <v>Stones</v>
      </c>
      <c r="M2473" t="str">
        <f>VLOOKUP(LEFT(A2473,FIND("-",A2473)-1),MASTER!A:C,3,FALSE())</f>
        <v>Sale</v>
      </c>
      <c r="N2473" t="str">
        <f t="shared" si="203"/>
        <v/>
      </c>
      <c r="O2473" t="str">
        <f t="shared" si="204"/>
        <v/>
      </c>
      <c r="P2473">
        <f t="shared" si="205"/>
        <v>0</v>
      </c>
      <c r="Q2473">
        <f t="shared" si="206"/>
        <v>0</v>
      </c>
      <c r="R2473">
        <f t="shared" si="207"/>
        <v>0</v>
      </c>
    </row>
    <row r="2474" spans="1:18" ht="15" customHeight="1">
      <c r="A2474" s="17" t="s">
        <v>447</v>
      </c>
      <c r="B2474" s="17" t="s">
        <v>247</v>
      </c>
      <c r="C2474" s="17" t="s">
        <v>113</v>
      </c>
      <c r="D2474" s="17" t="s">
        <v>43</v>
      </c>
      <c r="E2474" s="96" t="s">
        <v>38</v>
      </c>
      <c r="F2474" s="96" t="s">
        <v>38</v>
      </c>
      <c r="G2474" s="19">
        <v>2788</v>
      </c>
      <c r="H2474" s="96" t="s">
        <v>38</v>
      </c>
      <c r="I2474" s="96" t="s">
        <v>38</v>
      </c>
      <c r="J2474" s="19">
        <v>0</v>
      </c>
      <c r="K2474" s="19">
        <v>0</v>
      </c>
      <c r="L2474" t="str">
        <f>VLOOKUP(LEFT(A2474,FIND("-",A2474)-1),MASTER!A:C,2,FALSE())</f>
        <v>Stones</v>
      </c>
      <c r="M2474" t="str">
        <f>VLOOKUP(LEFT(A2474,FIND("-",A2474)-1),MASTER!A:C,3,FALSE())</f>
        <v>Sale</v>
      </c>
      <c r="N2474" t="str">
        <f t="shared" si="203"/>
        <v/>
      </c>
      <c r="O2474" t="str">
        <f t="shared" si="204"/>
        <v/>
      </c>
      <c r="P2474">
        <f t="shared" si="205"/>
        <v>0</v>
      </c>
      <c r="Q2474">
        <f t="shared" si="206"/>
        <v>0</v>
      </c>
      <c r="R2474">
        <f t="shared" si="207"/>
        <v>0</v>
      </c>
    </row>
    <row r="2475" spans="1:18" ht="15" customHeight="1">
      <c r="A2475" s="17" t="s">
        <v>280</v>
      </c>
      <c r="B2475" s="17" t="s">
        <v>247</v>
      </c>
      <c r="C2475" s="17" t="s">
        <v>91</v>
      </c>
      <c r="D2475" s="17" t="s">
        <v>49</v>
      </c>
      <c r="E2475" s="96" t="s">
        <v>38</v>
      </c>
      <c r="F2475" s="19">
        <v>0</v>
      </c>
      <c r="G2475" s="19">
        <v>0</v>
      </c>
      <c r="H2475" s="97">
        <v>2.14</v>
      </c>
      <c r="I2475" s="19">
        <v>6873.46</v>
      </c>
      <c r="J2475" s="19">
        <v>14706.08</v>
      </c>
      <c r="K2475" s="19">
        <v>14706.08</v>
      </c>
      <c r="L2475" t="str">
        <f>VLOOKUP(LEFT(A2475,FIND("-",A2475)-1),MASTER!A:C,2,FALSE())</f>
        <v>Diamond</v>
      </c>
      <c r="M2475" t="str">
        <f>VLOOKUP(LEFT(A2475,FIND("-",A2475)-1),MASTER!A:C,3,FALSE())</f>
        <v>Sale</v>
      </c>
      <c r="N2475">
        <f t="shared" si="203"/>
        <v>2.14</v>
      </c>
      <c r="O2475">
        <f t="shared" si="204"/>
        <v>6873.46</v>
      </c>
      <c r="P2475">
        <f t="shared" si="205"/>
        <v>14709.204</v>
      </c>
      <c r="Q2475">
        <f t="shared" si="206"/>
        <v>14709.204</v>
      </c>
      <c r="R2475">
        <f t="shared" si="207"/>
        <v>0</v>
      </c>
    </row>
    <row r="2476" spans="1:18" ht="15" customHeight="1">
      <c r="A2476" s="17" t="s">
        <v>280</v>
      </c>
      <c r="B2476" s="17" t="s">
        <v>247</v>
      </c>
      <c r="C2476" s="17" t="s">
        <v>91</v>
      </c>
      <c r="D2476" s="17" t="s">
        <v>92</v>
      </c>
      <c r="E2476" s="96" t="s">
        <v>38</v>
      </c>
      <c r="F2476" s="96" t="s">
        <v>38</v>
      </c>
      <c r="G2476" s="19">
        <v>0</v>
      </c>
      <c r="H2476" s="96" t="s">
        <v>38</v>
      </c>
      <c r="I2476" s="96" t="s">
        <v>38</v>
      </c>
      <c r="J2476" s="19">
        <v>28840</v>
      </c>
      <c r="K2476" s="19">
        <v>28840</v>
      </c>
      <c r="L2476" t="str">
        <f>VLOOKUP(LEFT(A2476,FIND("-",A2476)-1),MASTER!A:C,2,FALSE())</f>
        <v>Diamond</v>
      </c>
      <c r="M2476" t="str">
        <f>VLOOKUP(LEFT(A2476,FIND("-",A2476)-1),MASTER!A:C,3,FALSE())</f>
        <v>Sale</v>
      </c>
      <c r="N2476" t="str">
        <f t="shared" si="203"/>
        <v/>
      </c>
      <c r="O2476" t="str">
        <f t="shared" si="204"/>
        <v/>
      </c>
      <c r="P2476">
        <f t="shared" si="205"/>
        <v>0</v>
      </c>
      <c r="Q2476">
        <f t="shared" si="206"/>
        <v>0</v>
      </c>
      <c r="R2476">
        <f t="shared" si="207"/>
        <v>0</v>
      </c>
    </row>
    <row r="2477" spans="1:18" ht="15" customHeight="1">
      <c r="A2477" s="17" t="s">
        <v>280</v>
      </c>
      <c r="B2477" s="17" t="s">
        <v>247</v>
      </c>
      <c r="C2477" s="17" t="s">
        <v>91</v>
      </c>
      <c r="D2477" s="17" t="s">
        <v>50</v>
      </c>
      <c r="E2477" s="96" t="s">
        <v>38</v>
      </c>
      <c r="F2477" s="96" t="s">
        <v>38</v>
      </c>
      <c r="G2477" s="19">
        <v>0</v>
      </c>
      <c r="H2477" s="96" t="s">
        <v>38</v>
      </c>
      <c r="I2477" s="96" t="s">
        <v>38</v>
      </c>
      <c r="J2477" s="19">
        <v>5471.27</v>
      </c>
      <c r="K2477" s="19">
        <v>5471.27</v>
      </c>
      <c r="L2477" t="str">
        <f>VLOOKUP(LEFT(A2477,FIND("-",A2477)-1),MASTER!A:C,2,FALSE())</f>
        <v>Diamond</v>
      </c>
      <c r="M2477" t="str">
        <f>VLOOKUP(LEFT(A2477,FIND("-",A2477)-1),MASTER!A:C,3,FALSE())</f>
        <v>Sale</v>
      </c>
      <c r="N2477" t="str">
        <f t="shared" si="203"/>
        <v/>
      </c>
      <c r="O2477" t="str">
        <f t="shared" si="204"/>
        <v/>
      </c>
      <c r="P2477">
        <f t="shared" si="205"/>
        <v>0</v>
      </c>
      <c r="Q2477">
        <f t="shared" si="206"/>
        <v>0</v>
      </c>
      <c r="R2477">
        <f t="shared" si="207"/>
        <v>0</v>
      </c>
    </row>
    <row r="2478" spans="1:18" ht="15" customHeight="1">
      <c r="A2478" s="17" t="s">
        <v>280</v>
      </c>
      <c r="B2478" s="17" t="s">
        <v>247</v>
      </c>
      <c r="C2478" s="17" t="s">
        <v>91</v>
      </c>
      <c r="D2478" s="17" t="s">
        <v>52</v>
      </c>
      <c r="E2478" s="96" t="s">
        <v>38</v>
      </c>
      <c r="F2478" s="96" t="s">
        <v>38</v>
      </c>
      <c r="G2478" s="19">
        <v>0</v>
      </c>
      <c r="H2478" s="96" t="s">
        <v>38</v>
      </c>
      <c r="I2478" s="96" t="s">
        <v>38</v>
      </c>
      <c r="J2478" s="19">
        <v>220.59</v>
      </c>
      <c r="K2478" s="19">
        <v>0</v>
      </c>
      <c r="L2478" t="str">
        <f>VLOOKUP(LEFT(A2478,FIND("-",A2478)-1),MASTER!A:C,2,FALSE())</f>
        <v>Diamond</v>
      </c>
      <c r="M2478" t="str">
        <f>VLOOKUP(LEFT(A2478,FIND("-",A2478)-1),MASTER!A:C,3,FALSE())</f>
        <v>Sale</v>
      </c>
      <c r="N2478" t="str">
        <f t="shared" si="203"/>
        <v/>
      </c>
      <c r="O2478" t="str">
        <f t="shared" si="204"/>
        <v/>
      </c>
      <c r="P2478">
        <f t="shared" si="205"/>
        <v>0</v>
      </c>
      <c r="Q2478">
        <f t="shared" si="206"/>
        <v>0</v>
      </c>
      <c r="R2478">
        <f t="shared" si="207"/>
        <v>0</v>
      </c>
    </row>
    <row r="2479" spans="1:18" ht="15" customHeight="1">
      <c r="A2479" s="17" t="s">
        <v>280</v>
      </c>
      <c r="B2479" s="17" t="s">
        <v>247</v>
      </c>
      <c r="C2479" s="17" t="s">
        <v>91</v>
      </c>
      <c r="D2479" s="17" t="s">
        <v>53</v>
      </c>
      <c r="E2479" s="96" t="s">
        <v>38</v>
      </c>
      <c r="F2479" s="96" t="s">
        <v>38</v>
      </c>
      <c r="G2479" s="19">
        <v>0</v>
      </c>
      <c r="H2479" s="96" t="s">
        <v>38</v>
      </c>
      <c r="I2479" s="96" t="s">
        <v>38</v>
      </c>
      <c r="J2479" s="19">
        <v>220.59</v>
      </c>
      <c r="K2479" s="19">
        <v>0</v>
      </c>
      <c r="L2479" t="str">
        <f>VLOOKUP(LEFT(A2479,FIND("-",A2479)-1),MASTER!A:C,2,FALSE())</f>
        <v>Diamond</v>
      </c>
      <c r="M2479" t="str">
        <f>VLOOKUP(LEFT(A2479,FIND("-",A2479)-1),MASTER!A:C,3,FALSE())</f>
        <v>Sale</v>
      </c>
      <c r="N2479" t="str">
        <f t="shared" si="203"/>
        <v/>
      </c>
      <c r="O2479" t="str">
        <f t="shared" si="204"/>
        <v/>
      </c>
      <c r="P2479">
        <f t="shared" si="205"/>
        <v>0</v>
      </c>
      <c r="Q2479">
        <f t="shared" si="206"/>
        <v>0</v>
      </c>
      <c r="R2479">
        <f t="shared" si="207"/>
        <v>0</v>
      </c>
    </row>
    <row r="2480" spans="1:18" ht="15" customHeight="1">
      <c r="A2480" s="17" t="s">
        <v>280</v>
      </c>
      <c r="B2480" s="17" t="s">
        <v>247</v>
      </c>
      <c r="C2480" s="17" t="s">
        <v>91</v>
      </c>
      <c r="D2480" s="17" t="s">
        <v>93</v>
      </c>
      <c r="E2480" s="96" t="s">
        <v>38</v>
      </c>
      <c r="F2480" s="96" t="s">
        <v>38</v>
      </c>
      <c r="G2480" s="19">
        <v>0</v>
      </c>
      <c r="H2480" s="96" t="s">
        <v>38</v>
      </c>
      <c r="I2480" s="96" t="s">
        <v>38</v>
      </c>
      <c r="J2480" s="19">
        <v>432.6</v>
      </c>
      <c r="K2480" s="19">
        <v>0</v>
      </c>
      <c r="L2480" t="str">
        <f>VLOOKUP(LEFT(A2480,FIND("-",A2480)-1),MASTER!A:C,2,FALSE())</f>
        <v>Diamond</v>
      </c>
      <c r="M2480" t="str">
        <f>VLOOKUP(LEFT(A2480,FIND("-",A2480)-1),MASTER!A:C,3,FALSE())</f>
        <v>Sale</v>
      </c>
      <c r="N2480" t="str">
        <f t="shared" si="203"/>
        <v/>
      </c>
      <c r="O2480" t="str">
        <f t="shared" si="204"/>
        <v/>
      </c>
      <c r="P2480">
        <f t="shared" si="205"/>
        <v>0</v>
      </c>
      <c r="Q2480">
        <f t="shared" si="206"/>
        <v>0</v>
      </c>
      <c r="R2480">
        <f t="shared" si="207"/>
        <v>0</v>
      </c>
    </row>
    <row r="2481" spans="1:18" ht="15" customHeight="1">
      <c r="A2481" s="17" t="s">
        <v>280</v>
      </c>
      <c r="B2481" s="17" t="s">
        <v>247</v>
      </c>
      <c r="C2481" s="17" t="s">
        <v>91</v>
      </c>
      <c r="D2481" s="17" t="s">
        <v>94</v>
      </c>
      <c r="E2481" s="96" t="s">
        <v>38</v>
      </c>
      <c r="F2481" s="96" t="s">
        <v>38</v>
      </c>
      <c r="G2481" s="19">
        <v>0</v>
      </c>
      <c r="H2481" s="96" t="s">
        <v>38</v>
      </c>
      <c r="I2481" s="96" t="s">
        <v>38</v>
      </c>
      <c r="J2481" s="19">
        <v>432.6</v>
      </c>
      <c r="K2481" s="19">
        <v>0</v>
      </c>
      <c r="L2481" t="str">
        <f>VLOOKUP(LEFT(A2481,FIND("-",A2481)-1),MASTER!A:C,2,FALSE())</f>
        <v>Diamond</v>
      </c>
      <c r="M2481" t="str">
        <f>VLOOKUP(LEFT(A2481,FIND("-",A2481)-1),MASTER!A:C,3,FALSE())</f>
        <v>Sale</v>
      </c>
      <c r="N2481" t="str">
        <f t="shared" si="203"/>
        <v/>
      </c>
      <c r="O2481" t="str">
        <f t="shared" si="204"/>
        <v/>
      </c>
      <c r="P2481">
        <f t="shared" si="205"/>
        <v>0</v>
      </c>
      <c r="Q2481">
        <f t="shared" si="206"/>
        <v>0</v>
      </c>
      <c r="R2481">
        <f t="shared" si="207"/>
        <v>0</v>
      </c>
    </row>
    <row r="2482" spans="1:18" ht="15" customHeight="1">
      <c r="A2482" s="17" t="s">
        <v>280</v>
      </c>
      <c r="B2482" s="17" t="s">
        <v>247</v>
      </c>
      <c r="C2482" s="17" t="s">
        <v>91</v>
      </c>
      <c r="D2482" s="17" t="s">
        <v>52</v>
      </c>
      <c r="E2482" s="96" t="s">
        <v>38</v>
      </c>
      <c r="F2482" s="96" t="s">
        <v>38</v>
      </c>
      <c r="G2482" s="19">
        <v>0</v>
      </c>
      <c r="H2482" s="96" t="s">
        <v>38</v>
      </c>
      <c r="I2482" s="96" t="s">
        <v>38</v>
      </c>
      <c r="J2482" s="19">
        <v>82.07</v>
      </c>
      <c r="K2482" s="19">
        <v>0</v>
      </c>
      <c r="L2482" t="str">
        <f>VLOOKUP(LEFT(A2482,FIND("-",A2482)-1),MASTER!A:C,2,FALSE())</f>
        <v>Diamond</v>
      </c>
      <c r="M2482" t="str">
        <f>VLOOKUP(LEFT(A2482,FIND("-",A2482)-1),MASTER!A:C,3,FALSE())</f>
        <v>Sale</v>
      </c>
      <c r="N2482" t="str">
        <f t="shared" si="203"/>
        <v/>
      </c>
      <c r="O2482" t="str">
        <f t="shared" si="204"/>
        <v/>
      </c>
      <c r="P2482">
        <f t="shared" si="205"/>
        <v>0</v>
      </c>
      <c r="Q2482">
        <f t="shared" si="206"/>
        <v>0</v>
      </c>
      <c r="R2482">
        <f t="shared" si="207"/>
        <v>0</v>
      </c>
    </row>
    <row r="2483" spans="1:18" ht="15" customHeight="1">
      <c r="A2483" s="17" t="s">
        <v>280</v>
      </c>
      <c r="B2483" s="17" t="s">
        <v>247</v>
      </c>
      <c r="C2483" s="17" t="s">
        <v>91</v>
      </c>
      <c r="D2483" s="17" t="s">
        <v>53</v>
      </c>
      <c r="E2483" s="96" t="s">
        <v>38</v>
      </c>
      <c r="F2483" s="96" t="s">
        <v>38</v>
      </c>
      <c r="G2483" s="19">
        <v>0</v>
      </c>
      <c r="H2483" s="96" t="s">
        <v>38</v>
      </c>
      <c r="I2483" s="96" t="s">
        <v>38</v>
      </c>
      <c r="J2483" s="19">
        <v>82.07</v>
      </c>
      <c r="K2483" s="19">
        <v>0</v>
      </c>
      <c r="L2483" t="str">
        <f>VLOOKUP(LEFT(A2483,FIND("-",A2483)-1),MASTER!A:C,2,FALSE())</f>
        <v>Diamond</v>
      </c>
      <c r="M2483" t="str">
        <f>VLOOKUP(LEFT(A2483,FIND("-",A2483)-1),MASTER!A:C,3,FALSE())</f>
        <v>Sale</v>
      </c>
      <c r="N2483" t="str">
        <f t="shared" si="203"/>
        <v/>
      </c>
      <c r="O2483" t="str">
        <f t="shared" si="204"/>
        <v/>
      </c>
      <c r="P2483">
        <f t="shared" si="205"/>
        <v>0</v>
      </c>
      <c r="Q2483">
        <f t="shared" si="206"/>
        <v>0</v>
      </c>
      <c r="R2483">
        <f t="shared" si="207"/>
        <v>0</v>
      </c>
    </row>
    <row r="2484" spans="1:18" ht="15" customHeight="1">
      <c r="A2484" s="17" t="s">
        <v>280</v>
      </c>
      <c r="B2484" s="17" t="s">
        <v>247</v>
      </c>
      <c r="C2484" s="17" t="s">
        <v>91</v>
      </c>
      <c r="D2484" s="17" t="s">
        <v>42</v>
      </c>
      <c r="E2484" s="96" t="s">
        <v>38</v>
      </c>
      <c r="F2484" s="96" t="s">
        <v>38</v>
      </c>
      <c r="G2484" s="19">
        <v>0</v>
      </c>
      <c r="H2484" s="96" t="s">
        <v>38</v>
      </c>
      <c r="I2484" s="96" t="s">
        <v>38</v>
      </c>
      <c r="J2484" s="19">
        <v>0.13</v>
      </c>
      <c r="K2484" s="19">
        <v>0</v>
      </c>
      <c r="L2484" t="str">
        <f>VLOOKUP(LEFT(A2484,FIND("-",A2484)-1),MASTER!A:C,2,FALSE())</f>
        <v>Diamond</v>
      </c>
      <c r="M2484" t="str">
        <f>VLOOKUP(LEFT(A2484,FIND("-",A2484)-1),MASTER!A:C,3,FALSE())</f>
        <v>Sale</v>
      </c>
      <c r="N2484" t="str">
        <f t="shared" si="203"/>
        <v/>
      </c>
      <c r="O2484" t="str">
        <f t="shared" si="204"/>
        <v/>
      </c>
      <c r="P2484">
        <f t="shared" si="205"/>
        <v>0</v>
      </c>
      <c r="Q2484">
        <f t="shared" si="206"/>
        <v>0</v>
      </c>
      <c r="R2484">
        <f t="shared" si="207"/>
        <v>0</v>
      </c>
    </row>
    <row r="2485" spans="1:18" ht="15" customHeight="1">
      <c r="A2485" s="17" t="s">
        <v>280</v>
      </c>
      <c r="B2485" s="17" t="s">
        <v>247</v>
      </c>
      <c r="C2485" s="17" t="s">
        <v>91</v>
      </c>
      <c r="D2485" s="17" t="s">
        <v>43</v>
      </c>
      <c r="E2485" s="96" t="s">
        <v>38</v>
      </c>
      <c r="F2485" s="96" t="s">
        <v>38</v>
      </c>
      <c r="G2485" s="19">
        <v>50488</v>
      </c>
      <c r="H2485" s="96" t="s">
        <v>38</v>
      </c>
      <c r="I2485" s="96" t="s">
        <v>38</v>
      </c>
      <c r="J2485" s="19">
        <v>0</v>
      </c>
      <c r="K2485" s="19">
        <v>0</v>
      </c>
      <c r="L2485" t="str">
        <f>VLOOKUP(LEFT(A2485,FIND("-",A2485)-1),MASTER!A:C,2,FALSE())</f>
        <v>Diamond</v>
      </c>
      <c r="M2485" t="str">
        <f>VLOOKUP(LEFT(A2485,FIND("-",A2485)-1),MASTER!A:C,3,FALSE())</f>
        <v>Sale</v>
      </c>
      <c r="N2485" t="str">
        <f t="shared" si="203"/>
        <v/>
      </c>
      <c r="O2485" t="str">
        <f t="shared" si="204"/>
        <v/>
      </c>
      <c r="P2485">
        <f t="shared" si="205"/>
        <v>0</v>
      </c>
      <c r="Q2485">
        <f t="shared" si="206"/>
        <v>0</v>
      </c>
      <c r="R2485">
        <f t="shared" si="207"/>
        <v>0</v>
      </c>
    </row>
    <row r="2486" spans="1:18" ht="15" customHeight="1">
      <c r="A2486" s="17" t="s">
        <v>285</v>
      </c>
      <c r="B2486" s="17" t="s">
        <v>247</v>
      </c>
      <c r="C2486" s="17" t="s">
        <v>91</v>
      </c>
      <c r="D2486" s="17" t="s">
        <v>49</v>
      </c>
      <c r="E2486" s="96" t="s">
        <v>38</v>
      </c>
      <c r="F2486" s="19">
        <v>0</v>
      </c>
      <c r="G2486" s="19">
        <v>0</v>
      </c>
      <c r="H2486" s="97">
        <v>15.000999999999999</v>
      </c>
      <c r="I2486" s="19">
        <v>6873.46</v>
      </c>
      <c r="J2486" s="19">
        <v>103081.37</v>
      </c>
      <c r="K2486" s="19">
        <v>103081.37</v>
      </c>
      <c r="L2486" t="str">
        <f>VLOOKUP(LEFT(A2486,FIND("-",A2486)-1),MASTER!A:C,2,FALSE())</f>
        <v>Diamond</v>
      </c>
      <c r="M2486" t="str">
        <f>VLOOKUP(LEFT(A2486,FIND("-",A2486)-1),MASTER!A:C,3,FALSE())</f>
        <v>Sale</v>
      </c>
      <c r="N2486">
        <f t="shared" si="203"/>
        <v>15.000999999999999</v>
      </c>
      <c r="O2486">
        <f t="shared" si="204"/>
        <v>6873.46</v>
      </c>
      <c r="P2486">
        <f t="shared" si="205"/>
        <v>103108.773</v>
      </c>
      <c r="Q2486">
        <f t="shared" si="206"/>
        <v>103108.773</v>
      </c>
      <c r="R2486">
        <f t="shared" si="207"/>
        <v>0</v>
      </c>
    </row>
    <row r="2487" spans="1:18" ht="15" customHeight="1">
      <c r="A2487" s="17" t="s">
        <v>285</v>
      </c>
      <c r="B2487" s="17" t="s">
        <v>247</v>
      </c>
      <c r="C2487" s="17" t="s">
        <v>91</v>
      </c>
      <c r="D2487" s="17" t="s">
        <v>92</v>
      </c>
      <c r="E2487" s="96" t="s">
        <v>38</v>
      </c>
      <c r="F2487" s="96" t="s">
        <v>38</v>
      </c>
      <c r="G2487" s="19">
        <v>0</v>
      </c>
      <c r="H2487" s="96" t="s">
        <v>38</v>
      </c>
      <c r="I2487" s="96" t="s">
        <v>38</v>
      </c>
      <c r="J2487" s="19">
        <v>182218</v>
      </c>
      <c r="K2487" s="19">
        <v>182218</v>
      </c>
      <c r="L2487" t="str">
        <f>VLOOKUP(LEFT(A2487,FIND("-",A2487)-1),MASTER!A:C,2,FALSE())</f>
        <v>Diamond</v>
      </c>
      <c r="M2487" t="str">
        <f>VLOOKUP(LEFT(A2487,FIND("-",A2487)-1),MASTER!A:C,3,FALSE())</f>
        <v>Sale</v>
      </c>
      <c r="N2487" t="str">
        <f t="shared" si="203"/>
        <v/>
      </c>
      <c r="O2487" t="str">
        <f t="shared" si="204"/>
        <v/>
      </c>
      <c r="P2487">
        <f t="shared" si="205"/>
        <v>0</v>
      </c>
      <c r="Q2487">
        <f t="shared" si="206"/>
        <v>0</v>
      </c>
      <c r="R2487">
        <f t="shared" si="207"/>
        <v>0</v>
      </c>
    </row>
    <row r="2488" spans="1:18" ht="15" customHeight="1">
      <c r="A2488" s="17" t="s">
        <v>285</v>
      </c>
      <c r="B2488" s="17" t="s">
        <v>247</v>
      </c>
      <c r="C2488" s="17" t="s">
        <v>91</v>
      </c>
      <c r="D2488" s="17" t="s">
        <v>50</v>
      </c>
      <c r="E2488" s="96" t="s">
        <v>38</v>
      </c>
      <c r="F2488" s="96" t="s">
        <v>38</v>
      </c>
      <c r="G2488" s="19">
        <v>0</v>
      </c>
      <c r="H2488" s="96" t="s">
        <v>38</v>
      </c>
      <c r="I2488" s="96" t="s">
        <v>38</v>
      </c>
      <c r="J2488" s="19">
        <v>31178.01</v>
      </c>
      <c r="K2488" s="19">
        <v>31178.01</v>
      </c>
      <c r="L2488" t="str">
        <f>VLOOKUP(LEFT(A2488,FIND("-",A2488)-1),MASTER!A:C,2,FALSE())</f>
        <v>Diamond</v>
      </c>
      <c r="M2488" t="str">
        <f>VLOOKUP(LEFT(A2488,FIND("-",A2488)-1),MASTER!A:C,3,FALSE())</f>
        <v>Sale</v>
      </c>
      <c r="N2488" t="str">
        <f t="shared" ref="N2488:N2551" si="208">IF(M2488="SALE",H2488,IF(M2488="Purchase",E2488,"False"))</f>
        <v/>
      </c>
      <c r="O2488" t="str">
        <f t="shared" ref="O2488:O2551" si="209">IF(M2488="SALE",I2488,IF(M2488="Purchase",F2488,"False"))</f>
        <v/>
      </c>
      <c r="P2488">
        <f t="shared" ref="P2488:P2551" si="210">IF(AND(N2488="",O2488=""),0,ROUND(N2488*O2488,3))</f>
        <v>0</v>
      </c>
      <c r="Q2488">
        <f t="shared" ref="Q2488:Q2551" si="211">IF(M2488="SALE",P2488,IF(M2488="Purchase",0,"FALSE"))</f>
        <v>0</v>
      </c>
      <c r="R2488">
        <f t="shared" ref="R2488:R2551" si="212">IF(M2488="Purchase",P2488,IF(M2488="Sale",0,"FALSE"))</f>
        <v>0</v>
      </c>
    </row>
    <row r="2489" spans="1:18" ht="15" customHeight="1">
      <c r="A2489" s="17" t="s">
        <v>285</v>
      </c>
      <c r="B2489" s="17" t="s">
        <v>247</v>
      </c>
      <c r="C2489" s="17" t="s">
        <v>91</v>
      </c>
      <c r="D2489" s="17" t="s">
        <v>52</v>
      </c>
      <c r="E2489" s="96" t="s">
        <v>38</v>
      </c>
      <c r="F2489" s="96" t="s">
        <v>38</v>
      </c>
      <c r="G2489" s="19">
        <v>0</v>
      </c>
      <c r="H2489" s="96" t="s">
        <v>38</v>
      </c>
      <c r="I2489" s="96" t="s">
        <v>38</v>
      </c>
      <c r="J2489" s="19">
        <v>1546.22</v>
      </c>
      <c r="K2489" s="19">
        <v>0</v>
      </c>
      <c r="L2489" t="str">
        <f>VLOOKUP(LEFT(A2489,FIND("-",A2489)-1),MASTER!A:C,2,FALSE())</f>
        <v>Diamond</v>
      </c>
      <c r="M2489" t="str">
        <f>VLOOKUP(LEFT(A2489,FIND("-",A2489)-1),MASTER!A:C,3,FALSE())</f>
        <v>Sale</v>
      </c>
      <c r="N2489" t="str">
        <f t="shared" si="208"/>
        <v/>
      </c>
      <c r="O2489" t="str">
        <f t="shared" si="209"/>
        <v/>
      </c>
      <c r="P2489">
        <f t="shared" si="210"/>
        <v>0</v>
      </c>
      <c r="Q2489">
        <f t="shared" si="211"/>
        <v>0</v>
      </c>
      <c r="R2489">
        <f t="shared" si="212"/>
        <v>0</v>
      </c>
    </row>
    <row r="2490" spans="1:18" ht="15" customHeight="1">
      <c r="A2490" s="17" t="s">
        <v>285</v>
      </c>
      <c r="B2490" s="17" t="s">
        <v>247</v>
      </c>
      <c r="C2490" s="17" t="s">
        <v>91</v>
      </c>
      <c r="D2490" s="17" t="s">
        <v>53</v>
      </c>
      <c r="E2490" s="96" t="s">
        <v>38</v>
      </c>
      <c r="F2490" s="96" t="s">
        <v>38</v>
      </c>
      <c r="G2490" s="19">
        <v>0</v>
      </c>
      <c r="H2490" s="96" t="s">
        <v>38</v>
      </c>
      <c r="I2490" s="96" t="s">
        <v>38</v>
      </c>
      <c r="J2490" s="19">
        <v>1546.22</v>
      </c>
      <c r="K2490" s="19">
        <v>0</v>
      </c>
      <c r="L2490" t="str">
        <f>VLOOKUP(LEFT(A2490,FIND("-",A2490)-1),MASTER!A:C,2,FALSE())</f>
        <v>Diamond</v>
      </c>
      <c r="M2490" t="str">
        <f>VLOOKUP(LEFT(A2490,FIND("-",A2490)-1),MASTER!A:C,3,FALSE())</f>
        <v>Sale</v>
      </c>
      <c r="N2490" t="str">
        <f t="shared" si="208"/>
        <v/>
      </c>
      <c r="O2490" t="str">
        <f t="shared" si="209"/>
        <v/>
      </c>
      <c r="P2490">
        <f t="shared" si="210"/>
        <v>0</v>
      </c>
      <c r="Q2490">
        <f t="shared" si="211"/>
        <v>0</v>
      </c>
      <c r="R2490">
        <f t="shared" si="212"/>
        <v>0</v>
      </c>
    </row>
    <row r="2491" spans="1:18" ht="15" customHeight="1">
      <c r="A2491" s="17" t="s">
        <v>285</v>
      </c>
      <c r="B2491" s="17" t="s">
        <v>247</v>
      </c>
      <c r="C2491" s="17" t="s">
        <v>91</v>
      </c>
      <c r="D2491" s="17" t="s">
        <v>93</v>
      </c>
      <c r="E2491" s="96" t="s">
        <v>38</v>
      </c>
      <c r="F2491" s="96" t="s">
        <v>38</v>
      </c>
      <c r="G2491" s="19">
        <v>0</v>
      </c>
      <c r="H2491" s="96" t="s">
        <v>38</v>
      </c>
      <c r="I2491" s="96" t="s">
        <v>38</v>
      </c>
      <c r="J2491" s="19">
        <v>2733.27</v>
      </c>
      <c r="K2491" s="19">
        <v>0</v>
      </c>
      <c r="L2491" t="str">
        <f>VLOOKUP(LEFT(A2491,FIND("-",A2491)-1),MASTER!A:C,2,FALSE())</f>
        <v>Diamond</v>
      </c>
      <c r="M2491" t="str">
        <f>VLOOKUP(LEFT(A2491,FIND("-",A2491)-1),MASTER!A:C,3,FALSE())</f>
        <v>Sale</v>
      </c>
      <c r="N2491" t="str">
        <f t="shared" si="208"/>
        <v/>
      </c>
      <c r="O2491" t="str">
        <f t="shared" si="209"/>
        <v/>
      </c>
      <c r="P2491">
        <f t="shared" si="210"/>
        <v>0</v>
      </c>
      <c r="Q2491">
        <f t="shared" si="211"/>
        <v>0</v>
      </c>
      <c r="R2491">
        <f t="shared" si="212"/>
        <v>0</v>
      </c>
    </row>
    <row r="2492" spans="1:18" ht="15" customHeight="1">
      <c r="A2492" s="17" t="s">
        <v>285</v>
      </c>
      <c r="B2492" s="17" t="s">
        <v>247</v>
      </c>
      <c r="C2492" s="17" t="s">
        <v>91</v>
      </c>
      <c r="D2492" s="17" t="s">
        <v>94</v>
      </c>
      <c r="E2492" s="96" t="s">
        <v>38</v>
      </c>
      <c r="F2492" s="96" t="s">
        <v>38</v>
      </c>
      <c r="G2492" s="19">
        <v>0</v>
      </c>
      <c r="H2492" s="96" t="s">
        <v>38</v>
      </c>
      <c r="I2492" s="96" t="s">
        <v>38</v>
      </c>
      <c r="J2492" s="19">
        <v>2733.27</v>
      </c>
      <c r="K2492" s="19">
        <v>0</v>
      </c>
      <c r="L2492" t="str">
        <f>VLOOKUP(LEFT(A2492,FIND("-",A2492)-1),MASTER!A:C,2,FALSE())</f>
        <v>Diamond</v>
      </c>
      <c r="M2492" t="str">
        <f>VLOOKUP(LEFT(A2492,FIND("-",A2492)-1),MASTER!A:C,3,FALSE())</f>
        <v>Sale</v>
      </c>
      <c r="N2492" t="str">
        <f t="shared" si="208"/>
        <v/>
      </c>
      <c r="O2492" t="str">
        <f t="shared" si="209"/>
        <v/>
      </c>
      <c r="P2492">
        <f t="shared" si="210"/>
        <v>0</v>
      </c>
      <c r="Q2492">
        <f t="shared" si="211"/>
        <v>0</v>
      </c>
      <c r="R2492">
        <f t="shared" si="212"/>
        <v>0</v>
      </c>
    </row>
    <row r="2493" spans="1:18" ht="15" customHeight="1">
      <c r="A2493" s="17" t="s">
        <v>285</v>
      </c>
      <c r="B2493" s="17" t="s">
        <v>247</v>
      </c>
      <c r="C2493" s="17" t="s">
        <v>91</v>
      </c>
      <c r="D2493" s="17" t="s">
        <v>52</v>
      </c>
      <c r="E2493" s="96" t="s">
        <v>38</v>
      </c>
      <c r="F2493" s="96" t="s">
        <v>38</v>
      </c>
      <c r="G2493" s="19">
        <v>0</v>
      </c>
      <c r="H2493" s="96" t="s">
        <v>38</v>
      </c>
      <c r="I2493" s="96" t="s">
        <v>38</v>
      </c>
      <c r="J2493" s="19">
        <v>467.67</v>
      </c>
      <c r="K2493" s="19">
        <v>0</v>
      </c>
      <c r="L2493" t="str">
        <f>VLOOKUP(LEFT(A2493,FIND("-",A2493)-1),MASTER!A:C,2,FALSE())</f>
        <v>Diamond</v>
      </c>
      <c r="M2493" t="str">
        <f>VLOOKUP(LEFT(A2493,FIND("-",A2493)-1),MASTER!A:C,3,FALSE())</f>
        <v>Sale</v>
      </c>
      <c r="N2493" t="str">
        <f t="shared" si="208"/>
        <v/>
      </c>
      <c r="O2493" t="str">
        <f t="shared" si="209"/>
        <v/>
      </c>
      <c r="P2493">
        <f t="shared" si="210"/>
        <v>0</v>
      </c>
      <c r="Q2493">
        <f t="shared" si="211"/>
        <v>0</v>
      </c>
      <c r="R2493">
        <f t="shared" si="212"/>
        <v>0</v>
      </c>
    </row>
    <row r="2494" spans="1:18" ht="15" customHeight="1">
      <c r="A2494" s="17" t="s">
        <v>285</v>
      </c>
      <c r="B2494" s="17" t="s">
        <v>247</v>
      </c>
      <c r="C2494" s="17" t="s">
        <v>91</v>
      </c>
      <c r="D2494" s="17" t="s">
        <v>53</v>
      </c>
      <c r="E2494" s="96" t="s">
        <v>38</v>
      </c>
      <c r="F2494" s="96" t="s">
        <v>38</v>
      </c>
      <c r="G2494" s="19">
        <v>0</v>
      </c>
      <c r="H2494" s="96" t="s">
        <v>38</v>
      </c>
      <c r="I2494" s="96" t="s">
        <v>38</v>
      </c>
      <c r="J2494" s="19">
        <v>467.67</v>
      </c>
      <c r="K2494" s="19">
        <v>0</v>
      </c>
      <c r="L2494" t="str">
        <f>VLOOKUP(LEFT(A2494,FIND("-",A2494)-1),MASTER!A:C,2,FALSE())</f>
        <v>Diamond</v>
      </c>
      <c r="M2494" t="str">
        <f>VLOOKUP(LEFT(A2494,FIND("-",A2494)-1),MASTER!A:C,3,FALSE())</f>
        <v>Sale</v>
      </c>
      <c r="N2494" t="str">
        <f t="shared" si="208"/>
        <v/>
      </c>
      <c r="O2494" t="str">
        <f t="shared" si="209"/>
        <v/>
      </c>
      <c r="P2494">
        <f t="shared" si="210"/>
        <v>0</v>
      </c>
      <c r="Q2494">
        <f t="shared" si="211"/>
        <v>0</v>
      </c>
      <c r="R2494">
        <f t="shared" si="212"/>
        <v>0</v>
      </c>
    </row>
    <row r="2495" spans="1:18" ht="15" customHeight="1">
      <c r="A2495" s="17" t="s">
        <v>285</v>
      </c>
      <c r="B2495" s="17" t="s">
        <v>247</v>
      </c>
      <c r="C2495" s="17" t="s">
        <v>91</v>
      </c>
      <c r="D2495" s="17" t="s">
        <v>42</v>
      </c>
      <c r="E2495" s="96" t="s">
        <v>38</v>
      </c>
      <c r="F2495" s="96" t="s">
        <v>38</v>
      </c>
      <c r="G2495" s="19">
        <v>0</v>
      </c>
      <c r="H2495" s="96" t="s">
        <v>38</v>
      </c>
      <c r="I2495" s="96" t="s">
        <v>38</v>
      </c>
      <c r="J2495" s="19">
        <v>0.3</v>
      </c>
      <c r="K2495" s="19">
        <v>0</v>
      </c>
      <c r="L2495" t="str">
        <f>VLOOKUP(LEFT(A2495,FIND("-",A2495)-1),MASTER!A:C,2,FALSE())</f>
        <v>Diamond</v>
      </c>
      <c r="M2495" t="str">
        <f>VLOOKUP(LEFT(A2495,FIND("-",A2495)-1),MASTER!A:C,3,FALSE())</f>
        <v>Sale</v>
      </c>
      <c r="N2495" t="str">
        <f t="shared" si="208"/>
        <v/>
      </c>
      <c r="O2495" t="str">
        <f t="shared" si="209"/>
        <v/>
      </c>
      <c r="P2495">
        <f t="shared" si="210"/>
        <v>0</v>
      </c>
      <c r="Q2495">
        <f t="shared" si="211"/>
        <v>0</v>
      </c>
      <c r="R2495">
        <f t="shared" si="212"/>
        <v>0</v>
      </c>
    </row>
    <row r="2496" spans="1:18" ht="15" customHeight="1">
      <c r="A2496" s="17" t="s">
        <v>285</v>
      </c>
      <c r="B2496" s="17" t="s">
        <v>247</v>
      </c>
      <c r="C2496" s="17" t="s">
        <v>91</v>
      </c>
      <c r="D2496" s="17" t="s">
        <v>43</v>
      </c>
      <c r="E2496" s="96" t="s">
        <v>38</v>
      </c>
      <c r="F2496" s="96" t="s">
        <v>38</v>
      </c>
      <c r="G2496" s="19">
        <v>325972</v>
      </c>
      <c r="H2496" s="96" t="s">
        <v>38</v>
      </c>
      <c r="I2496" s="96" t="s">
        <v>38</v>
      </c>
      <c r="J2496" s="19">
        <v>0</v>
      </c>
      <c r="K2496" s="19">
        <v>0</v>
      </c>
      <c r="L2496" t="str">
        <f>VLOOKUP(LEFT(A2496,FIND("-",A2496)-1),MASTER!A:C,2,FALSE())</f>
        <v>Diamond</v>
      </c>
      <c r="M2496" t="str">
        <f>VLOOKUP(LEFT(A2496,FIND("-",A2496)-1),MASTER!A:C,3,FALSE())</f>
        <v>Sale</v>
      </c>
      <c r="N2496" t="str">
        <f t="shared" si="208"/>
        <v/>
      </c>
      <c r="O2496" t="str">
        <f t="shared" si="209"/>
        <v/>
      </c>
      <c r="P2496">
        <f t="shared" si="210"/>
        <v>0</v>
      </c>
      <c r="Q2496">
        <f t="shared" si="211"/>
        <v>0</v>
      </c>
      <c r="R2496">
        <f t="shared" si="212"/>
        <v>0</v>
      </c>
    </row>
    <row r="2497" spans="1:18" ht="15" customHeight="1">
      <c r="A2497" s="17" t="s">
        <v>287</v>
      </c>
      <c r="B2497" s="17" t="s">
        <v>247</v>
      </c>
      <c r="C2497" s="17" t="s">
        <v>91</v>
      </c>
      <c r="D2497" s="17" t="s">
        <v>49</v>
      </c>
      <c r="E2497" s="96" t="s">
        <v>38</v>
      </c>
      <c r="F2497" s="19">
        <v>0</v>
      </c>
      <c r="G2497" s="19">
        <v>0</v>
      </c>
      <c r="H2497" s="97">
        <v>53.978999999999999</v>
      </c>
      <c r="I2497" s="19">
        <v>6873.46</v>
      </c>
      <c r="J2497" s="19">
        <v>370984.26</v>
      </c>
      <c r="K2497" s="19">
        <v>370984.26</v>
      </c>
      <c r="L2497" t="str">
        <f>VLOOKUP(LEFT(A2497,FIND("-",A2497)-1),MASTER!A:C,2,FALSE())</f>
        <v>Diamond</v>
      </c>
      <c r="M2497" t="str">
        <f>VLOOKUP(LEFT(A2497,FIND("-",A2497)-1),MASTER!A:C,3,FALSE())</f>
        <v>Sale</v>
      </c>
      <c r="N2497">
        <f t="shared" si="208"/>
        <v>53.978999999999999</v>
      </c>
      <c r="O2497">
        <f t="shared" si="209"/>
        <v>6873.46</v>
      </c>
      <c r="P2497">
        <f t="shared" si="210"/>
        <v>371022.49699999997</v>
      </c>
      <c r="Q2497">
        <f t="shared" si="211"/>
        <v>371022.49699999997</v>
      </c>
      <c r="R2497">
        <f t="shared" si="212"/>
        <v>0</v>
      </c>
    </row>
    <row r="2498" spans="1:18" ht="15" customHeight="1">
      <c r="A2498" s="17" t="s">
        <v>287</v>
      </c>
      <c r="B2498" s="17" t="s">
        <v>247</v>
      </c>
      <c r="C2498" s="17" t="s">
        <v>91</v>
      </c>
      <c r="D2498" s="17" t="s">
        <v>50</v>
      </c>
      <c r="E2498" s="96" t="s">
        <v>38</v>
      </c>
      <c r="F2498" s="96" t="s">
        <v>38</v>
      </c>
      <c r="G2498" s="19">
        <v>0</v>
      </c>
      <c r="H2498" s="96" t="s">
        <v>38</v>
      </c>
      <c r="I2498" s="96" t="s">
        <v>38</v>
      </c>
      <c r="J2498" s="19">
        <v>71607.710000000006</v>
      </c>
      <c r="K2498" s="19">
        <v>71607.710000000006</v>
      </c>
      <c r="L2498" t="str">
        <f>VLOOKUP(LEFT(A2498,FIND("-",A2498)-1),MASTER!A:C,2,FALSE())</f>
        <v>Diamond</v>
      </c>
      <c r="M2498" t="str">
        <f>VLOOKUP(LEFT(A2498,FIND("-",A2498)-1),MASTER!A:C,3,FALSE())</f>
        <v>Sale</v>
      </c>
      <c r="N2498" t="str">
        <f t="shared" si="208"/>
        <v/>
      </c>
      <c r="O2498" t="str">
        <f t="shared" si="209"/>
        <v/>
      </c>
      <c r="P2498">
        <f t="shared" si="210"/>
        <v>0</v>
      </c>
      <c r="Q2498">
        <f t="shared" si="211"/>
        <v>0</v>
      </c>
      <c r="R2498">
        <f t="shared" si="212"/>
        <v>0</v>
      </c>
    </row>
    <row r="2499" spans="1:18" ht="15" customHeight="1">
      <c r="A2499" s="17" t="s">
        <v>287</v>
      </c>
      <c r="B2499" s="17" t="s">
        <v>247</v>
      </c>
      <c r="C2499" s="17" t="s">
        <v>91</v>
      </c>
      <c r="D2499" s="17" t="s">
        <v>92</v>
      </c>
      <c r="E2499" s="96" t="s">
        <v>38</v>
      </c>
      <c r="F2499" s="96" t="s">
        <v>38</v>
      </c>
      <c r="G2499" s="19">
        <v>0</v>
      </c>
      <c r="H2499" s="96" t="s">
        <v>38</v>
      </c>
      <c r="I2499" s="96" t="s">
        <v>38</v>
      </c>
      <c r="J2499" s="19">
        <v>428260</v>
      </c>
      <c r="K2499" s="19">
        <v>428260</v>
      </c>
      <c r="L2499" t="str">
        <f>VLOOKUP(LEFT(A2499,FIND("-",A2499)-1),MASTER!A:C,2,FALSE())</f>
        <v>Diamond</v>
      </c>
      <c r="M2499" t="str">
        <f>VLOOKUP(LEFT(A2499,FIND("-",A2499)-1),MASTER!A:C,3,FALSE())</f>
        <v>Sale</v>
      </c>
      <c r="N2499" t="str">
        <f t="shared" si="208"/>
        <v/>
      </c>
      <c r="O2499" t="str">
        <f t="shared" si="209"/>
        <v/>
      </c>
      <c r="P2499">
        <f t="shared" si="210"/>
        <v>0</v>
      </c>
      <c r="Q2499">
        <f t="shared" si="211"/>
        <v>0</v>
      </c>
      <c r="R2499">
        <f t="shared" si="212"/>
        <v>0</v>
      </c>
    </row>
    <row r="2500" spans="1:18" ht="15" customHeight="1">
      <c r="A2500" s="17" t="s">
        <v>287</v>
      </c>
      <c r="B2500" s="17" t="s">
        <v>247</v>
      </c>
      <c r="C2500" s="17" t="s">
        <v>91</v>
      </c>
      <c r="D2500" s="17" t="s">
        <v>52</v>
      </c>
      <c r="E2500" s="96" t="s">
        <v>38</v>
      </c>
      <c r="F2500" s="96" t="s">
        <v>38</v>
      </c>
      <c r="G2500" s="19">
        <v>0</v>
      </c>
      <c r="H2500" s="96" t="s">
        <v>38</v>
      </c>
      <c r="I2500" s="96" t="s">
        <v>38</v>
      </c>
      <c r="J2500" s="19">
        <v>5564.76</v>
      </c>
      <c r="K2500" s="19">
        <v>0</v>
      </c>
      <c r="L2500" t="str">
        <f>VLOOKUP(LEFT(A2500,FIND("-",A2500)-1),MASTER!A:C,2,FALSE())</f>
        <v>Diamond</v>
      </c>
      <c r="M2500" t="str">
        <f>VLOOKUP(LEFT(A2500,FIND("-",A2500)-1),MASTER!A:C,3,FALSE())</f>
        <v>Sale</v>
      </c>
      <c r="N2500" t="str">
        <f t="shared" si="208"/>
        <v/>
      </c>
      <c r="O2500" t="str">
        <f t="shared" si="209"/>
        <v/>
      </c>
      <c r="P2500">
        <f t="shared" si="210"/>
        <v>0</v>
      </c>
      <c r="Q2500">
        <f t="shared" si="211"/>
        <v>0</v>
      </c>
      <c r="R2500">
        <f t="shared" si="212"/>
        <v>0</v>
      </c>
    </row>
    <row r="2501" spans="1:18" ht="15" customHeight="1">
      <c r="A2501" s="17" t="s">
        <v>287</v>
      </c>
      <c r="B2501" s="17" t="s">
        <v>247</v>
      </c>
      <c r="C2501" s="17" t="s">
        <v>91</v>
      </c>
      <c r="D2501" s="17" t="s">
        <v>53</v>
      </c>
      <c r="E2501" s="96" t="s">
        <v>38</v>
      </c>
      <c r="F2501" s="96" t="s">
        <v>38</v>
      </c>
      <c r="G2501" s="19">
        <v>0</v>
      </c>
      <c r="H2501" s="96" t="s">
        <v>38</v>
      </c>
      <c r="I2501" s="96" t="s">
        <v>38</v>
      </c>
      <c r="J2501" s="19">
        <v>5564.76</v>
      </c>
      <c r="K2501" s="19">
        <v>0</v>
      </c>
      <c r="L2501" t="str">
        <f>VLOOKUP(LEFT(A2501,FIND("-",A2501)-1),MASTER!A:C,2,FALSE())</f>
        <v>Diamond</v>
      </c>
      <c r="M2501" t="str">
        <f>VLOOKUP(LEFT(A2501,FIND("-",A2501)-1),MASTER!A:C,3,FALSE())</f>
        <v>Sale</v>
      </c>
      <c r="N2501" t="str">
        <f t="shared" si="208"/>
        <v/>
      </c>
      <c r="O2501" t="str">
        <f t="shared" si="209"/>
        <v/>
      </c>
      <c r="P2501">
        <f t="shared" si="210"/>
        <v>0</v>
      </c>
      <c r="Q2501">
        <f t="shared" si="211"/>
        <v>0</v>
      </c>
      <c r="R2501">
        <f t="shared" si="212"/>
        <v>0</v>
      </c>
    </row>
    <row r="2502" spans="1:18" ht="15" customHeight="1">
      <c r="A2502" s="17" t="s">
        <v>287</v>
      </c>
      <c r="B2502" s="17" t="s">
        <v>247</v>
      </c>
      <c r="C2502" s="17" t="s">
        <v>91</v>
      </c>
      <c r="D2502" s="17" t="s">
        <v>52</v>
      </c>
      <c r="E2502" s="96" t="s">
        <v>38</v>
      </c>
      <c r="F2502" s="96" t="s">
        <v>38</v>
      </c>
      <c r="G2502" s="19">
        <v>0</v>
      </c>
      <c r="H2502" s="96" t="s">
        <v>38</v>
      </c>
      <c r="I2502" s="96" t="s">
        <v>38</v>
      </c>
      <c r="J2502" s="19">
        <v>1074.1199999999999</v>
      </c>
      <c r="K2502" s="19">
        <v>0</v>
      </c>
      <c r="L2502" t="str">
        <f>VLOOKUP(LEFT(A2502,FIND("-",A2502)-1),MASTER!A:C,2,FALSE())</f>
        <v>Diamond</v>
      </c>
      <c r="M2502" t="str">
        <f>VLOOKUP(LEFT(A2502,FIND("-",A2502)-1),MASTER!A:C,3,FALSE())</f>
        <v>Sale</v>
      </c>
      <c r="N2502" t="str">
        <f t="shared" si="208"/>
        <v/>
      </c>
      <c r="O2502" t="str">
        <f t="shared" si="209"/>
        <v/>
      </c>
      <c r="P2502">
        <f t="shared" si="210"/>
        <v>0</v>
      </c>
      <c r="Q2502">
        <f t="shared" si="211"/>
        <v>0</v>
      </c>
      <c r="R2502">
        <f t="shared" si="212"/>
        <v>0</v>
      </c>
    </row>
    <row r="2503" spans="1:18" ht="15" customHeight="1">
      <c r="A2503" s="17" t="s">
        <v>287</v>
      </c>
      <c r="B2503" s="17" t="s">
        <v>247</v>
      </c>
      <c r="C2503" s="17" t="s">
        <v>91</v>
      </c>
      <c r="D2503" s="17" t="s">
        <v>53</v>
      </c>
      <c r="E2503" s="96" t="s">
        <v>38</v>
      </c>
      <c r="F2503" s="96" t="s">
        <v>38</v>
      </c>
      <c r="G2503" s="19">
        <v>0</v>
      </c>
      <c r="H2503" s="96" t="s">
        <v>38</v>
      </c>
      <c r="I2503" s="96" t="s">
        <v>38</v>
      </c>
      <c r="J2503" s="19">
        <v>1074.1199999999999</v>
      </c>
      <c r="K2503" s="19">
        <v>0</v>
      </c>
      <c r="L2503" t="str">
        <f>VLOOKUP(LEFT(A2503,FIND("-",A2503)-1),MASTER!A:C,2,FALSE())</f>
        <v>Diamond</v>
      </c>
      <c r="M2503" t="str">
        <f>VLOOKUP(LEFT(A2503,FIND("-",A2503)-1),MASTER!A:C,3,FALSE())</f>
        <v>Sale</v>
      </c>
      <c r="N2503" t="str">
        <f t="shared" si="208"/>
        <v/>
      </c>
      <c r="O2503" t="str">
        <f t="shared" si="209"/>
        <v/>
      </c>
      <c r="P2503">
        <f t="shared" si="210"/>
        <v>0</v>
      </c>
      <c r="Q2503">
        <f t="shared" si="211"/>
        <v>0</v>
      </c>
      <c r="R2503">
        <f t="shared" si="212"/>
        <v>0</v>
      </c>
    </row>
    <row r="2504" spans="1:18" ht="15" customHeight="1">
      <c r="A2504" s="17" t="s">
        <v>287</v>
      </c>
      <c r="B2504" s="17" t="s">
        <v>247</v>
      </c>
      <c r="C2504" s="17" t="s">
        <v>91</v>
      </c>
      <c r="D2504" s="17" t="s">
        <v>93</v>
      </c>
      <c r="E2504" s="96" t="s">
        <v>38</v>
      </c>
      <c r="F2504" s="96" t="s">
        <v>38</v>
      </c>
      <c r="G2504" s="19">
        <v>0</v>
      </c>
      <c r="H2504" s="96" t="s">
        <v>38</v>
      </c>
      <c r="I2504" s="96" t="s">
        <v>38</v>
      </c>
      <c r="J2504" s="19">
        <v>6423.9</v>
      </c>
      <c r="K2504" s="19">
        <v>0</v>
      </c>
      <c r="L2504" t="str">
        <f>VLOOKUP(LEFT(A2504,FIND("-",A2504)-1),MASTER!A:C,2,FALSE())</f>
        <v>Diamond</v>
      </c>
      <c r="M2504" t="str">
        <f>VLOOKUP(LEFT(A2504,FIND("-",A2504)-1),MASTER!A:C,3,FALSE())</f>
        <v>Sale</v>
      </c>
      <c r="N2504" t="str">
        <f t="shared" si="208"/>
        <v/>
      </c>
      <c r="O2504" t="str">
        <f t="shared" si="209"/>
        <v/>
      </c>
      <c r="P2504">
        <f t="shared" si="210"/>
        <v>0</v>
      </c>
      <c r="Q2504">
        <f t="shared" si="211"/>
        <v>0</v>
      </c>
      <c r="R2504">
        <f t="shared" si="212"/>
        <v>0</v>
      </c>
    </row>
    <row r="2505" spans="1:18" ht="15" customHeight="1">
      <c r="A2505" s="17" t="s">
        <v>287</v>
      </c>
      <c r="B2505" s="17" t="s">
        <v>247</v>
      </c>
      <c r="C2505" s="17" t="s">
        <v>91</v>
      </c>
      <c r="D2505" s="17" t="s">
        <v>94</v>
      </c>
      <c r="E2505" s="96" t="s">
        <v>38</v>
      </c>
      <c r="F2505" s="96" t="s">
        <v>38</v>
      </c>
      <c r="G2505" s="19">
        <v>0</v>
      </c>
      <c r="H2505" s="96" t="s">
        <v>38</v>
      </c>
      <c r="I2505" s="96" t="s">
        <v>38</v>
      </c>
      <c r="J2505" s="19">
        <v>6423.9</v>
      </c>
      <c r="K2505" s="19">
        <v>0</v>
      </c>
      <c r="L2505" t="str">
        <f>VLOOKUP(LEFT(A2505,FIND("-",A2505)-1),MASTER!A:C,2,FALSE())</f>
        <v>Diamond</v>
      </c>
      <c r="M2505" t="str">
        <f>VLOOKUP(LEFT(A2505,FIND("-",A2505)-1),MASTER!A:C,3,FALSE())</f>
        <v>Sale</v>
      </c>
      <c r="N2505" t="str">
        <f t="shared" si="208"/>
        <v/>
      </c>
      <c r="O2505" t="str">
        <f t="shared" si="209"/>
        <v/>
      </c>
      <c r="P2505">
        <f t="shared" si="210"/>
        <v>0</v>
      </c>
      <c r="Q2505">
        <f t="shared" si="211"/>
        <v>0</v>
      </c>
      <c r="R2505">
        <f t="shared" si="212"/>
        <v>0</v>
      </c>
    </row>
    <row r="2506" spans="1:18" ht="15" customHeight="1">
      <c r="A2506" s="17" t="s">
        <v>287</v>
      </c>
      <c r="B2506" s="17" t="s">
        <v>247</v>
      </c>
      <c r="C2506" s="17" t="s">
        <v>91</v>
      </c>
      <c r="D2506" s="17" t="s">
        <v>42</v>
      </c>
      <c r="E2506" s="96" t="s">
        <v>38</v>
      </c>
      <c r="F2506" s="96" t="s">
        <v>38</v>
      </c>
      <c r="G2506" s="19">
        <v>0</v>
      </c>
      <c r="H2506" s="96" t="s">
        <v>38</v>
      </c>
      <c r="I2506" s="96" t="s">
        <v>38</v>
      </c>
      <c r="J2506" s="19">
        <v>0.47</v>
      </c>
      <c r="K2506" s="19">
        <v>0</v>
      </c>
      <c r="L2506" t="str">
        <f>VLOOKUP(LEFT(A2506,FIND("-",A2506)-1),MASTER!A:C,2,FALSE())</f>
        <v>Diamond</v>
      </c>
      <c r="M2506" t="str">
        <f>VLOOKUP(LEFT(A2506,FIND("-",A2506)-1),MASTER!A:C,3,FALSE())</f>
        <v>Sale</v>
      </c>
      <c r="N2506" t="str">
        <f t="shared" si="208"/>
        <v/>
      </c>
      <c r="O2506" t="str">
        <f t="shared" si="209"/>
        <v/>
      </c>
      <c r="P2506">
        <f t="shared" si="210"/>
        <v>0</v>
      </c>
      <c r="Q2506">
        <f t="shared" si="211"/>
        <v>0</v>
      </c>
      <c r="R2506">
        <f t="shared" si="212"/>
        <v>0</v>
      </c>
    </row>
    <row r="2507" spans="1:18" ht="15" customHeight="1">
      <c r="A2507" s="17" t="s">
        <v>287</v>
      </c>
      <c r="B2507" s="17" t="s">
        <v>247</v>
      </c>
      <c r="C2507" s="17" t="s">
        <v>91</v>
      </c>
      <c r="D2507" s="17" t="s">
        <v>43</v>
      </c>
      <c r="E2507" s="96" t="s">
        <v>38</v>
      </c>
      <c r="F2507" s="96" t="s">
        <v>38</v>
      </c>
      <c r="G2507" s="19">
        <v>896978</v>
      </c>
      <c r="H2507" s="96" t="s">
        <v>38</v>
      </c>
      <c r="I2507" s="96" t="s">
        <v>38</v>
      </c>
      <c r="J2507" s="19">
        <v>0</v>
      </c>
      <c r="K2507" s="19">
        <v>0</v>
      </c>
      <c r="L2507" t="str">
        <f>VLOOKUP(LEFT(A2507,FIND("-",A2507)-1),MASTER!A:C,2,FALSE())</f>
        <v>Diamond</v>
      </c>
      <c r="M2507" t="str">
        <f>VLOOKUP(LEFT(A2507,FIND("-",A2507)-1),MASTER!A:C,3,FALSE())</f>
        <v>Sale</v>
      </c>
      <c r="N2507" t="str">
        <f t="shared" si="208"/>
        <v/>
      </c>
      <c r="O2507" t="str">
        <f t="shared" si="209"/>
        <v/>
      </c>
      <c r="P2507">
        <f t="shared" si="210"/>
        <v>0</v>
      </c>
      <c r="Q2507">
        <f t="shared" si="211"/>
        <v>0</v>
      </c>
      <c r="R2507">
        <f t="shared" si="212"/>
        <v>0</v>
      </c>
    </row>
    <row r="2508" spans="1:18" ht="15" customHeight="1">
      <c r="A2508" s="17" t="s">
        <v>248</v>
      </c>
      <c r="B2508" s="17" t="s">
        <v>247</v>
      </c>
      <c r="C2508" s="17" t="s">
        <v>464</v>
      </c>
      <c r="D2508" s="17" t="s">
        <v>465</v>
      </c>
      <c r="E2508" s="97">
        <v>108.904</v>
      </c>
      <c r="F2508" s="19">
        <v>6870</v>
      </c>
      <c r="G2508" s="19">
        <v>748175.96</v>
      </c>
      <c r="H2508" s="96" t="s">
        <v>38</v>
      </c>
      <c r="I2508" s="19">
        <v>0</v>
      </c>
      <c r="J2508" s="19">
        <v>0</v>
      </c>
      <c r="K2508" s="19">
        <v>748175.96</v>
      </c>
      <c r="L2508" t="str">
        <f>VLOOKUP(LEFT(A2508,FIND("-",A2508)-1),MASTER!A:C,2,FALSE())</f>
        <v>Gold</v>
      </c>
      <c r="M2508" t="str">
        <f>VLOOKUP(LEFT(A2508,FIND("-",A2508)-1),MASTER!A:C,3,FALSE())</f>
        <v>Purchase</v>
      </c>
      <c r="N2508">
        <f t="shared" si="208"/>
        <v>108.904</v>
      </c>
      <c r="O2508">
        <f t="shared" si="209"/>
        <v>6870</v>
      </c>
      <c r="P2508">
        <f t="shared" si="210"/>
        <v>748170.48</v>
      </c>
      <c r="Q2508">
        <f t="shared" si="211"/>
        <v>0</v>
      </c>
      <c r="R2508">
        <f t="shared" si="212"/>
        <v>748170.48</v>
      </c>
    </row>
    <row r="2509" spans="1:18" ht="15" customHeight="1">
      <c r="A2509" s="17" t="s">
        <v>248</v>
      </c>
      <c r="B2509" s="17" t="s">
        <v>247</v>
      </c>
      <c r="C2509" s="17" t="s">
        <v>464</v>
      </c>
      <c r="D2509" s="17" t="s">
        <v>466</v>
      </c>
      <c r="E2509" s="96" t="s">
        <v>38</v>
      </c>
      <c r="F2509" s="96" t="s">
        <v>38</v>
      </c>
      <c r="G2509" s="19">
        <v>34363.74</v>
      </c>
      <c r="H2509" s="96" t="s">
        <v>38</v>
      </c>
      <c r="I2509" s="96" t="s">
        <v>38</v>
      </c>
      <c r="J2509" s="19">
        <v>0</v>
      </c>
      <c r="K2509" s="19">
        <v>34363.74</v>
      </c>
      <c r="L2509" t="str">
        <f>VLOOKUP(LEFT(A2509,FIND("-",A2509)-1),MASTER!A:C,2,FALSE())</f>
        <v>Gold</v>
      </c>
      <c r="M2509" t="str">
        <f>VLOOKUP(LEFT(A2509,FIND("-",A2509)-1),MASTER!A:C,3,FALSE())</f>
        <v>Purchase</v>
      </c>
      <c r="N2509" t="str">
        <f t="shared" si="208"/>
        <v/>
      </c>
      <c r="O2509" t="str">
        <f t="shared" si="209"/>
        <v/>
      </c>
      <c r="P2509">
        <f t="shared" si="210"/>
        <v>0</v>
      </c>
      <c r="Q2509">
        <f t="shared" si="211"/>
        <v>0</v>
      </c>
      <c r="R2509">
        <f t="shared" si="212"/>
        <v>0</v>
      </c>
    </row>
    <row r="2510" spans="1:18" ht="15" customHeight="1">
      <c r="A2510" s="17" t="s">
        <v>248</v>
      </c>
      <c r="B2510" s="17" t="s">
        <v>247</v>
      </c>
      <c r="C2510" s="17" t="s">
        <v>464</v>
      </c>
      <c r="D2510" s="17" t="s">
        <v>467</v>
      </c>
      <c r="E2510" s="96" t="s">
        <v>38</v>
      </c>
      <c r="F2510" s="96" t="s">
        <v>38</v>
      </c>
      <c r="G2510" s="19">
        <v>323.39999999999998</v>
      </c>
      <c r="H2510" s="96" t="s">
        <v>38</v>
      </c>
      <c r="I2510" s="96" t="s">
        <v>38</v>
      </c>
      <c r="J2510" s="19">
        <v>0</v>
      </c>
      <c r="K2510" s="19">
        <v>323.39999999999998</v>
      </c>
      <c r="L2510" t="str">
        <f>VLOOKUP(LEFT(A2510,FIND("-",A2510)-1),MASTER!A:C,2,FALSE())</f>
        <v>Gold</v>
      </c>
      <c r="M2510" t="str">
        <f>VLOOKUP(LEFT(A2510,FIND("-",A2510)-1),MASTER!A:C,3,FALSE())</f>
        <v>Purchase</v>
      </c>
      <c r="N2510" t="str">
        <f t="shared" si="208"/>
        <v/>
      </c>
      <c r="O2510" t="str">
        <f t="shared" si="209"/>
        <v/>
      </c>
      <c r="P2510">
        <f t="shared" si="210"/>
        <v>0</v>
      </c>
      <c r="Q2510">
        <f t="shared" si="211"/>
        <v>0</v>
      </c>
      <c r="R2510">
        <f t="shared" si="212"/>
        <v>0</v>
      </c>
    </row>
    <row r="2511" spans="1:18" ht="15" customHeight="1">
      <c r="A2511" s="17" t="s">
        <v>248</v>
      </c>
      <c r="B2511" s="17" t="s">
        <v>247</v>
      </c>
      <c r="C2511" s="17" t="s">
        <v>464</v>
      </c>
      <c r="D2511" s="17" t="s">
        <v>468</v>
      </c>
      <c r="E2511" s="96" t="s">
        <v>38</v>
      </c>
      <c r="F2511" s="96" t="s">
        <v>38</v>
      </c>
      <c r="G2511" s="19">
        <v>11222.64</v>
      </c>
      <c r="H2511" s="96" t="s">
        <v>38</v>
      </c>
      <c r="I2511" s="96" t="s">
        <v>38</v>
      </c>
      <c r="J2511" s="19">
        <v>0</v>
      </c>
      <c r="K2511" s="19">
        <v>0</v>
      </c>
      <c r="L2511" t="str">
        <f>VLOOKUP(LEFT(A2511,FIND("-",A2511)-1),MASTER!A:C,2,FALSE())</f>
        <v>Gold</v>
      </c>
      <c r="M2511" t="str">
        <f>VLOOKUP(LEFT(A2511,FIND("-",A2511)-1),MASTER!A:C,3,FALSE())</f>
        <v>Purchase</v>
      </c>
      <c r="N2511" t="str">
        <f t="shared" si="208"/>
        <v/>
      </c>
      <c r="O2511" t="str">
        <f t="shared" si="209"/>
        <v/>
      </c>
      <c r="P2511">
        <f t="shared" si="210"/>
        <v>0</v>
      </c>
      <c r="Q2511">
        <f t="shared" si="211"/>
        <v>0</v>
      </c>
      <c r="R2511">
        <f t="shared" si="212"/>
        <v>0</v>
      </c>
    </row>
    <row r="2512" spans="1:18" ht="15" customHeight="1">
      <c r="A2512" s="17" t="s">
        <v>248</v>
      </c>
      <c r="B2512" s="17" t="s">
        <v>247</v>
      </c>
      <c r="C2512" s="17" t="s">
        <v>464</v>
      </c>
      <c r="D2512" s="17" t="s">
        <v>469</v>
      </c>
      <c r="E2512" s="96" t="s">
        <v>38</v>
      </c>
      <c r="F2512" s="96" t="s">
        <v>38</v>
      </c>
      <c r="G2512" s="19">
        <v>11222.64</v>
      </c>
      <c r="H2512" s="96" t="s">
        <v>38</v>
      </c>
      <c r="I2512" s="96" t="s">
        <v>38</v>
      </c>
      <c r="J2512" s="19">
        <v>0</v>
      </c>
      <c r="K2512" s="19">
        <v>0</v>
      </c>
      <c r="L2512" t="str">
        <f>VLOOKUP(LEFT(A2512,FIND("-",A2512)-1),MASTER!A:C,2,FALSE())</f>
        <v>Gold</v>
      </c>
      <c r="M2512" t="str">
        <f>VLOOKUP(LEFT(A2512,FIND("-",A2512)-1),MASTER!A:C,3,FALSE())</f>
        <v>Purchase</v>
      </c>
      <c r="N2512" t="str">
        <f t="shared" si="208"/>
        <v/>
      </c>
      <c r="O2512" t="str">
        <f t="shared" si="209"/>
        <v/>
      </c>
      <c r="P2512">
        <f t="shared" si="210"/>
        <v>0</v>
      </c>
      <c r="Q2512">
        <f t="shared" si="211"/>
        <v>0</v>
      </c>
      <c r="R2512">
        <f t="shared" si="212"/>
        <v>0</v>
      </c>
    </row>
    <row r="2513" spans="1:18" ht="15" customHeight="1">
      <c r="A2513" s="17" t="s">
        <v>248</v>
      </c>
      <c r="B2513" s="17" t="s">
        <v>247</v>
      </c>
      <c r="C2513" s="17" t="s">
        <v>464</v>
      </c>
      <c r="D2513" s="17" t="s">
        <v>468</v>
      </c>
      <c r="E2513" s="96" t="s">
        <v>38</v>
      </c>
      <c r="F2513" s="96" t="s">
        <v>38</v>
      </c>
      <c r="G2513" s="19">
        <v>515.46</v>
      </c>
      <c r="H2513" s="96" t="s">
        <v>38</v>
      </c>
      <c r="I2513" s="96" t="s">
        <v>38</v>
      </c>
      <c r="J2513" s="19">
        <v>0</v>
      </c>
      <c r="K2513" s="19">
        <v>0</v>
      </c>
      <c r="L2513" t="str">
        <f>VLOOKUP(LEFT(A2513,FIND("-",A2513)-1),MASTER!A:C,2,FALSE())</f>
        <v>Gold</v>
      </c>
      <c r="M2513" t="str">
        <f>VLOOKUP(LEFT(A2513,FIND("-",A2513)-1),MASTER!A:C,3,FALSE())</f>
        <v>Purchase</v>
      </c>
      <c r="N2513" t="str">
        <f t="shared" si="208"/>
        <v/>
      </c>
      <c r="O2513" t="str">
        <f t="shared" si="209"/>
        <v/>
      </c>
      <c r="P2513">
        <f t="shared" si="210"/>
        <v>0</v>
      </c>
      <c r="Q2513">
        <f t="shared" si="211"/>
        <v>0</v>
      </c>
      <c r="R2513">
        <f t="shared" si="212"/>
        <v>0</v>
      </c>
    </row>
    <row r="2514" spans="1:18" ht="15" customHeight="1">
      <c r="A2514" s="17" t="s">
        <v>248</v>
      </c>
      <c r="B2514" s="17" t="s">
        <v>247</v>
      </c>
      <c r="C2514" s="17" t="s">
        <v>464</v>
      </c>
      <c r="D2514" s="17" t="s">
        <v>469</v>
      </c>
      <c r="E2514" s="96" t="s">
        <v>38</v>
      </c>
      <c r="F2514" s="96" t="s">
        <v>38</v>
      </c>
      <c r="G2514" s="19">
        <v>515.46</v>
      </c>
      <c r="H2514" s="96" t="s">
        <v>38</v>
      </c>
      <c r="I2514" s="96" t="s">
        <v>38</v>
      </c>
      <c r="J2514" s="19">
        <v>0</v>
      </c>
      <c r="K2514" s="19">
        <v>0</v>
      </c>
      <c r="L2514" t="str">
        <f>VLOOKUP(LEFT(A2514,FIND("-",A2514)-1),MASTER!A:C,2,FALSE())</f>
        <v>Gold</v>
      </c>
      <c r="M2514" t="str">
        <f>VLOOKUP(LEFT(A2514,FIND("-",A2514)-1),MASTER!A:C,3,FALSE())</f>
        <v>Purchase</v>
      </c>
      <c r="N2514" t="str">
        <f t="shared" si="208"/>
        <v/>
      </c>
      <c r="O2514" t="str">
        <f t="shared" si="209"/>
        <v/>
      </c>
      <c r="P2514">
        <f t="shared" si="210"/>
        <v>0</v>
      </c>
      <c r="Q2514">
        <f t="shared" si="211"/>
        <v>0</v>
      </c>
      <c r="R2514">
        <f t="shared" si="212"/>
        <v>0</v>
      </c>
    </row>
    <row r="2515" spans="1:18" ht="15" customHeight="1">
      <c r="A2515" s="17" t="s">
        <v>248</v>
      </c>
      <c r="B2515" s="17" t="s">
        <v>247</v>
      </c>
      <c r="C2515" s="17" t="s">
        <v>464</v>
      </c>
      <c r="D2515" s="17" t="s">
        <v>470</v>
      </c>
      <c r="E2515" s="96" t="s">
        <v>38</v>
      </c>
      <c r="F2515" s="96" t="s">
        <v>38</v>
      </c>
      <c r="G2515" s="19">
        <v>4.8499999999999996</v>
      </c>
      <c r="H2515" s="96" t="s">
        <v>38</v>
      </c>
      <c r="I2515" s="96" t="s">
        <v>38</v>
      </c>
      <c r="J2515" s="19">
        <v>0</v>
      </c>
      <c r="K2515" s="19">
        <v>0</v>
      </c>
      <c r="L2515" t="str">
        <f>VLOOKUP(LEFT(A2515,FIND("-",A2515)-1),MASTER!A:C,2,FALSE())</f>
        <v>Gold</v>
      </c>
      <c r="M2515" t="str">
        <f>VLOOKUP(LEFT(A2515,FIND("-",A2515)-1),MASTER!A:C,3,FALSE())</f>
        <v>Purchase</v>
      </c>
      <c r="N2515" t="str">
        <f t="shared" si="208"/>
        <v/>
      </c>
      <c r="O2515" t="str">
        <f t="shared" si="209"/>
        <v/>
      </c>
      <c r="P2515">
        <f t="shared" si="210"/>
        <v>0</v>
      </c>
      <c r="Q2515">
        <f t="shared" si="211"/>
        <v>0</v>
      </c>
      <c r="R2515">
        <f t="shared" si="212"/>
        <v>0</v>
      </c>
    </row>
    <row r="2516" spans="1:18" ht="15" customHeight="1">
      <c r="A2516" s="17" t="s">
        <v>248</v>
      </c>
      <c r="B2516" s="17" t="s">
        <v>247</v>
      </c>
      <c r="C2516" s="17" t="s">
        <v>464</v>
      </c>
      <c r="D2516" s="17" t="s">
        <v>471</v>
      </c>
      <c r="E2516" s="96" t="s">
        <v>38</v>
      </c>
      <c r="F2516" s="96" t="s">
        <v>38</v>
      </c>
      <c r="G2516" s="19">
        <v>4.8499999999999996</v>
      </c>
      <c r="H2516" s="96" t="s">
        <v>38</v>
      </c>
      <c r="I2516" s="96" t="s">
        <v>38</v>
      </c>
      <c r="J2516" s="19">
        <v>0</v>
      </c>
      <c r="K2516" s="19">
        <v>0</v>
      </c>
      <c r="L2516" t="str">
        <f>VLOOKUP(LEFT(A2516,FIND("-",A2516)-1),MASTER!A:C,2,FALSE())</f>
        <v>Gold</v>
      </c>
      <c r="M2516" t="str">
        <f>VLOOKUP(LEFT(A2516,FIND("-",A2516)-1),MASTER!A:C,3,FALSE())</f>
        <v>Purchase</v>
      </c>
      <c r="N2516" t="str">
        <f t="shared" si="208"/>
        <v/>
      </c>
      <c r="O2516" t="str">
        <f t="shared" si="209"/>
        <v/>
      </c>
      <c r="P2516">
        <f t="shared" si="210"/>
        <v>0</v>
      </c>
      <c r="Q2516">
        <f t="shared" si="211"/>
        <v>0</v>
      </c>
      <c r="R2516">
        <f t="shared" si="212"/>
        <v>0</v>
      </c>
    </row>
    <row r="2517" spans="1:18" ht="15" customHeight="1">
      <c r="A2517" s="17" t="s">
        <v>248</v>
      </c>
      <c r="B2517" s="17" t="s">
        <v>247</v>
      </c>
      <c r="C2517" s="17" t="s">
        <v>464</v>
      </c>
      <c r="D2517" s="17" t="s">
        <v>43</v>
      </c>
      <c r="E2517" s="96" t="s">
        <v>38</v>
      </c>
      <c r="F2517" s="96" t="s">
        <v>38</v>
      </c>
      <c r="G2517" s="19">
        <v>0</v>
      </c>
      <c r="H2517" s="96" t="s">
        <v>38</v>
      </c>
      <c r="I2517" s="96" t="s">
        <v>38</v>
      </c>
      <c r="J2517" s="19">
        <v>806349</v>
      </c>
      <c r="K2517" s="19">
        <v>0</v>
      </c>
      <c r="L2517" t="str">
        <f>VLOOKUP(LEFT(A2517,FIND("-",A2517)-1),MASTER!A:C,2,FALSE())</f>
        <v>Gold</v>
      </c>
      <c r="M2517" t="str">
        <f>VLOOKUP(LEFT(A2517,FIND("-",A2517)-1),MASTER!A:C,3,FALSE())</f>
        <v>Purchase</v>
      </c>
      <c r="N2517" t="str">
        <f t="shared" si="208"/>
        <v/>
      </c>
      <c r="O2517" t="str">
        <f t="shared" si="209"/>
        <v/>
      </c>
      <c r="P2517">
        <f t="shared" si="210"/>
        <v>0</v>
      </c>
      <c r="Q2517">
        <f t="shared" si="211"/>
        <v>0</v>
      </c>
      <c r="R2517">
        <f t="shared" si="212"/>
        <v>0</v>
      </c>
    </row>
    <row r="2518" spans="1:18" ht="15" customHeight="1">
      <c r="A2518" s="17" t="s">
        <v>248</v>
      </c>
      <c r="B2518" s="17" t="s">
        <v>247</v>
      </c>
      <c r="C2518" s="17" t="s">
        <v>464</v>
      </c>
      <c r="D2518" s="17" t="s">
        <v>43</v>
      </c>
      <c r="E2518" s="96" t="s">
        <v>38</v>
      </c>
      <c r="F2518" s="96" t="s">
        <v>38</v>
      </c>
      <c r="G2518" s="19">
        <v>783</v>
      </c>
      <c r="H2518" s="96" t="s">
        <v>38</v>
      </c>
      <c r="I2518" s="96" t="s">
        <v>38</v>
      </c>
      <c r="J2518" s="19">
        <v>0</v>
      </c>
      <c r="K2518" s="19">
        <v>0</v>
      </c>
      <c r="L2518" t="str">
        <f>VLOOKUP(LEFT(A2518,FIND("-",A2518)-1),MASTER!A:C,2,FALSE())</f>
        <v>Gold</v>
      </c>
      <c r="M2518" t="str">
        <f>VLOOKUP(LEFT(A2518,FIND("-",A2518)-1),MASTER!A:C,3,FALSE())</f>
        <v>Purchase</v>
      </c>
      <c r="N2518" t="str">
        <f t="shared" si="208"/>
        <v/>
      </c>
      <c r="O2518" t="str">
        <f t="shared" si="209"/>
        <v/>
      </c>
      <c r="P2518">
        <f t="shared" si="210"/>
        <v>0</v>
      </c>
      <c r="Q2518">
        <f t="shared" si="211"/>
        <v>0</v>
      </c>
      <c r="R2518">
        <f t="shared" si="212"/>
        <v>0</v>
      </c>
    </row>
    <row r="2519" spans="1:18" ht="15" customHeight="1">
      <c r="A2519" s="17" t="s">
        <v>248</v>
      </c>
      <c r="B2519" s="17" t="s">
        <v>247</v>
      </c>
      <c r="C2519" s="17" t="s">
        <v>464</v>
      </c>
      <c r="D2519" s="17" t="s">
        <v>453</v>
      </c>
      <c r="E2519" s="96" t="s">
        <v>38</v>
      </c>
      <c r="F2519" s="96" t="s">
        <v>38</v>
      </c>
      <c r="G2519" s="19">
        <v>0</v>
      </c>
      <c r="H2519" s="96" t="s">
        <v>38</v>
      </c>
      <c r="I2519" s="96" t="s">
        <v>38</v>
      </c>
      <c r="J2519" s="19">
        <v>783</v>
      </c>
      <c r="K2519" s="19">
        <v>0</v>
      </c>
      <c r="L2519" t="str">
        <f>VLOOKUP(LEFT(A2519,FIND("-",A2519)-1),MASTER!A:C,2,FALSE())</f>
        <v>Gold</v>
      </c>
      <c r="M2519" t="str">
        <f>VLOOKUP(LEFT(A2519,FIND("-",A2519)-1),MASTER!A:C,3,FALSE())</f>
        <v>Purchase</v>
      </c>
      <c r="N2519" t="str">
        <f t="shared" si="208"/>
        <v/>
      </c>
      <c r="O2519" t="str">
        <f t="shared" si="209"/>
        <v/>
      </c>
      <c r="P2519">
        <f t="shared" si="210"/>
        <v>0</v>
      </c>
      <c r="Q2519">
        <f t="shared" si="211"/>
        <v>0</v>
      </c>
      <c r="R2519">
        <f t="shared" si="212"/>
        <v>0</v>
      </c>
    </row>
    <row r="2520" spans="1:18" ht="15" customHeight="1">
      <c r="A2520" s="17" t="s">
        <v>249</v>
      </c>
      <c r="B2520" s="17" t="s">
        <v>247</v>
      </c>
      <c r="C2520" s="17" t="s">
        <v>464</v>
      </c>
      <c r="D2520" s="17" t="s">
        <v>465</v>
      </c>
      <c r="E2520" s="97">
        <v>5.7130000000000001</v>
      </c>
      <c r="F2520" s="19">
        <v>6870</v>
      </c>
      <c r="G2520" s="19">
        <v>39249.68</v>
      </c>
      <c r="H2520" s="96" t="s">
        <v>38</v>
      </c>
      <c r="I2520" s="19">
        <v>0</v>
      </c>
      <c r="J2520" s="19">
        <v>0</v>
      </c>
      <c r="K2520" s="19">
        <v>39249.68</v>
      </c>
      <c r="L2520" t="str">
        <f>VLOOKUP(LEFT(A2520,FIND("-",A2520)-1),MASTER!A:C,2,FALSE())</f>
        <v>Gold</v>
      </c>
      <c r="M2520" t="str">
        <f>VLOOKUP(LEFT(A2520,FIND("-",A2520)-1),MASTER!A:C,3,FALSE())</f>
        <v>Purchase</v>
      </c>
      <c r="N2520">
        <f t="shared" si="208"/>
        <v>5.7130000000000001</v>
      </c>
      <c r="O2520">
        <f t="shared" si="209"/>
        <v>6870</v>
      </c>
      <c r="P2520">
        <f t="shared" si="210"/>
        <v>39248.31</v>
      </c>
      <c r="Q2520">
        <f t="shared" si="211"/>
        <v>0</v>
      </c>
      <c r="R2520">
        <f t="shared" si="212"/>
        <v>39248.31</v>
      </c>
    </row>
    <row r="2521" spans="1:18" ht="15" customHeight="1">
      <c r="A2521" s="17" t="s">
        <v>249</v>
      </c>
      <c r="B2521" s="17" t="s">
        <v>247</v>
      </c>
      <c r="C2521" s="17" t="s">
        <v>464</v>
      </c>
      <c r="D2521" s="17" t="s">
        <v>466</v>
      </c>
      <c r="E2521" s="96" t="s">
        <v>38</v>
      </c>
      <c r="F2521" s="96" t="s">
        <v>38</v>
      </c>
      <c r="G2521" s="19">
        <v>1868.64</v>
      </c>
      <c r="H2521" s="96" t="s">
        <v>38</v>
      </c>
      <c r="I2521" s="96" t="s">
        <v>38</v>
      </c>
      <c r="J2521" s="19">
        <v>0</v>
      </c>
      <c r="K2521" s="19">
        <v>1868.64</v>
      </c>
      <c r="L2521" t="str">
        <f>VLOOKUP(LEFT(A2521,FIND("-",A2521)-1),MASTER!A:C,2,FALSE())</f>
        <v>Gold</v>
      </c>
      <c r="M2521" t="str">
        <f>VLOOKUP(LEFT(A2521,FIND("-",A2521)-1),MASTER!A:C,3,FALSE())</f>
        <v>Purchase</v>
      </c>
      <c r="N2521" t="str">
        <f t="shared" si="208"/>
        <v/>
      </c>
      <c r="O2521" t="str">
        <f t="shared" si="209"/>
        <v/>
      </c>
      <c r="P2521">
        <f t="shared" si="210"/>
        <v>0</v>
      </c>
      <c r="Q2521">
        <f t="shared" si="211"/>
        <v>0</v>
      </c>
      <c r="R2521">
        <f t="shared" si="212"/>
        <v>0</v>
      </c>
    </row>
    <row r="2522" spans="1:18" ht="15" customHeight="1">
      <c r="A2522" s="17" t="s">
        <v>249</v>
      </c>
      <c r="B2522" s="17" t="s">
        <v>247</v>
      </c>
      <c r="C2522" s="17" t="s">
        <v>464</v>
      </c>
      <c r="D2522" s="17" t="s">
        <v>468</v>
      </c>
      <c r="E2522" s="96" t="s">
        <v>38</v>
      </c>
      <c r="F2522" s="96" t="s">
        <v>38</v>
      </c>
      <c r="G2522" s="19">
        <v>588.75</v>
      </c>
      <c r="H2522" s="96" t="s">
        <v>38</v>
      </c>
      <c r="I2522" s="96" t="s">
        <v>38</v>
      </c>
      <c r="J2522" s="19">
        <v>0</v>
      </c>
      <c r="K2522" s="19">
        <v>0</v>
      </c>
      <c r="L2522" t="str">
        <f>VLOOKUP(LEFT(A2522,FIND("-",A2522)-1),MASTER!A:C,2,FALSE())</f>
        <v>Gold</v>
      </c>
      <c r="M2522" t="str">
        <f>VLOOKUP(LEFT(A2522,FIND("-",A2522)-1),MASTER!A:C,3,FALSE())</f>
        <v>Purchase</v>
      </c>
      <c r="N2522" t="str">
        <f t="shared" si="208"/>
        <v/>
      </c>
      <c r="O2522" t="str">
        <f t="shared" si="209"/>
        <v/>
      </c>
      <c r="P2522">
        <f t="shared" si="210"/>
        <v>0</v>
      </c>
      <c r="Q2522">
        <f t="shared" si="211"/>
        <v>0</v>
      </c>
      <c r="R2522">
        <f t="shared" si="212"/>
        <v>0</v>
      </c>
    </row>
    <row r="2523" spans="1:18" ht="15" customHeight="1">
      <c r="A2523" s="17" t="s">
        <v>249</v>
      </c>
      <c r="B2523" s="17" t="s">
        <v>247</v>
      </c>
      <c r="C2523" s="17" t="s">
        <v>464</v>
      </c>
      <c r="D2523" s="17" t="s">
        <v>469</v>
      </c>
      <c r="E2523" s="96" t="s">
        <v>38</v>
      </c>
      <c r="F2523" s="96" t="s">
        <v>38</v>
      </c>
      <c r="G2523" s="19">
        <v>588.75</v>
      </c>
      <c r="H2523" s="96" t="s">
        <v>38</v>
      </c>
      <c r="I2523" s="96" t="s">
        <v>38</v>
      </c>
      <c r="J2523" s="19">
        <v>0</v>
      </c>
      <c r="K2523" s="19">
        <v>0</v>
      </c>
      <c r="L2523" t="str">
        <f>VLOOKUP(LEFT(A2523,FIND("-",A2523)-1),MASTER!A:C,2,FALSE())</f>
        <v>Gold</v>
      </c>
      <c r="M2523" t="str">
        <f>VLOOKUP(LEFT(A2523,FIND("-",A2523)-1),MASTER!A:C,3,FALSE())</f>
        <v>Purchase</v>
      </c>
      <c r="N2523" t="str">
        <f t="shared" si="208"/>
        <v/>
      </c>
      <c r="O2523" t="str">
        <f t="shared" si="209"/>
        <v/>
      </c>
      <c r="P2523">
        <f t="shared" si="210"/>
        <v>0</v>
      </c>
      <c r="Q2523">
        <f t="shared" si="211"/>
        <v>0</v>
      </c>
      <c r="R2523">
        <f t="shared" si="212"/>
        <v>0</v>
      </c>
    </row>
    <row r="2524" spans="1:18" ht="15" customHeight="1">
      <c r="A2524" s="17" t="s">
        <v>249</v>
      </c>
      <c r="B2524" s="17" t="s">
        <v>247</v>
      </c>
      <c r="C2524" s="17" t="s">
        <v>464</v>
      </c>
      <c r="D2524" s="17" t="s">
        <v>468</v>
      </c>
      <c r="E2524" s="96" t="s">
        <v>38</v>
      </c>
      <c r="F2524" s="96" t="s">
        <v>38</v>
      </c>
      <c r="G2524" s="19">
        <v>28.03</v>
      </c>
      <c r="H2524" s="96" t="s">
        <v>38</v>
      </c>
      <c r="I2524" s="96" t="s">
        <v>38</v>
      </c>
      <c r="J2524" s="19">
        <v>0</v>
      </c>
      <c r="K2524" s="19">
        <v>0</v>
      </c>
      <c r="L2524" t="str">
        <f>VLOOKUP(LEFT(A2524,FIND("-",A2524)-1),MASTER!A:C,2,FALSE())</f>
        <v>Gold</v>
      </c>
      <c r="M2524" t="str">
        <f>VLOOKUP(LEFT(A2524,FIND("-",A2524)-1),MASTER!A:C,3,FALSE())</f>
        <v>Purchase</v>
      </c>
      <c r="N2524" t="str">
        <f t="shared" si="208"/>
        <v/>
      </c>
      <c r="O2524" t="str">
        <f t="shared" si="209"/>
        <v/>
      </c>
      <c r="P2524">
        <f t="shared" si="210"/>
        <v>0</v>
      </c>
      <c r="Q2524">
        <f t="shared" si="211"/>
        <v>0</v>
      </c>
      <c r="R2524">
        <f t="shared" si="212"/>
        <v>0</v>
      </c>
    </row>
    <row r="2525" spans="1:18" ht="15" customHeight="1">
      <c r="A2525" s="17" t="s">
        <v>249</v>
      </c>
      <c r="B2525" s="17" t="s">
        <v>247</v>
      </c>
      <c r="C2525" s="17" t="s">
        <v>464</v>
      </c>
      <c r="D2525" s="17" t="s">
        <v>469</v>
      </c>
      <c r="E2525" s="96" t="s">
        <v>38</v>
      </c>
      <c r="F2525" s="96" t="s">
        <v>38</v>
      </c>
      <c r="G2525" s="19">
        <v>28.03</v>
      </c>
      <c r="H2525" s="96" t="s">
        <v>38</v>
      </c>
      <c r="I2525" s="96" t="s">
        <v>38</v>
      </c>
      <c r="J2525" s="19">
        <v>0</v>
      </c>
      <c r="K2525" s="19">
        <v>0</v>
      </c>
      <c r="L2525" t="str">
        <f>VLOOKUP(LEFT(A2525,FIND("-",A2525)-1),MASTER!A:C,2,FALSE())</f>
        <v>Gold</v>
      </c>
      <c r="M2525" t="str">
        <f>VLOOKUP(LEFT(A2525,FIND("-",A2525)-1),MASTER!A:C,3,FALSE())</f>
        <v>Purchase</v>
      </c>
      <c r="N2525" t="str">
        <f t="shared" si="208"/>
        <v/>
      </c>
      <c r="O2525" t="str">
        <f t="shared" si="209"/>
        <v/>
      </c>
      <c r="P2525">
        <f t="shared" si="210"/>
        <v>0</v>
      </c>
      <c r="Q2525">
        <f t="shared" si="211"/>
        <v>0</v>
      </c>
      <c r="R2525">
        <f t="shared" si="212"/>
        <v>0</v>
      </c>
    </row>
    <row r="2526" spans="1:18" ht="15" customHeight="1">
      <c r="A2526" s="17" t="s">
        <v>249</v>
      </c>
      <c r="B2526" s="17" t="s">
        <v>247</v>
      </c>
      <c r="C2526" s="17" t="s">
        <v>464</v>
      </c>
      <c r="D2526" s="17" t="s">
        <v>42</v>
      </c>
      <c r="E2526" s="96" t="s">
        <v>38</v>
      </c>
      <c r="F2526" s="96" t="s">
        <v>38</v>
      </c>
      <c r="G2526" s="19">
        <v>0.12</v>
      </c>
      <c r="H2526" s="96" t="s">
        <v>38</v>
      </c>
      <c r="I2526" s="96" t="s">
        <v>38</v>
      </c>
      <c r="J2526" s="19">
        <v>0</v>
      </c>
      <c r="K2526" s="19">
        <v>0</v>
      </c>
      <c r="L2526" t="str">
        <f>VLOOKUP(LEFT(A2526,FIND("-",A2526)-1),MASTER!A:C,2,FALSE())</f>
        <v>Gold</v>
      </c>
      <c r="M2526" t="str">
        <f>VLOOKUP(LEFT(A2526,FIND("-",A2526)-1),MASTER!A:C,3,FALSE())</f>
        <v>Purchase</v>
      </c>
      <c r="N2526" t="str">
        <f t="shared" si="208"/>
        <v/>
      </c>
      <c r="O2526" t="str">
        <f t="shared" si="209"/>
        <v/>
      </c>
      <c r="P2526">
        <f t="shared" si="210"/>
        <v>0</v>
      </c>
      <c r="Q2526">
        <f t="shared" si="211"/>
        <v>0</v>
      </c>
      <c r="R2526">
        <f t="shared" si="212"/>
        <v>0</v>
      </c>
    </row>
    <row r="2527" spans="1:18" ht="15" customHeight="1">
      <c r="A2527" s="17" t="s">
        <v>249</v>
      </c>
      <c r="B2527" s="17" t="s">
        <v>247</v>
      </c>
      <c r="C2527" s="17" t="s">
        <v>464</v>
      </c>
      <c r="D2527" s="17" t="s">
        <v>43</v>
      </c>
      <c r="E2527" s="96" t="s">
        <v>38</v>
      </c>
      <c r="F2527" s="96" t="s">
        <v>38</v>
      </c>
      <c r="G2527" s="19">
        <v>0</v>
      </c>
      <c r="H2527" s="96" t="s">
        <v>38</v>
      </c>
      <c r="I2527" s="96" t="s">
        <v>38</v>
      </c>
      <c r="J2527" s="19">
        <v>42352</v>
      </c>
      <c r="K2527" s="19">
        <v>0</v>
      </c>
      <c r="L2527" t="str">
        <f>VLOOKUP(LEFT(A2527,FIND("-",A2527)-1),MASTER!A:C,2,FALSE())</f>
        <v>Gold</v>
      </c>
      <c r="M2527" t="str">
        <f>VLOOKUP(LEFT(A2527,FIND("-",A2527)-1),MASTER!A:C,3,FALSE())</f>
        <v>Purchase</v>
      </c>
      <c r="N2527" t="str">
        <f t="shared" si="208"/>
        <v/>
      </c>
      <c r="O2527" t="str">
        <f t="shared" si="209"/>
        <v/>
      </c>
      <c r="P2527">
        <f t="shared" si="210"/>
        <v>0</v>
      </c>
      <c r="Q2527">
        <f t="shared" si="211"/>
        <v>0</v>
      </c>
      <c r="R2527">
        <f t="shared" si="212"/>
        <v>0</v>
      </c>
    </row>
    <row r="2528" spans="1:18" ht="15" customHeight="1">
      <c r="A2528" s="17" t="s">
        <v>249</v>
      </c>
      <c r="B2528" s="17" t="s">
        <v>247</v>
      </c>
      <c r="C2528" s="17" t="s">
        <v>464</v>
      </c>
      <c r="D2528" s="17" t="s">
        <v>43</v>
      </c>
      <c r="E2528" s="96" t="s">
        <v>38</v>
      </c>
      <c r="F2528" s="96" t="s">
        <v>38</v>
      </c>
      <c r="G2528" s="19">
        <v>42</v>
      </c>
      <c r="H2528" s="96" t="s">
        <v>38</v>
      </c>
      <c r="I2528" s="96" t="s">
        <v>38</v>
      </c>
      <c r="J2528" s="19">
        <v>0</v>
      </c>
      <c r="K2528" s="19">
        <v>0</v>
      </c>
      <c r="L2528" t="str">
        <f>VLOOKUP(LEFT(A2528,FIND("-",A2528)-1),MASTER!A:C,2,FALSE())</f>
        <v>Gold</v>
      </c>
      <c r="M2528" t="str">
        <f>VLOOKUP(LEFT(A2528,FIND("-",A2528)-1),MASTER!A:C,3,FALSE())</f>
        <v>Purchase</v>
      </c>
      <c r="N2528" t="str">
        <f t="shared" si="208"/>
        <v/>
      </c>
      <c r="O2528" t="str">
        <f t="shared" si="209"/>
        <v/>
      </c>
      <c r="P2528">
        <f t="shared" si="210"/>
        <v>0</v>
      </c>
      <c r="Q2528">
        <f t="shared" si="211"/>
        <v>0</v>
      </c>
      <c r="R2528">
        <f t="shared" si="212"/>
        <v>0</v>
      </c>
    </row>
    <row r="2529" spans="1:18" ht="15" customHeight="1">
      <c r="A2529" s="17" t="s">
        <v>249</v>
      </c>
      <c r="B2529" s="17" t="s">
        <v>247</v>
      </c>
      <c r="C2529" s="17" t="s">
        <v>464</v>
      </c>
      <c r="D2529" s="17" t="s">
        <v>453</v>
      </c>
      <c r="E2529" s="96" t="s">
        <v>38</v>
      </c>
      <c r="F2529" s="96" t="s">
        <v>38</v>
      </c>
      <c r="G2529" s="19">
        <v>0</v>
      </c>
      <c r="H2529" s="96" t="s">
        <v>38</v>
      </c>
      <c r="I2529" s="96" t="s">
        <v>38</v>
      </c>
      <c r="J2529" s="19">
        <v>42</v>
      </c>
      <c r="K2529" s="19">
        <v>0</v>
      </c>
      <c r="L2529" t="str">
        <f>VLOOKUP(LEFT(A2529,FIND("-",A2529)-1),MASTER!A:C,2,FALSE())</f>
        <v>Gold</v>
      </c>
      <c r="M2529" t="str">
        <f>VLOOKUP(LEFT(A2529,FIND("-",A2529)-1),MASTER!A:C,3,FALSE())</f>
        <v>Purchase</v>
      </c>
      <c r="N2529" t="str">
        <f t="shared" si="208"/>
        <v/>
      </c>
      <c r="O2529" t="str">
        <f t="shared" si="209"/>
        <v/>
      </c>
      <c r="P2529">
        <f t="shared" si="210"/>
        <v>0</v>
      </c>
      <c r="Q2529">
        <f t="shared" si="211"/>
        <v>0</v>
      </c>
      <c r="R2529">
        <f t="shared" si="212"/>
        <v>0</v>
      </c>
    </row>
    <row r="2530" spans="1:18" ht="15" customHeight="1">
      <c r="A2530" s="17" t="s">
        <v>251</v>
      </c>
      <c r="B2530" s="17" t="s">
        <v>247</v>
      </c>
      <c r="C2530" s="17" t="s">
        <v>464</v>
      </c>
      <c r="D2530" s="17" t="s">
        <v>465</v>
      </c>
      <c r="E2530" s="97">
        <v>169.208</v>
      </c>
      <c r="F2530" s="19">
        <v>6870</v>
      </c>
      <c r="G2530" s="19">
        <v>1162447.96</v>
      </c>
      <c r="H2530" s="96" t="s">
        <v>38</v>
      </c>
      <c r="I2530" s="19">
        <v>0</v>
      </c>
      <c r="J2530" s="19">
        <v>0</v>
      </c>
      <c r="K2530" s="19">
        <v>1162447.96</v>
      </c>
      <c r="L2530" t="str">
        <f>VLOOKUP(LEFT(A2530,FIND("-",A2530)-1),MASTER!A:C,2,FALSE())</f>
        <v>Gold</v>
      </c>
      <c r="M2530" t="str">
        <f>VLOOKUP(LEFT(A2530,FIND("-",A2530)-1),MASTER!A:C,3,FALSE())</f>
        <v>Purchase</v>
      </c>
      <c r="N2530">
        <f t="shared" si="208"/>
        <v>169.208</v>
      </c>
      <c r="O2530">
        <f t="shared" si="209"/>
        <v>6870</v>
      </c>
      <c r="P2530">
        <f t="shared" si="210"/>
        <v>1162458.96</v>
      </c>
      <c r="Q2530">
        <f t="shared" si="211"/>
        <v>0</v>
      </c>
      <c r="R2530">
        <f t="shared" si="212"/>
        <v>1162458.96</v>
      </c>
    </row>
    <row r="2531" spans="1:18" ht="15" customHeight="1">
      <c r="A2531" s="17" t="s">
        <v>251</v>
      </c>
      <c r="B2531" s="17" t="s">
        <v>247</v>
      </c>
      <c r="C2531" s="17" t="s">
        <v>464</v>
      </c>
      <c r="D2531" s="17" t="s">
        <v>466</v>
      </c>
      <c r="E2531" s="96" t="s">
        <v>38</v>
      </c>
      <c r="F2531" s="96" t="s">
        <v>38</v>
      </c>
      <c r="G2531" s="19">
        <v>59920.14</v>
      </c>
      <c r="H2531" s="96" t="s">
        <v>38</v>
      </c>
      <c r="I2531" s="96" t="s">
        <v>38</v>
      </c>
      <c r="J2531" s="19">
        <v>0</v>
      </c>
      <c r="K2531" s="19">
        <v>59920.14</v>
      </c>
      <c r="L2531" t="str">
        <f>VLOOKUP(LEFT(A2531,FIND("-",A2531)-1),MASTER!A:C,2,FALSE())</f>
        <v>Gold</v>
      </c>
      <c r="M2531" t="str">
        <f>VLOOKUP(LEFT(A2531,FIND("-",A2531)-1),MASTER!A:C,3,FALSE())</f>
        <v>Purchase</v>
      </c>
      <c r="N2531" t="str">
        <f t="shared" si="208"/>
        <v/>
      </c>
      <c r="O2531" t="str">
        <f t="shared" si="209"/>
        <v/>
      </c>
      <c r="P2531">
        <f t="shared" si="210"/>
        <v>0</v>
      </c>
      <c r="Q2531">
        <f t="shared" si="211"/>
        <v>0</v>
      </c>
      <c r="R2531">
        <f t="shared" si="212"/>
        <v>0</v>
      </c>
    </row>
    <row r="2532" spans="1:18" ht="15" customHeight="1">
      <c r="A2532" s="17" t="s">
        <v>251</v>
      </c>
      <c r="B2532" s="17" t="s">
        <v>247</v>
      </c>
      <c r="C2532" s="17" t="s">
        <v>464</v>
      </c>
      <c r="D2532" s="17" t="s">
        <v>467</v>
      </c>
      <c r="E2532" s="96" t="s">
        <v>38</v>
      </c>
      <c r="F2532" s="96" t="s">
        <v>38</v>
      </c>
      <c r="G2532" s="19">
        <v>656.6</v>
      </c>
      <c r="H2532" s="96" t="s">
        <v>38</v>
      </c>
      <c r="I2532" s="96" t="s">
        <v>38</v>
      </c>
      <c r="J2532" s="19">
        <v>0</v>
      </c>
      <c r="K2532" s="19">
        <v>656.6</v>
      </c>
      <c r="L2532" t="str">
        <f>VLOOKUP(LEFT(A2532,FIND("-",A2532)-1),MASTER!A:C,2,FALSE())</f>
        <v>Gold</v>
      </c>
      <c r="M2532" t="str">
        <f>VLOOKUP(LEFT(A2532,FIND("-",A2532)-1),MASTER!A:C,3,FALSE())</f>
        <v>Purchase</v>
      </c>
      <c r="N2532" t="str">
        <f t="shared" si="208"/>
        <v/>
      </c>
      <c r="O2532" t="str">
        <f t="shared" si="209"/>
        <v/>
      </c>
      <c r="P2532">
        <f t="shared" si="210"/>
        <v>0</v>
      </c>
      <c r="Q2532">
        <f t="shared" si="211"/>
        <v>0</v>
      </c>
      <c r="R2532">
        <f t="shared" si="212"/>
        <v>0</v>
      </c>
    </row>
    <row r="2533" spans="1:18" ht="15" customHeight="1">
      <c r="A2533" s="17" t="s">
        <v>251</v>
      </c>
      <c r="B2533" s="17" t="s">
        <v>247</v>
      </c>
      <c r="C2533" s="17" t="s">
        <v>464</v>
      </c>
      <c r="D2533" s="17" t="s">
        <v>468</v>
      </c>
      <c r="E2533" s="96" t="s">
        <v>38</v>
      </c>
      <c r="F2533" s="96" t="s">
        <v>38</v>
      </c>
      <c r="G2533" s="19">
        <v>17436.72</v>
      </c>
      <c r="H2533" s="96" t="s">
        <v>38</v>
      </c>
      <c r="I2533" s="96" t="s">
        <v>38</v>
      </c>
      <c r="J2533" s="19">
        <v>0</v>
      </c>
      <c r="K2533" s="19">
        <v>0</v>
      </c>
      <c r="L2533" t="str">
        <f>VLOOKUP(LEFT(A2533,FIND("-",A2533)-1),MASTER!A:C,2,FALSE())</f>
        <v>Gold</v>
      </c>
      <c r="M2533" t="str">
        <f>VLOOKUP(LEFT(A2533,FIND("-",A2533)-1),MASTER!A:C,3,FALSE())</f>
        <v>Purchase</v>
      </c>
      <c r="N2533" t="str">
        <f t="shared" si="208"/>
        <v/>
      </c>
      <c r="O2533" t="str">
        <f t="shared" si="209"/>
        <v/>
      </c>
      <c r="P2533">
        <f t="shared" si="210"/>
        <v>0</v>
      </c>
      <c r="Q2533">
        <f t="shared" si="211"/>
        <v>0</v>
      </c>
      <c r="R2533">
        <f t="shared" si="212"/>
        <v>0</v>
      </c>
    </row>
    <row r="2534" spans="1:18" ht="15" customHeight="1">
      <c r="A2534" s="17" t="s">
        <v>251</v>
      </c>
      <c r="B2534" s="17" t="s">
        <v>247</v>
      </c>
      <c r="C2534" s="17" t="s">
        <v>464</v>
      </c>
      <c r="D2534" s="17" t="s">
        <v>469</v>
      </c>
      <c r="E2534" s="96" t="s">
        <v>38</v>
      </c>
      <c r="F2534" s="96" t="s">
        <v>38</v>
      </c>
      <c r="G2534" s="19">
        <v>17436.72</v>
      </c>
      <c r="H2534" s="96" t="s">
        <v>38</v>
      </c>
      <c r="I2534" s="96" t="s">
        <v>38</v>
      </c>
      <c r="J2534" s="19">
        <v>0</v>
      </c>
      <c r="K2534" s="19">
        <v>0</v>
      </c>
      <c r="L2534" t="str">
        <f>VLOOKUP(LEFT(A2534,FIND("-",A2534)-1),MASTER!A:C,2,FALSE())</f>
        <v>Gold</v>
      </c>
      <c r="M2534" t="str">
        <f>VLOOKUP(LEFT(A2534,FIND("-",A2534)-1),MASTER!A:C,3,FALSE())</f>
        <v>Purchase</v>
      </c>
      <c r="N2534" t="str">
        <f t="shared" si="208"/>
        <v/>
      </c>
      <c r="O2534" t="str">
        <f t="shared" si="209"/>
        <v/>
      </c>
      <c r="P2534">
        <f t="shared" si="210"/>
        <v>0</v>
      </c>
      <c r="Q2534">
        <f t="shared" si="211"/>
        <v>0</v>
      </c>
      <c r="R2534">
        <f t="shared" si="212"/>
        <v>0</v>
      </c>
    </row>
    <row r="2535" spans="1:18" ht="15" customHeight="1">
      <c r="A2535" s="17" t="s">
        <v>251</v>
      </c>
      <c r="B2535" s="17" t="s">
        <v>247</v>
      </c>
      <c r="C2535" s="17" t="s">
        <v>464</v>
      </c>
      <c r="D2535" s="17" t="s">
        <v>468</v>
      </c>
      <c r="E2535" s="96" t="s">
        <v>38</v>
      </c>
      <c r="F2535" s="96" t="s">
        <v>38</v>
      </c>
      <c r="G2535" s="19">
        <v>898.8</v>
      </c>
      <c r="H2535" s="96" t="s">
        <v>38</v>
      </c>
      <c r="I2535" s="96" t="s">
        <v>38</v>
      </c>
      <c r="J2535" s="19">
        <v>0</v>
      </c>
      <c r="K2535" s="19">
        <v>0</v>
      </c>
      <c r="L2535" t="str">
        <f>VLOOKUP(LEFT(A2535,FIND("-",A2535)-1),MASTER!A:C,2,FALSE())</f>
        <v>Gold</v>
      </c>
      <c r="M2535" t="str">
        <f>VLOOKUP(LEFT(A2535,FIND("-",A2535)-1),MASTER!A:C,3,FALSE())</f>
        <v>Purchase</v>
      </c>
      <c r="N2535" t="str">
        <f t="shared" si="208"/>
        <v/>
      </c>
      <c r="O2535" t="str">
        <f t="shared" si="209"/>
        <v/>
      </c>
      <c r="P2535">
        <f t="shared" si="210"/>
        <v>0</v>
      </c>
      <c r="Q2535">
        <f t="shared" si="211"/>
        <v>0</v>
      </c>
      <c r="R2535">
        <f t="shared" si="212"/>
        <v>0</v>
      </c>
    </row>
    <row r="2536" spans="1:18" ht="15" customHeight="1">
      <c r="A2536" s="17" t="s">
        <v>251</v>
      </c>
      <c r="B2536" s="17" t="s">
        <v>247</v>
      </c>
      <c r="C2536" s="17" t="s">
        <v>464</v>
      </c>
      <c r="D2536" s="17" t="s">
        <v>469</v>
      </c>
      <c r="E2536" s="96" t="s">
        <v>38</v>
      </c>
      <c r="F2536" s="96" t="s">
        <v>38</v>
      </c>
      <c r="G2536" s="19">
        <v>898.8</v>
      </c>
      <c r="H2536" s="96" t="s">
        <v>38</v>
      </c>
      <c r="I2536" s="96" t="s">
        <v>38</v>
      </c>
      <c r="J2536" s="19">
        <v>0</v>
      </c>
      <c r="K2536" s="19">
        <v>0</v>
      </c>
      <c r="L2536" t="str">
        <f>VLOOKUP(LEFT(A2536,FIND("-",A2536)-1),MASTER!A:C,2,FALSE())</f>
        <v>Gold</v>
      </c>
      <c r="M2536" t="str">
        <f>VLOOKUP(LEFT(A2536,FIND("-",A2536)-1),MASTER!A:C,3,FALSE())</f>
        <v>Purchase</v>
      </c>
      <c r="N2536" t="str">
        <f t="shared" si="208"/>
        <v/>
      </c>
      <c r="O2536" t="str">
        <f t="shared" si="209"/>
        <v/>
      </c>
      <c r="P2536">
        <f t="shared" si="210"/>
        <v>0</v>
      </c>
      <c r="Q2536">
        <f t="shared" si="211"/>
        <v>0</v>
      </c>
      <c r="R2536">
        <f t="shared" si="212"/>
        <v>0</v>
      </c>
    </row>
    <row r="2537" spans="1:18" ht="15" customHeight="1">
      <c r="A2537" s="17" t="s">
        <v>251</v>
      </c>
      <c r="B2537" s="17" t="s">
        <v>247</v>
      </c>
      <c r="C2537" s="17" t="s">
        <v>464</v>
      </c>
      <c r="D2537" s="17" t="s">
        <v>470</v>
      </c>
      <c r="E2537" s="96" t="s">
        <v>38</v>
      </c>
      <c r="F2537" s="96" t="s">
        <v>38</v>
      </c>
      <c r="G2537" s="19">
        <v>9.85</v>
      </c>
      <c r="H2537" s="96" t="s">
        <v>38</v>
      </c>
      <c r="I2537" s="96" t="s">
        <v>38</v>
      </c>
      <c r="J2537" s="19">
        <v>0</v>
      </c>
      <c r="K2537" s="19">
        <v>0</v>
      </c>
      <c r="L2537" t="str">
        <f>VLOOKUP(LEFT(A2537,FIND("-",A2537)-1),MASTER!A:C,2,FALSE())</f>
        <v>Gold</v>
      </c>
      <c r="M2537" t="str">
        <f>VLOOKUP(LEFT(A2537,FIND("-",A2537)-1),MASTER!A:C,3,FALSE())</f>
        <v>Purchase</v>
      </c>
      <c r="N2537" t="str">
        <f t="shared" si="208"/>
        <v/>
      </c>
      <c r="O2537" t="str">
        <f t="shared" si="209"/>
        <v/>
      </c>
      <c r="P2537">
        <f t="shared" si="210"/>
        <v>0</v>
      </c>
      <c r="Q2537">
        <f t="shared" si="211"/>
        <v>0</v>
      </c>
      <c r="R2537">
        <f t="shared" si="212"/>
        <v>0</v>
      </c>
    </row>
    <row r="2538" spans="1:18" ht="15" customHeight="1">
      <c r="A2538" s="17" t="s">
        <v>251</v>
      </c>
      <c r="B2538" s="17" t="s">
        <v>247</v>
      </c>
      <c r="C2538" s="17" t="s">
        <v>464</v>
      </c>
      <c r="D2538" s="17" t="s">
        <v>471</v>
      </c>
      <c r="E2538" s="96" t="s">
        <v>38</v>
      </c>
      <c r="F2538" s="96" t="s">
        <v>38</v>
      </c>
      <c r="G2538" s="19">
        <v>9.85</v>
      </c>
      <c r="H2538" s="96" t="s">
        <v>38</v>
      </c>
      <c r="I2538" s="96" t="s">
        <v>38</v>
      </c>
      <c r="J2538" s="19">
        <v>0</v>
      </c>
      <c r="K2538" s="19">
        <v>0</v>
      </c>
      <c r="L2538" t="str">
        <f>VLOOKUP(LEFT(A2538,FIND("-",A2538)-1),MASTER!A:C,2,FALSE())</f>
        <v>Gold</v>
      </c>
      <c r="M2538" t="str">
        <f>VLOOKUP(LEFT(A2538,FIND("-",A2538)-1),MASTER!A:C,3,FALSE())</f>
        <v>Purchase</v>
      </c>
      <c r="N2538" t="str">
        <f t="shared" si="208"/>
        <v/>
      </c>
      <c r="O2538" t="str">
        <f t="shared" si="209"/>
        <v/>
      </c>
      <c r="P2538">
        <f t="shared" si="210"/>
        <v>0</v>
      </c>
      <c r="Q2538">
        <f t="shared" si="211"/>
        <v>0</v>
      </c>
      <c r="R2538">
        <f t="shared" si="212"/>
        <v>0</v>
      </c>
    </row>
    <row r="2539" spans="1:18" ht="15" customHeight="1">
      <c r="A2539" s="17" t="s">
        <v>251</v>
      </c>
      <c r="B2539" s="17" t="s">
        <v>247</v>
      </c>
      <c r="C2539" s="17" t="s">
        <v>464</v>
      </c>
      <c r="D2539" s="17" t="s">
        <v>42</v>
      </c>
      <c r="E2539" s="96" t="s">
        <v>38</v>
      </c>
      <c r="F2539" s="96" t="s">
        <v>38</v>
      </c>
      <c r="G2539" s="19">
        <v>0</v>
      </c>
      <c r="H2539" s="96" t="s">
        <v>38</v>
      </c>
      <c r="I2539" s="96" t="s">
        <v>38</v>
      </c>
      <c r="J2539" s="19">
        <v>0.44</v>
      </c>
      <c r="K2539" s="19">
        <v>0</v>
      </c>
      <c r="L2539" t="str">
        <f>VLOOKUP(LEFT(A2539,FIND("-",A2539)-1),MASTER!A:C,2,FALSE())</f>
        <v>Gold</v>
      </c>
      <c r="M2539" t="str">
        <f>VLOOKUP(LEFT(A2539,FIND("-",A2539)-1),MASTER!A:C,3,FALSE())</f>
        <v>Purchase</v>
      </c>
      <c r="N2539" t="str">
        <f t="shared" si="208"/>
        <v/>
      </c>
      <c r="O2539" t="str">
        <f t="shared" si="209"/>
        <v/>
      </c>
      <c r="P2539">
        <f t="shared" si="210"/>
        <v>0</v>
      </c>
      <c r="Q2539">
        <f t="shared" si="211"/>
        <v>0</v>
      </c>
      <c r="R2539">
        <f t="shared" si="212"/>
        <v>0</v>
      </c>
    </row>
    <row r="2540" spans="1:18" ht="15" customHeight="1">
      <c r="A2540" s="17" t="s">
        <v>251</v>
      </c>
      <c r="B2540" s="17" t="s">
        <v>247</v>
      </c>
      <c r="C2540" s="17" t="s">
        <v>464</v>
      </c>
      <c r="D2540" s="17" t="s">
        <v>43</v>
      </c>
      <c r="E2540" s="96" t="s">
        <v>38</v>
      </c>
      <c r="F2540" s="96" t="s">
        <v>38</v>
      </c>
      <c r="G2540" s="19">
        <v>0</v>
      </c>
      <c r="H2540" s="96" t="s">
        <v>38</v>
      </c>
      <c r="I2540" s="96" t="s">
        <v>38</v>
      </c>
      <c r="J2540" s="19">
        <v>1259715</v>
      </c>
      <c r="K2540" s="19">
        <v>0</v>
      </c>
      <c r="L2540" t="str">
        <f>VLOOKUP(LEFT(A2540,FIND("-",A2540)-1),MASTER!A:C,2,FALSE())</f>
        <v>Gold</v>
      </c>
      <c r="M2540" t="str">
        <f>VLOOKUP(LEFT(A2540,FIND("-",A2540)-1),MASTER!A:C,3,FALSE())</f>
        <v>Purchase</v>
      </c>
      <c r="N2540" t="str">
        <f t="shared" si="208"/>
        <v/>
      </c>
      <c r="O2540" t="str">
        <f t="shared" si="209"/>
        <v/>
      </c>
      <c r="P2540">
        <f t="shared" si="210"/>
        <v>0</v>
      </c>
      <c r="Q2540">
        <f t="shared" si="211"/>
        <v>0</v>
      </c>
      <c r="R2540">
        <f t="shared" si="212"/>
        <v>0</v>
      </c>
    </row>
    <row r="2541" spans="1:18" ht="15" customHeight="1">
      <c r="A2541" s="17" t="s">
        <v>251</v>
      </c>
      <c r="B2541" s="17" t="s">
        <v>247</v>
      </c>
      <c r="C2541" s="17" t="s">
        <v>464</v>
      </c>
      <c r="D2541" s="17" t="s">
        <v>43</v>
      </c>
      <c r="E2541" s="96" t="s">
        <v>38</v>
      </c>
      <c r="F2541" s="96" t="s">
        <v>38</v>
      </c>
      <c r="G2541" s="19">
        <v>1224</v>
      </c>
      <c r="H2541" s="96" t="s">
        <v>38</v>
      </c>
      <c r="I2541" s="96" t="s">
        <v>38</v>
      </c>
      <c r="J2541" s="19">
        <v>0</v>
      </c>
      <c r="K2541" s="19">
        <v>0</v>
      </c>
      <c r="L2541" t="str">
        <f>VLOOKUP(LEFT(A2541,FIND("-",A2541)-1),MASTER!A:C,2,FALSE())</f>
        <v>Gold</v>
      </c>
      <c r="M2541" t="str">
        <f>VLOOKUP(LEFT(A2541,FIND("-",A2541)-1),MASTER!A:C,3,FALSE())</f>
        <v>Purchase</v>
      </c>
      <c r="N2541" t="str">
        <f t="shared" si="208"/>
        <v/>
      </c>
      <c r="O2541" t="str">
        <f t="shared" si="209"/>
        <v/>
      </c>
      <c r="P2541">
        <f t="shared" si="210"/>
        <v>0</v>
      </c>
      <c r="Q2541">
        <f t="shared" si="211"/>
        <v>0</v>
      </c>
      <c r="R2541">
        <f t="shared" si="212"/>
        <v>0</v>
      </c>
    </row>
    <row r="2542" spans="1:18" ht="15" customHeight="1">
      <c r="A2542" s="17" t="s">
        <v>251</v>
      </c>
      <c r="B2542" s="17" t="s">
        <v>247</v>
      </c>
      <c r="C2542" s="17" t="s">
        <v>464</v>
      </c>
      <c r="D2542" s="17" t="s">
        <v>453</v>
      </c>
      <c r="E2542" s="96" t="s">
        <v>38</v>
      </c>
      <c r="F2542" s="96" t="s">
        <v>38</v>
      </c>
      <c r="G2542" s="19">
        <v>0</v>
      </c>
      <c r="H2542" s="96" t="s">
        <v>38</v>
      </c>
      <c r="I2542" s="96" t="s">
        <v>38</v>
      </c>
      <c r="J2542" s="19">
        <v>1224</v>
      </c>
      <c r="K2542" s="19">
        <v>0</v>
      </c>
      <c r="L2542" t="str">
        <f>VLOOKUP(LEFT(A2542,FIND("-",A2542)-1),MASTER!A:C,2,FALSE())</f>
        <v>Gold</v>
      </c>
      <c r="M2542" t="str">
        <f>VLOOKUP(LEFT(A2542,FIND("-",A2542)-1),MASTER!A:C,3,FALSE())</f>
        <v>Purchase</v>
      </c>
      <c r="N2542" t="str">
        <f t="shared" si="208"/>
        <v/>
      </c>
      <c r="O2542" t="str">
        <f t="shared" si="209"/>
        <v/>
      </c>
      <c r="P2542">
        <f t="shared" si="210"/>
        <v>0</v>
      </c>
      <c r="Q2542">
        <f t="shared" si="211"/>
        <v>0</v>
      </c>
      <c r="R2542">
        <f t="shared" si="212"/>
        <v>0</v>
      </c>
    </row>
    <row r="2543" spans="1:18" ht="15" customHeight="1">
      <c r="A2543" s="17" t="s">
        <v>252</v>
      </c>
      <c r="B2543" s="17" t="s">
        <v>247</v>
      </c>
      <c r="C2543" s="17" t="s">
        <v>464</v>
      </c>
      <c r="D2543" s="17" t="s">
        <v>465</v>
      </c>
      <c r="E2543" s="97">
        <v>113.758</v>
      </c>
      <c r="F2543" s="19">
        <v>6870</v>
      </c>
      <c r="G2543" s="19">
        <v>781517.46</v>
      </c>
      <c r="H2543" s="96" t="s">
        <v>38</v>
      </c>
      <c r="I2543" s="19">
        <v>0</v>
      </c>
      <c r="J2543" s="19">
        <v>0</v>
      </c>
      <c r="K2543" s="19">
        <v>781517.46</v>
      </c>
      <c r="L2543" t="str">
        <f>VLOOKUP(LEFT(A2543,FIND("-",A2543)-1),MASTER!A:C,2,FALSE())</f>
        <v>Gold</v>
      </c>
      <c r="M2543" t="str">
        <f>VLOOKUP(LEFT(A2543,FIND("-",A2543)-1),MASTER!A:C,3,FALSE())</f>
        <v>Purchase</v>
      </c>
      <c r="N2543">
        <f t="shared" si="208"/>
        <v>113.758</v>
      </c>
      <c r="O2543">
        <f t="shared" si="209"/>
        <v>6870</v>
      </c>
      <c r="P2543">
        <f t="shared" si="210"/>
        <v>781517.46</v>
      </c>
      <c r="Q2543">
        <f t="shared" si="211"/>
        <v>0</v>
      </c>
      <c r="R2543">
        <f t="shared" si="212"/>
        <v>781517.46</v>
      </c>
    </row>
    <row r="2544" spans="1:18" ht="15" customHeight="1">
      <c r="A2544" s="17" t="s">
        <v>252</v>
      </c>
      <c r="B2544" s="17" t="s">
        <v>247</v>
      </c>
      <c r="C2544" s="17" t="s">
        <v>464</v>
      </c>
      <c r="D2544" s="17" t="s">
        <v>467</v>
      </c>
      <c r="E2544" s="96" t="s">
        <v>38</v>
      </c>
      <c r="F2544" s="96" t="s">
        <v>38</v>
      </c>
      <c r="G2544" s="19">
        <v>1362.2</v>
      </c>
      <c r="H2544" s="96" t="s">
        <v>38</v>
      </c>
      <c r="I2544" s="96" t="s">
        <v>38</v>
      </c>
      <c r="J2544" s="19">
        <v>0</v>
      </c>
      <c r="K2544" s="19">
        <v>1362.2</v>
      </c>
      <c r="L2544" t="str">
        <f>VLOOKUP(LEFT(A2544,FIND("-",A2544)-1),MASTER!A:C,2,FALSE())</f>
        <v>Gold</v>
      </c>
      <c r="M2544" t="str">
        <f>VLOOKUP(LEFT(A2544,FIND("-",A2544)-1),MASTER!A:C,3,FALSE())</f>
        <v>Purchase</v>
      </c>
      <c r="N2544" t="str">
        <f t="shared" si="208"/>
        <v/>
      </c>
      <c r="O2544" t="str">
        <f t="shared" si="209"/>
        <v/>
      </c>
      <c r="P2544">
        <f t="shared" si="210"/>
        <v>0</v>
      </c>
      <c r="Q2544">
        <f t="shared" si="211"/>
        <v>0</v>
      </c>
      <c r="R2544">
        <f t="shared" si="212"/>
        <v>0</v>
      </c>
    </row>
    <row r="2545" spans="1:18" ht="15" customHeight="1">
      <c r="A2545" s="17" t="s">
        <v>252</v>
      </c>
      <c r="B2545" s="17" t="s">
        <v>247</v>
      </c>
      <c r="C2545" s="17" t="s">
        <v>464</v>
      </c>
      <c r="D2545" s="17" t="s">
        <v>466</v>
      </c>
      <c r="E2545" s="96" t="s">
        <v>38</v>
      </c>
      <c r="F2545" s="96" t="s">
        <v>38</v>
      </c>
      <c r="G2545" s="19">
        <v>42305.46</v>
      </c>
      <c r="H2545" s="96" t="s">
        <v>38</v>
      </c>
      <c r="I2545" s="96" t="s">
        <v>38</v>
      </c>
      <c r="J2545" s="19">
        <v>0</v>
      </c>
      <c r="K2545" s="19">
        <v>42305.46</v>
      </c>
      <c r="L2545" t="str">
        <f>VLOOKUP(LEFT(A2545,FIND("-",A2545)-1),MASTER!A:C,2,FALSE())</f>
        <v>Gold</v>
      </c>
      <c r="M2545" t="str">
        <f>VLOOKUP(LEFT(A2545,FIND("-",A2545)-1),MASTER!A:C,3,FALSE())</f>
        <v>Purchase</v>
      </c>
      <c r="N2545" t="str">
        <f t="shared" si="208"/>
        <v/>
      </c>
      <c r="O2545" t="str">
        <f t="shared" si="209"/>
        <v/>
      </c>
      <c r="P2545">
        <f t="shared" si="210"/>
        <v>0</v>
      </c>
      <c r="Q2545">
        <f t="shared" si="211"/>
        <v>0</v>
      </c>
      <c r="R2545">
        <f t="shared" si="212"/>
        <v>0</v>
      </c>
    </row>
    <row r="2546" spans="1:18" ht="15" customHeight="1">
      <c r="A2546" s="17" t="s">
        <v>252</v>
      </c>
      <c r="B2546" s="17" t="s">
        <v>247</v>
      </c>
      <c r="C2546" s="17" t="s">
        <v>464</v>
      </c>
      <c r="D2546" s="17" t="s">
        <v>468</v>
      </c>
      <c r="E2546" s="96" t="s">
        <v>38</v>
      </c>
      <c r="F2546" s="96" t="s">
        <v>38</v>
      </c>
      <c r="G2546" s="19">
        <v>11722.76</v>
      </c>
      <c r="H2546" s="96" t="s">
        <v>38</v>
      </c>
      <c r="I2546" s="96" t="s">
        <v>38</v>
      </c>
      <c r="J2546" s="19">
        <v>0</v>
      </c>
      <c r="K2546" s="19">
        <v>0</v>
      </c>
      <c r="L2546" t="str">
        <f>VLOOKUP(LEFT(A2546,FIND("-",A2546)-1),MASTER!A:C,2,FALSE())</f>
        <v>Gold</v>
      </c>
      <c r="M2546" t="str">
        <f>VLOOKUP(LEFT(A2546,FIND("-",A2546)-1),MASTER!A:C,3,FALSE())</f>
        <v>Purchase</v>
      </c>
      <c r="N2546" t="str">
        <f t="shared" si="208"/>
        <v/>
      </c>
      <c r="O2546" t="str">
        <f t="shared" si="209"/>
        <v/>
      </c>
      <c r="P2546">
        <f t="shared" si="210"/>
        <v>0</v>
      </c>
      <c r="Q2546">
        <f t="shared" si="211"/>
        <v>0</v>
      </c>
      <c r="R2546">
        <f t="shared" si="212"/>
        <v>0</v>
      </c>
    </row>
    <row r="2547" spans="1:18" ht="15" customHeight="1">
      <c r="A2547" s="17" t="s">
        <v>252</v>
      </c>
      <c r="B2547" s="17" t="s">
        <v>247</v>
      </c>
      <c r="C2547" s="17" t="s">
        <v>464</v>
      </c>
      <c r="D2547" s="17" t="s">
        <v>469</v>
      </c>
      <c r="E2547" s="96" t="s">
        <v>38</v>
      </c>
      <c r="F2547" s="96" t="s">
        <v>38</v>
      </c>
      <c r="G2547" s="19">
        <v>11722.76</v>
      </c>
      <c r="H2547" s="96" t="s">
        <v>38</v>
      </c>
      <c r="I2547" s="96" t="s">
        <v>38</v>
      </c>
      <c r="J2547" s="19">
        <v>0</v>
      </c>
      <c r="K2547" s="19">
        <v>0</v>
      </c>
      <c r="L2547" t="str">
        <f>VLOOKUP(LEFT(A2547,FIND("-",A2547)-1),MASTER!A:C,2,FALSE())</f>
        <v>Gold</v>
      </c>
      <c r="M2547" t="str">
        <f>VLOOKUP(LEFT(A2547,FIND("-",A2547)-1),MASTER!A:C,3,FALSE())</f>
        <v>Purchase</v>
      </c>
      <c r="N2547" t="str">
        <f t="shared" si="208"/>
        <v/>
      </c>
      <c r="O2547" t="str">
        <f t="shared" si="209"/>
        <v/>
      </c>
      <c r="P2547">
        <f t="shared" si="210"/>
        <v>0</v>
      </c>
      <c r="Q2547">
        <f t="shared" si="211"/>
        <v>0</v>
      </c>
      <c r="R2547">
        <f t="shared" si="212"/>
        <v>0</v>
      </c>
    </row>
    <row r="2548" spans="1:18" ht="15" customHeight="1">
      <c r="A2548" s="17" t="s">
        <v>252</v>
      </c>
      <c r="B2548" s="17" t="s">
        <v>247</v>
      </c>
      <c r="C2548" s="17" t="s">
        <v>464</v>
      </c>
      <c r="D2548" s="17" t="s">
        <v>470</v>
      </c>
      <c r="E2548" s="96" t="s">
        <v>38</v>
      </c>
      <c r="F2548" s="96" t="s">
        <v>38</v>
      </c>
      <c r="G2548" s="19">
        <v>20.43</v>
      </c>
      <c r="H2548" s="96" t="s">
        <v>38</v>
      </c>
      <c r="I2548" s="96" t="s">
        <v>38</v>
      </c>
      <c r="J2548" s="19">
        <v>0</v>
      </c>
      <c r="K2548" s="19">
        <v>0</v>
      </c>
      <c r="L2548" t="str">
        <f>VLOOKUP(LEFT(A2548,FIND("-",A2548)-1),MASTER!A:C,2,FALSE())</f>
        <v>Gold</v>
      </c>
      <c r="M2548" t="str">
        <f>VLOOKUP(LEFT(A2548,FIND("-",A2548)-1),MASTER!A:C,3,FALSE())</f>
        <v>Purchase</v>
      </c>
      <c r="N2548" t="str">
        <f t="shared" si="208"/>
        <v/>
      </c>
      <c r="O2548" t="str">
        <f t="shared" si="209"/>
        <v/>
      </c>
      <c r="P2548">
        <f t="shared" si="210"/>
        <v>0</v>
      </c>
      <c r="Q2548">
        <f t="shared" si="211"/>
        <v>0</v>
      </c>
      <c r="R2548">
        <f t="shared" si="212"/>
        <v>0</v>
      </c>
    </row>
    <row r="2549" spans="1:18" ht="15" customHeight="1">
      <c r="A2549" s="17" t="s">
        <v>252</v>
      </c>
      <c r="B2549" s="17" t="s">
        <v>247</v>
      </c>
      <c r="C2549" s="17" t="s">
        <v>464</v>
      </c>
      <c r="D2549" s="17" t="s">
        <v>471</v>
      </c>
      <c r="E2549" s="96" t="s">
        <v>38</v>
      </c>
      <c r="F2549" s="96" t="s">
        <v>38</v>
      </c>
      <c r="G2549" s="19">
        <v>20.43</v>
      </c>
      <c r="H2549" s="96" t="s">
        <v>38</v>
      </c>
      <c r="I2549" s="96" t="s">
        <v>38</v>
      </c>
      <c r="J2549" s="19">
        <v>0</v>
      </c>
      <c r="K2549" s="19">
        <v>0</v>
      </c>
      <c r="L2549" t="str">
        <f>VLOOKUP(LEFT(A2549,FIND("-",A2549)-1),MASTER!A:C,2,FALSE())</f>
        <v>Gold</v>
      </c>
      <c r="M2549" t="str">
        <f>VLOOKUP(LEFT(A2549,FIND("-",A2549)-1),MASTER!A:C,3,FALSE())</f>
        <v>Purchase</v>
      </c>
      <c r="N2549" t="str">
        <f t="shared" si="208"/>
        <v/>
      </c>
      <c r="O2549" t="str">
        <f t="shared" si="209"/>
        <v/>
      </c>
      <c r="P2549">
        <f t="shared" si="210"/>
        <v>0</v>
      </c>
      <c r="Q2549">
        <f t="shared" si="211"/>
        <v>0</v>
      </c>
      <c r="R2549">
        <f t="shared" si="212"/>
        <v>0</v>
      </c>
    </row>
    <row r="2550" spans="1:18" ht="15" customHeight="1">
      <c r="A2550" s="17" t="s">
        <v>252</v>
      </c>
      <c r="B2550" s="17" t="s">
        <v>247</v>
      </c>
      <c r="C2550" s="17" t="s">
        <v>464</v>
      </c>
      <c r="D2550" s="17" t="s">
        <v>468</v>
      </c>
      <c r="E2550" s="96" t="s">
        <v>38</v>
      </c>
      <c r="F2550" s="96" t="s">
        <v>38</v>
      </c>
      <c r="G2550" s="19">
        <v>634.58000000000004</v>
      </c>
      <c r="H2550" s="96" t="s">
        <v>38</v>
      </c>
      <c r="I2550" s="96" t="s">
        <v>38</v>
      </c>
      <c r="J2550" s="19">
        <v>0</v>
      </c>
      <c r="K2550" s="19">
        <v>0</v>
      </c>
      <c r="L2550" t="str">
        <f>VLOOKUP(LEFT(A2550,FIND("-",A2550)-1),MASTER!A:C,2,FALSE())</f>
        <v>Gold</v>
      </c>
      <c r="M2550" t="str">
        <f>VLOOKUP(LEFT(A2550,FIND("-",A2550)-1),MASTER!A:C,3,FALSE())</f>
        <v>Purchase</v>
      </c>
      <c r="N2550" t="str">
        <f t="shared" si="208"/>
        <v/>
      </c>
      <c r="O2550" t="str">
        <f t="shared" si="209"/>
        <v/>
      </c>
      <c r="P2550">
        <f t="shared" si="210"/>
        <v>0</v>
      </c>
      <c r="Q2550">
        <f t="shared" si="211"/>
        <v>0</v>
      </c>
      <c r="R2550">
        <f t="shared" si="212"/>
        <v>0</v>
      </c>
    </row>
    <row r="2551" spans="1:18" ht="15" customHeight="1">
      <c r="A2551" s="17" t="s">
        <v>252</v>
      </c>
      <c r="B2551" s="17" t="s">
        <v>247</v>
      </c>
      <c r="C2551" s="17" t="s">
        <v>464</v>
      </c>
      <c r="D2551" s="17" t="s">
        <v>469</v>
      </c>
      <c r="E2551" s="96" t="s">
        <v>38</v>
      </c>
      <c r="F2551" s="96" t="s">
        <v>38</v>
      </c>
      <c r="G2551" s="19">
        <v>634.58000000000004</v>
      </c>
      <c r="H2551" s="96" t="s">
        <v>38</v>
      </c>
      <c r="I2551" s="96" t="s">
        <v>38</v>
      </c>
      <c r="J2551" s="19">
        <v>0</v>
      </c>
      <c r="K2551" s="19">
        <v>0</v>
      </c>
      <c r="L2551" t="str">
        <f>VLOOKUP(LEFT(A2551,FIND("-",A2551)-1),MASTER!A:C,2,FALSE())</f>
        <v>Gold</v>
      </c>
      <c r="M2551" t="str">
        <f>VLOOKUP(LEFT(A2551,FIND("-",A2551)-1),MASTER!A:C,3,FALSE())</f>
        <v>Purchase</v>
      </c>
      <c r="N2551" t="str">
        <f t="shared" si="208"/>
        <v/>
      </c>
      <c r="O2551" t="str">
        <f t="shared" si="209"/>
        <v/>
      </c>
      <c r="P2551">
        <f t="shared" si="210"/>
        <v>0</v>
      </c>
      <c r="Q2551">
        <f t="shared" si="211"/>
        <v>0</v>
      </c>
      <c r="R2551">
        <f t="shared" si="212"/>
        <v>0</v>
      </c>
    </row>
    <row r="2552" spans="1:18" ht="15" customHeight="1">
      <c r="A2552" s="17" t="s">
        <v>252</v>
      </c>
      <c r="B2552" s="17" t="s">
        <v>247</v>
      </c>
      <c r="C2552" s="17" t="s">
        <v>464</v>
      </c>
      <c r="D2552" s="17" t="s">
        <v>42</v>
      </c>
      <c r="E2552" s="96" t="s">
        <v>38</v>
      </c>
      <c r="F2552" s="96" t="s">
        <v>38</v>
      </c>
      <c r="G2552" s="19">
        <v>0.34</v>
      </c>
      <c r="H2552" s="96" t="s">
        <v>38</v>
      </c>
      <c r="I2552" s="96" t="s">
        <v>38</v>
      </c>
      <c r="J2552" s="19">
        <v>0</v>
      </c>
      <c r="K2552" s="19">
        <v>0</v>
      </c>
      <c r="L2552" t="str">
        <f>VLOOKUP(LEFT(A2552,FIND("-",A2552)-1),MASTER!A:C,2,FALSE())</f>
        <v>Gold</v>
      </c>
      <c r="M2552" t="str">
        <f>VLOOKUP(LEFT(A2552,FIND("-",A2552)-1),MASTER!A:C,3,FALSE())</f>
        <v>Purchase</v>
      </c>
      <c r="N2552" t="str">
        <f t="shared" ref="N2552:N2615" si="213">IF(M2552="SALE",H2552,IF(M2552="Purchase",E2552,"False"))</f>
        <v/>
      </c>
      <c r="O2552" t="str">
        <f t="shared" ref="O2552:O2615" si="214">IF(M2552="SALE",I2552,IF(M2552="Purchase",F2552,"False"))</f>
        <v/>
      </c>
      <c r="P2552">
        <f t="shared" ref="P2552:P2615" si="215">IF(AND(N2552="",O2552=""),0,ROUND(N2552*O2552,3))</f>
        <v>0</v>
      </c>
      <c r="Q2552">
        <f t="shared" ref="Q2552:Q2615" si="216">IF(M2552="SALE",P2552,IF(M2552="Purchase",0,"FALSE"))</f>
        <v>0</v>
      </c>
      <c r="R2552">
        <f t="shared" ref="R2552:R2615" si="217">IF(M2552="Purchase",P2552,IF(M2552="Sale",0,"FALSE"))</f>
        <v>0</v>
      </c>
    </row>
    <row r="2553" spans="1:18" ht="15" customHeight="1">
      <c r="A2553" s="17" t="s">
        <v>252</v>
      </c>
      <c r="B2553" s="17" t="s">
        <v>247</v>
      </c>
      <c r="C2553" s="17" t="s">
        <v>464</v>
      </c>
      <c r="D2553" s="17" t="s">
        <v>43</v>
      </c>
      <c r="E2553" s="96" t="s">
        <v>38</v>
      </c>
      <c r="F2553" s="96" t="s">
        <v>38</v>
      </c>
      <c r="G2553" s="19">
        <v>0</v>
      </c>
      <c r="H2553" s="96" t="s">
        <v>38</v>
      </c>
      <c r="I2553" s="96" t="s">
        <v>38</v>
      </c>
      <c r="J2553" s="19">
        <v>849941</v>
      </c>
      <c r="K2553" s="19">
        <v>0</v>
      </c>
      <c r="L2553" t="str">
        <f>VLOOKUP(LEFT(A2553,FIND("-",A2553)-1),MASTER!A:C,2,FALSE())</f>
        <v>Gold</v>
      </c>
      <c r="M2553" t="str">
        <f>VLOOKUP(LEFT(A2553,FIND("-",A2553)-1),MASTER!A:C,3,FALSE())</f>
        <v>Purchase</v>
      </c>
      <c r="N2553" t="str">
        <f t="shared" si="213"/>
        <v/>
      </c>
      <c r="O2553" t="str">
        <f t="shared" si="214"/>
        <v/>
      </c>
      <c r="P2553">
        <f t="shared" si="215"/>
        <v>0</v>
      </c>
      <c r="Q2553">
        <f t="shared" si="216"/>
        <v>0</v>
      </c>
      <c r="R2553">
        <f t="shared" si="217"/>
        <v>0</v>
      </c>
    </row>
    <row r="2554" spans="1:18" ht="15" customHeight="1">
      <c r="A2554" s="17" t="s">
        <v>252</v>
      </c>
      <c r="B2554" s="17" t="s">
        <v>247</v>
      </c>
      <c r="C2554" s="17" t="s">
        <v>464</v>
      </c>
      <c r="D2554" s="17" t="s">
        <v>43</v>
      </c>
      <c r="E2554" s="96" t="s">
        <v>38</v>
      </c>
      <c r="F2554" s="96" t="s">
        <v>38</v>
      </c>
      <c r="G2554" s="19">
        <v>826</v>
      </c>
      <c r="H2554" s="96" t="s">
        <v>38</v>
      </c>
      <c r="I2554" s="96" t="s">
        <v>38</v>
      </c>
      <c r="J2554" s="19">
        <v>0</v>
      </c>
      <c r="K2554" s="19">
        <v>0</v>
      </c>
      <c r="L2554" t="str">
        <f>VLOOKUP(LEFT(A2554,FIND("-",A2554)-1),MASTER!A:C,2,FALSE())</f>
        <v>Gold</v>
      </c>
      <c r="M2554" t="str">
        <f>VLOOKUP(LEFT(A2554,FIND("-",A2554)-1),MASTER!A:C,3,FALSE())</f>
        <v>Purchase</v>
      </c>
      <c r="N2554" t="str">
        <f t="shared" si="213"/>
        <v/>
      </c>
      <c r="O2554" t="str">
        <f t="shared" si="214"/>
        <v/>
      </c>
      <c r="P2554">
        <f t="shared" si="215"/>
        <v>0</v>
      </c>
      <c r="Q2554">
        <f t="shared" si="216"/>
        <v>0</v>
      </c>
      <c r="R2554">
        <f t="shared" si="217"/>
        <v>0</v>
      </c>
    </row>
    <row r="2555" spans="1:18" ht="15" customHeight="1">
      <c r="A2555" s="17" t="s">
        <v>252</v>
      </c>
      <c r="B2555" s="17" t="s">
        <v>247</v>
      </c>
      <c r="C2555" s="17" t="s">
        <v>464</v>
      </c>
      <c r="D2555" s="17" t="s">
        <v>453</v>
      </c>
      <c r="E2555" s="96" t="s">
        <v>38</v>
      </c>
      <c r="F2555" s="96" t="s">
        <v>38</v>
      </c>
      <c r="G2555" s="19">
        <v>0</v>
      </c>
      <c r="H2555" s="96" t="s">
        <v>38</v>
      </c>
      <c r="I2555" s="96" t="s">
        <v>38</v>
      </c>
      <c r="J2555" s="19">
        <v>826</v>
      </c>
      <c r="K2555" s="19">
        <v>0</v>
      </c>
      <c r="L2555" t="str">
        <f>VLOOKUP(LEFT(A2555,FIND("-",A2555)-1),MASTER!A:C,2,FALSE())</f>
        <v>Gold</v>
      </c>
      <c r="M2555" t="str">
        <f>VLOOKUP(LEFT(A2555,FIND("-",A2555)-1),MASTER!A:C,3,FALSE())</f>
        <v>Purchase</v>
      </c>
      <c r="N2555" t="str">
        <f t="shared" si="213"/>
        <v/>
      </c>
      <c r="O2555" t="str">
        <f t="shared" si="214"/>
        <v/>
      </c>
      <c r="P2555">
        <f t="shared" si="215"/>
        <v>0</v>
      </c>
      <c r="Q2555">
        <f t="shared" si="216"/>
        <v>0</v>
      </c>
      <c r="R2555">
        <f t="shared" si="217"/>
        <v>0</v>
      </c>
    </row>
    <row r="2556" spans="1:18" ht="15" customHeight="1">
      <c r="A2556" s="17" t="s">
        <v>253</v>
      </c>
      <c r="B2556" s="17" t="s">
        <v>247</v>
      </c>
      <c r="C2556" s="17" t="s">
        <v>464</v>
      </c>
      <c r="D2556" s="17" t="s">
        <v>465</v>
      </c>
      <c r="E2556" s="97">
        <v>48.061</v>
      </c>
      <c r="F2556" s="19">
        <v>6870</v>
      </c>
      <c r="G2556" s="19">
        <v>330177.69</v>
      </c>
      <c r="H2556" s="96" t="s">
        <v>38</v>
      </c>
      <c r="I2556" s="19">
        <v>0</v>
      </c>
      <c r="J2556" s="19">
        <v>0</v>
      </c>
      <c r="K2556" s="19">
        <v>330177.69</v>
      </c>
      <c r="L2556" t="str">
        <f>VLOOKUP(LEFT(A2556,FIND("-",A2556)-1),MASTER!A:C,2,FALSE())</f>
        <v>Gold</v>
      </c>
      <c r="M2556" t="str">
        <f>VLOOKUP(LEFT(A2556,FIND("-",A2556)-1),MASTER!A:C,3,FALSE())</f>
        <v>Purchase</v>
      </c>
      <c r="N2556">
        <f t="shared" si="213"/>
        <v>48.061</v>
      </c>
      <c r="O2556">
        <f t="shared" si="214"/>
        <v>6870</v>
      </c>
      <c r="P2556">
        <f t="shared" si="215"/>
        <v>330179.07</v>
      </c>
      <c r="Q2556">
        <f t="shared" si="216"/>
        <v>0</v>
      </c>
      <c r="R2556">
        <f t="shared" si="217"/>
        <v>330179.07</v>
      </c>
    </row>
    <row r="2557" spans="1:18" ht="15" customHeight="1">
      <c r="A2557" s="17" t="s">
        <v>253</v>
      </c>
      <c r="B2557" s="17" t="s">
        <v>247</v>
      </c>
      <c r="C2557" s="17" t="s">
        <v>464</v>
      </c>
      <c r="D2557" s="17" t="s">
        <v>466</v>
      </c>
      <c r="E2557" s="96" t="s">
        <v>38</v>
      </c>
      <c r="F2557" s="96" t="s">
        <v>38</v>
      </c>
      <c r="G2557" s="19">
        <v>13506.42</v>
      </c>
      <c r="H2557" s="96" t="s">
        <v>38</v>
      </c>
      <c r="I2557" s="96" t="s">
        <v>38</v>
      </c>
      <c r="J2557" s="19">
        <v>0</v>
      </c>
      <c r="K2557" s="19">
        <v>13506.42</v>
      </c>
      <c r="L2557" t="str">
        <f>VLOOKUP(LEFT(A2557,FIND("-",A2557)-1),MASTER!A:C,2,FALSE())</f>
        <v>Gold</v>
      </c>
      <c r="M2557" t="str">
        <f>VLOOKUP(LEFT(A2557,FIND("-",A2557)-1),MASTER!A:C,3,FALSE())</f>
        <v>Purchase</v>
      </c>
      <c r="N2557" t="str">
        <f t="shared" si="213"/>
        <v/>
      </c>
      <c r="O2557" t="str">
        <f t="shared" si="214"/>
        <v/>
      </c>
      <c r="P2557">
        <f t="shared" si="215"/>
        <v>0</v>
      </c>
      <c r="Q2557">
        <f t="shared" si="216"/>
        <v>0</v>
      </c>
      <c r="R2557">
        <f t="shared" si="217"/>
        <v>0</v>
      </c>
    </row>
    <row r="2558" spans="1:18" ht="15" customHeight="1">
      <c r="A2558" s="17" t="s">
        <v>253</v>
      </c>
      <c r="B2558" s="17" t="s">
        <v>247</v>
      </c>
      <c r="C2558" s="17" t="s">
        <v>464</v>
      </c>
      <c r="D2558" s="17" t="s">
        <v>468</v>
      </c>
      <c r="E2558" s="96" t="s">
        <v>38</v>
      </c>
      <c r="F2558" s="96" t="s">
        <v>38</v>
      </c>
      <c r="G2558" s="19">
        <v>4952.67</v>
      </c>
      <c r="H2558" s="96" t="s">
        <v>38</v>
      </c>
      <c r="I2558" s="96" t="s">
        <v>38</v>
      </c>
      <c r="J2558" s="19">
        <v>0</v>
      </c>
      <c r="K2558" s="19">
        <v>0</v>
      </c>
      <c r="L2558" t="str">
        <f>VLOOKUP(LEFT(A2558,FIND("-",A2558)-1),MASTER!A:C,2,FALSE())</f>
        <v>Gold</v>
      </c>
      <c r="M2558" t="str">
        <f>VLOOKUP(LEFT(A2558,FIND("-",A2558)-1),MASTER!A:C,3,FALSE())</f>
        <v>Purchase</v>
      </c>
      <c r="N2558" t="str">
        <f t="shared" si="213"/>
        <v/>
      </c>
      <c r="O2558" t="str">
        <f t="shared" si="214"/>
        <v/>
      </c>
      <c r="P2558">
        <f t="shared" si="215"/>
        <v>0</v>
      </c>
      <c r="Q2558">
        <f t="shared" si="216"/>
        <v>0</v>
      </c>
      <c r="R2558">
        <f t="shared" si="217"/>
        <v>0</v>
      </c>
    </row>
    <row r="2559" spans="1:18" ht="15" customHeight="1">
      <c r="A2559" s="17" t="s">
        <v>253</v>
      </c>
      <c r="B2559" s="17" t="s">
        <v>247</v>
      </c>
      <c r="C2559" s="17" t="s">
        <v>464</v>
      </c>
      <c r="D2559" s="17" t="s">
        <v>469</v>
      </c>
      <c r="E2559" s="96" t="s">
        <v>38</v>
      </c>
      <c r="F2559" s="96" t="s">
        <v>38</v>
      </c>
      <c r="G2559" s="19">
        <v>4952.67</v>
      </c>
      <c r="H2559" s="96" t="s">
        <v>38</v>
      </c>
      <c r="I2559" s="96" t="s">
        <v>38</v>
      </c>
      <c r="J2559" s="19">
        <v>0</v>
      </c>
      <c r="K2559" s="19">
        <v>0</v>
      </c>
      <c r="L2559" t="str">
        <f>VLOOKUP(LEFT(A2559,FIND("-",A2559)-1),MASTER!A:C,2,FALSE())</f>
        <v>Gold</v>
      </c>
      <c r="M2559" t="str">
        <f>VLOOKUP(LEFT(A2559,FIND("-",A2559)-1),MASTER!A:C,3,FALSE())</f>
        <v>Purchase</v>
      </c>
      <c r="N2559" t="str">
        <f t="shared" si="213"/>
        <v/>
      </c>
      <c r="O2559" t="str">
        <f t="shared" si="214"/>
        <v/>
      </c>
      <c r="P2559">
        <f t="shared" si="215"/>
        <v>0</v>
      </c>
      <c r="Q2559">
        <f t="shared" si="216"/>
        <v>0</v>
      </c>
      <c r="R2559">
        <f t="shared" si="217"/>
        <v>0</v>
      </c>
    </row>
    <row r="2560" spans="1:18" ht="15" customHeight="1">
      <c r="A2560" s="17" t="s">
        <v>253</v>
      </c>
      <c r="B2560" s="17" t="s">
        <v>247</v>
      </c>
      <c r="C2560" s="17" t="s">
        <v>464</v>
      </c>
      <c r="D2560" s="17" t="s">
        <v>468</v>
      </c>
      <c r="E2560" s="96" t="s">
        <v>38</v>
      </c>
      <c r="F2560" s="96" t="s">
        <v>38</v>
      </c>
      <c r="G2560" s="19">
        <v>202.6</v>
      </c>
      <c r="H2560" s="96" t="s">
        <v>38</v>
      </c>
      <c r="I2560" s="96" t="s">
        <v>38</v>
      </c>
      <c r="J2560" s="19">
        <v>0</v>
      </c>
      <c r="K2560" s="19">
        <v>0</v>
      </c>
      <c r="L2560" t="str">
        <f>VLOOKUP(LEFT(A2560,FIND("-",A2560)-1),MASTER!A:C,2,FALSE())</f>
        <v>Gold</v>
      </c>
      <c r="M2560" t="str">
        <f>VLOOKUP(LEFT(A2560,FIND("-",A2560)-1),MASTER!A:C,3,FALSE())</f>
        <v>Purchase</v>
      </c>
      <c r="N2560" t="str">
        <f t="shared" si="213"/>
        <v/>
      </c>
      <c r="O2560" t="str">
        <f t="shared" si="214"/>
        <v/>
      </c>
      <c r="P2560">
        <f t="shared" si="215"/>
        <v>0</v>
      </c>
      <c r="Q2560">
        <f t="shared" si="216"/>
        <v>0</v>
      </c>
      <c r="R2560">
        <f t="shared" si="217"/>
        <v>0</v>
      </c>
    </row>
    <row r="2561" spans="1:18" ht="15" customHeight="1">
      <c r="A2561" s="17" t="s">
        <v>253</v>
      </c>
      <c r="B2561" s="17" t="s">
        <v>247</v>
      </c>
      <c r="C2561" s="17" t="s">
        <v>464</v>
      </c>
      <c r="D2561" s="17" t="s">
        <v>469</v>
      </c>
      <c r="E2561" s="96" t="s">
        <v>38</v>
      </c>
      <c r="F2561" s="96" t="s">
        <v>38</v>
      </c>
      <c r="G2561" s="19">
        <v>202.6</v>
      </c>
      <c r="H2561" s="96" t="s">
        <v>38</v>
      </c>
      <c r="I2561" s="96" t="s">
        <v>38</v>
      </c>
      <c r="J2561" s="19">
        <v>0</v>
      </c>
      <c r="K2561" s="19">
        <v>0</v>
      </c>
      <c r="L2561" t="str">
        <f>VLOOKUP(LEFT(A2561,FIND("-",A2561)-1),MASTER!A:C,2,FALSE())</f>
        <v>Gold</v>
      </c>
      <c r="M2561" t="str">
        <f>VLOOKUP(LEFT(A2561,FIND("-",A2561)-1),MASTER!A:C,3,FALSE())</f>
        <v>Purchase</v>
      </c>
      <c r="N2561" t="str">
        <f t="shared" si="213"/>
        <v/>
      </c>
      <c r="O2561" t="str">
        <f t="shared" si="214"/>
        <v/>
      </c>
      <c r="P2561">
        <f t="shared" si="215"/>
        <v>0</v>
      </c>
      <c r="Q2561">
        <f t="shared" si="216"/>
        <v>0</v>
      </c>
      <c r="R2561">
        <f t="shared" si="217"/>
        <v>0</v>
      </c>
    </row>
    <row r="2562" spans="1:18" ht="15" customHeight="1">
      <c r="A2562" s="17" t="s">
        <v>253</v>
      </c>
      <c r="B2562" s="17" t="s">
        <v>247</v>
      </c>
      <c r="C2562" s="17" t="s">
        <v>464</v>
      </c>
      <c r="D2562" s="17" t="s">
        <v>42</v>
      </c>
      <c r="E2562" s="96" t="s">
        <v>38</v>
      </c>
      <c r="F2562" s="96" t="s">
        <v>38</v>
      </c>
      <c r="G2562" s="19">
        <v>0.35</v>
      </c>
      <c r="H2562" s="96" t="s">
        <v>38</v>
      </c>
      <c r="I2562" s="96" t="s">
        <v>38</v>
      </c>
      <c r="J2562" s="19">
        <v>0</v>
      </c>
      <c r="K2562" s="19">
        <v>0</v>
      </c>
      <c r="L2562" t="str">
        <f>VLOOKUP(LEFT(A2562,FIND("-",A2562)-1),MASTER!A:C,2,FALSE())</f>
        <v>Gold</v>
      </c>
      <c r="M2562" t="str">
        <f>VLOOKUP(LEFT(A2562,FIND("-",A2562)-1),MASTER!A:C,3,FALSE())</f>
        <v>Purchase</v>
      </c>
      <c r="N2562" t="str">
        <f t="shared" si="213"/>
        <v/>
      </c>
      <c r="O2562" t="str">
        <f t="shared" si="214"/>
        <v/>
      </c>
      <c r="P2562">
        <f t="shared" si="215"/>
        <v>0</v>
      </c>
      <c r="Q2562">
        <f t="shared" si="216"/>
        <v>0</v>
      </c>
      <c r="R2562">
        <f t="shared" si="217"/>
        <v>0</v>
      </c>
    </row>
    <row r="2563" spans="1:18" ht="15" customHeight="1">
      <c r="A2563" s="17" t="s">
        <v>253</v>
      </c>
      <c r="B2563" s="17" t="s">
        <v>247</v>
      </c>
      <c r="C2563" s="17" t="s">
        <v>464</v>
      </c>
      <c r="D2563" s="17" t="s">
        <v>43</v>
      </c>
      <c r="E2563" s="96" t="s">
        <v>38</v>
      </c>
      <c r="F2563" s="96" t="s">
        <v>38</v>
      </c>
      <c r="G2563" s="19">
        <v>0</v>
      </c>
      <c r="H2563" s="96" t="s">
        <v>38</v>
      </c>
      <c r="I2563" s="96" t="s">
        <v>38</v>
      </c>
      <c r="J2563" s="19">
        <v>353995</v>
      </c>
      <c r="K2563" s="19">
        <v>0</v>
      </c>
      <c r="L2563" t="str">
        <f>VLOOKUP(LEFT(A2563,FIND("-",A2563)-1),MASTER!A:C,2,FALSE())</f>
        <v>Gold</v>
      </c>
      <c r="M2563" t="str">
        <f>VLOOKUP(LEFT(A2563,FIND("-",A2563)-1),MASTER!A:C,3,FALSE())</f>
        <v>Purchase</v>
      </c>
      <c r="N2563" t="str">
        <f t="shared" si="213"/>
        <v/>
      </c>
      <c r="O2563" t="str">
        <f t="shared" si="214"/>
        <v/>
      </c>
      <c r="P2563">
        <f t="shared" si="215"/>
        <v>0</v>
      </c>
      <c r="Q2563">
        <f t="shared" si="216"/>
        <v>0</v>
      </c>
      <c r="R2563">
        <f t="shared" si="217"/>
        <v>0</v>
      </c>
    </row>
    <row r="2564" spans="1:18" ht="15" customHeight="1">
      <c r="A2564" s="17" t="s">
        <v>253</v>
      </c>
      <c r="B2564" s="17" t="s">
        <v>247</v>
      </c>
      <c r="C2564" s="17" t="s">
        <v>464</v>
      </c>
      <c r="D2564" s="17" t="s">
        <v>43</v>
      </c>
      <c r="E2564" s="96" t="s">
        <v>38</v>
      </c>
      <c r="F2564" s="96" t="s">
        <v>38</v>
      </c>
      <c r="G2564" s="19">
        <v>344</v>
      </c>
      <c r="H2564" s="96" t="s">
        <v>38</v>
      </c>
      <c r="I2564" s="96" t="s">
        <v>38</v>
      </c>
      <c r="J2564" s="19">
        <v>0</v>
      </c>
      <c r="K2564" s="19">
        <v>0</v>
      </c>
      <c r="L2564" t="str">
        <f>VLOOKUP(LEFT(A2564,FIND("-",A2564)-1),MASTER!A:C,2,FALSE())</f>
        <v>Gold</v>
      </c>
      <c r="M2564" t="str">
        <f>VLOOKUP(LEFT(A2564,FIND("-",A2564)-1),MASTER!A:C,3,FALSE())</f>
        <v>Purchase</v>
      </c>
      <c r="N2564" t="str">
        <f t="shared" si="213"/>
        <v/>
      </c>
      <c r="O2564" t="str">
        <f t="shared" si="214"/>
        <v/>
      </c>
      <c r="P2564">
        <f t="shared" si="215"/>
        <v>0</v>
      </c>
      <c r="Q2564">
        <f t="shared" si="216"/>
        <v>0</v>
      </c>
      <c r="R2564">
        <f t="shared" si="217"/>
        <v>0</v>
      </c>
    </row>
    <row r="2565" spans="1:18" ht="15" customHeight="1">
      <c r="A2565" s="17" t="s">
        <v>253</v>
      </c>
      <c r="B2565" s="17" t="s">
        <v>247</v>
      </c>
      <c r="C2565" s="17" t="s">
        <v>464</v>
      </c>
      <c r="D2565" s="17" t="s">
        <v>453</v>
      </c>
      <c r="E2565" s="96" t="s">
        <v>38</v>
      </c>
      <c r="F2565" s="96" t="s">
        <v>38</v>
      </c>
      <c r="G2565" s="19">
        <v>0</v>
      </c>
      <c r="H2565" s="96" t="s">
        <v>38</v>
      </c>
      <c r="I2565" s="96" t="s">
        <v>38</v>
      </c>
      <c r="J2565" s="19">
        <v>344</v>
      </c>
      <c r="K2565" s="19">
        <v>0</v>
      </c>
      <c r="L2565" t="str">
        <f>VLOOKUP(LEFT(A2565,FIND("-",A2565)-1),MASTER!A:C,2,FALSE())</f>
        <v>Gold</v>
      </c>
      <c r="M2565" t="str">
        <f>VLOOKUP(LEFT(A2565,FIND("-",A2565)-1),MASTER!A:C,3,FALSE())</f>
        <v>Purchase</v>
      </c>
      <c r="N2565" t="str">
        <f t="shared" si="213"/>
        <v/>
      </c>
      <c r="O2565" t="str">
        <f t="shared" si="214"/>
        <v/>
      </c>
      <c r="P2565">
        <f t="shared" si="215"/>
        <v>0</v>
      </c>
      <c r="Q2565">
        <f t="shared" si="216"/>
        <v>0</v>
      </c>
      <c r="R2565">
        <f t="shared" si="217"/>
        <v>0</v>
      </c>
    </row>
    <row r="2566" spans="1:18" ht="15" customHeight="1">
      <c r="A2566" s="17" t="s">
        <v>254</v>
      </c>
      <c r="B2566" s="17" t="s">
        <v>247</v>
      </c>
      <c r="C2566" s="17" t="s">
        <v>464</v>
      </c>
      <c r="D2566" s="17" t="s">
        <v>465</v>
      </c>
      <c r="E2566" s="97">
        <v>28.75</v>
      </c>
      <c r="F2566" s="19">
        <v>6870</v>
      </c>
      <c r="G2566" s="19">
        <v>197512.5</v>
      </c>
      <c r="H2566" s="96" t="s">
        <v>38</v>
      </c>
      <c r="I2566" s="19">
        <v>0</v>
      </c>
      <c r="J2566" s="19">
        <v>0</v>
      </c>
      <c r="K2566" s="19">
        <v>197512.5</v>
      </c>
      <c r="L2566" t="str">
        <f>VLOOKUP(LEFT(A2566,FIND("-",A2566)-1),MASTER!A:C,2,FALSE())</f>
        <v>Gold</v>
      </c>
      <c r="M2566" t="str">
        <f>VLOOKUP(LEFT(A2566,FIND("-",A2566)-1),MASTER!A:C,3,FALSE())</f>
        <v>Purchase</v>
      </c>
      <c r="N2566">
        <f t="shared" si="213"/>
        <v>28.75</v>
      </c>
      <c r="O2566">
        <f t="shared" si="214"/>
        <v>6870</v>
      </c>
      <c r="P2566">
        <f t="shared" si="215"/>
        <v>197512.5</v>
      </c>
      <c r="Q2566">
        <f t="shared" si="216"/>
        <v>0</v>
      </c>
      <c r="R2566">
        <f t="shared" si="217"/>
        <v>197512.5</v>
      </c>
    </row>
    <row r="2567" spans="1:18" ht="15" customHeight="1">
      <c r="A2567" s="17" t="s">
        <v>254</v>
      </c>
      <c r="B2567" s="17" t="s">
        <v>247</v>
      </c>
      <c r="C2567" s="17" t="s">
        <v>464</v>
      </c>
      <c r="D2567" s="17" t="s">
        <v>466</v>
      </c>
      <c r="E2567" s="96" t="s">
        <v>38</v>
      </c>
      <c r="F2567" s="96" t="s">
        <v>38</v>
      </c>
      <c r="G2567" s="19">
        <v>4080.78</v>
      </c>
      <c r="H2567" s="96" t="s">
        <v>38</v>
      </c>
      <c r="I2567" s="96" t="s">
        <v>38</v>
      </c>
      <c r="J2567" s="19">
        <v>0</v>
      </c>
      <c r="K2567" s="19">
        <v>4080.78</v>
      </c>
      <c r="L2567" t="str">
        <f>VLOOKUP(LEFT(A2567,FIND("-",A2567)-1),MASTER!A:C,2,FALSE())</f>
        <v>Gold</v>
      </c>
      <c r="M2567" t="str">
        <f>VLOOKUP(LEFT(A2567,FIND("-",A2567)-1),MASTER!A:C,3,FALSE())</f>
        <v>Purchase</v>
      </c>
      <c r="N2567" t="str">
        <f t="shared" si="213"/>
        <v/>
      </c>
      <c r="O2567" t="str">
        <f t="shared" si="214"/>
        <v/>
      </c>
      <c r="P2567">
        <f t="shared" si="215"/>
        <v>0</v>
      </c>
      <c r="Q2567">
        <f t="shared" si="216"/>
        <v>0</v>
      </c>
      <c r="R2567">
        <f t="shared" si="217"/>
        <v>0</v>
      </c>
    </row>
    <row r="2568" spans="1:18" ht="15" customHeight="1">
      <c r="A2568" s="17" t="s">
        <v>254</v>
      </c>
      <c r="B2568" s="17" t="s">
        <v>247</v>
      </c>
      <c r="C2568" s="17" t="s">
        <v>464</v>
      </c>
      <c r="D2568" s="17" t="s">
        <v>468</v>
      </c>
      <c r="E2568" s="96" t="s">
        <v>38</v>
      </c>
      <c r="F2568" s="96" t="s">
        <v>38</v>
      </c>
      <c r="G2568" s="19">
        <v>2962.69</v>
      </c>
      <c r="H2568" s="96" t="s">
        <v>38</v>
      </c>
      <c r="I2568" s="96" t="s">
        <v>38</v>
      </c>
      <c r="J2568" s="19">
        <v>0</v>
      </c>
      <c r="K2568" s="19">
        <v>0</v>
      </c>
      <c r="L2568" t="str">
        <f>VLOOKUP(LEFT(A2568,FIND("-",A2568)-1),MASTER!A:C,2,FALSE())</f>
        <v>Gold</v>
      </c>
      <c r="M2568" t="str">
        <f>VLOOKUP(LEFT(A2568,FIND("-",A2568)-1),MASTER!A:C,3,FALSE())</f>
        <v>Purchase</v>
      </c>
      <c r="N2568" t="str">
        <f t="shared" si="213"/>
        <v/>
      </c>
      <c r="O2568" t="str">
        <f t="shared" si="214"/>
        <v/>
      </c>
      <c r="P2568">
        <f t="shared" si="215"/>
        <v>0</v>
      </c>
      <c r="Q2568">
        <f t="shared" si="216"/>
        <v>0</v>
      </c>
      <c r="R2568">
        <f t="shared" si="217"/>
        <v>0</v>
      </c>
    </row>
    <row r="2569" spans="1:18" ht="15" customHeight="1">
      <c r="A2569" s="17" t="s">
        <v>254</v>
      </c>
      <c r="B2569" s="17" t="s">
        <v>247</v>
      </c>
      <c r="C2569" s="17" t="s">
        <v>464</v>
      </c>
      <c r="D2569" s="17" t="s">
        <v>469</v>
      </c>
      <c r="E2569" s="96" t="s">
        <v>38</v>
      </c>
      <c r="F2569" s="96" t="s">
        <v>38</v>
      </c>
      <c r="G2569" s="19">
        <v>2962.69</v>
      </c>
      <c r="H2569" s="96" t="s">
        <v>38</v>
      </c>
      <c r="I2569" s="96" t="s">
        <v>38</v>
      </c>
      <c r="J2569" s="19">
        <v>0</v>
      </c>
      <c r="K2569" s="19">
        <v>0</v>
      </c>
      <c r="L2569" t="str">
        <f>VLOOKUP(LEFT(A2569,FIND("-",A2569)-1),MASTER!A:C,2,FALSE())</f>
        <v>Gold</v>
      </c>
      <c r="M2569" t="str">
        <f>VLOOKUP(LEFT(A2569,FIND("-",A2569)-1),MASTER!A:C,3,FALSE())</f>
        <v>Purchase</v>
      </c>
      <c r="N2569" t="str">
        <f t="shared" si="213"/>
        <v/>
      </c>
      <c r="O2569" t="str">
        <f t="shared" si="214"/>
        <v/>
      </c>
      <c r="P2569">
        <f t="shared" si="215"/>
        <v>0</v>
      </c>
      <c r="Q2569">
        <f t="shared" si="216"/>
        <v>0</v>
      </c>
      <c r="R2569">
        <f t="shared" si="217"/>
        <v>0</v>
      </c>
    </row>
    <row r="2570" spans="1:18" ht="15" customHeight="1">
      <c r="A2570" s="17" t="s">
        <v>254</v>
      </c>
      <c r="B2570" s="17" t="s">
        <v>247</v>
      </c>
      <c r="C2570" s="17" t="s">
        <v>464</v>
      </c>
      <c r="D2570" s="17" t="s">
        <v>468</v>
      </c>
      <c r="E2570" s="96" t="s">
        <v>38</v>
      </c>
      <c r="F2570" s="96" t="s">
        <v>38</v>
      </c>
      <c r="G2570" s="19">
        <v>61.21</v>
      </c>
      <c r="H2570" s="96" t="s">
        <v>38</v>
      </c>
      <c r="I2570" s="96" t="s">
        <v>38</v>
      </c>
      <c r="J2570" s="19">
        <v>0</v>
      </c>
      <c r="K2570" s="19">
        <v>0</v>
      </c>
      <c r="L2570" t="str">
        <f>VLOOKUP(LEFT(A2570,FIND("-",A2570)-1),MASTER!A:C,2,FALSE())</f>
        <v>Gold</v>
      </c>
      <c r="M2570" t="str">
        <f>VLOOKUP(LEFT(A2570,FIND("-",A2570)-1),MASTER!A:C,3,FALSE())</f>
        <v>Purchase</v>
      </c>
      <c r="N2570" t="str">
        <f t="shared" si="213"/>
        <v/>
      </c>
      <c r="O2570" t="str">
        <f t="shared" si="214"/>
        <v/>
      </c>
      <c r="P2570">
        <f t="shared" si="215"/>
        <v>0</v>
      </c>
      <c r="Q2570">
        <f t="shared" si="216"/>
        <v>0</v>
      </c>
      <c r="R2570">
        <f t="shared" si="217"/>
        <v>0</v>
      </c>
    </row>
    <row r="2571" spans="1:18" ht="15" customHeight="1">
      <c r="A2571" s="17" t="s">
        <v>254</v>
      </c>
      <c r="B2571" s="17" t="s">
        <v>247</v>
      </c>
      <c r="C2571" s="17" t="s">
        <v>464</v>
      </c>
      <c r="D2571" s="17" t="s">
        <v>469</v>
      </c>
      <c r="E2571" s="96" t="s">
        <v>38</v>
      </c>
      <c r="F2571" s="96" t="s">
        <v>38</v>
      </c>
      <c r="G2571" s="19">
        <v>61.21</v>
      </c>
      <c r="H2571" s="96" t="s">
        <v>38</v>
      </c>
      <c r="I2571" s="96" t="s">
        <v>38</v>
      </c>
      <c r="J2571" s="19">
        <v>0</v>
      </c>
      <c r="K2571" s="19">
        <v>0</v>
      </c>
      <c r="L2571" t="str">
        <f>VLOOKUP(LEFT(A2571,FIND("-",A2571)-1),MASTER!A:C,2,FALSE())</f>
        <v>Gold</v>
      </c>
      <c r="M2571" t="str">
        <f>VLOOKUP(LEFT(A2571,FIND("-",A2571)-1),MASTER!A:C,3,FALSE())</f>
        <v>Purchase</v>
      </c>
      <c r="N2571" t="str">
        <f t="shared" si="213"/>
        <v/>
      </c>
      <c r="O2571" t="str">
        <f t="shared" si="214"/>
        <v/>
      </c>
      <c r="P2571">
        <f t="shared" si="215"/>
        <v>0</v>
      </c>
      <c r="Q2571">
        <f t="shared" si="216"/>
        <v>0</v>
      </c>
      <c r="R2571">
        <f t="shared" si="217"/>
        <v>0</v>
      </c>
    </row>
    <row r="2572" spans="1:18" ht="15" customHeight="1">
      <c r="A2572" s="17" t="s">
        <v>254</v>
      </c>
      <c r="B2572" s="17" t="s">
        <v>247</v>
      </c>
      <c r="C2572" s="17" t="s">
        <v>464</v>
      </c>
      <c r="D2572" s="17" t="s">
        <v>42</v>
      </c>
      <c r="E2572" s="96" t="s">
        <v>38</v>
      </c>
      <c r="F2572" s="96" t="s">
        <v>38</v>
      </c>
      <c r="G2572" s="19">
        <v>0</v>
      </c>
      <c r="H2572" s="96" t="s">
        <v>38</v>
      </c>
      <c r="I2572" s="96" t="s">
        <v>38</v>
      </c>
      <c r="J2572" s="19">
        <v>0.08</v>
      </c>
      <c r="K2572" s="19">
        <v>0</v>
      </c>
      <c r="L2572" t="str">
        <f>VLOOKUP(LEFT(A2572,FIND("-",A2572)-1),MASTER!A:C,2,FALSE())</f>
        <v>Gold</v>
      </c>
      <c r="M2572" t="str">
        <f>VLOOKUP(LEFT(A2572,FIND("-",A2572)-1),MASTER!A:C,3,FALSE())</f>
        <v>Purchase</v>
      </c>
      <c r="N2572" t="str">
        <f t="shared" si="213"/>
        <v/>
      </c>
      <c r="O2572" t="str">
        <f t="shared" si="214"/>
        <v/>
      </c>
      <c r="P2572">
        <f t="shared" si="215"/>
        <v>0</v>
      </c>
      <c r="Q2572">
        <f t="shared" si="216"/>
        <v>0</v>
      </c>
      <c r="R2572">
        <f t="shared" si="217"/>
        <v>0</v>
      </c>
    </row>
    <row r="2573" spans="1:18" ht="15" customHeight="1">
      <c r="A2573" s="17" t="s">
        <v>254</v>
      </c>
      <c r="B2573" s="17" t="s">
        <v>247</v>
      </c>
      <c r="C2573" s="17" t="s">
        <v>464</v>
      </c>
      <c r="D2573" s="17" t="s">
        <v>43</v>
      </c>
      <c r="E2573" s="96" t="s">
        <v>38</v>
      </c>
      <c r="F2573" s="96" t="s">
        <v>38</v>
      </c>
      <c r="G2573" s="19">
        <v>0</v>
      </c>
      <c r="H2573" s="96" t="s">
        <v>38</v>
      </c>
      <c r="I2573" s="96" t="s">
        <v>38</v>
      </c>
      <c r="J2573" s="19">
        <v>207641</v>
      </c>
      <c r="K2573" s="19">
        <v>0</v>
      </c>
      <c r="L2573" t="str">
        <f>VLOOKUP(LEFT(A2573,FIND("-",A2573)-1),MASTER!A:C,2,FALSE())</f>
        <v>Gold</v>
      </c>
      <c r="M2573" t="str">
        <f>VLOOKUP(LEFT(A2573,FIND("-",A2573)-1),MASTER!A:C,3,FALSE())</f>
        <v>Purchase</v>
      </c>
      <c r="N2573" t="str">
        <f t="shared" si="213"/>
        <v/>
      </c>
      <c r="O2573" t="str">
        <f t="shared" si="214"/>
        <v/>
      </c>
      <c r="P2573">
        <f t="shared" si="215"/>
        <v>0</v>
      </c>
      <c r="Q2573">
        <f t="shared" si="216"/>
        <v>0</v>
      </c>
      <c r="R2573">
        <f t="shared" si="217"/>
        <v>0</v>
      </c>
    </row>
    <row r="2574" spans="1:18" ht="15" customHeight="1">
      <c r="A2574" s="17" t="s">
        <v>254</v>
      </c>
      <c r="B2574" s="17" t="s">
        <v>247</v>
      </c>
      <c r="C2574" s="17" t="s">
        <v>464</v>
      </c>
      <c r="D2574" s="17" t="s">
        <v>43</v>
      </c>
      <c r="E2574" s="96" t="s">
        <v>38</v>
      </c>
      <c r="F2574" s="96" t="s">
        <v>38</v>
      </c>
      <c r="G2574" s="19">
        <v>202</v>
      </c>
      <c r="H2574" s="96" t="s">
        <v>38</v>
      </c>
      <c r="I2574" s="96" t="s">
        <v>38</v>
      </c>
      <c r="J2574" s="19">
        <v>0</v>
      </c>
      <c r="K2574" s="19">
        <v>0</v>
      </c>
      <c r="L2574" t="str">
        <f>VLOOKUP(LEFT(A2574,FIND("-",A2574)-1),MASTER!A:C,2,FALSE())</f>
        <v>Gold</v>
      </c>
      <c r="M2574" t="str">
        <f>VLOOKUP(LEFT(A2574,FIND("-",A2574)-1),MASTER!A:C,3,FALSE())</f>
        <v>Purchase</v>
      </c>
      <c r="N2574" t="str">
        <f t="shared" si="213"/>
        <v/>
      </c>
      <c r="O2574" t="str">
        <f t="shared" si="214"/>
        <v/>
      </c>
      <c r="P2574">
        <f t="shared" si="215"/>
        <v>0</v>
      </c>
      <c r="Q2574">
        <f t="shared" si="216"/>
        <v>0</v>
      </c>
      <c r="R2574">
        <f t="shared" si="217"/>
        <v>0</v>
      </c>
    </row>
    <row r="2575" spans="1:18" ht="15" customHeight="1">
      <c r="A2575" s="17" t="s">
        <v>254</v>
      </c>
      <c r="B2575" s="17" t="s">
        <v>247</v>
      </c>
      <c r="C2575" s="17" t="s">
        <v>464</v>
      </c>
      <c r="D2575" s="17" t="s">
        <v>453</v>
      </c>
      <c r="E2575" s="96" t="s">
        <v>38</v>
      </c>
      <c r="F2575" s="96" t="s">
        <v>38</v>
      </c>
      <c r="G2575" s="19">
        <v>0</v>
      </c>
      <c r="H2575" s="96" t="s">
        <v>38</v>
      </c>
      <c r="I2575" s="96" t="s">
        <v>38</v>
      </c>
      <c r="J2575" s="19">
        <v>202</v>
      </c>
      <c r="K2575" s="19">
        <v>0</v>
      </c>
      <c r="L2575" t="str">
        <f>VLOOKUP(LEFT(A2575,FIND("-",A2575)-1),MASTER!A:C,2,FALSE())</f>
        <v>Gold</v>
      </c>
      <c r="M2575" t="str">
        <f>VLOOKUP(LEFT(A2575,FIND("-",A2575)-1),MASTER!A:C,3,FALSE())</f>
        <v>Purchase</v>
      </c>
      <c r="N2575" t="str">
        <f t="shared" si="213"/>
        <v/>
      </c>
      <c r="O2575" t="str">
        <f t="shared" si="214"/>
        <v/>
      </c>
      <c r="P2575">
        <f t="shared" si="215"/>
        <v>0</v>
      </c>
      <c r="Q2575">
        <f t="shared" si="216"/>
        <v>0</v>
      </c>
      <c r="R2575">
        <f t="shared" si="217"/>
        <v>0</v>
      </c>
    </row>
    <row r="2576" spans="1:18" ht="15" customHeight="1">
      <c r="A2576" s="17" t="s">
        <v>255</v>
      </c>
      <c r="B2576" s="17" t="s">
        <v>247</v>
      </c>
      <c r="C2576" s="17" t="s">
        <v>464</v>
      </c>
      <c r="D2576" s="17" t="s">
        <v>465</v>
      </c>
      <c r="E2576" s="97">
        <v>32.512999999999998</v>
      </c>
      <c r="F2576" s="19">
        <v>6870</v>
      </c>
      <c r="G2576" s="19">
        <v>223362.93</v>
      </c>
      <c r="H2576" s="96" t="s">
        <v>38</v>
      </c>
      <c r="I2576" s="19">
        <v>0</v>
      </c>
      <c r="J2576" s="19">
        <v>0</v>
      </c>
      <c r="K2576" s="19">
        <v>223362.93</v>
      </c>
      <c r="L2576" t="str">
        <f>VLOOKUP(LEFT(A2576,FIND("-",A2576)-1),MASTER!A:C,2,FALSE())</f>
        <v>Gold</v>
      </c>
      <c r="M2576" t="str">
        <f>VLOOKUP(LEFT(A2576,FIND("-",A2576)-1),MASTER!A:C,3,FALSE())</f>
        <v>Purchase</v>
      </c>
      <c r="N2576">
        <f t="shared" si="213"/>
        <v>32.512999999999998</v>
      </c>
      <c r="O2576">
        <f t="shared" si="214"/>
        <v>6870</v>
      </c>
      <c r="P2576">
        <f t="shared" si="215"/>
        <v>223364.31</v>
      </c>
      <c r="Q2576">
        <f t="shared" si="216"/>
        <v>0</v>
      </c>
      <c r="R2576">
        <f t="shared" si="217"/>
        <v>223364.31</v>
      </c>
    </row>
    <row r="2577" spans="1:18" ht="15" customHeight="1">
      <c r="A2577" s="17" t="s">
        <v>255</v>
      </c>
      <c r="B2577" s="17" t="s">
        <v>247</v>
      </c>
      <c r="C2577" s="17" t="s">
        <v>464</v>
      </c>
      <c r="D2577" s="17" t="s">
        <v>466</v>
      </c>
      <c r="E2577" s="96" t="s">
        <v>38</v>
      </c>
      <c r="F2577" s="96" t="s">
        <v>38</v>
      </c>
      <c r="G2577" s="19">
        <v>11830.14</v>
      </c>
      <c r="H2577" s="96" t="s">
        <v>38</v>
      </c>
      <c r="I2577" s="96" t="s">
        <v>38</v>
      </c>
      <c r="J2577" s="19">
        <v>0</v>
      </c>
      <c r="K2577" s="19">
        <v>11830.14</v>
      </c>
      <c r="L2577" t="str">
        <f>VLOOKUP(LEFT(A2577,FIND("-",A2577)-1),MASTER!A:C,2,FALSE())</f>
        <v>Gold</v>
      </c>
      <c r="M2577" t="str">
        <f>VLOOKUP(LEFT(A2577,FIND("-",A2577)-1),MASTER!A:C,3,FALSE())</f>
        <v>Purchase</v>
      </c>
      <c r="N2577" t="str">
        <f t="shared" si="213"/>
        <v/>
      </c>
      <c r="O2577" t="str">
        <f t="shared" si="214"/>
        <v/>
      </c>
      <c r="P2577">
        <f t="shared" si="215"/>
        <v>0</v>
      </c>
      <c r="Q2577">
        <f t="shared" si="216"/>
        <v>0</v>
      </c>
      <c r="R2577">
        <f t="shared" si="217"/>
        <v>0</v>
      </c>
    </row>
    <row r="2578" spans="1:18" ht="15" customHeight="1">
      <c r="A2578" s="17" t="s">
        <v>255</v>
      </c>
      <c r="B2578" s="17" t="s">
        <v>247</v>
      </c>
      <c r="C2578" s="17" t="s">
        <v>464</v>
      </c>
      <c r="D2578" s="17" t="s">
        <v>467</v>
      </c>
      <c r="E2578" s="96" t="s">
        <v>38</v>
      </c>
      <c r="F2578" s="96" t="s">
        <v>38</v>
      </c>
      <c r="G2578" s="19">
        <v>47.04</v>
      </c>
      <c r="H2578" s="96" t="s">
        <v>38</v>
      </c>
      <c r="I2578" s="96" t="s">
        <v>38</v>
      </c>
      <c r="J2578" s="19">
        <v>0</v>
      </c>
      <c r="K2578" s="19">
        <v>47.04</v>
      </c>
      <c r="L2578" t="str">
        <f>VLOOKUP(LEFT(A2578,FIND("-",A2578)-1),MASTER!A:C,2,FALSE())</f>
        <v>Gold</v>
      </c>
      <c r="M2578" t="str">
        <f>VLOOKUP(LEFT(A2578,FIND("-",A2578)-1),MASTER!A:C,3,FALSE())</f>
        <v>Purchase</v>
      </c>
      <c r="N2578" t="str">
        <f t="shared" si="213"/>
        <v/>
      </c>
      <c r="O2578" t="str">
        <f t="shared" si="214"/>
        <v/>
      </c>
      <c r="P2578">
        <f t="shared" si="215"/>
        <v>0</v>
      </c>
      <c r="Q2578">
        <f t="shared" si="216"/>
        <v>0</v>
      </c>
      <c r="R2578">
        <f t="shared" si="217"/>
        <v>0</v>
      </c>
    </row>
    <row r="2579" spans="1:18" ht="15" customHeight="1">
      <c r="A2579" s="17" t="s">
        <v>255</v>
      </c>
      <c r="B2579" s="17" t="s">
        <v>247</v>
      </c>
      <c r="C2579" s="17" t="s">
        <v>464</v>
      </c>
      <c r="D2579" s="17" t="s">
        <v>468</v>
      </c>
      <c r="E2579" s="96" t="s">
        <v>38</v>
      </c>
      <c r="F2579" s="96" t="s">
        <v>38</v>
      </c>
      <c r="G2579" s="19">
        <v>3350.44</v>
      </c>
      <c r="H2579" s="96" t="s">
        <v>38</v>
      </c>
      <c r="I2579" s="96" t="s">
        <v>38</v>
      </c>
      <c r="J2579" s="19">
        <v>0</v>
      </c>
      <c r="K2579" s="19">
        <v>0</v>
      </c>
      <c r="L2579" t="str">
        <f>VLOOKUP(LEFT(A2579,FIND("-",A2579)-1),MASTER!A:C,2,FALSE())</f>
        <v>Gold</v>
      </c>
      <c r="M2579" t="str">
        <f>VLOOKUP(LEFT(A2579,FIND("-",A2579)-1),MASTER!A:C,3,FALSE())</f>
        <v>Purchase</v>
      </c>
      <c r="N2579" t="str">
        <f t="shared" si="213"/>
        <v/>
      </c>
      <c r="O2579" t="str">
        <f t="shared" si="214"/>
        <v/>
      </c>
      <c r="P2579">
        <f t="shared" si="215"/>
        <v>0</v>
      </c>
      <c r="Q2579">
        <f t="shared" si="216"/>
        <v>0</v>
      </c>
      <c r="R2579">
        <f t="shared" si="217"/>
        <v>0</v>
      </c>
    </row>
    <row r="2580" spans="1:18" ht="15" customHeight="1">
      <c r="A2580" s="17" t="s">
        <v>255</v>
      </c>
      <c r="B2580" s="17" t="s">
        <v>247</v>
      </c>
      <c r="C2580" s="17" t="s">
        <v>464</v>
      </c>
      <c r="D2580" s="17" t="s">
        <v>469</v>
      </c>
      <c r="E2580" s="96" t="s">
        <v>38</v>
      </c>
      <c r="F2580" s="96" t="s">
        <v>38</v>
      </c>
      <c r="G2580" s="19">
        <v>3350.44</v>
      </c>
      <c r="H2580" s="96" t="s">
        <v>38</v>
      </c>
      <c r="I2580" s="96" t="s">
        <v>38</v>
      </c>
      <c r="J2580" s="19">
        <v>0</v>
      </c>
      <c r="K2580" s="19">
        <v>0</v>
      </c>
      <c r="L2580" t="str">
        <f>VLOOKUP(LEFT(A2580,FIND("-",A2580)-1),MASTER!A:C,2,FALSE())</f>
        <v>Gold</v>
      </c>
      <c r="M2580" t="str">
        <f>VLOOKUP(LEFT(A2580,FIND("-",A2580)-1),MASTER!A:C,3,FALSE())</f>
        <v>Purchase</v>
      </c>
      <c r="N2580" t="str">
        <f t="shared" si="213"/>
        <v/>
      </c>
      <c r="O2580" t="str">
        <f t="shared" si="214"/>
        <v/>
      </c>
      <c r="P2580">
        <f t="shared" si="215"/>
        <v>0</v>
      </c>
      <c r="Q2580">
        <f t="shared" si="216"/>
        <v>0</v>
      </c>
      <c r="R2580">
        <f t="shared" si="217"/>
        <v>0</v>
      </c>
    </row>
    <row r="2581" spans="1:18" ht="15" customHeight="1">
      <c r="A2581" s="17" t="s">
        <v>255</v>
      </c>
      <c r="B2581" s="17" t="s">
        <v>247</v>
      </c>
      <c r="C2581" s="17" t="s">
        <v>464</v>
      </c>
      <c r="D2581" s="17" t="s">
        <v>468</v>
      </c>
      <c r="E2581" s="96" t="s">
        <v>38</v>
      </c>
      <c r="F2581" s="96" t="s">
        <v>38</v>
      </c>
      <c r="G2581" s="19">
        <v>177.45</v>
      </c>
      <c r="H2581" s="96" t="s">
        <v>38</v>
      </c>
      <c r="I2581" s="96" t="s">
        <v>38</v>
      </c>
      <c r="J2581" s="19">
        <v>0</v>
      </c>
      <c r="K2581" s="19">
        <v>0</v>
      </c>
      <c r="L2581" t="str">
        <f>VLOOKUP(LEFT(A2581,FIND("-",A2581)-1),MASTER!A:C,2,FALSE())</f>
        <v>Gold</v>
      </c>
      <c r="M2581" t="str">
        <f>VLOOKUP(LEFT(A2581,FIND("-",A2581)-1),MASTER!A:C,3,FALSE())</f>
        <v>Purchase</v>
      </c>
      <c r="N2581" t="str">
        <f t="shared" si="213"/>
        <v/>
      </c>
      <c r="O2581" t="str">
        <f t="shared" si="214"/>
        <v/>
      </c>
      <c r="P2581">
        <f t="shared" si="215"/>
        <v>0</v>
      </c>
      <c r="Q2581">
        <f t="shared" si="216"/>
        <v>0</v>
      </c>
      <c r="R2581">
        <f t="shared" si="217"/>
        <v>0</v>
      </c>
    </row>
    <row r="2582" spans="1:18" ht="15" customHeight="1">
      <c r="A2582" s="17" t="s">
        <v>255</v>
      </c>
      <c r="B2582" s="17" t="s">
        <v>247</v>
      </c>
      <c r="C2582" s="17" t="s">
        <v>464</v>
      </c>
      <c r="D2582" s="17" t="s">
        <v>469</v>
      </c>
      <c r="E2582" s="96" t="s">
        <v>38</v>
      </c>
      <c r="F2582" s="96" t="s">
        <v>38</v>
      </c>
      <c r="G2582" s="19">
        <v>177.45</v>
      </c>
      <c r="H2582" s="96" t="s">
        <v>38</v>
      </c>
      <c r="I2582" s="96" t="s">
        <v>38</v>
      </c>
      <c r="J2582" s="19">
        <v>0</v>
      </c>
      <c r="K2582" s="19">
        <v>0</v>
      </c>
      <c r="L2582" t="str">
        <f>VLOOKUP(LEFT(A2582,FIND("-",A2582)-1),MASTER!A:C,2,FALSE())</f>
        <v>Gold</v>
      </c>
      <c r="M2582" t="str">
        <f>VLOOKUP(LEFT(A2582,FIND("-",A2582)-1),MASTER!A:C,3,FALSE())</f>
        <v>Purchase</v>
      </c>
      <c r="N2582" t="str">
        <f t="shared" si="213"/>
        <v/>
      </c>
      <c r="O2582" t="str">
        <f t="shared" si="214"/>
        <v/>
      </c>
      <c r="P2582">
        <f t="shared" si="215"/>
        <v>0</v>
      </c>
      <c r="Q2582">
        <f t="shared" si="216"/>
        <v>0</v>
      </c>
      <c r="R2582">
        <f t="shared" si="217"/>
        <v>0</v>
      </c>
    </row>
    <row r="2583" spans="1:18" ht="15" customHeight="1">
      <c r="A2583" s="17" t="s">
        <v>255</v>
      </c>
      <c r="B2583" s="17" t="s">
        <v>247</v>
      </c>
      <c r="C2583" s="17" t="s">
        <v>464</v>
      </c>
      <c r="D2583" s="17" t="s">
        <v>470</v>
      </c>
      <c r="E2583" s="96" t="s">
        <v>38</v>
      </c>
      <c r="F2583" s="96" t="s">
        <v>38</v>
      </c>
      <c r="G2583" s="19">
        <v>0.71</v>
      </c>
      <c r="H2583" s="96" t="s">
        <v>38</v>
      </c>
      <c r="I2583" s="96" t="s">
        <v>38</v>
      </c>
      <c r="J2583" s="19">
        <v>0</v>
      </c>
      <c r="K2583" s="19">
        <v>0</v>
      </c>
      <c r="L2583" t="str">
        <f>VLOOKUP(LEFT(A2583,FIND("-",A2583)-1),MASTER!A:C,2,FALSE())</f>
        <v>Gold</v>
      </c>
      <c r="M2583" t="str">
        <f>VLOOKUP(LEFT(A2583,FIND("-",A2583)-1),MASTER!A:C,3,FALSE())</f>
        <v>Purchase</v>
      </c>
      <c r="N2583" t="str">
        <f t="shared" si="213"/>
        <v/>
      </c>
      <c r="O2583" t="str">
        <f t="shared" si="214"/>
        <v/>
      </c>
      <c r="P2583">
        <f t="shared" si="215"/>
        <v>0</v>
      </c>
      <c r="Q2583">
        <f t="shared" si="216"/>
        <v>0</v>
      </c>
      <c r="R2583">
        <f t="shared" si="217"/>
        <v>0</v>
      </c>
    </row>
    <row r="2584" spans="1:18" ht="15" customHeight="1">
      <c r="A2584" s="17" t="s">
        <v>255</v>
      </c>
      <c r="B2584" s="17" t="s">
        <v>247</v>
      </c>
      <c r="C2584" s="17" t="s">
        <v>464</v>
      </c>
      <c r="D2584" s="17" t="s">
        <v>471</v>
      </c>
      <c r="E2584" s="96" t="s">
        <v>38</v>
      </c>
      <c r="F2584" s="96" t="s">
        <v>38</v>
      </c>
      <c r="G2584" s="19">
        <v>0.71</v>
      </c>
      <c r="H2584" s="96" t="s">
        <v>38</v>
      </c>
      <c r="I2584" s="96" t="s">
        <v>38</v>
      </c>
      <c r="J2584" s="19">
        <v>0</v>
      </c>
      <c r="K2584" s="19">
        <v>0</v>
      </c>
      <c r="L2584" t="str">
        <f>VLOOKUP(LEFT(A2584,FIND("-",A2584)-1),MASTER!A:C,2,FALSE())</f>
        <v>Gold</v>
      </c>
      <c r="M2584" t="str">
        <f>VLOOKUP(LEFT(A2584,FIND("-",A2584)-1),MASTER!A:C,3,FALSE())</f>
        <v>Purchase</v>
      </c>
      <c r="N2584" t="str">
        <f t="shared" si="213"/>
        <v/>
      </c>
      <c r="O2584" t="str">
        <f t="shared" si="214"/>
        <v/>
      </c>
      <c r="P2584">
        <f t="shared" si="215"/>
        <v>0</v>
      </c>
      <c r="Q2584">
        <f t="shared" si="216"/>
        <v>0</v>
      </c>
      <c r="R2584">
        <f t="shared" si="217"/>
        <v>0</v>
      </c>
    </row>
    <row r="2585" spans="1:18" ht="15" customHeight="1">
      <c r="A2585" s="17" t="s">
        <v>255</v>
      </c>
      <c r="B2585" s="17" t="s">
        <v>247</v>
      </c>
      <c r="C2585" s="17" t="s">
        <v>464</v>
      </c>
      <c r="D2585" s="17" t="s">
        <v>42</v>
      </c>
      <c r="E2585" s="96" t="s">
        <v>38</v>
      </c>
      <c r="F2585" s="96" t="s">
        <v>38</v>
      </c>
      <c r="G2585" s="19">
        <v>0</v>
      </c>
      <c r="H2585" s="96" t="s">
        <v>38</v>
      </c>
      <c r="I2585" s="96" t="s">
        <v>38</v>
      </c>
      <c r="J2585" s="19">
        <v>0.31</v>
      </c>
      <c r="K2585" s="19">
        <v>0</v>
      </c>
      <c r="L2585" t="str">
        <f>VLOOKUP(LEFT(A2585,FIND("-",A2585)-1),MASTER!A:C,2,FALSE())</f>
        <v>Gold</v>
      </c>
      <c r="M2585" t="str">
        <f>VLOOKUP(LEFT(A2585,FIND("-",A2585)-1),MASTER!A:C,3,FALSE())</f>
        <v>Purchase</v>
      </c>
      <c r="N2585" t="str">
        <f t="shared" si="213"/>
        <v/>
      </c>
      <c r="O2585" t="str">
        <f t="shared" si="214"/>
        <v/>
      </c>
      <c r="P2585">
        <f t="shared" si="215"/>
        <v>0</v>
      </c>
      <c r="Q2585">
        <f t="shared" si="216"/>
        <v>0</v>
      </c>
      <c r="R2585">
        <f t="shared" si="217"/>
        <v>0</v>
      </c>
    </row>
    <row r="2586" spans="1:18" ht="15" customHeight="1">
      <c r="A2586" s="17" t="s">
        <v>255</v>
      </c>
      <c r="B2586" s="17" t="s">
        <v>247</v>
      </c>
      <c r="C2586" s="17" t="s">
        <v>464</v>
      </c>
      <c r="D2586" s="17" t="s">
        <v>43</v>
      </c>
      <c r="E2586" s="96" t="s">
        <v>38</v>
      </c>
      <c r="F2586" s="96" t="s">
        <v>38</v>
      </c>
      <c r="G2586" s="19">
        <v>0</v>
      </c>
      <c r="H2586" s="96" t="s">
        <v>38</v>
      </c>
      <c r="I2586" s="96" t="s">
        <v>38</v>
      </c>
      <c r="J2586" s="19">
        <v>242297</v>
      </c>
      <c r="K2586" s="19">
        <v>0</v>
      </c>
      <c r="L2586" t="str">
        <f>VLOOKUP(LEFT(A2586,FIND("-",A2586)-1),MASTER!A:C,2,FALSE())</f>
        <v>Gold</v>
      </c>
      <c r="M2586" t="str">
        <f>VLOOKUP(LEFT(A2586,FIND("-",A2586)-1),MASTER!A:C,3,FALSE())</f>
        <v>Purchase</v>
      </c>
      <c r="N2586" t="str">
        <f t="shared" si="213"/>
        <v/>
      </c>
      <c r="O2586" t="str">
        <f t="shared" si="214"/>
        <v/>
      </c>
      <c r="P2586">
        <f t="shared" si="215"/>
        <v>0</v>
      </c>
      <c r="Q2586">
        <f t="shared" si="216"/>
        <v>0</v>
      </c>
      <c r="R2586">
        <f t="shared" si="217"/>
        <v>0</v>
      </c>
    </row>
    <row r="2587" spans="1:18" ht="15" customHeight="1">
      <c r="A2587" s="17" t="s">
        <v>255</v>
      </c>
      <c r="B2587" s="17" t="s">
        <v>247</v>
      </c>
      <c r="C2587" s="17" t="s">
        <v>464</v>
      </c>
      <c r="D2587" s="17" t="s">
        <v>43</v>
      </c>
      <c r="E2587" s="96" t="s">
        <v>38</v>
      </c>
      <c r="F2587" s="96" t="s">
        <v>38</v>
      </c>
      <c r="G2587" s="19">
        <v>236</v>
      </c>
      <c r="H2587" s="96" t="s">
        <v>38</v>
      </c>
      <c r="I2587" s="96" t="s">
        <v>38</v>
      </c>
      <c r="J2587" s="19">
        <v>0</v>
      </c>
      <c r="K2587" s="19">
        <v>0</v>
      </c>
      <c r="L2587" t="str">
        <f>VLOOKUP(LEFT(A2587,FIND("-",A2587)-1),MASTER!A:C,2,FALSE())</f>
        <v>Gold</v>
      </c>
      <c r="M2587" t="str">
        <f>VLOOKUP(LEFT(A2587,FIND("-",A2587)-1),MASTER!A:C,3,FALSE())</f>
        <v>Purchase</v>
      </c>
      <c r="N2587" t="str">
        <f t="shared" si="213"/>
        <v/>
      </c>
      <c r="O2587" t="str">
        <f t="shared" si="214"/>
        <v/>
      </c>
      <c r="P2587">
        <f t="shared" si="215"/>
        <v>0</v>
      </c>
      <c r="Q2587">
        <f t="shared" si="216"/>
        <v>0</v>
      </c>
      <c r="R2587">
        <f t="shared" si="217"/>
        <v>0</v>
      </c>
    </row>
    <row r="2588" spans="1:18" ht="15" customHeight="1">
      <c r="A2588" s="17" t="s">
        <v>255</v>
      </c>
      <c r="B2588" s="17" t="s">
        <v>247</v>
      </c>
      <c r="C2588" s="17" t="s">
        <v>464</v>
      </c>
      <c r="D2588" s="17" t="s">
        <v>453</v>
      </c>
      <c r="E2588" s="96" t="s">
        <v>38</v>
      </c>
      <c r="F2588" s="96" t="s">
        <v>38</v>
      </c>
      <c r="G2588" s="19">
        <v>0</v>
      </c>
      <c r="H2588" s="96" t="s">
        <v>38</v>
      </c>
      <c r="I2588" s="96" t="s">
        <v>38</v>
      </c>
      <c r="J2588" s="19">
        <v>236</v>
      </c>
      <c r="K2588" s="19">
        <v>0</v>
      </c>
      <c r="L2588" t="str">
        <f>VLOOKUP(LEFT(A2588,FIND("-",A2588)-1),MASTER!A:C,2,FALSE())</f>
        <v>Gold</v>
      </c>
      <c r="M2588" t="str">
        <f>VLOOKUP(LEFT(A2588,FIND("-",A2588)-1),MASTER!A:C,3,FALSE())</f>
        <v>Purchase</v>
      </c>
      <c r="N2588" t="str">
        <f t="shared" si="213"/>
        <v/>
      </c>
      <c r="O2588" t="str">
        <f t="shared" si="214"/>
        <v/>
      </c>
      <c r="P2588">
        <f t="shared" si="215"/>
        <v>0</v>
      </c>
      <c r="Q2588">
        <f t="shared" si="216"/>
        <v>0</v>
      </c>
      <c r="R2588">
        <f t="shared" si="217"/>
        <v>0</v>
      </c>
    </row>
    <row r="2589" spans="1:18" ht="15" customHeight="1">
      <c r="A2589" s="17" t="s">
        <v>258</v>
      </c>
      <c r="B2589" s="17" t="s">
        <v>247</v>
      </c>
      <c r="C2589" s="17" t="s">
        <v>464</v>
      </c>
      <c r="D2589" s="17" t="s">
        <v>465</v>
      </c>
      <c r="E2589" s="97">
        <v>22.384</v>
      </c>
      <c r="F2589" s="19">
        <v>6870</v>
      </c>
      <c r="G2589" s="19">
        <v>153775.32999999999</v>
      </c>
      <c r="H2589" s="96" t="s">
        <v>38</v>
      </c>
      <c r="I2589" s="19">
        <v>0</v>
      </c>
      <c r="J2589" s="19">
        <v>0</v>
      </c>
      <c r="K2589" s="19">
        <v>153775.32999999999</v>
      </c>
      <c r="L2589" t="str">
        <f>VLOOKUP(LEFT(A2589,FIND("-",A2589)-1),MASTER!A:C,2,FALSE())</f>
        <v>Gold</v>
      </c>
      <c r="M2589" t="str">
        <f>VLOOKUP(LEFT(A2589,FIND("-",A2589)-1),MASTER!A:C,3,FALSE())</f>
        <v>Purchase</v>
      </c>
      <c r="N2589">
        <f t="shared" si="213"/>
        <v>22.384</v>
      </c>
      <c r="O2589">
        <f t="shared" si="214"/>
        <v>6870</v>
      </c>
      <c r="P2589">
        <f t="shared" si="215"/>
        <v>153778.07999999999</v>
      </c>
      <c r="Q2589">
        <f t="shared" si="216"/>
        <v>0</v>
      </c>
      <c r="R2589">
        <f t="shared" si="217"/>
        <v>153778.07999999999</v>
      </c>
    </row>
    <row r="2590" spans="1:18" ht="15" customHeight="1">
      <c r="A2590" s="17" t="s">
        <v>258</v>
      </c>
      <c r="B2590" s="17" t="s">
        <v>247</v>
      </c>
      <c r="C2590" s="17" t="s">
        <v>464</v>
      </c>
      <c r="D2590" s="17" t="s">
        <v>467</v>
      </c>
      <c r="E2590" s="96" t="s">
        <v>38</v>
      </c>
      <c r="F2590" s="96" t="s">
        <v>38</v>
      </c>
      <c r="G2590" s="19">
        <v>4032</v>
      </c>
      <c r="H2590" s="96" t="s">
        <v>38</v>
      </c>
      <c r="I2590" s="96" t="s">
        <v>38</v>
      </c>
      <c r="J2590" s="19">
        <v>0</v>
      </c>
      <c r="K2590" s="19">
        <v>4032</v>
      </c>
      <c r="L2590" t="str">
        <f>VLOOKUP(LEFT(A2590,FIND("-",A2590)-1),MASTER!A:C,2,FALSE())</f>
        <v>Gold</v>
      </c>
      <c r="M2590" t="str">
        <f>VLOOKUP(LEFT(A2590,FIND("-",A2590)-1),MASTER!A:C,3,FALSE())</f>
        <v>Purchase</v>
      </c>
      <c r="N2590" t="str">
        <f t="shared" si="213"/>
        <v/>
      </c>
      <c r="O2590" t="str">
        <f t="shared" si="214"/>
        <v/>
      </c>
      <c r="P2590">
        <f t="shared" si="215"/>
        <v>0</v>
      </c>
      <c r="Q2590">
        <f t="shared" si="216"/>
        <v>0</v>
      </c>
      <c r="R2590">
        <f t="shared" si="217"/>
        <v>0</v>
      </c>
    </row>
    <row r="2591" spans="1:18" ht="15" customHeight="1">
      <c r="A2591" s="17" t="s">
        <v>258</v>
      </c>
      <c r="B2591" s="17" t="s">
        <v>247</v>
      </c>
      <c r="C2591" s="17" t="s">
        <v>464</v>
      </c>
      <c r="D2591" s="17" t="s">
        <v>466</v>
      </c>
      <c r="E2591" s="96" t="s">
        <v>38</v>
      </c>
      <c r="F2591" s="96" t="s">
        <v>38</v>
      </c>
      <c r="G2591" s="19">
        <v>13369.02</v>
      </c>
      <c r="H2591" s="96" t="s">
        <v>38</v>
      </c>
      <c r="I2591" s="96" t="s">
        <v>38</v>
      </c>
      <c r="J2591" s="19">
        <v>0</v>
      </c>
      <c r="K2591" s="19">
        <v>13369.02</v>
      </c>
      <c r="L2591" t="str">
        <f>VLOOKUP(LEFT(A2591,FIND("-",A2591)-1),MASTER!A:C,2,FALSE())</f>
        <v>Gold</v>
      </c>
      <c r="M2591" t="str">
        <f>VLOOKUP(LEFT(A2591,FIND("-",A2591)-1),MASTER!A:C,3,FALSE())</f>
        <v>Purchase</v>
      </c>
      <c r="N2591" t="str">
        <f t="shared" si="213"/>
        <v/>
      </c>
      <c r="O2591" t="str">
        <f t="shared" si="214"/>
        <v/>
      </c>
      <c r="P2591">
        <f t="shared" si="215"/>
        <v>0</v>
      </c>
      <c r="Q2591">
        <f t="shared" si="216"/>
        <v>0</v>
      </c>
      <c r="R2591">
        <f t="shared" si="217"/>
        <v>0</v>
      </c>
    </row>
    <row r="2592" spans="1:18" ht="15" customHeight="1">
      <c r="A2592" s="17" t="s">
        <v>258</v>
      </c>
      <c r="B2592" s="17" t="s">
        <v>247</v>
      </c>
      <c r="C2592" s="17" t="s">
        <v>464</v>
      </c>
      <c r="D2592" s="17" t="s">
        <v>468</v>
      </c>
      <c r="E2592" s="96" t="s">
        <v>38</v>
      </c>
      <c r="F2592" s="96" t="s">
        <v>38</v>
      </c>
      <c r="G2592" s="19">
        <v>2306.63</v>
      </c>
      <c r="H2592" s="96" t="s">
        <v>38</v>
      </c>
      <c r="I2592" s="96" t="s">
        <v>38</v>
      </c>
      <c r="J2592" s="19">
        <v>0</v>
      </c>
      <c r="K2592" s="19">
        <v>0</v>
      </c>
      <c r="L2592" t="str">
        <f>VLOOKUP(LEFT(A2592,FIND("-",A2592)-1),MASTER!A:C,2,FALSE())</f>
        <v>Gold</v>
      </c>
      <c r="M2592" t="str">
        <f>VLOOKUP(LEFT(A2592,FIND("-",A2592)-1),MASTER!A:C,3,FALSE())</f>
        <v>Purchase</v>
      </c>
      <c r="N2592" t="str">
        <f t="shared" si="213"/>
        <v/>
      </c>
      <c r="O2592" t="str">
        <f t="shared" si="214"/>
        <v/>
      </c>
      <c r="P2592">
        <f t="shared" si="215"/>
        <v>0</v>
      </c>
      <c r="Q2592">
        <f t="shared" si="216"/>
        <v>0</v>
      </c>
      <c r="R2592">
        <f t="shared" si="217"/>
        <v>0</v>
      </c>
    </row>
    <row r="2593" spans="1:18" ht="15" customHeight="1">
      <c r="A2593" s="17" t="s">
        <v>258</v>
      </c>
      <c r="B2593" s="17" t="s">
        <v>247</v>
      </c>
      <c r="C2593" s="17" t="s">
        <v>464</v>
      </c>
      <c r="D2593" s="17" t="s">
        <v>469</v>
      </c>
      <c r="E2593" s="96" t="s">
        <v>38</v>
      </c>
      <c r="F2593" s="96" t="s">
        <v>38</v>
      </c>
      <c r="G2593" s="19">
        <v>2306.63</v>
      </c>
      <c r="H2593" s="96" t="s">
        <v>38</v>
      </c>
      <c r="I2593" s="96" t="s">
        <v>38</v>
      </c>
      <c r="J2593" s="19">
        <v>0</v>
      </c>
      <c r="K2593" s="19">
        <v>0</v>
      </c>
      <c r="L2593" t="str">
        <f>VLOOKUP(LEFT(A2593,FIND("-",A2593)-1),MASTER!A:C,2,FALSE())</f>
        <v>Gold</v>
      </c>
      <c r="M2593" t="str">
        <f>VLOOKUP(LEFT(A2593,FIND("-",A2593)-1),MASTER!A:C,3,FALSE())</f>
        <v>Purchase</v>
      </c>
      <c r="N2593" t="str">
        <f t="shared" si="213"/>
        <v/>
      </c>
      <c r="O2593" t="str">
        <f t="shared" si="214"/>
        <v/>
      </c>
      <c r="P2593">
        <f t="shared" si="215"/>
        <v>0</v>
      </c>
      <c r="Q2593">
        <f t="shared" si="216"/>
        <v>0</v>
      </c>
      <c r="R2593">
        <f t="shared" si="217"/>
        <v>0</v>
      </c>
    </row>
    <row r="2594" spans="1:18" ht="15" customHeight="1">
      <c r="A2594" s="17" t="s">
        <v>258</v>
      </c>
      <c r="B2594" s="17" t="s">
        <v>247</v>
      </c>
      <c r="C2594" s="17" t="s">
        <v>464</v>
      </c>
      <c r="D2594" s="17" t="s">
        <v>470</v>
      </c>
      <c r="E2594" s="96" t="s">
        <v>38</v>
      </c>
      <c r="F2594" s="96" t="s">
        <v>38</v>
      </c>
      <c r="G2594" s="19">
        <v>60.48</v>
      </c>
      <c r="H2594" s="96" t="s">
        <v>38</v>
      </c>
      <c r="I2594" s="96" t="s">
        <v>38</v>
      </c>
      <c r="J2594" s="19">
        <v>0</v>
      </c>
      <c r="K2594" s="19">
        <v>0</v>
      </c>
      <c r="L2594" t="str">
        <f>VLOOKUP(LEFT(A2594,FIND("-",A2594)-1),MASTER!A:C,2,FALSE())</f>
        <v>Gold</v>
      </c>
      <c r="M2594" t="str">
        <f>VLOOKUP(LEFT(A2594,FIND("-",A2594)-1),MASTER!A:C,3,FALSE())</f>
        <v>Purchase</v>
      </c>
      <c r="N2594" t="str">
        <f t="shared" si="213"/>
        <v/>
      </c>
      <c r="O2594" t="str">
        <f t="shared" si="214"/>
        <v/>
      </c>
      <c r="P2594">
        <f t="shared" si="215"/>
        <v>0</v>
      </c>
      <c r="Q2594">
        <f t="shared" si="216"/>
        <v>0</v>
      </c>
      <c r="R2594">
        <f t="shared" si="217"/>
        <v>0</v>
      </c>
    </row>
    <row r="2595" spans="1:18" ht="15" customHeight="1">
      <c r="A2595" s="17" t="s">
        <v>258</v>
      </c>
      <c r="B2595" s="17" t="s">
        <v>247</v>
      </c>
      <c r="C2595" s="17" t="s">
        <v>464</v>
      </c>
      <c r="D2595" s="17" t="s">
        <v>471</v>
      </c>
      <c r="E2595" s="96" t="s">
        <v>38</v>
      </c>
      <c r="F2595" s="96" t="s">
        <v>38</v>
      </c>
      <c r="G2595" s="19">
        <v>60.48</v>
      </c>
      <c r="H2595" s="96" t="s">
        <v>38</v>
      </c>
      <c r="I2595" s="96" t="s">
        <v>38</v>
      </c>
      <c r="J2595" s="19">
        <v>0</v>
      </c>
      <c r="K2595" s="19">
        <v>0</v>
      </c>
      <c r="L2595" t="str">
        <f>VLOOKUP(LEFT(A2595,FIND("-",A2595)-1),MASTER!A:C,2,FALSE())</f>
        <v>Gold</v>
      </c>
      <c r="M2595" t="str">
        <f>VLOOKUP(LEFT(A2595,FIND("-",A2595)-1),MASTER!A:C,3,FALSE())</f>
        <v>Purchase</v>
      </c>
      <c r="N2595" t="str">
        <f t="shared" si="213"/>
        <v/>
      </c>
      <c r="O2595" t="str">
        <f t="shared" si="214"/>
        <v/>
      </c>
      <c r="P2595">
        <f t="shared" si="215"/>
        <v>0</v>
      </c>
      <c r="Q2595">
        <f t="shared" si="216"/>
        <v>0</v>
      </c>
      <c r="R2595">
        <f t="shared" si="217"/>
        <v>0</v>
      </c>
    </row>
    <row r="2596" spans="1:18" ht="15" customHeight="1">
      <c r="A2596" s="17" t="s">
        <v>258</v>
      </c>
      <c r="B2596" s="17" t="s">
        <v>247</v>
      </c>
      <c r="C2596" s="17" t="s">
        <v>464</v>
      </c>
      <c r="D2596" s="17" t="s">
        <v>468</v>
      </c>
      <c r="E2596" s="96" t="s">
        <v>38</v>
      </c>
      <c r="F2596" s="96" t="s">
        <v>38</v>
      </c>
      <c r="G2596" s="19">
        <v>200.54</v>
      </c>
      <c r="H2596" s="96" t="s">
        <v>38</v>
      </c>
      <c r="I2596" s="96" t="s">
        <v>38</v>
      </c>
      <c r="J2596" s="19">
        <v>0</v>
      </c>
      <c r="K2596" s="19">
        <v>0</v>
      </c>
      <c r="L2596" t="str">
        <f>VLOOKUP(LEFT(A2596,FIND("-",A2596)-1),MASTER!A:C,2,FALSE())</f>
        <v>Gold</v>
      </c>
      <c r="M2596" t="str">
        <f>VLOOKUP(LEFT(A2596,FIND("-",A2596)-1),MASTER!A:C,3,FALSE())</f>
        <v>Purchase</v>
      </c>
      <c r="N2596" t="str">
        <f t="shared" si="213"/>
        <v/>
      </c>
      <c r="O2596" t="str">
        <f t="shared" si="214"/>
        <v/>
      </c>
      <c r="P2596">
        <f t="shared" si="215"/>
        <v>0</v>
      </c>
      <c r="Q2596">
        <f t="shared" si="216"/>
        <v>0</v>
      </c>
      <c r="R2596">
        <f t="shared" si="217"/>
        <v>0</v>
      </c>
    </row>
    <row r="2597" spans="1:18" ht="15" customHeight="1">
      <c r="A2597" s="17" t="s">
        <v>258</v>
      </c>
      <c r="B2597" s="17" t="s">
        <v>247</v>
      </c>
      <c r="C2597" s="17" t="s">
        <v>464</v>
      </c>
      <c r="D2597" s="17" t="s">
        <v>469</v>
      </c>
      <c r="E2597" s="96" t="s">
        <v>38</v>
      </c>
      <c r="F2597" s="96" t="s">
        <v>38</v>
      </c>
      <c r="G2597" s="19">
        <v>200.54</v>
      </c>
      <c r="H2597" s="96" t="s">
        <v>38</v>
      </c>
      <c r="I2597" s="96" t="s">
        <v>38</v>
      </c>
      <c r="J2597" s="19">
        <v>0</v>
      </c>
      <c r="K2597" s="19">
        <v>0</v>
      </c>
      <c r="L2597" t="str">
        <f>VLOOKUP(LEFT(A2597,FIND("-",A2597)-1),MASTER!A:C,2,FALSE())</f>
        <v>Gold</v>
      </c>
      <c r="M2597" t="str">
        <f>VLOOKUP(LEFT(A2597,FIND("-",A2597)-1),MASTER!A:C,3,FALSE())</f>
        <v>Purchase</v>
      </c>
      <c r="N2597" t="str">
        <f t="shared" si="213"/>
        <v/>
      </c>
      <c r="O2597" t="str">
        <f t="shared" si="214"/>
        <v/>
      </c>
      <c r="P2597">
        <f t="shared" si="215"/>
        <v>0</v>
      </c>
      <c r="Q2597">
        <f t="shared" si="216"/>
        <v>0</v>
      </c>
      <c r="R2597">
        <f t="shared" si="217"/>
        <v>0</v>
      </c>
    </row>
    <row r="2598" spans="1:18" ht="15" customHeight="1">
      <c r="A2598" s="17" t="s">
        <v>258</v>
      </c>
      <c r="B2598" s="17" t="s">
        <v>247</v>
      </c>
      <c r="C2598" s="17" t="s">
        <v>464</v>
      </c>
      <c r="D2598" s="17" t="s">
        <v>42</v>
      </c>
      <c r="E2598" s="96" t="s">
        <v>38</v>
      </c>
      <c r="F2598" s="96" t="s">
        <v>38</v>
      </c>
      <c r="G2598" s="19">
        <v>0.35</v>
      </c>
      <c r="H2598" s="96" t="s">
        <v>38</v>
      </c>
      <c r="I2598" s="96" t="s">
        <v>38</v>
      </c>
      <c r="J2598" s="19">
        <v>0</v>
      </c>
      <c r="K2598" s="19">
        <v>0</v>
      </c>
      <c r="L2598" t="str">
        <f>VLOOKUP(LEFT(A2598,FIND("-",A2598)-1),MASTER!A:C,2,FALSE())</f>
        <v>Gold</v>
      </c>
      <c r="M2598" t="str">
        <f>VLOOKUP(LEFT(A2598,FIND("-",A2598)-1),MASTER!A:C,3,FALSE())</f>
        <v>Purchase</v>
      </c>
      <c r="N2598" t="str">
        <f t="shared" si="213"/>
        <v/>
      </c>
      <c r="O2598" t="str">
        <f t="shared" si="214"/>
        <v/>
      </c>
      <c r="P2598">
        <f t="shared" si="215"/>
        <v>0</v>
      </c>
      <c r="Q2598">
        <f t="shared" si="216"/>
        <v>0</v>
      </c>
      <c r="R2598">
        <f t="shared" si="217"/>
        <v>0</v>
      </c>
    </row>
    <row r="2599" spans="1:18" ht="15" customHeight="1">
      <c r="A2599" s="17" t="s">
        <v>258</v>
      </c>
      <c r="B2599" s="17" t="s">
        <v>247</v>
      </c>
      <c r="C2599" s="17" t="s">
        <v>464</v>
      </c>
      <c r="D2599" s="17" t="s">
        <v>43</v>
      </c>
      <c r="E2599" s="96" t="s">
        <v>38</v>
      </c>
      <c r="F2599" s="96" t="s">
        <v>38</v>
      </c>
      <c r="G2599" s="19">
        <v>0</v>
      </c>
      <c r="H2599" s="96" t="s">
        <v>38</v>
      </c>
      <c r="I2599" s="96" t="s">
        <v>38</v>
      </c>
      <c r="J2599" s="19">
        <v>176312</v>
      </c>
      <c r="K2599" s="19">
        <v>0</v>
      </c>
      <c r="L2599" t="str">
        <f>VLOOKUP(LEFT(A2599,FIND("-",A2599)-1),MASTER!A:C,2,FALSE())</f>
        <v>Gold</v>
      </c>
      <c r="M2599" t="str">
        <f>VLOOKUP(LEFT(A2599,FIND("-",A2599)-1),MASTER!A:C,3,FALSE())</f>
        <v>Purchase</v>
      </c>
      <c r="N2599" t="str">
        <f t="shared" si="213"/>
        <v/>
      </c>
      <c r="O2599" t="str">
        <f t="shared" si="214"/>
        <v/>
      </c>
      <c r="P2599">
        <f t="shared" si="215"/>
        <v>0</v>
      </c>
      <c r="Q2599">
        <f t="shared" si="216"/>
        <v>0</v>
      </c>
      <c r="R2599">
        <f t="shared" si="217"/>
        <v>0</v>
      </c>
    </row>
    <row r="2600" spans="1:18" ht="15" customHeight="1">
      <c r="A2600" s="17" t="s">
        <v>258</v>
      </c>
      <c r="B2600" s="17" t="s">
        <v>247</v>
      </c>
      <c r="C2600" s="17" t="s">
        <v>464</v>
      </c>
      <c r="D2600" s="17" t="s">
        <v>43</v>
      </c>
      <c r="E2600" s="96" t="s">
        <v>38</v>
      </c>
      <c r="F2600" s="96" t="s">
        <v>38</v>
      </c>
      <c r="G2600" s="19">
        <v>172</v>
      </c>
      <c r="H2600" s="96" t="s">
        <v>38</v>
      </c>
      <c r="I2600" s="96" t="s">
        <v>38</v>
      </c>
      <c r="J2600" s="19">
        <v>0</v>
      </c>
      <c r="K2600" s="19">
        <v>0</v>
      </c>
      <c r="L2600" t="str">
        <f>VLOOKUP(LEFT(A2600,FIND("-",A2600)-1),MASTER!A:C,2,FALSE())</f>
        <v>Gold</v>
      </c>
      <c r="M2600" t="str">
        <f>VLOOKUP(LEFT(A2600,FIND("-",A2600)-1),MASTER!A:C,3,FALSE())</f>
        <v>Purchase</v>
      </c>
      <c r="N2600" t="str">
        <f t="shared" si="213"/>
        <v/>
      </c>
      <c r="O2600" t="str">
        <f t="shared" si="214"/>
        <v/>
      </c>
      <c r="P2600">
        <f t="shared" si="215"/>
        <v>0</v>
      </c>
      <c r="Q2600">
        <f t="shared" si="216"/>
        <v>0</v>
      </c>
      <c r="R2600">
        <f t="shared" si="217"/>
        <v>0</v>
      </c>
    </row>
    <row r="2601" spans="1:18" ht="15" customHeight="1">
      <c r="A2601" s="17" t="s">
        <v>258</v>
      </c>
      <c r="B2601" s="17" t="s">
        <v>247</v>
      </c>
      <c r="C2601" s="17" t="s">
        <v>464</v>
      </c>
      <c r="D2601" s="17" t="s">
        <v>453</v>
      </c>
      <c r="E2601" s="96" t="s">
        <v>38</v>
      </c>
      <c r="F2601" s="96" t="s">
        <v>38</v>
      </c>
      <c r="G2601" s="19">
        <v>0</v>
      </c>
      <c r="H2601" s="96" t="s">
        <v>38</v>
      </c>
      <c r="I2601" s="96" t="s">
        <v>38</v>
      </c>
      <c r="J2601" s="19">
        <v>172</v>
      </c>
      <c r="K2601" s="19">
        <v>0</v>
      </c>
      <c r="L2601" t="str">
        <f>VLOOKUP(LEFT(A2601,FIND("-",A2601)-1),MASTER!A:C,2,FALSE())</f>
        <v>Gold</v>
      </c>
      <c r="M2601" t="str">
        <f>VLOOKUP(LEFT(A2601,FIND("-",A2601)-1),MASTER!A:C,3,FALSE())</f>
        <v>Purchase</v>
      </c>
      <c r="N2601" t="str">
        <f t="shared" si="213"/>
        <v/>
      </c>
      <c r="O2601" t="str">
        <f t="shared" si="214"/>
        <v/>
      </c>
      <c r="P2601">
        <f t="shared" si="215"/>
        <v>0</v>
      </c>
      <c r="Q2601">
        <f t="shared" si="216"/>
        <v>0</v>
      </c>
      <c r="R2601">
        <f t="shared" si="217"/>
        <v>0</v>
      </c>
    </row>
    <row r="2602" spans="1:18" ht="15" customHeight="1">
      <c r="A2602" s="17" t="s">
        <v>259</v>
      </c>
      <c r="B2602" s="17" t="s">
        <v>247</v>
      </c>
      <c r="C2602" s="17" t="s">
        <v>464</v>
      </c>
      <c r="D2602" s="17" t="s">
        <v>465</v>
      </c>
      <c r="E2602" s="97">
        <v>15.805999999999999</v>
      </c>
      <c r="F2602" s="19">
        <v>6870</v>
      </c>
      <c r="G2602" s="19">
        <v>108584.47</v>
      </c>
      <c r="H2602" s="96" t="s">
        <v>38</v>
      </c>
      <c r="I2602" s="19">
        <v>0</v>
      </c>
      <c r="J2602" s="19">
        <v>0</v>
      </c>
      <c r="K2602" s="19">
        <v>108584.47</v>
      </c>
      <c r="L2602" t="str">
        <f>VLOOKUP(LEFT(A2602,FIND("-",A2602)-1),MASTER!A:C,2,FALSE())</f>
        <v>Gold</v>
      </c>
      <c r="M2602" t="str">
        <f>VLOOKUP(LEFT(A2602,FIND("-",A2602)-1),MASTER!A:C,3,FALSE())</f>
        <v>Purchase</v>
      </c>
      <c r="N2602">
        <f t="shared" si="213"/>
        <v>15.805999999999999</v>
      </c>
      <c r="O2602">
        <f t="shared" si="214"/>
        <v>6870</v>
      </c>
      <c r="P2602">
        <f t="shared" si="215"/>
        <v>108587.22</v>
      </c>
      <c r="Q2602">
        <f t="shared" si="216"/>
        <v>0</v>
      </c>
      <c r="R2602">
        <f t="shared" si="217"/>
        <v>108587.22</v>
      </c>
    </row>
    <row r="2603" spans="1:18" ht="15" customHeight="1">
      <c r="A2603" s="17" t="s">
        <v>259</v>
      </c>
      <c r="B2603" s="17" t="s">
        <v>247</v>
      </c>
      <c r="C2603" s="17" t="s">
        <v>464</v>
      </c>
      <c r="D2603" s="17" t="s">
        <v>467</v>
      </c>
      <c r="E2603" s="96" t="s">
        <v>38</v>
      </c>
      <c r="F2603" s="96" t="s">
        <v>38</v>
      </c>
      <c r="G2603" s="19">
        <v>70</v>
      </c>
      <c r="H2603" s="96" t="s">
        <v>38</v>
      </c>
      <c r="I2603" s="96" t="s">
        <v>38</v>
      </c>
      <c r="J2603" s="19">
        <v>0</v>
      </c>
      <c r="K2603" s="19">
        <v>70</v>
      </c>
      <c r="L2603" t="str">
        <f>VLOOKUP(LEFT(A2603,FIND("-",A2603)-1),MASTER!A:C,2,FALSE())</f>
        <v>Gold</v>
      </c>
      <c r="M2603" t="str">
        <f>VLOOKUP(LEFT(A2603,FIND("-",A2603)-1),MASTER!A:C,3,FALSE())</f>
        <v>Purchase</v>
      </c>
      <c r="N2603" t="str">
        <f t="shared" si="213"/>
        <v/>
      </c>
      <c r="O2603" t="str">
        <f t="shared" si="214"/>
        <v/>
      </c>
      <c r="P2603">
        <f t="shared" si="215"/>
        <v>0</v>
      </c>
      <c r="Q2603">
        <f t="shared" si="216"/>
        <v>0</v>
      </c>
      <c r="R2603">
        <f t="shared" si="217"/>
        <v>0</v>
      </c>
    </row>
    <row r="2604" spans="1:18" ht="15" customHeight="1">
      <c r="A2604" s="17" t="s">
        <v>259</v>
      </c>
      <c r="B2604" s="17" t="s">
        <v>247</v>
      </c>
      <c r="C2604" s="17" t="s">
        <v>464</v>
      </c>
      <c r="D2604" s="17" t="s">
        <v>466</v>
      </c>
      <c r="E2604" s="96" t="s">
        <v>38</v>
      </c>
      <c r="F2604" s="96" t="s">
        <v>38</v>
      </c>
      <c r="G2604" s="19">
        <v>11802.66</v>
      </c>
      <c r="H2604" s="96" t="s">
        <v>38</v>
      </c>
      <c r="I2604" s="96" t="s">
        <v>38</v>
      </c>
      <c r="J2604" s="19">
        <v>0</v>
      </c>
      <c r="K2604" s="19">
        <v>11802.66</v>
      </c>
      <c r="L2604" t="str">
        <f>VLOOKUP(LEFT(A2604,FIND("-",A2604)-1),MASTER!A:C,2,FALSE())</f>
        <v>Gold</v>
      </c>
      <c r="M2604" t="str">
        <f>VLOOKUP(LEFT(A2604,FIND("-",A2604)-1),MASTER!A:C,3,FALSE())</f>
        <v>Purchase</v>
      </c>
      <c r="N2604" t="str">
        <f t="shared" si="213"/>
        <v/>
      </c>
      <c r="O2604" t="str">
        <f t="shared" si="214"/>
        <v/>
      </c>
      <c r="P2604">
        <f t="shared" si="215"/>
        <v>0</v>
      </c>
      <c r="Q2604">
        <f t="shared" si="216"/>
        <v>0</v>
      </c>
      <c r="R2604">
        <f t="shared" si="217"/>
        <v>0</v>
      </c>
    </row>
    <row r="2605" spans="1:18" ht="15" customHeight="1">
      <c r="A2605" s="17" t="s">
        <v>259</v>
      </c>
      <c r="B2605" s="17" t="s">
        <v>247</v>
      </c>
      <c r="C2605" s="17" t="s">
        <v>464</v>
      </c>
      <c r="D2605" s="17" t="s">
        <v>468</v>
      </c>
      <c r="E2605" s="96" t="s">
        <v>38</v>
      </c>
      <c r="F2605" s="96" t="s">
        <v>38</v>
      </c>
      <c r="G2605" s="19">
        <v>1628.77</v>
      </c>
      <c r="H2605" s="96" t="s">
        <v>38</v>
      </c>
      <c r="I2605" s="96" t="s">
        <v>38</v>
      </c>
      <c r="J2605" s="19">
        <v>0</v>
      </c>
      <c r="K2605" s="19">
        <v>0</v>
      </c>
      <c r="L2605" t="str">
        <f>VLOOKUP(LEFT(A2605,FIND("-",A2605)-1),MASTER!A:C,2,FALSE())</f>
        <v>Gold</v>
      </c>
      <c r="M2605" t="str">
        <f>VLOOKUP(LEFT(A2605,FIND("-",A2605)-1),MASTER!A:C,3,FALSE())</f>
        <v>Purchase</v>
      </c>
      <c r="N2605" t="str">
        <f t="shared" si="213"/>
        <v/>
      </c>
      <c r="O2605" t="str">
        <f t="shared" si="214"/>
        <v/>
      </c>
      <c r="P2605">
        <f t="shared" si="215"/>
        <v>0</v>
      </c>
      <c r="Q2605">
        <f t="shared" si="216"/>
        <v>0</v>
      </c>
      <c r="R2605">
        <f t="shared" si="217"/>
        <v>0</v>
      </c>
    </row>
    <row r="2606" spans="1:18" ht="15" customHeight="1">
      <c r="A2606" s="17" t="s">
        <v>259</v>
      </c>
      <c r="B2606" s="17" t="s">
        <v>247</v>
      </c>
      <c r="C2606" s="17" t="s">
        <v>464</v>
      </c>
      <c r="D2606" s="17" t="s">
        <v>469</v>
      </c>
      <c r="E2606" s="96" t="s">
        <v>38</v>
      </c>
      <c r="F2606" s="96" t="s">
        <v>38</v>
      </c>
      <c r="G2606" s="19">
        <v>1628.77</v>
      </c>
      <c r="H2606" s="96" t="s">
        <v>38</v>
      </c>
      <c r="I2606" s="96" t="s">
        <v>38</v>
      </c>
      <c r="J2606" s="19">
        <v>0</v>
      </c>
      <c r="K2606" s="19">
        <v>0</v>
      </c>
      <c r="L2606" t="str">
        <f>VLOOKUP(LEFT(A2606,FIND("-",A2606)-1),MASTER!A:C,2,FALSE())</f>
        <v>Gold</v>
      </c>
      <c r="M2606" t="str">
        <f>VLOOKUP(LEFT(A2606,FIND("-",A2606)-1),MASTER!A:C,3,FALSE())</f>
        <v>Purchase</v>
      </c>
      <c r="N2606" t="str">
        <f t="shared" si="213"/>
        <v/>
      </c>
      <c r="O2606" t="str">
        <f t="shared" si="214"/>
        <v/>
      </c>
      <c r="P2606">
        <f t="shared" si="215"/>
        <v>0</v>
      </c>
      <c r="Q2606">
        <f t="shared" si="216"/>
        <v>0</v>
      </c>
      <c r="R2606">
        <f t="shared" si="217"/>
        <v>0</v>
      </c>
    </row>
    <row r="2607" spans="1:18" ht="15" customHeight="1">
      <c r="A2607" s="17" t="s">
        <v>259</v>
      </c>
      <c r="B2607" s="17" t="s">
        <v>247</v>
      </c>
      <c r="C2607" s="17" t="s">
        <v>464</v>
      </c>
      <c r="D2607" s="17" t="s">
        <v>470</v>
      </c>
      <c r="E2607" s="96" t="s">
        <v>38</v>
      </c>
      <c r="F2607" s="96" t="s">
        <v>38</v>
      </c>
      <c r="G2607" s="19">
        <v>1.05</v>
      </c>
      <c r="H2607" s="96" t="s">
        <v>38</v>
      </c>
      <c r="I2607" s="96" t="s">
        <v>38</v>
      </c>
      <c r="J2607" s="19">
        <v>0</v>
      </c>
      <c r="K2607" s="19">
        <v>0</v>
      </c>
      <c r="L2607" t="str">
        <f>VLOOKUP(LEFT(A2607,FIND("-",A2607)-1),MASTER!A:C,2,FALSE())</f>
        <v>Gold</v>
      </c>
      <c r="M2607" t="str">
        <f>VLOOKUP(LEFT(A2607,FIND("-",A2607)-1),MASTER!A:C,3,FALSE())</f>
        <v>Purchase</v>
      </c>
      <c r="N2607" t="str">
        <f t="shared" si="213"/>
        <v/>
      </c>
      <c r="O2607" t="str">
        <f t="shared" si="214"/>
        <v/>
      </c>
      <c r="P2607">
        <f t="shared" si="215"/>
        <v>0</v>
      </c>
      <c r="Q2607">
        <f t="shared" si="216"/>
        <v>0</v>
      </c>
      <c r="R2607">
        <f t="shared" si="217"/>
        <v>0</v>
      </c>
    </row>
    <row r="2608" spans="1:18" ht="15" customHeight="1">
      <c r="A2608" s="17" t="s">
        <v>259</v>
      </c>
      <c r="B2608" s="17" t="s">
        <v>247</v>
      </c>
      <c r="C2608" s="17" t="s">
        <v>464</v>
      </c>
      <c r="D2608" s="17" t="s">
        <v>471</v>
      </c>
      <c r="E2608" s="96" t="s">
        <v>38</v>
      </c>
      <c r="F2608" s="96" t="s">
        <v>38</v>
      </c>
      <c r="G2608" s="19">
        <v>1.05</v>
      </c>
      <c r="H2608" s="96" t="s">
        <v>38</v>
      </c>
      <c r="I2608" s="96" t="s">
        <v>38</v>
      </c>
      <c r="J2608" s="19">
        <v>0</v>
      </c>
      <c r="K2608" s="19">
        <v>0</v>
      </c>
      <c r="L2608" t="str">
        <f>VLOOKUP(LEFT(A2608,FIND("-",A2608)-1),MASTER!A:C,2,FALSE())</f>
        <v>Gold</v>
      </c>
      <c r="M2608" t="str">
        <f>VLOOKUP(LEFT(A2608,FIND("-",A2608)-1),MASTER!A:C,3,FALSE())</f>
        <v>Purchase</v>
      </c>
      <c r="N2608" t="str">
        <f t="shared" si="213"/>
        <v/>
      </c>
      <c r="O2608" t="str">
        <f t="shared" si="214"/>
        <v/>
      </c>
      <c r="P2608">
        <f t="shared" si="215"/>
        <v>0</v>
      </c>
      <c r="Q2608">
        <f t="shared" si="216"/>
        <v>0</v>
      </c>
      <c r="R2608">
        <f t="shared" si="217"/>
        <v>0</v>
      </c>
    </row>
    <row r="2609" spans="1:18" ht="15" customHeight="1">
      <c r="A2609" s="17" t="s">
        <v>259</v>
      </c>
      <c r="B2609" s="17" t="s">
        <v>247</v>
      </c>
      <c r="C2609" s="17" t="s">
        <v>464</v>
      </c>
      <c r="D2609" s="17" t="s">
        <v>468</v>
      </c>
      <c r="E2609" s="96" t="s">
        <v>38</v>
      </c>
      <c r="F2609" s="96" t="s">
        <v>38</v>
      </c>
      <c r="G2609" s="19">
        <v>177.04</v>
      </c>
      <c r="H2609" s="96" t="s">
        <v>38</v>
      </c>
      <c r="I2609" s="96" t="s">
        <v>38</v>
      </c>
      <c r="J2609" s="19">
        <v>0</v>
      </c>
      <c r="K2609" s="19">
        <v>0</v>
      </c>
      <c r="L2609" t="str">
        <f>VLOOKUP(LEFT(A2609,FIND("-",A2609)-1),MASTER!A:C,2,FALSE())</f>
        <v>Gold</v>
      </c>
      <c r="M2609" t="str">
        <f>VLOOKUP(LEFT(A2609,FIND("-",A2609)-1),MASTER!A:C,3,FALSE())</f>
        <v>Purchase</v>
      </c>
      <c r="N2609" t="str">
        <f t="shared" si="213"/>
        <v/>
      </c>
      <c r="O2609" t="str">
        <f t="shared" si="214"/>
        <v/>
      </c>
      <c r="P2609">
        <f t="shared" si="215"/>
        <v>0</v>
      </c>
      <c r="Q2609">
        <f t="shared" si="216"/>
        <v>0</v>
      </c>
      <c r="R2609">
        <f t="shared" si="217"/>
        <v>0</v>
      </c>
    </row>
    <row r="2610" spans="1:18" ht="15" customHeight="1">
      <c r="A2610" s="17" t="s">
        <v>259</v>
      </c>
      <c r="B2610" s="17" t="s">
        <v>247</v>
      </c>
      <c r="C2610" s="17" t="s">
        <v>464</v>
      </c>
      <c r="D2610" s="17" t="s">
        <v>469</v>
      </c>
      <c r="E2610" s="96" t="s">
        <v>38</v>
      </c>
      <c r="F2610" s="96" t="s">
        <v>38</v>
      </c>
      <c r="G2610" s="19">
        <v>177.04</v>
      </c>
      <c r="H2610" s="96" t="s">
        <v>38</v>
      </c>
      <c r="I2610" s="96" t="s">
        <v>38</v>
      </c>
      <c r="J2610" s="19">
        <v>0</v>
      </c>
      <c r="K2610" s="19">
        <v>0</v>
      </c>
      <c r="L2610" t="str">
        <f>VLOOKUP(LEFT(A2610,FIND("-",A2610)-1),MASTER!A:C,2,FALSE())</f>
        <v>Gold</v>
      </c>
      <c r="M2610" t="str">
        <f>VLOOKUP(LEFT(A2610,FIND("-",A2610)-1),MASTER!A:C,3,FALSE())</f>
        <v>Purchase</v>
      </c>
      <c r="N2610" t="str">
        <f t="shared" si="213"/>
        <v/>
      </c>
      <c r="O2610" t="str">
        <f t="shared" si="214"/>
        <v/>
      </c>
      <c r="P2610">
        <f t="shared" si="215"/>
        <v>0</v>
      </c>
      <c r="Q2610">
        <f t="shared" si="216"/>
        <v>0</v>
      </c>
      <c r="R2610">
        <f t="shared" si="217"/>
        <v>0</v>
      </c>
    </row>
    <row r="2611" spans="1:18" ht="15" customHeight="1">
      <c r="A2611" s="17" t="s">
        <v>259</v>
      </c>
      <c r="B2611" s="17" t="s">
        <v>247</v>
      </c>
      <c r="C2611" s="17" t="s">
        <v>464</v>
      </c>
      <c r="D2611" s="17" t="s">
        <v>42</v>
      </c>
      <c r="E2611" s="96" t="s">
        <v>38</v>
      </c>
      <c r="F2611" s="96" t="s">
        <v>38</v>
      </c>
      <c r="G2611" s="19">
        <v>0.15</v>
      </c>
      <c r="H2611" s="96" t="s">
        <v>38</v>
      </c>
      <c r="I2611" s="96" t="s">
        <v>38</v>
      </c>
      <c r="J2611" s="19">
        <v>0</v>
      </c>
      <c r="K2611" s="19">
        <v>0</v>
      </c>
      <c r="L2611" t="str">
        <f>VLOOKUP(LEFT(A2611,FIND("-",A2611)-1),MASTER!A:C,2,FALSE())</f>
        <v>Gold</v>
      </c>
      <c r="M2611" t="str">
        <f>VLOOKUP(LEFT(A2611,FIND("-",A2611)-1),MASTER!A:C,3,FALSE())</f>
        <v>Purchase</v>
      </c>
      <c r="N2611" t="str">
        <f t="shared" si="213"/>
        <v/>
      </c>
      <c r="O2611" t="str">
        <f t="shared" si="214"/>
        <v/>
      </c>
      <c r="P2611">
        <f t="shared" si="215"/>
        <v>0</v>
      </c>
      <c r="Q2611">
        <f t="shared" si="216"/>
        <v>0</v>
      </c>
      <c r="R2611">
        <f t="shared" si="217"/>
        <v>0</v>
      </c>
    </row>
    <row r="2612" spans="1:18" ht="15" customHeight="1">
      <c r="A2612" s="17" t="s">
        <v>259</v>
      </c>
      <c r="B2612" s="17" t="s">
        <v>247</v>
      </c>
      <c r="C2612" s="17" t="s">
        <v>464</v>
      </c>
      <c r="D2612" s="17" t="s">
        <v>43</v>
      </c>
      <c r="E2612" s="96" t="s">
        <v>38</v>
      </c>
      <c r="F2612" s="96" t="s">
        <v>38</v>
      </c>
      <c r="G2612" s="19">
        <v>0</v>
      </c>
      <c r="H2612" s="96" t="s">
        <v>38</v>
      </c>
      <c r="I2612" s="96" t="s">
        <v>38</v>
      </c>
      <c r="J2612" s="19">
        <v>124071</v>
      </c>
      <c r="K2612" s="19">
        <v>0</v>
      </c>
      <c r="L2612" t="str">
        <f>VLOOKUP(LEFT(A2612,FIND("-",A2612)-1),MASTER!A:C,2,FALSE())</f>
        <v>Gold</v>
      </c>
      <c r="M2612" t="str">
        <f>VLOOKUP(LEFT(A2612,FIND("-",A2612)-1),MASTER!A:C,3,FALSE())</f>
        <v>Purchase</v>
      </c>
      <c r="N2612" t="str">
        <f t="shared" si="213"/>
        <v/>
      </c>
      <c r="O2612" t="str">
        <f t="shared" si="214"/>
        <v/>
      </c>
      <c r="P2612">
        <f t="shared" si="215"/>
        <v>0</v>
      </c>
      <c r="Q2612">
        <f t="shared" si="216"/>
        <v>0</v>
      </c>
      <c r="R2612">
        <f t="shared" si="217"/>
        <v>0</v>
      </c>
    </row>
    <row r="2613" spans="1:18" ht="15" customHeight="1">
      <c r="A2613" s="17" t="s">
        <v>259</v>
      </c>
      <c r="B2613" s="17" t="s">
        <v>247</v>
      </c>
      <c r="C2613" s="17" t="s">
        <v>464</v>
      </c>
      <c r="D2613" s="17" t="s">
        <v>43</v>
      </c>
      <c r="E2613" s="96" t="s">
        <v>38</v>
      </c>
      <c r="F2613" s="96" t="s">
        <v>38</v>
      </c>
      <c r="G2613" s="19">
        <v>121</v>
      </c>
      <c r="H2613" s="96" t="s">
        <v>38</v>
      </c>
      <c r="I2613" s="96" t="s">
        <v>38</v>
      </c>
      <c r="J2613" s="19">
        <v>0</v>
      </c>
      <c r="K2613" s="19">
        <v>0</v>
      </c>
      <c r="L2613" t="str">
        <f>VLOOKUP(LEFT(A2613,FIND("-",A2613)-1),MASTER!A:C,2,FALSE())</f>
        <v>Gold</v>
      </c>
      <c r="M2613" t="str">
        <f>VLOOKUP(LEFT(A2613,FIND("-",A2613)-1),MASTER!A:C,3,FALSE())</f>
        <v>Purchase</v>
      </c>
      <c r="N2613" t="str">
        <f t="shared" si="213"/>
        <v/>
      </c>
      <c r="O2613" t="str">
        <f t="shared" si="214"/>
        <v/>
      </c>
      <c r="P2613">
        <f t="shared" si="215"/>
        <v>0</v>
      </c>
      <c r="Q2613">
        <f t="shared" si="216"/>
        <v>0</v>
      </c>
      <c r="R2613">
        <f t="shared" si="217"/>
        <v>0</v>
      </c>
    </row>
    <row r="2614" spans="1:18" ht="15" customHeight="1">
      <c r="A2614" s="17" t="s">
        <v>259</v>
      </c>
      <c r="B2614" s="17" t="s">
        <v>247</v>
      </c>
      <c r="C2614" s="17" t="s">
        <v>464</v>
      </c>
      <c r="D2614" s="17" t="s">
        <v>453</v>
      </c>
      <c r="E2614" s="96" t="s">
        <v>38</v>
      </c>
      <c r="F2614" s="96" t="s">
        <v>38</v>
      </c>
      <c r="G2614" s="19">
        <v>0</v>
      </c>
      <c r="H2614" s="96" t="s">
        <v>38</v>
      </c>
      <c r="I2614" s="96" t="s">
        <v>38</v>
      </c>
      <c r="J2614" s="19">
        <v>121</v>
      </c>
      <c r="K2614" s="19">
        <v>0</v>
      </c>
      <c r="L2614" t="str">
        <f>VLOOKUP(LEFT(A2614,FIND("-",A2614)-1),MASTER!A:C,2,FALSE())</f>
        <v>Gold</v>
      </c>
      <c r="M2614" t="str">
        <f>VLOOKUP(LEFT(A2614,FIND("-",A2614)-1),MASTER!A:C,3,FALSE())</f>
        <v>Purchase</v>
      </c>
      <c r="N2614" t="str">
        <f t="shared" si="213"/>
        <v/>
      </c>
      <c r="O2614" t="str">
        <f t="shared" si="214"/>
        <v/>
      </c>
      <c r="P2614">
        <f t="shared" si="215"/>
        <v>0</v>
      </c>
      <c r="Q2614">
        <f t="shared" si="216"/>
        <v>0</v>
      </c>
      <c r="R2614">
        <f t="shared" si="217"/>
        <v>0</v>
      </c>
    </row>
    <row r="2615" spans="1:18" ht="15" customHeight="1">
      <c r="A2615" s="17" t="s">
        <v>264</v>
      </c>
      <c r="B2615" s="17" t="s">
        <v>247</v>
      </c>
      <c r="C2615" s="17" t="s">
        <v>464</v>
      </c>
      <c r="D2615" s="17" t="s">
        <v>465</v>
      </c>
      <c r="E2615" s="97">
        <v>76.259</v>
      </c>
      <c r="F2615" s="19">
        <v>6870</v>
      </c>
      <c r="G2615" s="19">
        <v>523897.96</v>
      </c>
      <c r="H2615" s="96" t="s">
        <v>38</v>
      </c>
      <c r="I2615" s="19">
        <v>0</v>
      </c>
      <c r="J2615" s="19">
        <v>0</v>
      </c>
      <c r="K2615" s="19">
        <v>523897.96</v>
      </c>
      <c r="L2615" t="str">
        <f>VLOOKUP(LEFT(A2615,FIND("-",A2615)-1),MASTER!A:C,2,FALSE())</f>
        <v>Gold</v>
      </c>
      <c r="M2615" t="str">
        <f>VLOOKUP(LEFT(A2615,FIND("-",A2615)-1),MASTER!A:C,3,FALSE())</f>
        <v>Purchase</v>
      </c>
      <c r="N2615">
        <f t="shared" si="213"/>
        <v>76.259</v>
      </c>
      <c r="O2615">
        <f t="shared" si="214"/>
        <v>6870</v>
      </c>
      <c r="P2615">
        <f t="shared" si="215"/>
        <v>523899.33</v>
      </c>
      <c r="Q2615">
        <f t="shared" si="216"/>
        <v>0</v>
      </c>
      <c r="R2615">
        <f t="shared" si="217"/>
        <v>523899.33</v>
      </c>
    </row>
    <row r="2616" spans="1:18" ht="15" customHeight="1">
      <c r="A2616" s="17" t="s">
        <v>264</v>
      </c>
      <c r="B2616" s="17" t="s">
        <v>247</v>
      </c>
      <c r="C2616" s="17" t="s">
        <v>464</v>
      </c>
      <c r="D2616" s="17" t="s">
        <v>466</v>
      </c>
      <c r="E2616" s="96" t="s">
        <v>38</v>
      </c>
      <c r="F2616" s="96" t="s">
        <v>38</v>
      </c>
      <c r="G2616" s="19">
        <v>25377.78</v>
      </c>
      <c r="H2616" s="96" t="s">
        <v>38</v>
      </c>
      <c r="I2616" s="96" t="s">
        <v>38</v>
      </c>
      <c r="J2616" s="19">
        <v>0</v>
      </c>
      <c r="K2616" s="19">
        <v>25377.78</v>
      </c>
      <c r="L2616" t="str">
        <f>VLOOKUP(LEFT(A2616,FIND("-",A2616)-1),MASTER!A:C,2,FALSE())</f>
        <v>Gold</v>
      </c>
      <c r="M2616" t="str">
        <f>VLOOKUP(LEFT(A2616,FIND("-",A2616)-1),MASTER!A:C,3,FALSE())</f>
        <v>Purchase</v>
      </c>
      <c r="N2616" t="str">
        <f t="shared" ref="N2616:N2679" si="218">IF(M2616="SALE",H2616,IF(M2616="Purchase",E2616,"False"))</f>
        <v/>
      </c>
      <c r="O2616" t="str">
        <f t="shared" ref="O2616:O2679" si="219">IF(M2616="SALE",I2616,IF(M2616="Purchase",F2616,"False"))</f>
        <v/>
      </c>
      <c r="P2616">
        <f t="shared" ref="P2616:P2679" si="220">IF(AND(N2616="",O2616=""),0,ROUND(N2616*O2616,3))</f>
        <v>0</v>
      </c>
      <c r="Q2616">
        <f t="shared" ref="Q2616:Q2679" si="221">IF(M2616="SALE",P2616,IF(M2616="Purchase",0,"FALSE"))</f>
        <v>0</v>
      </c>
      <c r="R2616">
        <f t="shared" ref="R2616:R2679" si="222">IF(M2616="Purchase",P2616,IF(M2616="Sale",0,"FALSE"))</f>
        <v>0</v>
      </c>
    </row>
    <row r="2617" spans="1:18" ht="15" customHeight="1">
      <c r="A2617" s="17" t="s">
        <v>264</v>
      </c>
      <c r="B2617" s="17" t="s">
        <v>247</v>
      </c>
      <c r="C2617" s="17" t="s">
        <v>464</v>
      </c>
      <c r="D2617" s="17" t="s">
        <v>468</v>
      </c>
      <c r="E2617" s="96" t="s">
        <v>38</v>
      </c>
      <c r="F2617" s="96" t="s">
        <v>38</v>
      </c>
      <c r="G2617" s="19">
        <v>7858.47</v>
      </c>
      <c r="H2617" s="96" t="s">
        <v>38</v>
      </c>
      <c r="I2617" s="96" t="s">
        <v>38</v>
      </c>
      <c r="J2617" s="19">
        <v>0</v>
      </c>
      <c r="K2617" s="19">
        <v>0</v>
      </c>
      <c r="L2617" t="str">
        <f>VLOOKUP(LEFT(A2617,FIND("-",A2617)-1),MASTER!A:C,2,FALSE())</f>
        <v>Gold</v>
      </c>
      <c r="M2617" t="str">
        <f>VLOOKUP(LEFT(A2617,FIND("-",A2617)-1),MASTER!A:C,3,FALSE())</f>
        <v>Purchase</v>
      </c>
      <c r="N2617" t="str">
        <f t="shared" si="218"/>
        <v/>
      </c>
      <c r="O2617" t="str">
        <f t="shared" si="219"/>
        <v/>
      </c>
      <c r="P2617">
        <f t="shared" si="220"/>
        <v>0</v>
      </c>
      <c r="Q2617">
        <f t="shared" si="221"/>
        <v>0</v>
      </c>
      <c r="R2617">
        <f t="shared" si="222"/>
        <v>0</v>
      </c>
    </row>
    <row r="2618" spans="1:18" ht="15" customHeight="1">
      <c r="A2618" s="17" t="s">
        <v>264</v>
      </c>
      <c r="B2618" s="17" t="s">
        <v>247</v>
      </c>
      <c r="C2618" s="17" t="s">
        <v>464</v>
      </c>
      <c r="D2618" s="17" t="s">
        <v>469</v>
      </c>
      <c r="E2618" s="96" t="s">
        <v>38</v>
      </c>
      <c r="F2618" s="96" t="s">
        <v>38</v>
      </c>
      <c r="G2618" s="19">
        <v>7858.47</v>
      </c>
      <c r="H2618" s="96" t="s">
        <v>38</v>
      </c>
      <c r="I2618" s="96" t="s">
        <v>38</v>
      </c>
      <c r="J2618" s="19">
        <v>0</v>
      </c>
      <c r="K2618" s="19">
        <v>0</v>
      </c>
      <c r="L2618" t="str">
        <f>VLOOKUP(LEFT(A2618,FIND("-",A2618)-1),MASTER!A:C,2,FALSE())</f>
        <v>Gold</v>
      </c>
      <c r="M2618" t="str">
        <f>VLOOKUP(LEFT(A2618,FIND("-",A2618)-1),MASTER!A:C,3,FALSE())</f>
        <v>Purchase</v>
      </c>
      <c r="N2618" t="str">
        <f t="shared" si="218"/>
        <v/>
      </c>
      <c r="O2618" t="str">
        <f t="shared" si="219"/>
        <v/>
      </c>
      <c r="P2618">
        <f t="shared" si="220"/>
        <v>0</v>
      </c>
      <c r="Q2618">
        <f t="shared" si="221"/>
        <v>0</v>
      </c>
      <c r="R2618">
        <f t="shared" si="222"/>
        <v>0</v>
      </c>
    </row>
    <row r="2619" spans="1:18" ht="15" customHeight="1">
      <c r="A2619" s="17" t="s">
        <v>264</v>
      </c>
      <c r="B2619" s="17" t="s">
        <v>247</v>
      </c>
      <c r="C2619" s="17" t="s">
        <v>464</v>
      </c>
      <c r="D2619" s="17" t="s">
        <v>468</v>
      </c>
      <c r="E2619" s="96" t="s">
        <v>38</v>
      </c>
      <c r="F2619" s="96" t="s">
        <v>38</v>
      </c>
      <c r="G2619" s="19">
        <v>380.67</v>
      </c>
      <c r="H2619" s="96" t="s">
        <v>38</v>
      </c>
      <c r="I2619" s="96" t="s">
        <v>38</v>
      </c>
      <c r="J2619" s="19">
        <v>0</v>
      </c>
      <c r="K2619" s="19">
        <v>0</v>
      </c>
      <c r="L2619" t="str">
        <f>VLOOKUP(LEFT(A2619,FIND("-",A2619)-1),MASTER!A:C,2,FALSE())</f>
        <v>Gold</v>
      </c>
      <c r="M2619" t="str">
        <f>VLOOKUP(LEFT(A2619,FIND("-",A2619)-1),MASTER!A:C,3,FALSE())</f>
        <v>Purchase</v>
      </c>
      <c r="N2619" t="str">
        <f t="shared" si="218"/>
        <v/>
      </c>
      <c r="O2619" t="str">
        <f t="shared" si="219"/>
        <v/>
      </c>
      <c r="P2619">
        <f t="shared" si="220"/>
        <v>0</v>
      </c>
      <c r="Q2619">
        <f t="shared" si="221"/>
        <v>0</v>
      </c>
      <c r="R2619">
        <f t="shared" si="222"/>
        <v>0</v>
      </c>
    </row>
    <row r="2620" spans="1:18" ht="15" customHeight="1">
      <c r="A2620" s="17" t="s">
        <v>264</v>
      </c>
      <c r="B2620" s="17" t="s">
        <v>247</v>
      </c>
      <c r="C2620" s="17" t="s">
        <v>464</v>
      </c>
      <c r="D2620" s="17" t="s">
        <v>469</v>
      </c>
      <c r="E2620" s="96" t="s">
        <v>38</v>
      </c>
      <c r="F2620" s="96" t="s">
        <v>38</v>
      </c>
      <c r="G2620" s="19">
        <v>380.67</v>
      </c>
      <c r="H2620" s="96" t="s">
        <v>38</v>
      </c>
      <c r="I2620" s="96" t="s">
        <v>38</v>
      </c>
      <c r="J2620" s="19">
        <v>0</v>
      </c>
      <c r="K2620" s="19">
        <v>0</v>
      </c>
      <c r="L2620" t="str">
        <f>VLOOKUP(LEFT(A2620,FIND("-",A2620)-1),MASTER!A:C,2,FALSE())</f>
        <v>Gold</v>
      </c>
      <c r="M2620" t="str">
        <f>VLOOKUP(LEFT(A2620,FIND("-",A2620)-1),MASTER!A:C,3,FALSE())</f>
        <v>Purchase</v>
      </c>
      <c r="N2620" t="str">
        <f t="shared" si="218"/>
        <v/>
      </c>
      <c r="O2620" t="str">
        <f t="shared" si="219"/>
        <v/>
      </c>
      <c r="P2620">
        <f t="shared" si="220"/>
        <v>0</v>
      </c>
      <c r="Q2620">
        <f t="shared" si="221"/>
        <v>0</v>
      </c>
      <c r="R2620">
        <f t="shared" si="222"/>
        <v>0</v>
      </c>
    </row>
    <row r="2621" spans="1:18" ht="15" customHeight="1">
      <c r="A2621" s="17" t="s">
        <v>264</v>
      </c>
      <c r="B2621" s="17" t="s">
        <v>247</v>
      </c>
      <c r="C2621" s="17" t="s">
        <v>464</v>
      </c>
      <c r="D2621" s="17" t="s">
        <v>42</v>
      </c>
      <c r="E2621" s="96" t="s">
        <v>38</v>
      </c>
      <c r="F2621" s="96" t="s">
        <v>38</v>
      </c>
      <c r="G2621" s="19">
        <v>0</v>
      </c>
      <c r="H2621" s="96" t="s">
        <v>38</v>
      </c>
      <c r="I2621" s="96" t="s">
        <v>38</v>
      </c>
      <c r="J2621" s="19">
        <v>0.02</v>
      </c>
      <c r="K2621" s="19">
        <v>0</v>
      </c>
      <c r="L2621" t="str">
        <f>VLOOKUP(LEFT(A2621,FIND("-",A2621)-1),MASTER!A:C,2,FALSE())</f>
        <v>Gold</v>
      </c>
      <c r="M2621" t="str">
        <f>VLOOKUP(LEFT(A2621,FIND("-",A2621)-1),MASTER!A:C,3,FALSE())</f>
        <v>Purchase</v>
      </c>
      <c r="N2621" t="str">
        <f t="shared" si="218"/>
        <v/>
      </c>
      <c r="O2621" t="str">
        <f t="shared" si="219"/>
        <v/>
      </c>
      <c r="P2621">
        <f t="shared" si="220"/>
        <v>0</v>
      </c>
      <c r="Q2621">
        <f t="shared" si="221"/>
        <v>0</v>
      </c>
      <c r="R2621">
        <f t="shared" si="222"/>
        <v>0</v>
      </c>
    </row>
    <row r="2622" spans="1:18" ht="15" customHeight="1">
      <c r="A2622" s="17" t="s">
        <v>264</v>
      </c>
      <c r="B2622" s="17" t="s">
        <v>247</v>
      </c>
      <c r="C2622" s="17" t="s">
        <v>464</v>
      </c>
      <c r="D2622" s="17" t="s">
        <v>43</v>
      </c>
      <c r="E2622" s="96" t="s">
        <v>38</v>
      </c>
      <c r="F2622" s="96" t="s">
        <v>38</v>
      </c>
      <c r="G2622" s="19">
        <v>0</v>
      </c>
      <c r="H2622" s="96" t="s">
        <v>38</v>
      </c>
      <c r="I2622" s="96" t="s">
        <v>38</v>
      </c>
      <c r="J2622" s="19">
        <v>565754</v>
      </c>
      <c r="K2622" s="19">
        <v>0</v>
      </c>
      <c r="L2622" t="str">
        <f>VLOOKUP(LEFT(A2622,FIND("-",A2622)-1),MASTER!A:C,2,FALSE())</f>
        <v>Gold</v>
      </c>
      <c r="M2622" t="str">
        <f>VLOOKUP(LEFT(A2622,FIND("-",A2622)-1),MASTER!A:C,3,FALSE())</f>
        <v>Purchase</v>
      </c>
      <c r="N2622" t="str">
        <f t="shared" si="218"/>
        <v/>
      </c>
      <c r="O2622" t="str">
        <f t="shared" si="219"/>
        <v/>
      </c>
      <c r="P2622">
        <f t="shared" si="220"/>
        <v>0</v>
      </c>
      <c r="Q2622">
        <f t="shared" si="221"/>
        <v>0</v>
      </c>
      <c r="R2622">
        <f t="shared" si="222"/>
        <v>0</v>
      </c>
    </row>
    <row r="2623" spans="1:18" ht="15" customHeight="1">
      <c r="A2623" s="17" t="s">
        <v>264</v>
      </c>
      <c r="B2623" s="17" t="s">
        <v>247</v>
      </c>
      <c r="C2623" s="17" t="s">
        <v>464</v>
      </c>
      <c r="D2623" s="17" t="s">
        <v>43</v>
      </c>
      <c r="E2623" s="96" t="s">
        <v>38</v>
      </c>
      <c r="F2623" s="96" t="s">
        <v>38</v>
      </c>
      <c r="G2623" s="19">
        <v>550</v>
      </c>
      <c r="H2623" s="96" t="s">
        <v>38</v>
      </c>
      <c r="I2623" s="96" t="s">
        <v>38</v>
      </c>
      <c r="J2623" s="19">
        <v>0</v>
      </c>
      <c r="K2623" s="19">
        <v>0</v>
      </c>
      <c r="L2623" t="str">
        <f>VLOOKUP(LEFT(A2623,FIND("-",A2623)-1),MASTER!A:C,2,FALSE())</f>
        <v>Gold</v>
      </c>
      <c r="M2623" t="str">
        <f>VLOOKUP(LEFT(A2623,FIND("-",A2623)-1),MASTER!A:C,3,FALSE())</f>
        <v>Purchase</v>
      </c>
      <c r="N2623" t="str">
        <f t="shared" si="218"/>
        <v/>
      </c>
      <c r="O2623" t="str">
        <f t="shared" si="219"/>
        <v/>
      </c>
      <c r="P2623">
        <f t="shared" si="220"/>
        <v>0</v>
      </c>
      <c r="Q2623">
        <f t="shared" si="221"/>
        <v>0</v>
      </c>
      <c r="R2623">
        <f t="shared" si="222"/>
        <v>0</v>
      </c>
    </row>
    <row r="2624" spans="1:18" ht="15" customHeight="1">
      <c r="A2624" s="17" t="s">
        <v>264</v>
      </c>
      <c r="B2624" s="17" t="s">
        <v>247</v>
      </c>
      <c r="C2624" s="17" t="s">
        <v>464</v>
      </c>
      <c r="D2624" s="17" t="s">
        <v>453</v>
      </c>
      <c r="E2624" s="96" t="s">
        <v>38</v>
      </c>
      <c r="F2624" s="96" t="s">
        <v>38</v>
      </c>
      <c r="G2624" s="19">
        <v>0</v>
      </c>
      <c r="H2624" s="96" t="s">
        <v>38</v>
      </c>
      <c r="I2624" s="96" t="s">
        <v>38</v>
      </c>
      <c r="J2624" s="19">
        <v>550</v>
      </c>
      <c r="K2624" s="19">
        <v>0</v>
      </c>
      <c r="L2624" t="str">
        <f>VLOOKUP(LEFT(A2624,FIND("-",A2624)-1),MASTER!A:C,2,FALSE())</f>
        <v>Gold</v>
      </c>
      <c r="M2624" t="str">
        <f>VLOOKUP(LEFT(A2624,FIND("-",A2624)-1),MASTER!A:C,3,FALSE())</f>
        <v>Purchase</v>
      </c>
      <c r="N2624" t="str">
        <f t="shared" si="218"/>
        <v/>
      </c>
      <c r="O2624" t="str">
        <f t="shared" si="219"/>
        <v/>
      </c>
      <c r="P2624">
        <f t="shared" si="220"/>
        <v>0</v>
      </c>
      <c r="Q2624">
        <f t="shared" si="221"/>
        <v>0</v>
      </c>
      <c r="R2624">
        <f t="shared" si="222"/>
        <v>0</v>
      </c>
    </row>
    <row r="2625" spans="1:18" ht="15" customHeight="1">
      <c r="A2625" s="17" t="s">
        <v>265</v>
      </c>
      <c r="B2625" s="17" t="s">
        <v>247</v>
      </c>
      <c r="C2625" s="17" t="s">
        <v>464</v>
      </c>
      <c r="D2625" s="17" t="s">
        <v>465</v>
      </c>
      <c r="E2625" s="97">
        <v>146.47399999999999</v>
      </c>
      <c r="F2625" s="19">
        <v>6870</v>
      </c>
      <c r="G2625" s="19">
        <v>1006270.89</v>
      </c>
      <c r="H2625" s="96" t="s">
        <v>38</v>
      </c>
      <c r="I2625" s="19">
        <v>0</v>
      </c>
      <c r="J2625" s="19">
        <v>0</v>
      </c>
      <c r="K2625" s="19">
        <v>1006270.89</v>
      </c>
      <c r="L2625" t="str">
        <f>VLOOKUP(LEFT(A2625,FIND("-",A2625)-1),MASTER!A:C,2,FALSE())</f>
        <v>Gold</v>
      </c>
      <c r="M2625" t="str">
        <f>VLOOKUP(LEFT(A2625,FIND("-",A2625)-1),MASTER!A:C,3,FALSE())</f>
        <v>Purchase</v>
      </c>
      <c r="N2625">
        <f t="shared" si="218"/>
        <v>146.47399999999999</v>
      </c>
      <c r="O2625">
        <f t="shared" si="219"/>
        <v>6870</v>
      </c>
      <c r="P2625">
        <f t="shared" si="220"/>
        <v>1006276.38</v>
      </c>
      <c r="Q2625">
        <f t="shared" si="221"/>
        <v>0</v>
      </c>
      <c r="R2625">
        <f t="shared" si="222"/>
        <v>1006276.38</v>
      </c>
    </row>
    <row r="2626" spans="1:18" ht="15" customHeight="1">
      <c r="A2626" s="17" t="s">
        <v>265</v>
      </c>
      <c r="B2626" s="17" t="s">
        <v>247</v>
      </c>
      <c r="C2626" s="17" t="s">
        <v>464</v>
      </c>
      <c r="D2626" s="17" t="s">
        <v>467</v>
      </c>
      <c r="E2626" s="96" t="s">
        <v>38</v>
      </c>
      <c r="F2626" s="96" t="s">
        <v>38</v>
      </c>
      <c r="G2626" s="19">
        <v>421.4</v>
      </c>
      <c r="H2626" s="96" t="s">
        <v>38</v>
      </c>
      <c r="I2626" s="96" t="s">
        <v>38</v>
      </c>
      <c r="J2626" s="19">
        <v>0</v>
      </c>
      <c r="K2626" s="19">
        <v>421.4</v>
      </c>
      <c r="L2626" t="str">
        <f>VLOOKUP(LEFT(A2626,FIND("-",A2626)-1),MASTER!A:C,2,FALSE())</f>
        <v>Gold</v>
      </c>
      <c r="M2626" t="str">
        <f>VLOOKUP(LEFT(A2626,FIND("-",A2626)-1),MASTER!A:C,3,FALSE())</f>
        <v>Purchase</v>
      </c>
      <c r="N2626" t="str">
        <f t="shared" si="218"/>
        <v/>
      </c>
      <c r="O2626" t="str">
        <f t="shared" si="219"/>
        <v/>
      </c>
      <c r="P2626">
        <f t="shared" si="220"/>
        <v>0</v>
      </c>
      <c r="Q2626">
        <f t="shared" si="221"/>
        <v>0</v>
      </c>
      <c r="R2626">
        <f t="shared" si="222"/>
        <v>0</v>
      </c>
    </row>
    <row r="2627" spans="1:18" ht="15" customHeight="1">
      <c r="A2627" s="17" t="s">
        <v>265</v>
      </c>
      <c r="B2627" s="17" t="s">
        <v>247</v>
      </c>
      <c r="C2627" s="17" t="s">
        <v>464</v>
      </c>
      <c r="D2627" s="17" t="s">
        <v>466</v>
      </c>
      <c r="E2627" s="96" t="s">
        <v>38</v>
      </c>
      <c r="F2627" s="96" t="s">
        <v>38</v>
      </c>
      <c r="G2627" s="19">
        <v>48392.28</v>
      </c>
      <c r="H2627" s="96" t="s">
        <v>38</v>
      </c>
      <c r="I2627" s="96" t="s">
        <v>38</v>
      </c>
      <c r="J2627" s="19">
        <v>0</v>
      </c>
      <c r="K2627" s="19">
        <v>48392.28</v>
      </c>
      <c r="L2627" t="str">
        <f>VLOOKUP(LEFT(A2627,FIND("-",A2627)-1),MASTER!A:C,2,FALSE())</f>
        <v>Gold</v>
      </c>
      <c r="M2627" t="str">
        <f>VLOOKUP(LEFT(A2627,FIND("-",A2627)-1),MASTER!A:C,3,FALSE())</f>
        <v>Purchase</v>
      </c>
      <c r="N2627" t="str">
        <f t="shared" si="218"/>
        <v/>
      </c>
      <c r="O2627" t="str">
        <f t="shared" si="219"/>
        <v/>
      </c>
      <c r="P2627">
        <f t="shared" si="220"/>
        <v>0</v>
      </c>
      <c r="Q2627">
        <f t="shared" si="221"/>
        <v>0</v>
      </c>
      <c r="R2627">
        <f t="shared" si="222"/>
        <v>0</v>
      </c>
    </row>
    <row r="2628" spans="1:18" ht="15" customHeight="1">
      <c r="A2628" s="17" t="s">
        <v>265</v>
      </c>
      <c r="B2628" s="17" t="s">
        <v>247</v>
      </c>
      <c r="C2628" s="17" t="s">
        <v>464</v>
      </c>
      <c r="D2628" s="17" t="s">
        <v>468</v>
      </c>
      <c r="E2628" s="96" t="s">
        <v>38</v>
      </c>
      <c r="F2628" s="96" t="s">
        <v>38</v>
      </c>
      <c r="G2628" s="19">
        <v>15094.06</v>
      </c>
      <c r="H2628" s="96" t="s">
        <v>38</v>
      </c>
      <c r="I2628" s="96" t="s">
        <v>38</v>
      </c>
      <c r="J2628" s="19">
        <v>0</v>
      </c>
      <c r="K2628" s="19">
        <v>0</v>
      </c>
      <c r="L2628" t="str">
        <f>VLOOKUP(LEFT(A2628,FIND("-",A2628)-1),MASTER!A:C,2,FALSE())</f>
        <v>Gold</v>
      </c>
      <c r="M2628" t="str">
        <f>VLOOKUP(LEFT(A2628,FIND("-",A2628)-1),MASTER!A:C,3,FALSE())</f>
        <v>Purchase</v>
      </c>
      <c r="N2628" t="str">
        <f t="shared" si="218"/>
        <v/>
      </c>
      <c r="O2628" t="str">
        <f t="shared" si="219"/>
        <v/>
      </c>
      <c r="P2628">
        <f t="shared" si="220"/>
        <v>0</v>
      </c>
      <c r="Q2628">
        <f t="shared" si="221"/>
        <v>0</v>
      </c>
      <c r="R2628">
        <f t="shared" si="222"/>
        <v>0</v>
      </c>
    </row>
    <row r="2629" spans="1:18" ht="15" customHeight="1">
      <c r="A2629" s="17" t="s">
        <v>265</v>
      </c>
      <c r="B2629" s="17" t="s">
        <v>247</v>
      </c>
      <c r="C2629" s="17" t="s">
        <v>464</v>
      </c>
      <c r="D2629" s="17" t="s">
        <v>469</v>
      </c>
      <c r="E2629" s="96" t="s">
        <v>38</v>
      </c>
      <c r="F2629" s="96" t="s">
        <v>38</v>
      </c>
      <c r="G2629" s="19">
        <v>15094.06</v>
      </c>
      <c r="H2629" s="96" t="s">
        <v>38</v>
      </c>
      <c r="I2629" s="96" t="s">
        <v>38</v>
      </c>
      <c r="J2629" s="19">
        <v>0</v>
      </c>
      <c r="K2629" s="19">
        <v>0</v>
      </c>
      <c r="L2629" t="str">
        <f>VLOOKUP(LEFT(A2629,FIND("-",A2629)-1),MASTER!A:C,2,FALSE())</f>
        <v>Gold</v>
      </c>
      <c r="M2629" t="str">
        <f>VLOOKUP(LEFT(A2629,FIND("-",A2629)-1),MASTER!A:C,3,FALSE())</f>
        <v>Purchase</v>
      </c>
      <c r="N2629" t="str">
        <f t="shared" si="218"/>
        <v/>
      </c>
      <c r="O2629" t="str">
        <f t="shared" si="219"/>
        <v/>
      </c>
      <c r="P2629">
        <f t="shared" si="220"/>
        <v>0</v>
      </c>
      <c r="Q2629">
        <f t="shared" si="221"/>
        <v>0</v>
      </c>
      <c r="R2629">
        <f t="shared" si="222"/>
        <v>0</v>
      </c>
    </row>
    <row r="2630" spans="1:18" ht="15" customHeight="1">
      <c r="A2630" s="17" t="s">
        <v>265</v>
      </c>
      <c r="B2630" s="17" t="s">
        <v>247</v>
      </c>
      <c r="C2630" s="17" t="s">
        <v>464</v>
      </c>
      <c r="D2630" s="17" t="s">
        <v>470</v>
      </c>
      <c r="E2630" s="96" t="s">
        <v>38</v>
      </c>
      <c r="F2630" s="96" t="s">
        <v>38</v>
      </c>
      <c r="G2630" s="19">
        <v>6.32</v>
      </c>
      <c r="H2630" s="96" t="s">
        <v>38</v>
      </c>
      <c r="I2630" s="96" t="s">
        <v>38</v>
      </c>
      <c r="J2630" s="19">
        <v>0</v>
      </c>
      <c r="K2630" s="19">
        <v>0</v>
      </c>
      <c r="L2630" t="str">
        <f>VLOOKUP(LEFT(A2630,FIND("-",A2630)-1),MASTER!A:C,2,FALSE())</f>
        <v>Gold</v>
      </c>
      <c r="M2630" t="str">
        <f>VLOOKUP(LEFT(A2630,FIND("-",A2630)-1),MASTER!A:C,3,FALSE())</f>
        <v>Purchase</v>
      </c>
      <c r="N2630" t="str">
        <f t="shared" si="218"/>
        <v/>
      </c>
      <c r="O2630" t="str">
        <f t="shared" si="219"/>
        <v/>
      </c>
      <c r="P2630">
        <f t="shared" si="220"/>
        <v>0</v>
      </c>
      <c r="Q2630">
        <f t="shared" si="221"/>
        <v>0</v>
      </c>
      <c r="R2630">
        <f t="shared" si="222"/>
        <v>0</v>
      </c>
    </row>
    <row r="2631" spans="1:18" ht="15" customHeight="1">
      <c r="A2631" s="17" t="s">
        <v>265</v>
      </c>
      <c r="B2631" s="17" t="s">
        <v>247</v>
      </c>
      <c r="C2631" s="17" t="s">
        <v>464</v>
      </c>
      <c r="D2631" s="17" t="s">
        <v>471</v>
      </c>
      <c r="E2631" s="96" t="s">
        <v>38</v>
      </c>
      <c r="F2631" s="96" t="s">
        <v>38</v>
      </c>
      <c r="G2631" s="19">
        <v>6.32</v>
      </c>
      <c r="H2631" s="96" t="s">
        <v>38</v>
      </c>
      <c r="I2631" s="96" t="s">
        <v>38</v>
      </c>
      <c r="J2631" s="19">
        <v>0</v>
      </c>
      <c r="K2631" s="19">
        <v>0</v>
      </c>
      <c r="L2631" t="str">
        <f>VLOOKUP(LEFT(A2631,FIND("-",A2631)-1),MASTER!A:C,2,FALSE())</f>
        <v>Gold</v>
      </c>
      <c r="M2631" t="str">
        <f>VLOOKUP(LEFT(A2631,FIND("-",A2631)-1),MASTER!A:C,3,FALSE())</f>
        <v>Purchase</v>
      </c>
      <c r="N2631" t="str">
        <f t="shared" si="218"/>
        <v/>
      </c>
      <c r="O2631" t="str">
        <f t="shared" si="219"/>
        <v/>
      </c>
      <c r="P2631">
        <f t="shared" si="220"/>
        <v>0</v>
      </c>
      <c r="Q2631">
        <f t="shared" si="221"/>
        <v>0</v>
      </c>
      <c r="R2631">
        <f t="shared" si="222"/>
        <v>0</v>
      </c>
    </row>
    <row r="2632" spans="1:18" ht="15" customHeight="1">
      <c r="A2632" s="17" t="s">
        <v>265</v>
      </c>
      <c r="B2632" s="17" t="s">
        <v>247</v>
      </c>
      <c r="C2632" s="17" t="s">
        <v>464</v>
      </c>
      <c r="D2632" s="17" t="s">
        <v>468</v>
      </c>
      <c r="E2632" s="96" t="s">
        <v>38</v>
      </c>
      <c r="F2632" s="96" t="s">
        <v>38</v>
      </c>
      <c r="G2632" s="19">
        <v>725.88</v>
      </c>
      <c r="H2632" s="96" t="s">
        <v>38</v>
      </c>
      <c r="I2632" s="96" t="s">
        <v>38</v>
      </c>
      <c r="J2632" s="19">
        <v>0</v>
      </c>
      <c r="K2632" s="19">
        <v>0</v>
      </c>
      <c r="L2632" t="str">
        <f>VLOOKUP(LEFT(A2632,FIND("-",A2632)-1),MASTER!A:C,2,FALSE())</f>
        <v>Gold</v>
      </c>
      <c r="M2632" t="str">
        <f>VLOOKUP(LEFT(A2632,FIND("-",A2632)-1),MASTER!A:C,3,FALSE())</f>
        <v>Purchase</v>
      </c>
      <c r="N2632" t="str">
        <f t="shared" si="218"/>
        <v/>
      </c>
      <c r="O2632" t="str">
        <f t="shared" si="219"/>
        <v/>
      </c>
      <c r="P2632">
        <f t="shared" si="220"/>
        <v>0</v>
      </c>
      <c r="Q2632">
        <f t="shared" si="221"/>
        <v>0</v>
      </c>
      <c r="R2632">
        <f t="shared" si="222"/>
        <v>0</v>
      </c>
    </row>
    <row r="2633" spans="1:18" ht="15" customHeight="1">
      <c r="A2633" s="17" t="s">
        <v>265</v>
      </c>
      <c r="B2633" s="17" t="s">
        <v>247</v>
      </c>
      <c r="C2633" s="17" t="s">
        <v>464</v>
      </c>
      <c r="D2633" s="17" t="s">
        <v>469</v>
      </c>
      <c r="E2633" s="96" t="s">
        <v>38</v>
      </c>
      <c r="F2633" s="96" t="s">
        <v>38</v>
      </c>
      <c r="G2633" s="19">
        <v>725.88</v>
      </c>
      <c r="H2633" s="96" t="s">
        <v>38</v>
      </c>
      <c r="I2633" s="96" t="s">
        <v>38</v>
      </c>
      <c r="J2633" s="19">
        <v>0</v>
      </c>
      <c r="K2633" s="19">
        <v>0</v>
      </c>
      <c r="L2633" t="str">
        <f>VLOOKUP(LEFT(A2633,FIND("-",A2633)-1),MASTER!A:C,2,FALSE())</f>
        <v>Gold</v>
      </c>
      <c r="M2633" t="str">
        <f>VLOOKUP(LEFT(A2633,FIND("-",A2633)-1),MASTER!A:C,3,FALSE())</f>
        <v>Purchase</v>
      </c>
      <c r="N2633" t="str">
        <f t="shared" si="218"/>
        <v/>
      </c>
      <c r="O2633" t="str">
        <f t="shared" si="219"/>
        <v/>
      </c>
      <c r="P2633">
        <f t="shared" si="220"/>
        <v>0</v>
      </c>
      <c r="Q2633">
        <f t="shared" si="221"/>
        <v>0</v>
      </c>
      <c r="R2633">
        <f t="shared" si="222"/>
        <v>0</v>
      </c>
    </row>
    <row r="2634" spans="1:18" ht="15" customHeight="1">
      <c r="A2634" s="17" t="s">
        <v>265</v>
      </c>
      <c r="B2634" s="17" t="s">
        <v>247</v>
      </c>
      <c r="C2634" s="17" t="s">
        <v>464</v>
      </c>
      <c r="D2634" s="17" t="s">
        <v>42</v>
      </c>
      <c r="E2634" s="96" t="s">
        <v>38</v>
      </c>
      <c r="F2634" s="96" t="s">
        <v>38</v>
      </c>
      <c r="G2634" s="19">
        <v>0</v>
      </c>
      <c r="H2634" s="96" t="s">
        <v>38</v>
      </c>
      <c r="I2634" s="96" t="s">
        <v>38</v>
      </c>
      <c r="J2634" s="19">
        <v>0.09</v>
      </c>
      <c r="K2634" s="19">
        <v>0</v>
      </c>
      <c r="L2634" t="str">
        <f>VLOOKUP(LEFT(A2634,FIND("-",A2634)-1),MASTER!A:C,2,FALSE())</f>
        <v>Gold</v>
      </c>
      <c r="M2634" t="str">
        <f>VLOOKUP(LEFT(A2634,FIND("-",A2634)-1),MASTER!A:C,3,FALSE())</f>
        <v>Purchase</v>
      </c>
      <c r="N2634" t="str">
        <f t="shared" si="218"/>
        <v/>
      </c>
      <c r="O2634" t="str">
        <f t="shared" si="219"/>
        <v/>
      </c>
      <c r="P2634">
        <f t="shared" si="220"/>
        <v>0</v>
      </c>
      <c r="Q2634">
        <f t="shared" si="221"/>
        <v>0</v>
      </c>
      <c r="R2634">
        <f t="shared" si="222"/>
        <v>0</v>
      </c>
    </row>
    <row r="2635" spans="1:18" ht="15" customHeight="1">
      <c r="A2635" s="17" t="s">
        <v>265</v>
      </c>
      <c r="B2635" s="17" t="s">
        <v>247</v>
      </c>
      <c r="C2635" s="17" t="s">
        <v>464</v>
      </c>
      <c r="D2635" s="17" t="s">
        <v>43</v>
      </c>
      <c r="E2635" s="96" t="s">
        <v>38</v>
      </c>
      <c r="F2635" s="96" t="s">
        <v>38</v>
      </c>
      <c r="G2635" s="19">
        <v>0</v>
      </c>
      <c r="H2635" s="96" t="s">
        <v>38</v>
      </c>
      <c r="I2635" s="96" t="s">
        <v>38</v>
      </c>
      <c r="J2635" s="19">
        <v>1086737</v>
      </c>
      <c r="K2635" s="19">
        <v>0</v>
      </c>
      <c r="L2635" t="str">
        <f>VLOOKUP(LEFT(A2635,FIND("-",A2635)-1),MASTER!A:C,2,FALSE())</f>
        <v>Gold</v>
      </c>
      <c r="M2635" t="str">
        <f>VLOOKUP(LEFT(A2635,FIND("-",A2635)-1),MASTER!A:C,3,FALSE())</f>
        <v>Purchase</v>
      </c>
      <c r="N2635" t="str">
        <f t="shared" si="218"/>
        <v/>
      </c>
      <c r="O2635" t="str">
        <f t="shared" si="219"/>
        <v/>
      </c>
      <c r="P2635">
        <f t="shared" si="220"/>
        <v>0</v>
      </c>
      <c r="Q2635">
        <f t="shared" si="221"/>
        <v>0</v>
      </c>
      <c r="R2635">
        <f t="shared" si="222"/>
        <v>0</v>
      </c>
    </row>
    <row r="2636" spans="1:18" ht="15" customHeight="1">
      <c r="A2636" s="17" t="s">
        <v>265</v>
      </c>
      <c r="B2636" s="17" t="s">
        <v>247</v>
      </c>
      <c r="C2636" s="17" t="s">
        <v>464</v>
      </c>
      <c r="D2636" s="17" t="s">
        <v>43</v>
      </c>
      <c r="E2636" s="96" t="s">
        <v>38</v>
      </c>
      <c r="F2636" s="96" t="s">
        <v>38</v>
      </c>
      <c r="G2636" s="19">
        <v>1056</v>
      </c>
      <c r="H2636" s="96" t="s">
        <v>38</v>
      </c>
      <c r="I2636" s="96" t="s">
        <v>38</v>
      </c>
      <c r="J2636" s="19">
        <v>0</v>
      </c>
      <c r="K2636" s="19">
        <v>0</v>
      </c>
      <c r="L2636" t="str">
        <f>VLOOKUP(LEFT(A2636,FIND("-",A2636)-1),MASTER!A:C,2,FALSE())</f>
        <v>Gold</v>
      </c>
      <c r="M2636" t="str">
        <f>VLOOKUP(LEFT(A2636,FIND("-",A2636)-1),MASTER!A:C,3,FALSE())</f>
        <v>Purchase</v>
      </c>
      <c r="N2636" t="str">
        <f t="shared" si="218"/>
        <v/>
      </c>
      <c r="O2636" t="str">
        <f t="shared" si="219"/>
        <v/>
      </c>
      <c r="P2636">
        <f t="shared" si="220"/>
        <v>0</v>
      </c>
      <c r="Q2636">
        <f t="shared" si="221"/>
        <v>0</v>
      </c>
      <c r="R2636">
        <f t="shared" si="222"/>
        <v>0</v>
      </c>
    </row>
    <row r="2637" spans="1:18" ht="15" customHeight="1">
      <c r="A2637" s="17" t="s">
        <v>265</v>
      </c>
      <c r="B2637" s="17" t="s">
        <v>247</v>
      </c>
      <c r="C2637" s="17" t="s">
        <v>464</v>
      </c>
      <c r="D2637" s="17" t="s">
        <v>453</v>
      </c>
      <c r="E2637" s="96" t="s">
        <v>38</v>
      </c>
      <c r="F2637" s="96" t="s">
        <v>38</v>
      </c>
      <c r="G2637" s="19">
        <v>0</v>
      </c>
      <c r="H2637" s="96" t="s">
        <v>38</v>
      </c>
      <c r="I2637" s="96" t="s">
        <v>38</v>
      </c>
      <c r="J2637" s="19">
        <v>1056</v>
      </c>
      <c r="K2637" s="19">
        <v>0</v>
      </c>
      <c r="L2637" t="str">
        <f>VLOOKUP(LEFT(A2637,FIND("-",A2637)-1),MASTER!A:C,2,FALSE())</f>
        <v>Gold</v>
      </c>
      <c r="M2637" t="str">
        <f>VLOOKUP(LEFT(A2637,FIND("-",A2637)-1),MASTER!A:C,3,FALSE())</f>
        <v>Purchase</v>
      </c>
      <c r="N2637" t="str">
        <f t="shared" si="218"/>
        <v/>
      </c>
      <c r="O2637" t="str">
        <f t="shared" si="219"/>
        <v/>
      </c>
      <c r="P2637">
        <f t="shared" si="220"/>
        <v>0</v>
      </c>
      <c r="Q2637">
        <f t="shared" si="221"/>
        <v>0</v>
      </c>
      <c r="R2637">
        <f t="shared" si="222"/>
        <v>0</v>
      </c>
    </row>
    <row r="2638" spans="1:18" ht="15" customHeight="1">
      <c r="A2638" s="17" t="s">
        <v>266</v>
      </c>
      <c r="B2638" s="17" t="s">
        <v>247</v>
      </c>
      <c r="C2638" s="17" t="s">
        <v>464</v>
      </c>
      <c r="D2638" s="17" t="s">
        <v>465</v>
      </c>
      <c r="E2638" s="97">
        <v>484.45699999999999</v>
      </c>
      <c r="F2638" s="19">
        <v>6870</v>
      </c>
      <c r="G2638" s="19">
        <v>3328234.18</v>
      </c>
      <c r="H2638" s="96" t="s">
        <v>38</v>
      </c>
      <c r="I2638" s="19">
        <v>0</v>
      </c>
      <c r="J2638" s="19">
        <v>0</v>
      </c>
      <c r="K2638" s="19">
        <v>3328234.18</v>
      </c>
      <c r="L2638" t="str">
        <f>VLOOKUP(LEFT(A2638,FIND("-",A2638)-1),MASTER!A:C,2,FALSE())</f>
        <v>Gold</v>
      </c>
      <c r="M2638" t="str">
        <f>VLOOKUP(LEFT(A2638,FIND("-",A2638)-1),MASTER!A:C,3,FALSE())</f>
        <v>Purchase</v>
      </c>
      <c r="N2638">
        <f t="shared" si="218"/>
        <v>484.45699999999999</v>
      </c>
      <c r="O2638">
        <f t="shared" si="219"/>
        <v>6870</v>
      </c>
      <c r="P2638">
        <f t="shared" si="220"/>
        <v>3328219.59</v>
      </c>
      <c r="Q2638">
        <f t="shared" si="221"/>
        <v>0</v>
      </c>
      <c r="R2638">
        <f t="shared" si="222"/>
        <v>3328219.59</v>
      </c>
    </row>
    <row r="2639" spans="1:18" ht="15" customHeight="1">
      <c r="A2639" s="17" t="s">
        <v>266</v>
      </c>
      <c r="B2639" s="17" t="s">
        <v>247</v>
      </c>
      <c r="C2639" s="17" t="s">
        <v>464</v>
      </c>
      <c r="D2639" s="17" t="s">
        <v>467</v>
      </c>
      <c r="E2639" s="96" t="s">
        <v>38</v>
      </c>
      <c r="F2639" s="96" t="s">
        <v>38</v>
      </c>
      <c r="G2639" s="19">
        <v>7044.62</v>
      </c>
      <c r="H2639" s="96" t="s">
        <v>38</v>
      </c>
      <c r="I2639" s="96" t="s">
        <v>38</v>
      </c>
      <c r="J2639" s="19">
        <v>0</v>
      </c>
      <c r="K2639" s="19">
        <v>7044.62</v>
      </c>
      <c r="L2639" t="str">
        <f>VLOOKUP(LEFT(A2639,FIND("-",A2639)-1),MASTER!A:C,2,FALSE())</f>
        <v>Gold</v>
      </c>
      <c r="M2639" t="str">
        <f>VLOOKUP(LEFT(A2639,FIND("-",A2639)-1),MASTER!A:C,3,FALSE())</f>
        <v>Purchase</v>
      </c>
      <c r="N2639" t="str">
        <f t="shared" si="218"/>
        <v/>
      </c>
      <c r="O2639" t="str">
        <f t="shared" si="219"/>
        <v/>
      </c>
      <c r="P2639">
        <f t="shared" si="220"/>
        <v>0</v>
      </c>
      <c r="Q2639">
        <f t="shared" si="221"/>
        <v>0</v>
      </c>
      <c r="R2639">
        <f t="shared" si="222"/>
        <v>0</v>
      </c>
    </row>
    <row r="2640" spans="1:18" ht="15" customHeight="1">
      <c r="A2640" s="17" t="s">
        <v>266</v>
      </c>
      <c r="B2640" s="17" t="s">
        <v>247</v>
      </c>
      <c r="C2640" s="17" t="s">
        <v>464</v>
      </c>
      <c r="D2640" s="17" t="s">
        <v>466</v>
      </c>
      <c r="E2640" s="96" t="s">
        <v>38</v>
      </c>
      <c r="F2640" s="96" t="s">
        <v>38</v>
      </c>
      <c r="G2640" s="19">
        <v>231999.9</v>
      </c>
      <c r="H2640" s="96" t="s">
        <v>38</v>
      </c>
      <c r="I2640" s="96" t="s">
        <v>38</v>
      </c>
      <c r="J2640" s="19">
        <v>0</v>
      </c>
      <c r="K2640" s="19">
        <v>231999.9</v>
      </c>
      <c r="L2640" t="str">
        <f>VLOOKUP(LEFT(A2640,FIND("-",A2640)-1),MASTER!A:C,2,FALSE())</f>
        <v>Gold</v>
      </c>
      <c r="M2640" t="str">
        <f>VLOOKUP(LEFT(A2640,FIND("-",A2640)-1),MASTER!A:C,3,FALSE())</f>
        <v>Purchase</v>
      </c>
      <c r="N2640" t="str">
        <f t="shared" si="218"/>
        <v/>
      </c>
      <c r="O2640" t="str">
        <f t="shared" si="219"/>
        <v/>
      </c>
      <c r="P2640">
        <f t="shared" si="220"/>
        <v>0</v>
      </c>
      <c r="Q2640">
        <f t="shared" si="221"/>
        <v>0</v>
      </c>
      <c r="R2640">
        <f t="shared" si="222"/>
        <v>0</v>
      </c>
    </row>
    <row r="2641" spans="1:18" ht="15" customHeight="1">
      <c r="A2641" s="17" t="s">
        <v>266</v>
      </c>
      <c r="B2641" s="17" t="s">
        <v>247</v>
      </c>
      <c r="C2641" s="17" t="s">
        <v>464</v>
      </c>
      <c r="D2641" s="17" t="s">
        <v>472</v>
      </c>
      <c r="E2641" s="96" t="s">
        <v>38</v>
      </c>
      <c r="F2641" s="96" t="s">
        <v>38</v>
      </c>
      <c r="G2641" s="19">
        <v>740</v>
      </c>
      <c r="H2641" s="96" t="s">
        <v>38</v>
      </c>
      <c r="I2641" s="96" t="s">
        <v>38</v>
      </c>
      <c r="J2641" s="19">
        <v>0</v>
      </c>
      <c r="K2641" s="19">
        <v>740</v>
      </c>
      <c r="L2641" t="str">
        <f>VLOOKUP(LEFT(A2641,FIND("-",A2641)-1),MASTER!A:C,2,FALSE())</f>
        <v>Gold</v>
      </c>
      <c r="M2641" t="str">
        <f>VLOOKUP(LEFT(A2641,FIND("-",A2641)-1),MASTER!A:C,3,FALSE())</f>
        <v>Purchase</v>
      </c>
      <c r="N2641" t="str">
        <f t="shared" si="218"/>
        <v/>
      </c>
      <c r="O2641" t="str">
        <f t="shared" si="219"/>
        <v/>
      </c>
      <c r="P2641">
        <f t="shared" si="220"/>
        <v>0</v>
      </c>
      <c r="Q2641">
        <f t="shared" si="221"/>
        <v>0</v>
      </c>
      <c r="R2641">
        <f t="shared" si="222"/>
        <v>0</v>
      </c>
    </row>
    <row r="2642" spans="1:18" ht="15" customHeight="1">
      <c r="A2642" s="17" t="s">
        <v>266</v>
      </c>
      <c r="B2642" s="17" t="s">
        <v>247</v>
      </c>
      <c r="C2642" s="17" t="s">
        <v>464</v>
      </c>
      <c r="D2642" s="17" t="s">
        <v>468</v>
      </c>
      <c r="E2642" s="96" t="s">
        <v>38</v>
      </c>
      <c r="F2642" s="96" t="s">
        <v>38</v>
      </c>
      <c r="G2642" s="19">
        <v>49923.51</v>
      </c>
      <c r="H2642" s="96" t="s">
        <v>38</v>
      </c>
      <c r="I2642" s="96" t="s">
        <v>38</v>
      </c>
      <c r="J2642" s="19">
        <v>0</v>
      </c>
      <c r="K2642" s="19">
        <v>0</v>
      </c>
      <c r="L2642" t="str">
        <f>VLOOKUP(LEFT(A2642,FIND("-",A2642)-1),MASTER!A:C,2,FALSE())</f>
        <v>Gold</v>
      </c>
      <c r="M2642" t="str">
        <f>VLOOKUP(LEFT(A2642,FIND("-",A2642)-1),MASTER!A:C,3,FALSE())</f>
        <v>Purchase</v>
      </c>
      <c r="N2642" t="str">
        <f t="shared" si="218"/>
        <v/>
      </c>
      <c r="O2642" t="str">
        <f t="shared" si="219"/>
        <v/>
      </c>
      <c r="P2642">
        <f t="shared" si="220"/>
        <v>0</v>
      </c>
      <c r="Q2642">
        <f t="shared" si="221"/>
        <v>0</v>
      </c>
      <c r="R2642">
        <f t="shared" si="222"/>
        <v>0</v>
      </c>
    </row>
    <row r="2643" spans="1:18" ht="15" customHeight="1">
      <c r="A2643" s="17" t="s">
        <v>266</v>
      </c>
      <c r="B2643" s="17" t="s">
        <v>247</v>
      </c>
      <c r="C2643" s="17" t="s">
        <v>464</v>
      </c>
      <c r="D2643" s="17" t="s">
        <v>469</v>
      </c>
      <c r="E2643" s="96" t="s">
        <v>38</v>
      </c>
      <c r="F2643" s="96" t="s">
        <v>38</v>
      </c>
      <c r="G2643" s="19">
        <v>49923.51</v>
      </c>
      <c r="H2643" s="96" t="s">
        <v>38</v>
      </c>
      <c r="I2643" s="96" t="s">
        <v>38</v>
      </c>
      <c r="J2643" s="19">
        <v>0</v>
      </c>
      <c r="K2643" s="19">
        <v>0</v>
      </c>
      <c r="L2643" t="str">
        <f>VLOOKUP(LEFT(A2643,FIND("-",A2643)-1),MASTER!A:C,2,FALSE())</f>
        <v>Gold</v>
      </c>
      <c r="M2643" t="str">
        <f>VLOOKUP(LEFT(A2643,FIND("-",A2643)-1),MASTER!A:C,3,FALSE())</f>
        <v>Purchase</v>
      </c>
      <c r="N2643" t="str">
        <f t="shared" si="218"/>
        <v/>
      </c>
      <c r="O2643" t="str">
        <f t="shared" si="219"/>
        <v/>
      </c>
      <c r="P2643">
        <f t="shared" si="220"/>
        <v>0</v>
      </c>
      <c r="Q2643">
        <f t="shared" si="221"/>
        <v>0</v>
      </c>
      <c r="R2643">
        <f t="shared" si="222"/>
        <v>0</v>
      </c>
    </row>
    <row r="2644" spans="1:18" ht="15" customHeight="1">
      <c r="A2644" s="17" t="s">
        <v>266</v>
      </c>
      <c r="B2644" s="17" t="s">
        <v>247</v>
      </c>
      <c r="C2644" s="17" t="s">
        <v>464</v>
      </c>
      <c r="D2644" s="17" t="s">
        <v>470</v>
      </c>
      <c r="E2644" s="96" t="s">
        <v>38</v>
      </c>
      <c r="F2644" s="96" t="s">
        <v>38</v>
      </c>
      <c r="G2644" s="19">
        <v>105.67</v>
      </c>
      <c r="H2644" s="96" t="s">
        <v>38</v>
      </c>
      <c r="I2644" s="96" t="s">
        <v>38</v>
      </c>
      <c r="J2644" s="19">
        <v>0</v>
      </c>
      <c r="K2644" s="19">
        <v>0</v>
      </c>
      <c r="L2644" t="str">
        <f>VLOOKUP(LEFT(A2644,FIND("-",A2644)-1),MASTER!A:C,2,FALSE())</f>
        <v>Gold</v>
      </c>
      <c r="M2644" t="str">
        <f>VLOOKUP(LEFT(A2644,FIND("-",A2644)-1),MASTER!A:C,3,FALSE())</f>
        <v>Purchase</v>
      </c>
      <c r="N2644" t="str">
        <f t="shared" si="218"/>
        <v/>
      </c>
      <c r="O2644" t="str">
        <f t="shared" si="219"/>
        <v/>
      </c>
      <c r="P2644">
        <f t="shared" si="220"/>
        <v>0</v>
      </c>
      <c r="Q2644">
        <f t="shared" si="221"/>
        <v>0</v>
      </c>
      <c r="R2644">
        <f t="shared" si="222"/>
        <v>0</v>
      </c>
    </row>
    <row r="2645" spans="1:18" ht="15" customHeight="1">
      <c r="A2645" s="17" t="s">
        <v>266</v>
      </c>
      <c r="B2645" s="17" t="s">
        <v>247</v>
      </c>
      <c r="C2645" s="17" t="s">
        <v>464</v>
      </c>
      <c r="D2645" s="17" t="s">
        <v>471</v>
      </c>
      <c r="E2645" s="96" t="s">
        <v>38</v>
      </c>
      <c r="F2645" s="96" t="s">
        <v>38</v>
      </c>
      <c r="G2645" s="19">
        <v>105.67</v>
      </c>
      <c r="H2645" s="96" t="s">
        <v>38</v>
      </c>
      <c r="I2645" s="96" t="s">
        <v>38</v>
      </c>
      <c r="J2645" s="19">
        <v>0</v>
      </c>
      <c r="K2645" s="19">
        <v>0</v>
      </c>
      <c r="L2645" t="str">
        <f>VLOOKUP(LEFT(A2645,FIND("-",A2645)-1),MASTER!A:C,2,FALSE())</f>
        <v>Gold</v>
      </c>
      <c r="M2645" t="str">
        <f>VLOOKUP(LEFT(A2645,FIND("-",A2645)-1),MASTER!A:C,3,FALSE())</f>
        <v>Purchase</v>
      </c>
      <c r="N2645" t="str">
        <f t="shared" si="218"/>
        <v/>
      </c>
      <c r="O2645" t="str">
        <f t="shared" si="219"/>
        <v/>
      </c>
      <c r="P2645">
        <f t="shared" si="220"/>
        <v>0</v>
      </c>
      <c r="Q2645">
        <f t="shared" si="221"/>
        <v>0</v>
      </c>
      <c r="R2645">
        <f t="shared" si="222"/>
        <v>0</v>
      </c>
    </row>
    <row r="2646" spans="1:18" ht="15" customHeight="1">
      <c r="A2646" s="17" t="s">
        <v>266</v>
      </c>
      <c r="B2646" s="17" t="s">
        <v>247</v>
      </c>
      <c r="C2646" s="17" t="s">
        <v>464</v>
      </c>
      <c r="D2646" s="17" t="s">
        <v>468</v>
      </c>
      <c r="E2646" s="96" t="s">
        <v>38</v>
      </c>
      <c r="F2646" s="96" t="s">
        <v>38</v>
      </c>
      <c r="G2646" s="19">
        <v>3480</v>
      </c>
      <c r="H2646" s="96" t="s">
        <v>38</v>
      </c>
      <c r="I2646" s="96" t="s">
        <v>38</v>
      </c>
      <c r="J2646" s="19">
        <v>0</v>
      </c>
      <c r="K2646" s="19">
        <v>0</v>
      </c>
      <c r="L2646" t="str">
        <f>VLOOKUP(LEFT(A2646,FIND("-",A2646)-1),MASTER!A:C,2,FALSE())</f>
        <v>Gold</v>
      </c>
      <c r="M2646" t="str">
        <f>VLOOKUP(LEFT(A2646,FIND("-",A2646)-1),MASTER!A:C,3,FALSE())</f>
        <v>Purchase</v>
      </c>
      <c r="N2646" t="str">
        <f t="shared" si="218"/>
        <v/>
      </c>
      <c r="O2646" t="str">
        <f t="shared" si="219"/>
        <v/>
      </c>
      <c r="P2646">
        <f t="shared" si="220"/>
        <v>0</v>
      </c>
      <c r="Q2646">
        <f t="shared" si="221"/>
        <v>0</v>
      </c>
      <c r="R2646">
        <f t="shared" si="222"/>
        <v>0</v>
      </c>
    </row>
    <row r="2647" spans="1:18" ht="15" customHeight="1">
      <c r="A2647" s="17" t="s">
        <v>266</v>
      </c>
      <c r="B2647" s="17" t="s">
        <v>247</v>
      </c>
      <c r="C2647" s="17" t="s">
        <v>464</v>
      </c>
      <c r="D2647" s="17" t="s">
        <v>469</v>
      </c>
      <c r="E2647" s="96" t="s">
        <v>38</v>
      </c>
      <c r="F2647" s="96" t="s">
        <v>38</v>
      </c>
      <c r="G2647" s="19">
        <v>3480</v>
      </c>
      <c r="H2647" s="96" t="s">
        <v>38</v>
      </c>
      <c r="I2647" s="96" t="s">
        <v>38</v>
      </c>
      <c r="J2647" s="19">
        <v>0</v>
      </c>
      <c r="K2647" s="19">
        <v>0</v>
      </c>
      <c r="L2647" t="str">
        <f>VLOOKUP(LEFT(A2647,FIND("-",A2647)-1),MASTER!A:C,2,FALSE())</f>
        <v>Gold</v>
      </c>
      <c r="M2647" t="str">
        <f>VLOOKUP(LEFT(A2647,FIND("-",A2647)-1),MASTER!A:C,3,FALSE())</f>
        <v>Purchase</v>
      </c>
      <c r="N2647" t="str">
        <f t="shared" si="218"/>
        <v/>
      </c>
      <c r="O2647" t="str">
        <f t="shared" si="219"/>
        <v/>
      </c>
      <c r="P2647">
        <f t="shared" si="220"/>
        <v>0</v>
      </c>
      <c r="Q2647">
        <f t="shared" si="221"/>
        <v>0</v>
      </c>
      <c r="R2647">
        <f t="shared" si="222"/>
        <v>0</v>
      </c>
    </row>
    <row r="2648" spans="1:18" ht="15" customHeight="1">
      <c r="A2648" s="17" t="s">
        <v>266</v>
      </c>
      <c r="B2648" s="17" t="s">
        <v>247</v>
      </c>
      <c r="C2648" s="17" t="s">
        <v>464</v>
      </c>
      <c r="D2648" s="17" t="s">
        <v>468</v>
      </c>
      <c r="E2648" s="96" t="s">
        <v>38</v>
      </c>
      <c r="F2648" s="96" t="s">
        <v>38</v>
      </c>
      <c r="G2648" s="19">
        <v>11.1</v>
      </c>
      <c r="H2648" s="96" t="s">
        <v>38</v>
      </c>
      <c r="I2648" s="96" t="s">
        <v>38</v>
      </c>
      <c r="J2648" s="19">
        <v>0</v>
      </c>
      <c r="K2648" s="19">
        <v>0</v>
      </c>
      <c r="L2648" t="str">
        <f>VLOOKUP(LEFT(A2648,FIND("-",A2648)-1),MASTER!A:C,2,FALSE())</f>
        <v>Gold</v>
      </c>
      <c r="M2648" t="str">
        <f>VLOOKUP(LEFT(A2648,FIND("-",A2648)-1),MASTER!A:C,3,FALSE())</f>
        <v>Purchase</v>
      </c>
      <c r="N2648" t="str">
        <f t="shared" si="218"/>
        <v/>
      </c>
      <c r="O2648" t="str">
        <f t="shared" si="219"/>
        <v/>
      </c>
      <c r="P2648">
        <f t="shared" si="220"/>
        <v>0</v>
      </c>
      <c r="Q2648">
        <f t="shared" si="221"/>
        <v>0</v>
      </c>
      <c r="R2648">
        <f t="shared" si="222"/>
        <v>0</v>
      </c>
    </row>
    <row r="2649" spans="1:18" ht="15" customHeight="1">
      <c r="A2649" s="17" t="s">
        <v>266</v>
      </c>
      <c r="B2649" s="17" t="s">
        <v>247</v>
      </c>
      <c r="C2649" s="17" t="s">
        <v>464</v>
      </c>
      <c r="D2649" s="17" t="s">
        <v>469</v>
      </c>
      <c r="E2649" s="96" t="s">
        <v>38</v>
      </c>
      <c r="F2649" s="96" t="s">
        <v>38</v>
      </c>
      <c r="G2649" s="19">
        <v>11.1</v>
      </c>
      <c r="H2649" s="96" t="s">
        <v>38</v>
      </c>
      <c r="I2649" s="96" t="s">
        <v>38</v>
      </c>
      <c r="J2649" s="19">
        <v>0</v>
      </c>
      <c r="K2649" s="19">
        <v>0</v>
      </c>
      <c r="L2649" t="str">
        <f>VLOOKUP(LEFT(A2649,FIND("-",A2649)-1),MASTER!A:C,2,FALSE())</f>
        <v>Gold</v>
      </c>
      <c r="M2649" t="str">
        <f>VLOOKUP(LEFT(A2649,FIND("-",A2649)-1),MASTER!A:C,3,FALSE())</f>
        <v>Purchase</v>
      </c>
      <c r="N2649" t="str">
        <f t="shared" si="218"/>
        <v/>
      </c>
      <c r="O2649" t="str">
        <f t="shared" si="219"/>
        <v/>
      </c>
      <c r="P2649">
        <f t="shared" si="220"/>
        <v>0</v>
      </c>
      <c r="Q2649">
        <f t="shared" si="221"/>
        <v>0</v>
      </c>
      <c r="R2649">
        <f t="shared" si="222"/>
        <v>0</v>
      </c>
    </row>
    <row r="2650" spans="1:18" ht="15" customHeight="1">
      <c r="A2650" s="17" t="s">
        <v>266</v>
      </c>
      <c r="B2650" s="17" t="s">
        <v>247</v>
      </c>
      <c r="C2650" s="17" t="s">
        <v>464</v>
      </c>
      <c r="D2650" s="17" t="s">
        <v>42</v>
      </c>
      <c r="E2650" s="96" t="s">
        <v>38</v>
      </c>
      <c r="F2650" s="96" t="s">
        <v>38</v>
      </c>
      <c r="G2650" s="19">
        <v>0</v>
      </c>
      <c r="H2650" s="96" t="s">
        <v>38</v>
      </c>
      <c r="I2650" s="96" t="s">
        <v>38</v>
      </c>
      <c r="J2650" s="19">
        <v>0.26</v>
      </c>
      <c r="K2650" s="19">
        <v>0</v>
      </c>
      <c r="L2650" t="str">
        <f>VLOOKUP(LEFT(A2650,FIND("-",A2650)-1),MASTER!A:C,2,FALSE())</f>
        <v>Gold</v>
      </c>
      <c r="M2650" t="str">
        <f>VLOOKUP(LEFT(A2650,FIND("-",A2650)-1),MASTER!A:C,3,FALSE())</f>
        <v>Purchase</v>
      </c>
      <c r="N2650" t="str">
        <f t="shared" si="218"/>
        <v/>
      </c>
      <c r="O2650" t="str">
        <f t="shared" si="219"/>
        <v/>
      </c>
      <c r="P2650">
        <f t="shared" si="220"/>
        <v>0</v>
      </c>
      <c r="Q2650">
        <f t="shared" si="221"/>
        <v>0</v>
      </c>
      <c r="R2650">
        <f t="shared" si="222"/>
        <v>0</v>
      </c>
    </row>
    <row r="2651" spans="1:18" ht="15" customHeight="1">
      <c r="A2651" s="17" t="s">
        <v>266</v>
      </c>
      <c r="B2651" s="17" t="s">
        <v>247</v>
      </c>
      <c r="C2651" s="17" t="s">
        <v>464</v>
      </c>
      <c r="D2651" s="17" t="s">
        <v>43</v>
      </c>
      <c r="E2651" s="96" t="s">
        <v>38</v>
      </c>
      <c r="F2651" s="96" t="s">
        <v>38</v>
      </c>
      <c r="G2651" s="19">
        <v>0</v>
      </c>
      <c r="H2651" s="96" t="s">
        <v>38</v>
      </c>
      <c r="I2651" s="96" t="s">
        <v>38</v>
      </c>
      <c r="J2651" s="19">
        <v>3675059</v>
      </c>
      <c r="K2651" s="19">
        <v>0</v>
      </c>
      <c r="L2651" t="str">
        <f>VLOOKUP(LEFT(A2651,FIND("-",A2651)-1),MASTER!A:C,2,FALSE())</f>
        <v>Gold</v>
      </c>
      <c r="M2651" t="str">
        <f>VLOOKUP(LEFT(A2651,FIND("-",A2651)-1),MASTER!A:C,3,FALSE())</f>
        <v>Purchase</v>
      </c>
      <c r="N2651" t="str">
        <f t="shared" si="218"/>
        <v/>
      </c>
      <c r="O2651" t="str">
        <f t="shared" si="219"/>
        <v/>
      </c>
      <c r="P2651">
        <f t="shared" si="220"/>
        <v>0</v>
      </c>
      <c r="Q2651">
        <f t="shared" si="221"/>
        <v>0</v>
      </c>
      <c r="R2651">
        <f t="shared" si="222"/>
        <v>0</v>
      </c>
    </row>
    <row r="2652" spans="1:18" ht="15" customHeight="1">
      <c r="A2652" s="17" t="s">
        <v>266</v>
      </c>
      <c r="B2652" s="17" t="s">
        <v>247</v>
      </c>
      <c r="C2652" s="17" t="s">
        <v>464</v>
      </c>
      <c r="D2652" s="17" t="s">
        <v>43</v>
      </c>
      <c r="E2652" s="96" t="s">
        <v>38</v>
      </c>
      <c r="F2652" s="96" t="s">
        <v>38</v>
      </c>
      <c r="G2652" s="19">
        <v>3569</v>
      </c>
      <c r="H2652" s="96" t="s">
        <v>38</v>
      </c>
      <c r="I2652" s="96" t="s">
        <v>38</v>
      </c>
      <c r="J2652" s="19">
        <v>0</v>
      </c>
      <c r="K2652" s="19">
        <v>0</v>
      </c>
      <c r="L2652" t="str">
        <f>VLOOKUP(LEFT(A2652,FIND("-",A2652)-1),MASTER!A:C,2,FALSE())</f>
        <v>Gold</v>
      </c>
      <c r="M2652" t="str">
        <f>VLOOKUP(LEFT(A2652,FIND("-",A2652)-1),MASTER!A:C,3,FALSE())</f>
        <v>Purchase</v>
      </c>
      <c r="N2652" t="str">
        <f t="shared" si="218"/>
        <v/>
      </c>
      <c r="O2652" t="str">
        <f t="shared" si="219"/>
        <v/>
      </c>
      <c r="P2652">
        <f t="shared" si="220"/>
        <v>0</v>
      </c>
      <c r="Q2652">
        <f t="shared" si="221"/>
        <v>0</v>
      </c>
      <c r="R2652">
        <f t="shared" si="222"/>
        <v>0</v>
      </c>
    </row>
    <row r="2653" spans="1:18" ht="15" customHeight="1">
      <c r="A2653" s="17" t="s">
        <v>266</v>
      </c>
      <c r="B2653" s="17" t="s">
        <v>247</v>
      </c>
      <c r="C2653" s="17" t="s">
        <v>464</v>
      </c>
      <c r="D2653" s="17" t="s">
        <v>453</v>
      </c>
      <c r="E2653" s="96" t="s">
        <v>38</v>
      </c>
      <c r="F2653" s="96" t="s">
        <v>38</v>
      </c>
      <c r="G2653" s="19">
        <v>0</v>
      </c>
      <c r="H2653" s="96" t="s">
        <v>38</v>
      </c>
      <c r="I2653" s="96" t="s">
        <v>38</v>
      </c>
      <c r="J2653" s="19">
        <v>3569</v>
      </c>
      <c r="K2653" s="19">
        <v>0</v>
      </c>
      <c r="L2653" t="str">
        <f>VLOOKUP(LEFT(A2653,FIND("-",A2653)-1),MASTER!A:C,2,FALSE())</f>
        <v>Gold</v>
      </c>
      <c r="M2653" t="str">
        <f>VLOOKUP(LEFT(A2653,FIND("-",A2653)-1),MASTER!A:C,3,FALSE())</f>
        <v>Purchase</v>
      </c>
      <c r="N2653" t="str">
        <f t="shared" si="218"/>
        <v/>
      </c>
      <c r="O2653" t="str">
        <f t="shared" si="219"/>
        <v/>
      </c>
      <c r="P2653">
        <f t="shared" si="220"/>
        <v>0</v>
      </c>
      <c r="Q2653">
        <f t="shared" si="221"/>
        <v>0</v>
      </c>
      <c r="R2653">
        <f t="shared" si="222"/>
        <v>0</v>
      </c>
    </row>
    <row r="2654" spans="1:18" ht="15" customHeight="1">
      <c r="A2654" s="17" t="s">
        <v>267</v>
      </c>
      <c r="B2654" s="17" t="s">
        <v>247</v>
      </c>
      <c r="C2654" s="17" t="s">
        <v>464</v>
      </c>
      <c r="D2654" s="17" t="s">
        <v>465</v>
      </c>
      <c r="E2654" s="97">
        <v>84.781000000000006</v>
      </c>
      <c r="F2654" s="19">
        <v>6870</v>
      </c>
      <c r="G2654" s="19">
        <v>582463.32999999996</v>
      </c>
      <c r="H2654" s="96" t="s">
        <v>38</v>
      </c>
      <c r="I2654" s="19">
        <v>0</v>
      </c>
      <c r="J2654" s="19">
        <v>0</v>
      </c>
      <c r="K2654" s="19">
        <v>582463.32999999996</v>
      </c>
      <c r="L2654" t="str">
        <f>VLOOKUP(LEFT(A2654,FIND("-",A2654)-1),MASTER!A:C,2,FALSE())</f>
        <v>Gold</v>
      </c>
      <c r="M2654" t="str">
        <f>VLOOKUP(LEFT(A2654,FIND("-",A2654)-1),MASTER!A:C,3,FALSE())</f>
        <v>Purchase</v>
      </c>
      <c r="N2654">
        <f t="shared" si="218"/>
        <v>84.781000000000006</v>
      </c>
      <c r="O2654">
        <f t="shared" si="219"/>
        <v>6870</v>
      </c>
      <c r="P2654">
        <f t="shared" si="220"/>
        <v>582445.47</v>
      </c>
      <c r="Q2654">
        <f t="shared" si="221"/>
        <v>0</v>
      </c>
      <c r="R2654">
        <f t="shared" si="222"/>
        <v>582445.47</v>
      </c>
    </row>
    <row r="2655" spans="1:18" ht="15" customHeight="1">
      <c r="A2655" s="17" t="s">
        <v>267</v>
      </c>
      <c r="B2655" s="17" t="s">
        <v>247</v>
      </c>
      <c r="C2655" s="17" t="s">
        <v>464</v>
      </c>
      <c r="D2655" s="17" t="s">
        <v>466</v>
      </c>
      <c r="E2655" s="96" t="s">
        <v>38</v>
      </c>
      <c r="F2655" s="96" t="s">
        <v>38</v>
      </c>
      <c r="G2655" s="19">
        <v>23344.26</v>
      </c>
      <c r="H2655" s="96" t="s">
        <v>38</v>
      </c>
      <c r="I2655" s="96" t="s">
        <v>38</v>
      </c>
      <c r="J2655" s="19">
        <v>0</v>
      </c>
      <c r="K2655" s="19">
        <v>23344.26</v>
      </c>
      <c r="L2655" t="str">
        <f>VLOOKUP(LEFT(A2655,FIND("-",A2655)-1),MASTER!A:C,2,FALSE())</f>
        <v>Gold</v>
      </c>
      <c r="M2655" t="str">
        <f>VLOOKUP(LEFT(A2655,FIND("-",A2655)-1),MASTER!A:C,3,FALSE())</f>
        <v>Purchase</v>
      </c>
      <c r="N2655" t="str">
        <f t="shared" si="218"/>
        <v/>
      </c>
      <c r="O2655" t="str">
        <f t="shared" si="219"/>
        <v/>
      </c>
      <c r="P2655">
        <f t="shared" si="220"/>
        <v>0</v>
      </c>
      <c r="Q2655">
        <f t="shared" si="221"/>
        <v>0</v>
      </c>
      <c r="R2655">
        <f t="shared" si="222"/>
        <v>0</v>
      </c>
    </row>
    <row r="2656" spans="1:18" ht="15" customHeight="1">
      <c r="A2656" s="17" t="s">
        <v>267</v>
      </c>
      <c r="B2656" s="17" t="s">
        <v>247</v>
      </c>
      <c r="C2656" s="17" t="s">
        <v>464</v>
      </c>
      <c r="D2656" s="17" t="s">
        <v>467</v>
      </c>
      <c r="E2656" s="96" t="s">
        <v>38</v>
      </c>
      <c r="F2656" s="96" t="s">
        <v>38</v>
      </c>
      <c r="G2656" s="19">
        <v>74.48</v>
      </c>
      <c r="H2656" s="96" t="s">
        <v>38</v>
      </c>
      <c r="I2656" s="96" t="s">
        <v>38</v>
      </c>
      <c r="J2656" s="19">
        <v>0</v>
      </c>
      <c r="K2656" s="19">
        <v>74.48</v>
      </c>
      <c r="L2656" t="str">
        <f>VLOOKUP(LEFT(A2656,FIND("-",A2656)-1),MASTER!A:C,2,FALSE())</f>
        <v>Gold</v>
      </c>
      <c r="M2656" t="str">
        <f>VLOOKUP(LEFT(A2656,FIND("-",A2656)-1),MASTER!A:C,3,FALSE())</f>
        <v>Purchase</v>
      </c>
      <c r="N2656" t="str">
        <f t="shared" si="218"/>
        <v/>
      </c>
      <c r="O2656" t="str">
        <f t="shared" si="219"/>
        <v/>
      </c>
      <c r="P2656">
        <f t="shared" si="220"/>
        <v>0</v>
      </c>
      <c r="Q2656">
        <f t="shared" si="221"/>
        <v>0</v>
      </c>
      <c r="R2656">
        <f t="shared" si="222"/>
        <v>0</v>
      </c>
    </row>
    <row r="2657" spans="1:18" ht="15" customHeight="1">
      <c r="A2657" s="17" t="s">
        <v>267</v>
      </c>
      <c r="B2657" s="17" t="s">
        <v>247</v>
      </c>
      <c r="C2657" s="17" t="s">
        <v>464</v>
      </c>
      <c r="D2657" s="17" t="s">
        <v>468</v>
      </c>
      <c r="E2657" s="96" t="s">
        <v>38</v>
      </c>
      <c r="F2657" s="96" t="s">
        <v>38</v>
      </c>
      <c r="G2657" s="19">
        <v>8736.9500000000007</v>
      </c>
      <c r="H2657" s="96" t="s">
        <v>38</v>
      </c>
      <c r="I2657" s="96" t="s">
        <v>38</v>
      </c>
      <c r="J2657" s="19">
        <v>0</v>
      </c>
      <c r="K2657" s="19">
        <v>0</v>
      </c>
      <c r="L2657" t="str">
        <f>VLOOKUP(LEFT(A2657,FIND("-",A2657)-1),MASTER!A:C,2,FALSE())</f>
        <v>Gold</v>
      </c>
      <c r="M2657" t="str">
        <f>VLOOKUP(LEFT(A2657,FIND("-",A2657)-1),MASTER!A:C,3,FALSE())</f>
        <v>Purchase</v>
      </c>
      <c r="N2657" t="str">
        <f t="shared" si="218"/>
        <v/>
      </c>
      <c r="O2657" t="str">
        <f t="shared" si="219"/>
        <v/>
      </c>
      <c r="P2657">
        <f t="shared" si="220"/>
        <v>0</v>
      </c>
      <c r="Q2657">
        <f t="shared" si="221"/>
        <v>0</v>
      </c>
      <c r="R2657">
        <f t="shared" si="222"/>
        <v>0</v>
      </c>
    </row>
    <row r="2658" spans="1:18" ht="15" customHeight="1">
      <c r="A2658" s="17" t="s">
        <v>267</v>
      </c>
      <c r="B2658" s="17" t="s">
        <v>247</v>
      </c>
      <c r="C2658" s="17" t="s">
        <v>464</v>
      </c>
      <c r="D2658" s="17" t="s">
        <v>469</v>
      </c>
      <c r="E2658" s="96" t="s">
        <v>38</v>
      </c>
      <c r="F2658" s="96" t="s">
        <v>38</v>
      </c>
      <c r="G2658" s="19">
        <v>8736.9500000000007</v>
      </c>
      <c r="H2658" s="96" t="s">
        <v>38</v>
      </c>
      <c r="I2658" s="96" t="s">
        <v>38</v>
      </c>
      <c r="J2658" s="19">
        <v>0</v>
      </c>
      <c r="K2658" s="19">
        <v>0</v>
      </c>
      <c r="L2658" t="str">
        <f>VLOOKUP(LEFT(A2658,FIND("-",A2658)-1),MASTER!A:C,2,FALSE())</f>
        <v>Gold</v>
      </c>
      <c r="M2658" t="str">
        <f>VLOOKUP(LEFT(A2658,FIND("-",A2658)-1),MASTER!A:C,3,FALSE())</f>
        <v>Purchase</v>
      </c>
      <c r="N2658" t="str">
        <f t="shared" si="218"/>
        <v/>
      </c>
      <c r="O2658" t="str">
        <f t="shared" si="219"/>
        <v/>
      </c>
      <c r="P2658">
        <f t="shared" si="220"/>
        <v>0</v>
      </c>
      <c r="Q2658">
        <f t="shared" si="221"/>
        <v>0</v>
      </c>
      <c r="R2658">
        <f t="shared" si="222"/>
        <v>0</v>
      </c>
    </row>
    <row r="2659" spans="1:18" ht="15" customHeight="1">
      <c r="A2659" s="17" t="s">
        <v>267</v>
      </c>
      <c r="B2659" s="17" t="s">
        <v>247</v>
      </c>
      <c r="C2659" s="17" t="s">
        <v>464</v>
      </c>
      <c r="D2659" s="17" t="s">
        <v>468</v>
      </c>
      <c r="E2659" s="96" t="s">
        <v>38</v>
      </c>
      <c r="F2659" s="96" t="s">
        <v>38</v>
      </c>
      <c r="G2659" s="19">
        <v>350.16</v>
      </c>
      <c r="H2659" s="96" t="s">
        <v>38</v>
      </c>
      <c r="I2659" s="96" t="s">
        <v>38</v>
      </c>
      <c r="J2659" s="19">
        <v>0</v>
      </c>
      <c r="K2659" s="19">
        <v>0</v>
      </c>
      <c r="L2659" t="str">
        <f>VLOOKUP(LEFT(A2659,FIND("-",A2659)-1),MASTER!A:C,2,FALSE())</f>
        <v>Gold</v>
      </c>
      <c r="M2659" t="str">
        <f>VLOOKUP(LEFT(A2659,FIND("-",A2659)-1),MASTER!A:C,3,FALSE())</f>
        <v>Purchase</v>
      </c>
      <c r="N2659" t="str">
        <f t="shared" si="218"/>
        <v/>
      </c>
      <c r="O2659" t="str">
        <f t="shared" si="219"/>
        <v/>
      </c>
      <c r="P2659">
        <f t="shared" si="220"/>
        <v>0</v>
      </c>
      <c r="Q2659">
        <f t="shared" si="221"/>
        <v>0</v>
      </c>
      <c r="R2659">
        <f t="shared" si="222"/>
        <v>0</v>
      </c>
    </row>
    <row r="2660" spans="1:18" ht="15" customHeight="1">
      <c r="A2660" s="17" t="s">
        <v>267</v>
      </c>
      <c r="B2660" s="17" t="s">
        <v>247</v>
      </c>
      <c r="C2660" s="17" t="s">
        <v>464</v>
      </c>
      <c r="D2660" s="17" t="s">
        <v>469</v>
      </c>
      <c r="E2660" s="96" t="s">
        <v>38</v>
      </c>
      <c r="F2660" s="96" t="s">
        <v>38</v>
      </c>
      <c r="G2660" s="19">
        <v>350.16</v>
      </c>
      <c r="H2660" s="96" t="s">
        <v>38</v>
      </c>
      <c r="I2660" s="96" t="s">
        <v>38</v>
      </c>
      <c r="J2660" s="19">
        <v>0</v>
      </c>
      <c r="K2660" s="19">
        <v>0</v>
      </c>
      <c r="L2660" t="str">
        <f>VLOOKUP(LEFT(A2660,FIND("-",A2660)-1),MASTER!A:C,2,FALSE())</f>
        <v>Gold</v>
      </c>
      <c r="M2660" t="str">
        <f>VLOOKUP(LEFT(A2660,FIND("-",A2660)-1),MASTER!A:C,3,FALSE())</f>
        <v>Purchase</v>
      </c>
      <c r="N2660" t="str">
        <f t="shared" si="218"/>
        <v/>
      </c>
      <c r="O2660" t="str">
        <f t="shared" si="219"/>
        <v/>
      </c>
      <c r="P2660">
        <f t="shared" si="220"/>
        <v>0</v>
      </c>
      <c r="Q2660">
        <f t="shared" si="221"/>
        <v>0</v>
      </c>
      <c r="R2660">
        <f t="shared" si="222"/>
        <v>0</v>
      </c>
    </row>
    <row r="2661" spans="1:18" ht="15" customHeight="1">
      <c r="A2661" s="17" t="s">
        <v>267</v>
      </c>
      <c r="B2661" s="17" t="s">
        <v>247</v>
      </c>
      <c r="C2661" s="17" t="s">
        <v>464</v>
      </c>
      <c r="D2661" s="17" t="s">
        <v>470</v>
      </c>
      <c r="E2661" s="96" t="s">
        <v>38</v>
      </c>
      <c r="F2661" s="96" t="s">
        <v>38</v>
      </c>
      <c r="G2661" s="19">
        <v>1.1200000000000001</v>
      </c>
      <c r="H2661" s="96" t="s">
        <v>38</v>
      </c>
      <c r="I2661" s="96" t="s">
        <v>38</v>
      </c>
      <c r="J2661" s="19">
        <v>0</v>
      </c>
      <c r="K2661" s="19">
        <v>0</v>
      </c>
      <c r="L2661" t="str">
        <f>VLOOKUP(LEFT(A2661,FIND("-",A2661)-1),MASTER!A:C,2,FALSE())</f>
        <v>Gold</v>
      </c>
      <c r="M2661" t="str">
        <f>VLOOKUP(LEFT(A2661,FIND("-",A2661)-1),MASTER!A:C,3,FALSE())</f>
        <v>Purchase</v>
      </c>
      <c r="N2661" t="str">
        <f t="shared" si="218"/>
        <v/>
      </c>
      <c r="O2661" t="str">
        <f t="shared" si="219"/>
        <v/>
      </c>
      <c r="P2661">
        <f t="shared" si="220"/>
        <v>0</v>
      </c>
      <c r="Q2661">
        <f t="shared" si="221"/>
        <v>0</v>
      </c>
      <c r="R2661">
        <f t="shared" si="222"/>
        <v>0</v>
      </c>
    </row>
    <row r="2662" spans="1:18" ht="15" customHeight="1">
      <c r="A2662" s="17" t="s">
        <v>267</v>
      </c>
      <c r="B2662" s="17" t="s">
        <v>247</v>
      </c>
      <c r="C2662" s="17" t="s">
        <v>464</v>
      </c>
      <c r="D2662" s="17" t="s">
        <v>471</v>
      </c>
      <c r="E2662" s="96" t="s">
        <v>38</v>
      </c>
      <c r="F2662" s="96" t="s">
        <v>38</v>
      </c>
      <c r="G2662" s="19">
        <v>1.1200000000000001</v>
      </c>
      <c r="H2662" s="96" t="s">
        <v>38</v>
      </c>
      <c r="I2662" s="96" t="s">
        <v>38</v>
      </c>
      <c r="J2662" s="19">
        <v>0</v>
      </c>
      <c r="K2662" s="19">
        <v>0</v>
      </c>
      <c r="L2662" t="str">
        <f>VLOOKUP(LEFT(A2662,FIND("-",A2662)-1),MASTER!A:C,2,FALSE())</f>
        <v>Gold</v>
      </c>
      <c r="M2662" t="str">
        <f>VLOOKUP(LEFT(A2662,FIND("-",A2662)-1),MASTER!A:C,3,FALSE())</f>
        <v>Purchase</v>
      </c>
      <c r="N2662" t="str">
        <f t="shared" si="218"/>
        <v/>
      </c>
      <c r="O2662" t="str">
        <f t="shared" si="219"/>
        <v/>
      </c>
      <c r="P2662">
        <f t="shared" si="220"/>
        <v>0</v>
      </c>
      <c r="Q2662">
        <f t="shared" si="221"/>
        <v>0</v>
      </c>
      <c r="R2662">
        <f t="shared" si="222"/>
        <v>0</v>
      </c>
    </row>
    <row r="2663" spans="1:18" ht="15" customHeight="1">
      <c r="A2663" s="17" t="s">
        <v>267</v>
      </c>
      <c r="B2663" s="17" t="s">
        <v>247</v>
      </c>
      <c r="C2663" s="17" t="s">
        <v>464</v>
      </c>
      <c r="D2663" s="17" t="s">
        <v>42</v>
      </c>
      <c r="E2663" s="96" t="s">
        <v>38</v>
      </c>
      <c r="F2663" s="96" t="s">
        <v>38</v>
      </c>
      <c r="G2663" s="19">
        <v>0.47</v>
      </c>
      <c r="H2663" s="96" t="s">
        <v>38</v>
      </c>
      <c r="I2663" s="96" t="s">
        <v>38</v>
      </c>
      <c r="J2663" s="19">
        <v>0</v>
      </c>
      <c r="K2663" s="19">
        <v>0</v>
      </c>
      <c r="L2663" t="str">
        <f>VLOOKUP(LEFT(A2663,FIND("-",A2663)-1),MASTER!A:C,2,FALSE())</f>
        <v>Gold</v>
      </c>
      <c r="M2663" t="str">
        <f>VLOOKUP(LEFT(A2663,FIND("-",A2663)-1),MASTER!A:C,3,FALSE())</f>
        <v>Purchase</v>
      </c>
      <c r="N2663" t="str">
        <f t="shared" si="218"/>
        <v/>
      </c>
      <c r="O2663" t="str">
        <f t="shared" si="219"/>
        <v/>
      </c>
      <c r="P2663">
        <f t="shared" si="220"/>
        <v>0</v>
      </c>
      <c r="Q2663">
        <f t="shared" si="221"/>
        <v>0</v>
      </c>
      <c r="R2663">
        <f t="shared" si="222"/>
        <v>0</v>
      </c>
    </row>
    <row r="2664" spans="1:18" ht="15" customHeight="1">
      <c r="A2664" s="17" t="s">
        <v>267</v>
      </c>
      <c r="B2664" s="17" t="s">
        <v>247</v>
      </c>
      <c r="C2664" s="17" t="s">
        <v>464</v>
      </c>
      <c r="D2664" s="17" t="s">
        <v>43</v>
      </c>
      <c r="E2664" s="96" t="s">
        <v>38</v>
      </c>
      <c r="F2664" s="96" t="s">
        <v>38</v>
      </c>
      <c r="G2664" s="19">
        <v>0</v>
      </c>
      <c r="H2664" s="96" t="s">
        <v>38</v>
      </c>
      <c r="I2664" s="96" t="s">
        <v>38</v>
      </c>
      <c r="J2664" s="19">
        <v>624059</v>
      </c>
      <c r="K2664" s="19">
        <v>0</v>
      </c>
      <c r="L2664" t="str">
        <f>VLOOKUP(LEFT(A2664,FIND("-",A2664)-1),MASTER!A:C,2,FALSE())</f>
        <v>Gold</v>
      </c>
      <c r="M2664" t="str">
        <f>VLOOKUP(LEFT(A2664,FIND("-",A2664)-1),MASTER!A:C,3,FALSE())</f>
        <v>Purchase</v>
      </c>
      <c r="N2664" t="str">
        <f t="shared" si="218"/>
        <v/>
      </c>
      <c r="O2664" t="str">
        <f t="shared" si="219"/>
        <v/>
      </c>
      <c r="P2664">
        <f t="shared" si="220"/>
        <v>0</v>
      </c>
      <c r="Q2664">
        <f t="shared" si="221"/>
        <v>0</v>
      </c>
      <c r="R2664">
        <f t="shared" si="222"/>
        <v>0</v>
      </c>
    </row>
    <row r="2665" spans="1:18" ht="15" customHeight="1">
      <c r="A2665" s="17" t="s">
        <v>267</v>
      </c>
      <c r="B2665" s="17" t="s">
        <v>247</v>
      </c>
      <c r="C2665" s="17" t="s">
        <v>464</v>
      </c>
      <c r="D2665" s="17" t="s">
        <v>43</v>
      </c>
      <c r="E2665" s="96" t="s">
        <v>38</v>
      </c>
      <c r="F2665" s="96" t="s">
        <v>38</v>
      </c>
      <c r="G2665" s="19">
        <v>606</v>
      </c>
      <c r="H2665" s="96" t="s">
        <v>38</v>
      </c>
      <c r="I2665" s="96" t="s">
        <v>38</v>
      </c>
      <c r="J2665" s="19">
        <v>0</v>
      </c>
      <c r="K2665" s="19">
        <v>0</v>
      </c>
      <c r="L2665" t="str">
        <f>VLOOKUP(LEFT(A2665,FIND("-",A2665)-1),MASTER!A:C,2,FALSE())</f>
        <v>Gold</v>
      </c>
      <c r="M2665" t="str">
        <f>VLOOKUP(LEFT(A2665,FIND("-",A2665)-1),MASTER!A:C,3,FALSE())</f>
        <v>Purchase</v>
      </c>
      <c r="N2665" t="str">
        <f t="shared" si="218"/>
        <v/>
      </c>
      <c r="O2665" t="str">
        <f t="shared" si="219"/>
        <v/>
      </c>
      <c r="P2665">
        <f t="shared" si="220"/>
        <v>0</v>
      </c>
      <c r="Q2665">
        <f t="shared" si="221"/>
        <v>0</v>
      </c>
      <c r="R2665">
        <f t="shared" si="222"/>
        <v>0</v>
      </c>
    </row>
    <row r="2666" spans="1:18" ht="15" customHeight="1">
      <c r="A2666" s="17" t="s">
        <v>267</v>
      </c>
      <c r="B2666" s="17" t="s">
        <v>247</v>
      </c>
      <c r="C2666" s="17" t="s">
        <v>464</v>
      </c>
      <c r="D2666" s="17" t="s">
        <v>453</v>
      </c>
      <c r="E2666" s="96" t="s">
        <v>38</v>
      </c>
      <c r="F2666" s="96" t="s">
        <v>38</v>
      </c>
      <c r="G2666" s="19">
        <v>0</v>
      </c>
      <c r="H2666" s="96" t="s">
        <v>38</v>
      </c>
      <c r="I2666" s="96" t="s">
        <v>38</v>
      </c>
      <c r="J2666" s="19">
        <v>606</v>
      </c>
      <c r="K2666" s="19">
        <v>0</v>
      </c>
      <c r="L2666" t="str">
        <f>VLOOKUP(LEFT(A2666,FIND("-",A2666)-1),MASTER!A:C,2,FALSE())</f>
        <v>Gold</v>
      </c>
      <c r="M2666" t="str">
        <f>VLOOKUP(LEFT(A2666,FIND("-",A2666)-1),MASTER!A:C,3,FALSE())</f>
        <v>Purchase</v>
      </c>
      <c r="N2666" t="str">
        <f t="shared" si="218"/>
        <v/>
      </c>
      <c r="O2666" t="str">
        <f t="shared" si="219"/>
        <v/>
      </c>
      <c r="P2666">
        <f t="shared" si="220"/>
        <v>0</v>
      </c>
      <c r="Q2666">
        <f t="shared" si="221"/>
        <v>0</v>
      </c>
      <c r="R2666">
        <f t="shared" si="222"/>
        <v>0</v>
      </c>
    </row>
    <row r="2667" spans="1:18" ht="15" customHeight="1">
      <c r="A2667" s="17" t="s">
        <v>268</v>
      </c>
      <c r="B2667" s="17" t="s">
        <v>247</v>
      </c>
      <c r="C2667" s="17" t="s">
        <v>464</v>
      </c>
      <c r="D2667" s="17" t="s">
        <v>465</v>
      </c>
      <c r="E2667" s="97">
        <v>211.655</v>
      </c>
      <c r="F2667" s="19">
        <v>6870</v>
      </c>
      <c r="G2667" s="19">
        <v>1454071.23</v>
      </c>
      <c r="H2667" s="96" t="s">
        <v>38</v>
      </c>
      <c r="I2667" s="19">
        <v>0</v>
      </c>
      <c r="J2667" s="19">
        <v>0</v>
      </c>
      <c r="K2667" s="19">
        <v>1454071.23</v>
      </c>
      <c r="L2667" t="str">
        <f>VLOOKUP(LEFT(A2667,FIND("-",A2667)-1),MASTER!A:C,2,FALSE())</f>
        <v>Gold</v>
      </c>
      <c r="M2667" t="str">
        <f>VLOOKUP(LEFT(A2667,FIND("-",A2667)-1),MASTER!A:C,3,FALSE())</f>
        <v>Purchase</v>
      </c>
      <c r="N2667">
        <f t="shared" si="218"/>
        <v>211.655</v>
      </c>
      <c r="O2667">
        <f t="shared" si="219"/>
        <v>6870</v>
      </c>
      <c r="P2667">
        <f t="shared" si="220"/>
        <v>1454069.85</v>
      </c>
      <c r="Q2667">
        <f t="shared" si="221"/>
        <v>0</v>
      </c>
      <c r="R2667">
        <f t="shared" si="222"/>
        <v>1454069.85</v>
      </c>
    </row>
    <row r="2668" spans="1:18" ht="15" customHeight="1">
      <c r="A2668" s="17" t="s">
        <v>268</v>
      </c>
      <c r="B2668" s="17" t="s">
        <v>247</v>
      </c>
      <c r="C2668" s="17" t="s">
        <v>464</v>
      </c>
      <c r="D2668" s="17" t="s">
        <v>466</v>
      </c>
      <c r="E2668" s="96" t="s">
        <v>38</v>
      </c>
      <c r="F2668" s="96" t="s">
        <v>38</v>
      </c>
      <c r="G2668" s="19">
        <v>74663.16</v>
      </c>
      <c r="H2668" s="96" t="s">
        <v>38</v>
      </c>
      <c r="I2668" s="96" t="s">
        <v>38</v>
      </c>
      <c r="J2668" s="19">
        <v>0</v>
      </c>
      <c r="K2668" s="19">
        <v>74663.16</v>
      </c>
      <c r="L2668" t="str">
        <f>VLOOKUP(LEFT(A2668,FIND("-",A2668)-1),MASTER!A:C,2,FALSE())</f>
        <v>Gold</v>
      </c>
      <c r="M2668" t="str">
        <f>VLOOKUP(LEFT(A2668,FIND("-",A2668)-1),MASTER!A:C,3,FALSE())</f>
        <v>Purchase</v>
      </c>
      <c r="N2668" t="str">
        <f t="shared" si="218"/>
        <v/>
      </c>
      <c r="O2668" t="str">
        <f t="shared" si="219"/>
        <v/>
      </c>
      <c r="P2668">
        <f t="shared" si="220"/>
        <v>0</v>
      </c>
      <c r="Q2668">
        <f t="shared" si="221"/>
        <v>0</v>
      </c>
      <c r="R2668">
        <f t="shared" si="222"/>
        <v>0</v>
      </c>
    </row>
    <row r="2669" spans="1:18" ht="15" customHeight="1">
      <c r="A2669" s="17" t="s">
        <v>268</v>
      </c>
      <c r="B2669" s="17" t="s">
        <v>247</v>
      </c>
      <c r="C2669" s="17" t="s">
        <v>464</v>
      </c>
      <c r="D2669" s="17" t="s">
        <v>467</v>
      </c>
      <c r="E2669" s="96" t="s">
        <v>38</v>
      </c>
      <c r="F2669" s="96" t="s">
        <v>38</v>
      </c>
      <c r="G2669" s="19">
        <v>1625.82</v>
      </c>
      <c r="H2669" s="96" t="s">
        <v>38</v>
      </c>
      <c r="I2669" s="96" t="s">
        <v>38</v>
      </c>
      <c r="J2669" s="19">
        <v>0</v>
      </c>
      <c r="K2669" s="19">
        <v>1625.82</v>
      </c>
      <c r="L2669" t="str">
        <f>VLOOKUP(LEFT(A2669,FIND("-",A2669)-1),MASTER!A:C,2,FALSE())</f>
        <v>Gold</v>
      </c>
      <c r="M2669" t="str">
        <f>VLOOKUP(LEFT(A2669,FIND("-",A2669)-1),MASTER!A:C,3,FALSE())</f>
        <v>Purchase</v>
      </c>
      <c r="N2669" t="str">
        <f t="shared" si="218"/>
        <v/>
      </c>
      <c r="O2669" t="str">
        <f t="shared" si="219"/>
        <v/>
      </c>
      <c r="P2669">
        <f t="shared" si="220"/>
        <v>0</v>
      </c>
      <c r="Q2669">
        <f t="shared" si="221"/>
        <v>0</v>
      </c>
      <c r="R2669">
        <f t="shared" si="222"/>
        <v>0</v>
      </c>
    </row>
    <row r="2670" spans="1:18" ht="15" customHeight="1">
      <c r="A2670" s="17" t="s">
        <v>268</v>
      </c>
      <c r="B2670" s="17" t="s">
        <v>247</v>
      </c>
      <c r="C2670" s="17" t="s">
        <v>464</v>
      </c>
      <c r="D2670" s="17" t="s">
        <v>472</v>
      </c>
      <c r="E2670" s="96" t="s">
        <v>38</v>
      </c>
      <c r="F2670" s="96" t="s">
        <v>38</v>
      </c>
      <c r="G2670" s="19">
        <v>0.25</v>
      </c>
      <c r="H2670" s="96" t="s">
        <v>38</v>
      </c>
      <c r="I2670" s="96" t="s">
        <v>38</v>
      </c>
      <c r="J2670" s="19">
        <v>0</v>
      </c>
      <c r="K2670" s="19">
        <v>0.25</v>
      </c>
      <c r="L2670" t="str">
        <f>VLOOKUP(LEFT(A2670,FIND("-",A2670)-1),MASTER!A:C,2,FALSE())</f>
        <v>Gold</v>
      </c>
      <c r="M2670" t="str">
        <f>VLOOKUP(LEFT(A2670,FIND("-",A2670)-1),MASTER!A:C,3,FALSE())</f>
        <v>Purchase</v>
      </c>
      <c r="N2670" t="str">
        <f t="shared" si="218"/>
        <v/>
      </c>
      <c r="O2670" t="str">
        <f t="shared" si="219"/>
        <v/>
      </c>
      <c r="P2670">
        <f t="shared" si="220"/>
        <v>0</v>
      </c>
      <c r="Q2670">
        <f t="shared" si="221"/>
        <v>0</v>
      </c>
      <c r="R2670">
        <f t="shared" si="222"/>
        <v>0</v>
      </c>
    </row>
    <row r="2671" spans="1:18" ht="15" customHeight="1">
      <c r="A2671" s="17" t="s">
        <v>268</v>
      </c>
      <c r="B2671" s="17" t="s">
        <v>247</v>
      </c>
      <c r="C2671" s="17" t="s">
        <v>464</v>
      </c>
      <c r="D2671" s="17" t="s">
        <v>468</v>
      </c>
      <c r="E2671" s="96" t="s">
        <v>38</v>
      </c>
      <c r="F2671" s="96" t="s">
        <v>38</v>
      </c>
      <c r="G2671" s="19">
        <v>21811.07</v>
      </c>
      <c r="H2671" s="96" t="s">
        <v>38</v>
      </c>
      <c r="I2671" s="96" t="s">
        <v>38</v>
      </c>
      <c r="J2671" s="19">
        <v>0</v>
      </c>
      <c r="K2671" s="19">
        <v>0</v>
      </c>
      <c r="L2671" t="str">
        <f>VLOOKUP(LEFT(A2671,FIND("-",A2671)-1),MASTER!A:C,2,FALSE())</f>
        <v>Gold</v>
      </c>
      <c r="M2671" t="str">
        <f>VLOOKUP(LEFT(A2671,FIND("-",A2671)-1),MASTER!A:C,3,FALSE())</f>
        <v>Purchase</v>
      </c>
      <c r="N2671" t="str">
        <f t="shared" si="218"/>
        <v/>
      </c>
      <c r="O2671" t="str">
        <f t="shared" si="219"/>
        <v/>
      </c>
      <c r="P2671">
        <f t="shared" si="220"/>
        <v>0</v>
      </c>
      <c r="Q2671">
        <f t="shared" si="221"/>
        <v>0</v>
      </c>
      <c r="R2671">
        <f t="shared" si="222"/>
        <v>0</v>
      </c>
    </row>
    <row r="2672" spans="1:18" ht="15" customHeight="1">
      <c r="A2672" s="17" t="s">
        <v>268</v>
      </c>
      <c r="B2672" s="17" t="s">
        <v>247</v>
      </c>
      <c r="C2672" s="17" t="s">
        <v>464</v>
      </c>
      <c r="D2672" s="17" t="s">
        <v>469</v>
      </c>
      <c r="E2672" s="96" t="s">
        <v>38</v>
      </c>
      <c r="F2672" s="96" t="s">
        <v>38</v>
      </c>
      <c r="G2672" s="19">
        <v>21811.07</v>
      </c>
      <c r="H2672" s="96" t="s">
        <v>38</v>
      </c>
      <c r="I2672" s="96" t="s">
        <v>38</v>
      </c>
      <c r="J2672" s="19">
        <v>0</v>
      </c>
      <c r="K2672" s="19">
        <v>0</v>
      </c>
      <c r="L2672" t="str">
        <f>VLOOKUP(LEFT(A2672,FIND("-",A2672)-1),MASTER!A:C,2,FALSE())</f>
        <v>Gold</v>
      </c>
      <c r="M2672" t="str">
        <f>VLOOKUP(LEFT(A2672,FIND("-",A2672)-1),MASTER!A:C,3,FALSE())</f>
        <v>Purchase</v>
      </c>
      <c r="N2672" t="str">
        <f t="shared" si="218"/>
        <v/>
      </c>
      <c r="O2672" t="str">
        <f t="shared" si="219"/>
        <v/>
      </c>
      <c r="P2672">
        <f t="shared" si="220"/>
        <v>0</v>
      </c>
      <c r="Q2672">
        <f t="shared" si="221"/>
        <v>0</v>
      </c>
      <c r="R2672">
        <f t="shared" si="222"/>
        <v>0</v>
      </c>
    </row>
    <row r="2673" spans="1:18" ht="15" customHeight="1">
      <c r="A2673" s="17" t="s">
        <v>268</v>
      </c>
      <c r="B2673" s="17" t="s">
        <v>247</v>
      </c>
      <c r="C2673" s="17" t="s">
        <v>464</v>
      </c>
      <c r="D2673" s="17" t="s">
        <v>468</v>
      </c>
      <c r="E2673" s="96" t="s">
        <v>38</v>
      </c>
      <c r="F2673" s="96" t="s">
        <v>38</v>
      </c>
      <c r="G2673" s="19">
        <v>1119.95</v>
      </c>
      <c r="H2673" s="96" t="s">
        <v>38</v>
      </c>
      <c r="I2673" s="96" t="s">
        <v>38</v>
      </c>
      <c r="J2673" s="19">
        <v>0</v>
      </c>
      <c r="K2673" s="19">
        <v>0</v>
      </c>
      <c r="L2673" t="str">
        <f>VLOOKUP(LEFT(A2673,FIND("-",A2673)-1),MASTER!A:C,2,FALSE())</f>
        <v>Gold</v>
      </c>
      <c r="M2673" t="str">
        <f>VLOOKUP(LEFT(A2673,FIND("-",A2673)-1),MASTER!A:C,3,FALSE())</f>
        <v>Purchase</v>
      </c>
      <c r="N2673" t="str">
        <f t="shared" si="218"/>
        <v/>
      </c>
      <c r="O2673" t="str">
        <f t="shared" si="219"/>
        <v/>
      </c>
      <c r="P2673">
        <f t="shared" si="220"/>
        <v>0</v>
      </c>
      <c r="Q2673">
        <f t="shared" si="221"/>
        <v>0</v>
      </c>
      <c r="R2673">
        <f t="shared" si="222"/>
        <v>0</v>
      </c>
    </row>
    <row r="2674" spans="1:18" ht="15" customHeight="1">
      <c r="A2674" s="17" t="s">
        <v>268</v>
      </c>
      <c r="B2674" s="17" t="s">
        <v>247</v>
      </c>
      <c r="C2674" s="17" t="s">
        <v>464</v>
      </c>
      <c r="D2674" s="17" t="s">
        <v>469</v>
      </c>
      <c r="E2674" s="96" t="s">
        <v>38</v>
      </c>
      <c r="F2674" s="96" t="s">
        <v>38</v>
      </c>
      <c r="G2674" s="19">
        <v>1119.95</v>
      </c>
      <c r="H2674" s="96" t="s">
        <v>38</v>
      </c>
      <c r="I2674" s="96" t="s">
        <v>38</v>
      </c>
      <c r="J2674" s="19">
        <v>0</v>
      </c>
      <c r="K2674" s="19">
        <v>0</v>
      </c>
      <c r="L2674" t="str">
        <f>VLOOKUP(LEFT(A2674,FIND("-",A2674)-1),MASTER!A:C,2,FALSE())</f>
        <v>Gold</v>
      </c>
      <c r="M2674" t="str">
        <f>VLOOKUP(LEFT(A2674,FIND("-",A2674)-1),MASTER!A:C,3,FALSE())</f>
        <v>Purchase</v>
      </c>
      <c r="N2674" t="str">
        <f t="shared" si="218"/>
        <v/>
      </c>
      <c r="O2674" t="str">
        <f t="shared" si="219"/>
        <v/>
      </c>
      <c r="P2674">
        <f t="shared" si="220"/>
        <v>0</v>
      </c>
      <c r="Q2674">
        <f t="shared" si="221"/>
        <v>0</v>
      </c>
      <c r="R2674">
        <f t="shared" si="222"/>
        <v>0</v>
      </c>
    </row>
    <row r="2675" spans="1:18" ht="15" customHeight="1">
      <c r="A2675" s="17" t="s">
        <v>268</v>
      </c>
      <c r="B2675" s="17" t="s">
        <v>247</v>
      </c>
      <c r="C2675" s="17" t="s">
        <v>464</v>
      </c>
      <c r="D2675" s="17" t="s">
        <v>470</v>
      </c>
      <c r="E2675" s="96" t="s">
        <v>38</v>
      </c>
      <c r="F2675" s="96" t="s">
        <v>38</v>
      </c>
      <c r="G2675" s="19">
        <v>24.39</v>
      </c>
      <c r="H2675" s="96" t="s">
        <v>38</v>
      </c>
      <c r="I2675" s="96" t="s">
        <v>38</v>
      </c>
      <c r="J2675" s="19">
        <v>0</v>
      </c>
      <c r="K2675" s="19">
        <v>0</v>
      </c>
      <c r="L2675" t="str">
        <f>VLOOKUP(LEFT(A2675,FIND("-",A2675)-1),MASTER!A:C,2,FALSE())</f>
        <v>Gold</v>
      </c>
      <c r="M2675" t="str">
        <f>VLOOKUP(LEFT(A2675,FIND("-",A2675)-1),MASTER!A:C,3,FALSE())</f>
        <v>Purchase</v>
      </c>
      <c r="N2675" t="str">
        <f t="shared" si="218"/>
        <v/>
      </c>
      <c r="O2675" t="str">
        <f t="shared" si="219"/>
        <v/>
      </c>
      <c r="P2675">
        <f t="shared" si="220"/>
        <v>0</v>
      </c>
      <c r="Q2675">
        <f t="shared" si="221"/>
        <v>0</v>
      </c>
      <c r="R2675">
        <f t="shared" si="222"/>
        <v>0</v>
      </c>
    </row>
    <row r="2676" spans="1:18" ht="15" customHeight="1">
      <c r="A2676" s="17" t="s">
        <v>268</v>
      </c>
      <c r="B2676" s="17" t="s">
        <v>247</v>
      </c>
      <c r="C2676" s="17" t="s">
        <v>464</v>
      </c>
      <c r="D2676" s="17" t="s">
        <v>471</v>
      </c>
      <c r="E2676" s="96" t="s">
        <v>38</v>
      </c>
      <c r="F2676" s="96" t="s">
        <v>38</v>
      </c>
      <c r="G2676" s="19">
        <v>24.39</v>
      </c>
      <c r="H2676" s="96" t="s">
        <v>38</v>
      </c>
      <c r="I2676" s="96" t="s">
        <v>38</v>
      </c>
      <c r="J2676" s="19">
        <v>0</v>
      </c>
      <c r="K2676" s="19">
        <v>0</v>
      </c>
      <c r="L2676" t="str">
        <f>VLOOKUP(LEFT(A2676,FIND("-",A2676)-1),MASTER!A:C,2,FALSE())</f>
        <v>Gold</v>
      </c>
      <c r="M2676" t="str">
        <f>VLOOKUP(LEFT(A2676,FIND("-",A2676)-1),MASTER!A:C,3,FALSE())</f>
        <v>Purchase</v>
      </c>
      <c r="N2676" t="str">
        <f t="shared" si="218"/>
        <v/>
      </c>
      <c r="O2676" t="str">
        <f t="shared" si="219"/>
        <v/>
      </c>
      <c r="P2676">
        <f t="shared" si="220"/>
        <v>0</v>
      </c>
      <c r="Q2676">
        <f t="shared" si="221"/>
        <v>0</v>
      </c>
      <c r="R2676">
        <f t="shared" si="222"/>
        <v>0</v>
      </c>
    </row>
    <row r="2677" spans="1:18" ht="15" customHeight="1">
      <c r="A2677" s="17" t="s">
        <v>268</v>
      </c>
      <c r="B2677" s="17" t="s">
        <v>247</v>
      </c>
      <c r="C2677" s="17" t="s">
        <v>464</v>
      </c>
      <c r="D2677" s="17" t="s">
        <v>42</v>
      </c>
      <c r="E2677" s="96" t="s">
        <v>38</v>
      </c>
      <c r="F2677" s="96" t="s">
        <v>38</v>
      </c>
      <c r="G2677" s="19">
        <v>0</v>
      </c>
      <c r="H2677" s="96" t="s">
        <v>38</v>
      </c>
      <c r="I2677" s="96" t="s">
        <v>38</v>
      </c>
      <c r="J2677" s="19">
        <v>0.28000000000000003</v>
      </c>
      <c r="K2677" s="19">
        <v>0</v>
      </c>
      <c r="L2677" t="str">
        <f>VLOOKUP(LEFT(A2677,FIND("-",A2677)-1),MASTER!A:C,2,FALSE())</f>
        <v>Gold</v>
      </c>
      <c r="M2677" t="str">
        <f>VLOOKUP(LEFT(A2677,FIND("-",A2677)-1),MASTER!A:C,3,FALSE())</f>
        <v>Purchase</v>
      </c>
      <c r="N2677" t="str">
        <f t="shared" si="218"/>
        <v/>
      </c>
      <c r="O2677" t="str">
        <f t="shared" si="219"/>
        <v/>
      </c>
      <c r="P2677">
        <f t="shared" si="220"/>
        <v>0</v>
      </c>
      <c r="Q2677">
        <f t="shared" si="221"/>
        <v>0</v>
      </c>
      <c r="R2677">
        <f t="shared" si="222"/>
        <v>0</v>
      </c>
    </row>
    <row r="2678" spans="1:18" ht="15" customHeight="1">
      <c r="A2678" s="17" t="s">
        <v>268</v>
      </c>
      <c r="B2678" s="17" t="s">
        <v>247</v>
      </c>
      <c r="C2678" s="17" t="s">
        <v>464</v>
      </c>
      <c r="D2678" s="17" t="s">
        <v>43</v>
      </c>
      <c r="E2678" s="96" t="s">
        <v>38</v>
      </c>
      <c r="F2678" s="96" t="s">
        <v>38</v>
      </c>
      <c r="G2678" s="19">
        <v>0</v>
      </c>
      <c r="H2678" s="96" t="s">
        <v>38</v>
      </c>
      <c r="I2678" s="96" t="s">
        <v>38</v>
      </c>
      <c r="J2678" s="19">
        <v>1576271</v>
      </c>
      <c r="K2678" s="19">
        <v>0</v>
      </c>
      <c r="L2678" t="str">
        <f>VLOOKUP(LEFT(A2678,FIND("-",A2678)-1),MASTER!A:C,2,FALSE())</f>
        <v>Gold</v>
      </c>
      <c r="M2678" t="str">
        <f>VLOOKUP(LEFT(A2678,FIND("-",A2678)-1),MASTER!A:C,3,FALSE())</f>
        <v>Purchase</v>
      </c>
      <c r="N2678" t="str">
        <f t="shared" si="218"/>
        <v/>
      </c>
      <c r="O2678" t="str">
        <f t="shared" si="219"/>
        <v/>
      </c>
      <c r="P2678">
        <f t="shared" si="220"/>
        <v>0</v>
      </c>
      <c r="Q2678">
        <f t="shared" si="221"/>
        <v>0</v>
      </c>
      <c r="R2678">
        <f t="shared" si="222"/>
        <v>0</v>
      </c>
    </row>
    <row r="2679" spans="1:18" ht="15" customHeight="1">
      <c r="A2679" s="17" t="s">
        <v>268</v>
      </c>
      <c r="B2679" s="17" t="s">
        <v>247</v>
      </c>
      <c r="C2679" s="17" t="s">
        <v>464</v>
      </c>
      <c r="D2679" s="17" t="s">
        <v>43</v>
      </c>
      <c r="E2679" s="96" t="s">
        <v>38</v>
      </c>
      <c r="F2679" s="96" t="s">
        <v>38</v>
      </c>
      <c r="G2679" s="19">
        <v>1531</v>
      </c>
      <c r="H2679" s="96" t="s">
        <v>38</v>
      </c>
      <c r="I2679" s="96" t="s">
        <v>38</v>
      </c>
      <c r="J2679" s="19">
        <v>0</v>
      </c>
      <c r="K2679" s="19">
        <v>0</v>
      </c>
      <c r="L2679" t="str">
        <f>VLOOKUP(LEFT(A2679,FIND("-",A2679)-1),MASTER!A:C,2,FALSE())</f>
        <v>Gold</v>
      </c>
      <c r="M2679" t="str">
        <f>VLOOKUP(LEFT(A2679,FIND("-",A2679)-1),MASTER!A:C,3,FALSE())</f>
        <v>Purchase</v>
      </c>
      <c r="N2679" t="str">
        <f t="shared" si="218"/>
        <v/>
      </c>
      <c r="O2679" t="str">
        <f t="shared" si="219"/>
        <v/>
      </c>
      <c r="P2679">
        <f t="shared" si="220"/>
        <v>0</v>
      </c>
      <c r="Q2679">
        <f t="shared" si="221"/>
        <v>0</v>
      </c>
      <c r="R2679">
        <f t="shared" si="222"/>
        <v>0</v>
      </c>
    </row>
    <row r="2680" spans="1:18" ht="15" customHeight="1">
      <c r="A2680" s="17" t="s">
        <v>268</v>
      </c>
      <c r="B2680" s="17" t="s">
        <v>247</v>
      </c>
      <c r="C2680" s="17" t="s">
        <v>464</v>
      </c>
      <c r="D2680" s="17" t="s">
        <v>453</v>
      </c>
      <c r="E2680" s="96" t="s">
        <v>38</v>
      </c>
      <c r="F2680" s="96" t="s">
        <v>38</v>
      </c>
      <c r="G2680" s="19">
        <v>0</v>
      </c>
      <c r="H2680" s="96" t="s">
        <v>38</v>
      </c>
      <c r="I2680" s="96" t="s">
        <v>38</v>
      </c>
      <c r="J2680" s="19">
        <v>1531</v>
      </c>
      <c r="K2680" s="19">
        <v>0</v>
      </c>
      <c r="L2680" t="str">
        <f>VLOOKUP(LEFT(A2680,FIND("-",A2680)-1),MASTER!A:C,2,FALSE())</f>
        <v>Gold</v>
      </c>
      <c r="M2680" t="str">
        <f>VLOOKUP(LEFT(A2680,FIND("-",A2680)-1),MASTER!A:C,3,FALSE())</f>
        <v>Purchase</v>
      </c>
      <c r="N2680" t="str">
        <f t="shared" ref="N2680:N2742" si="223">IF(M2680="SALE",H2680,IF(M2680="Purchase",E2680,"False"))</f>
        <v/>
      </c>
      <c r="O2680" t="str">
        <f t="shared" ref="O2680:O2742" si="224">IF(M2680="SALE",I2680,IF(M2680="Purchase",F2680,"False"))</f>
        <v/>
      </c>
      <c r="P2680">
        <f t="shared" ref="P2680:P2742" si="225">IF(AND(N2680="",O2680=""),0,ROUND(N2680*O2680,3))</f>
        <v>0</v>
      </c>
      <c r="Q2680">
        <f t="shared" ref="Q2680:Q2742" si="226">IF(M2680="SALE",P2680,IF(M2680="Purchase",0,"FALSE"))</f>
        <v>0</v>
      </c>
      <c r="R2680">
        <f t="shared" ref="R2680:R2742" si="227">IF(M2680="Purchase",P2680,IF(M2680="Sale",0,"FALSE"))</f>
        <v>0</v>
      </c>
    </row>
    <row r="2681" spans="1:18" ht="15" customHeight="1">
      <c r="A2681" s="17" t="s">
        <v>269</v>
      </c>
      <c r="B2681" s="17" t="s">
        <v>247</v>
      </c>
      <c r="C2681" s="17" t="s">
        <v>464</v>
      </c>
      <c r="D2681" s="17" t="s">
        <v>465</v>
      </c>
      <c r="E2681" s="97">
        <v>10.962</v>
      </c>
      <c r="F2681" s="19">
        <v>6870</v>
      </c>
      <c r="G2681" s="19">
        <v>75303.100000000006</v>
      </c>
      <c r="H2681" s="96" t="s">
        <v>38</v>
      </c>
      <c r="I2681" s="19">
        <v>0</v>
      </c>
      <c r="J2681" s="19">
        <v>0</v>
      </c>
      <c r="K2681" s="19">
        <v>75303.100000000006</v>
      </c>
      <c r="L2681" t="str">
        <f>VLOOKUP(LEFT(A2681,FIND("-",A2681)-1),MASTER!A:C,2,FALSE())</f>
        <v>Gold</v>
      </c>
      <c r="M2681" t="str">
        <f>VLOOKUP(LEFT(A2681,FIND("-",A2681)-1),MASTER!A:C,3,FALSE())</f>
        <v>Purchase</v>
      </c>
      <c r="N2681">
        <f t="shared" si="223"/>
        <v>10.962</v>
      </c>
      <c r="O2681">
        <f t="shared" si="224"/>
        <v>6870</v>
      </c>
      <c r="P2681">
        <f t="shared" si="225"/>
        <v>75308.94</v>
      </c>
      <c r="Q2681">
        <f t="shared" si="226"/>
        <v>0</v>
      </c>
      <c r="R2681">
        <f t="shared" si="227"/>
        <v>75308.94</v>
      </c>
    </row>
    <row r="2682" spans="1:18" ht="15" customHeight="1">
      <c r="A2682" s="17" t="s">
        <v>269</v>
      </c>
      <c r="B2682" s="17" t="s">
        <v>247</v>
      </c>
      <c r="C2682" s="17" t="s">
        <v>464</v>
      </c>
      <c r="D2682" s="17" t="s">
        <v>466</v>
      </c>
      <c r="E2682" s="96" t="s">
        <v>38</v>
      </c>
      <c r="F2682" s="96" t="s">
        <v>38</v>
      </c>
      <c r="G2682" s="19">
        <v>4637.25</v>
      </c>
      <c r="H2682" s="96" t="s">
        <v>38</v>
      </c>
      <c r="I2682" s="96" t="s">
        <v>38</v>
      </c>
      <c r="J2682" s="19">
        <v>0</v>
      </c>
      <c r="K2682" s="19">
        <v>4637.25</v>
      </c>
      <c r="L2682" t="str">
        <f>VLOOKUP(LEFT(A2682,FIND("-",A2682)-1),MASTER!A:C,2,FALSE())</f>
        <v>Gold</v>
      </c>
      <c r="M2682" t="str">
        <f>VLOOKUP(LEFT(A2682,FIND("-",A2682)-1),MASTER!A:C,3,FALSE())</f>
        <v>Purchase</v>
      </c>
      <c r="N2682" t="str">
        <f t="shared" si="223"/>
        <v/>
      </c>
      <c r="O2682" t="str">
        <f t="shared" si="224"/>
        <v/>
      </c>
      <c r="P2682">
        <f t="shared" si="225"/>
        <v>0</v>
      </c>
      <c r="Q2682">
        <f t="shared" si="226"/>
        <v>0</v>
      </c>
      <c r="R2682">
        <f t="shared" si="227"/>
        <v>0</v>
      </c>
    </row>
    <row r="2683" spans="1:18" ht="15" customHeight="1">
      <c r="A2683" s="17" t="s">
        <v>269</v>
      </c>
      <c r="B2683" s="17" t="s">
        <v>247</v>
      </c>
      <c r="C2683" s="17" t="s">
        <v>464</v>
      </c>
      <c r="D2683" s="17" t="s">
        <v>467</v>
      </c>
      <c r="E2683" s="96" t="s">
        <v>38</v>
      </c>
      <c r="F2683" s="96" t="s">
        <v>38</v>
      </c>
      <c r="G2683" s="19">
        <v>105.84</v>
      </c>
      <c r="H2683" s="96" t="s">
        <v>38</v>
      </c>
      <c r="I2683" s="96" t="s">
        <v>38</v>
      </c>
      <c r="J2683" s="19">
        <v>0</v>
      </c>
      <c r="K2683" s="19">
        <v>105.84</v>
      </c>
      <c r="L2683" t="str">
        <f>VLOOKUP(LEFT(A2683,FIND("-",A2683)-1),MASTER!A:C,2,FALSE())</f>
        <v>Gold</v>
      </c>
      <c r="M2683" t="str">
        <f>VLOOKUP(LEFT(A2683,FIND("-",A2683)-1),MASTER!A:C,3,FALSE())</f>
        <v>Purchase</v>
      </c>
      <c r="N2683" t="str">
        <f t="shared" si="223"/>
        <v/>
      </c>
      <c r="O2683" t="str">
        <f t="shared" si="224"/>
        <v/>
      </c>
      <c r="P2683">
        <f t="shared" si="225"/>
        <v>0</v>
      </c>
      <c r="Q2683">
        <f t="shared" si="226"/>
        <v>0</v>
      </c>
      <c r="R2683">
        <f t="shared" si="227"/>
        <v>0</v>
      </c>
    </row>
    <row r="2684" spans="1:18" ht="15" customHeight="1">
      <c r="A2684" s="17" t="s">
        <v>269</v>
      </c>
      <c r="B2684" s="17" t="s">
        <v>247</v>
      </c>
      <c r="C2684" s="17" t="s">
        <v>464</v>
      </c>
      <c r="D2684" s="17" t="s">
        <v>468</v>
      </c>
      <c r="E2684" s="96" t="s">
        <v>38</v>
      </c>
      <c r="F2684" s="96" t="s">
        <v>38</v>
      </c>
      <c r="G2684" s="19">
        <v>1129.55</v>
      </c>
      <c r="H2684" s="96" t="s">
        <v>38</v>
      </c>
      <c r="I2684" s="96" t="s">
        <v>38</v>
      </c>
      <c r="J2684" s="19">
        <v>0</v>
      </c>
      <c r="K2684" s="19">
        <v>0</v>
      </c>
      <c r="L2684" t="str">
        <f>VLOOKUP(LEFT(A2684,FIND("-",A2684)-1),MASTER!A:C,2,FALSE())</f>
        <v>Gold</v>
      </c>
      <c r="M2684" t="str">
        <f>VLOOKUP(LEFT(A2684,FIND("-",A2684)-1),MASTER!A:C,3,FALSE())</f>
        <v>Purchase</v>
      </c>
      <c r="N2684" t="str">
        <f t="shared" si="223"/>
        <v/>
      </c>
      <c r="O2684" t="str">
        <f t="shared" si="224"/>
        <v/>
      </c>
      <c r="P2684">
        <f t="shared" si="225"/>
        <v>0</v>
      </c>
      <c r="Q2684">
        <f t="shared" si="226"/>
        <v>0</v>
      </c>
      <c r="R2684">
        <f t="shared" si="227"/>
        <v>0</v>
      </c>
    </row>
    <row r="2685" spans="1:18" ht="15" customHeight="1">
      <c r="A2685" s="17" t="s">
        <v>269</v>
      </c>
      <c r="B2685" s="17" t="s">
        <v>247</v>
      </c>
      <c r="C2685" s="17" t="s">
        <v>464</v>
      </c>
      <c r="D2685" s="17" t="s">
        <v>469</v>
      </c>
      <c r="E2685" s="96" t="s">
        <v>38</v>
      </c>
      <c r="F2685" s="96" t="s">
        <v>38</v>
      </c>
      <c r="G2685" s="19">
        <v>1129.55</v>
      </c>
      <c r="H2685" s="96" t="s">
        <v>38</v>
      </c>
      <c r="I2685" s="96" t="s">
        <v>38</v>
      </c>
      <c r="J2685" s="19">
        <v>0</v>
      </c>
      <c r="K2685" s="19">
        <v>0</v>
      </c>
      <c r="L2685" t="str">
        <f>VLOOKUP(LEFT(A2685,FIND("-",A2685)-1),MASTER!A:C,2,FALSE())</f>
        <v>Gold</v>
      </c>
      <c r="M2685" t="str">
        <f>VLOOKUP(LEFT(A2685,FIND("-",A2685)-1),MASTER!A:C,3,FALSE())</f>
        <v>Purchase</v>
      </c>
      <c r="N2685" t="str">
        <f t="shared" si="223"/>
        <v/>
      </c>
      <c r="O2685" t="str">
        <f t="shared" si="224"/>
        <v/>
      </c>
      <c r="P2685">
        <f t="shared" si="225"/>
        <v>0</v>
      </c>
      <c r="Q2685">
        <f t="shared" si="226"/>
        <v>0</v>
      </c>
      <c r="R2685">
        <f t="shared" si="227"/>
        <v>0</v>
      </c>
    </row>
    <row r="2686" spans="1:18" ht="15" customHeight="1">
      <c r="A2686" s="17" t="s">
        <v>269</v>
      </c>
      <c r="B2686" s="17" t="s">
        <v>247</v>
      </c>
      <c r="C2686" s="17" t="s">
        <v>464</v>
      </c>
      <c r="D2686" s="17" t="s">
        <v>468</v>
      </c>
      <c r="E2686" s="96" t="s">
        <v>38</v>
      </c>
      <c r="F2686" s="96" t="s">
        <v>38</v>
      </c>
      <c r="G2686" s="19">
        <v>69.56</v>
      </c>
      <c r="H2686" s="96" t="s">
        <v>38</v>
      </c>
      <c r="I2686" s="96" t="s">
        <v>38</v>
      </c>
      <c r="J2686" s="19">
        <v>0</v>
      </c>
      <c r="K2686" s="19">
        <v>0</v>
      </c>
      <c r="L2686" t="str">
        <f>VLOOKUP(LEFT(A2686,FIND("-",A2686)-1),MASTER!A:C,2,FALSE())</f>
        <v>Gold</v>
      </c>
      <c r="M2686" t="str">
        <f>VLOOKUP(LEFT(A2686,FIND("-",A2686)-1),MASTER!A:C,3,FALSE())</f>
        <v>Purchase</v>
      </c>
      <c r="N2686" t="str">
        <f t="shared" si="223"/>
        <v/>
      </c>
      <c r="O2686" t="str">
        <f t="shared" si="224"/>
        <v/>
      </c>
      <c r="P2686">
        <f t="shared" si="225"/>
        <v>0</v>
      </c>
      <c r="Q2686">
        <f t="shared" si="226"/>
        <v>0</v>
      </c>
      <c r="R2686">
        <f t="shared" si="227"/>
        <v>0</v>
      </c>
    </row>
    <row r="2687" spans="1:18" ht="15" customHeight="1">
      <c r="A2687" s="17" t="s">
        <v>269</v>
      </c>
      <c r="B2687" s="17" t="s">
        <v>247</v>
      </c>
      <c r="C2687" s="17" t="s">
        <v>464</v>
      </c>
      <c r="D2687" s="17" t="s">
        <v>469</v>
      </c>
      <c r="E2687" s="96" t="s">
        <v>38</v>
      </c>
      <c r="F2687" s="96" t="s">
        <v>38</v>
      </c>
      <c r="G2687" s="19">
        <v>69.56</v>
      </c>
      <c r="H2687" s="96" t="s">
        <v>38</v>
      </c>
      <c r="I2687" s="96" t="s">
        <v>38</v>
      </c>
      <c r="J2687" s="19">
        <v>0</v>
      </c>
      <c r="K2687" s="19">
        <v>0</v>
      </c>
      <c r="L2687" t="str">
        <f>VLOOKUP(LEFT(A2687,FIND("-",A2687)-1),MASTER!A:C,2,FALSE())</f>
        <v>Gold</v>
      </c>
      <c r="M2687" t="str">
        <f>VLOOKUP(LEFT(A2687,FIND("-",A2687)-1),MASTER!A:C,3,FALSE())</f>
        <v>Purchase</v>
      </c>
      <c r="N2687" t="str">
        <f t="shared" si="223"/>
        <v/>
      </c>
      <c r="O2687" t="str">
        <f t="shared" si="224"/>
        <v/>
      </c>
      <c r="P2687">
        <f t="shared" si="225"/>
        <v>0</v>
      </c>
      <c r="Q2687">
        <f t="shared" si="226"/>
        <v>0</v>
      </c>
      <c r="R2687">
        <f t="shared" si="227"/>
        <v>0</v>
      </c>
    </row>
    <row r="2688" spans="1:18" ht="15" customHeight="1">
      <c r="A2688" s="17" t="s">
        <v>269</v>
      </c>
      <c r="B2688" s="17" t="s">
        <v>247</v>
      </c>
      <c r="C2688" s="17" t="s">
        <v>464</v>
      </c>
      <c r="D2688" s="17" t="s">
        <v>470</v>
      </c>
      <c r="E2688" s="96" t="s">
        <v>38</v>
      </c>
      <c r="F2688" s="96" t="s">
        <v>38</v>
      </c>
      <c r="G2688" s="19">
        <v>1.59</v>
      </c>
      <c r="H2688" s="96" t="s">
        <v>38</v>
      </c>
      <c r="I2688" s="96" t="s">
        <v>38</v>
      </c>
      <c r="J2688" s="19">
        <v>0</v>
      </c>
      <c r="K2688" s="19">
        <v>0</v>
      </c>
      <c r="L2688" t="str">
        <f>VLOOKUP(LEFT(A2688,FIND("-",A2688)-1),MASTER!A:C,2,FALSE())</f>
        <v>Gold</v>
      </c>
      <c r="M2688" t="str">
        <f>VLOOKUP(LEFT(A2688,FIND("-",A2688)-1),MASTER!A:C,3,FALSE())</f>
        <v>Purchase</v>
      </c>
      <c r="N2688" t="str">
        <f t="shared" si="223"/>
        <v/>
      </c>
      <c r="O2688" t="str">
        <f t="shared" si="224"/>
        <v/>
      </c>
      <c r="P2688">
        <f t="shared" si="225"/>
        <v>0</v>
      </c>
      <c r="Q2688">
        <f t="shared" si="226"/>
        <v>0</v>
      </c>
      <c r="R2688">
        <f t="shared" si="227"/>
        <v>0</v>
      </c>
    </row>
    <row r="2689" spans="1:18" ht="15" customHeight="1">
      <c r="A2689" s="17" t="s">
        <v>269</v>
      </c>
      <c r="B2689" s="17" t="s">
        <v>247</v>
      </c>
      <c r="C2689" s="17" t="s">
        <v>464</v>
      </c>
      <c r="D2689" s="17" t="s">
        <v>471</v>
      </c>
      <c r="E2689" s="96" t="s">
        <v>38</v>
      </c>
      <c r="F2689" s="96" t="s">
        <v>38</v>
      </c>
      <c r="G2689" s="19">
        <v>1.59</v>
      </c>
      <c r="H2689" s="96" t="s">
        <v>38</v>
      </c>
      <c r="I2689" s="96" t="s">
        <v>38</v>
      </c>
      <c r="J2689" s="19">
        <v>0</v>
      </c>
      <c r="K2689" s="19">
        <v>0</v>
      </c>
      <c r="L2689" t="str">
        <f>VLOOKUP(LEFT(A2689,FIND("-",A2689)-1),MASTER!A:C,2,FALSE())</f>
        <v>Gold</v>
      </c>
      <c r="M2689" t="str">
        <f>VLOOKUP(LEFT(A2689,FIND("-",A2689)-1),MASTER!A:C,3,FALSE())</f>
        <v>Purchase</v>
      </c>
      <c r="N2689" t="str">
        <f t="shared" si="223"/>
        <v/>
      </c>
      <c r="O2689" t="str">
        <f t="shared" si="224"/>
        <v/>
      </c>
      <c r="P2689">
        <f t="shared" si="225"/>
        <v>0</v>
      </c>
      <c r="Q2689">
        <f t="shared" si="226"/>
        <v>0</v>
      </c>
      <c r="R2689">
        <f t="shared" si="227"/>
        <v>0</v>
      </c>
    </row>
    <row r="2690" spans="1:18" ht="15" customHeight="1">
      <c r="A2690" s="17" t="s">
        <v>269</v>
      </c>
      <c r="B2690" s="17" t="s">
        <v>247</v>
      </c>
      <c r="C2690" s="17" t="s">
        <v>464</v>
      </c>
      <c r="D2690" s="17" t="s">
        <v>42</v>
      </c>
      <c r="E2690" s="96" t="s">
        <v>38</v>
      </c>
      <c r="F2690" s="96" t="s">
        <v>38</v>
      </c>
      <c r="G2690" s="19">
        <v>0.41</v>
      </c>
      <c r="H2690" s="96" t="s">
        <v>38</v>
      </c>
      <c r="I2690" s="96" t="s">
        <v>38</v>
      </c>
      <c r="J2690" s="19">
        <v>0</v>
      </c>
      <c r="K2690" s="19">
        <v>0</v>
      </c>
      <c r="L2690" t="str">
        <f>VLOOKUP(LEFT(A2690,FIND("-",A2690)-1),MASTER!A:C,2,FALSE())</f>
        <v>Gold</v>
      </c>
      <c r="M2690" t="str">
        <f>VLOOKUP(LEFT(A2690,FIND("-",A2690)-1),MASTER!A:C,3,FALSE())</f>
        <v>Purchase</v>
      </c>
      <c r="N2690" t="str">
        <f t="shared" si="223"/>
        <v/>
      </c>
      <c r="O2690" t="str">
        <f t="shared" si="224"/>
        <v/>
      </c>
      <c r="P2690">
        <f t="shared" si="225"/>
        <v>0</v>
      </c>
      <c r="Q2690">
        <f t="shared" si="226"/>
        <v>0</v>
      </c>
      <c r="R2690">
        <f t="shared" si="227"/>
        <v>0</v>
      </c>
    </row>
    <row r="2691" spans="1:18" ht="15" customHeight="1">
      <c r="A2691" s="17" t="s">
        <v>269</v>
      </c>
      <c r="B2691" s="17" t="s">
        <v>247</v>
      </c>
      <c r="C2691" s="17" t="s">
        <v>464</v>
      </c>
      <c r="D2691" s="17" t="s">
        <v>43</v>
      </c>
      <c r="E2691" s="96" t="s">
        <v>38</v>
      </c>
      <c r="F2691" s="96" t="s">
        <v>38</v>
      </c>
      <c r="G2691" s="19">
        <v>0</v>
      </c>
      <c r="H2691" s="96" t="s">
        <v>38</v>
      </c>
      <c r="I2691" s="96" t="s">
        <v>38</v>
      </c>
      <c r="J2691" s="19">
        <v>82448</v>
      </c>
      <c r="K2691" s="19">
        <v>0</v>
      </c>
      <c r="L2691" t="str">
        <f>VLOOKUP(LEFT(A2691,FIND("-",A2691)-1),MASTER!A:C,2,FALSE())</f>
        <v>Gold</v>
      </c>
      <c r="M2691" t="str">
        <f>VLOOKUP(LEFT(A2691,FIND("-",A2691)-1),MASTER!A:C,3,FALSE())</f>
        <v>Purchase</v>
      </c>
      <c r="N2691" t="str">
        <f t="shared" si="223"/>
        <v/>
      </c>
      <c r="O2691" t="str">
        <f t="shared" si="224"/>
        <v/>
      </c>
      <c r="P2691">
        <f t="shared" si="225"/>
        <v>0</v>
      </c>
      <c r="Q2691">
        <f t="shared" si="226"/>
        <v>0</v>
      </c>
      <c r="R2691">
        <f t="shared" si="227"/>
        <v>0</v>
      </c>
    </row>
    <row r="2692" spans="1:18" ht="15" customHeight="1">
      <c r="A2692" s="17" t="s">
        <v>269</v>
      </c>
      <c r="B2692" s="17" t="s">
        <v>247</v>
      </c>
      <c r="C2692" s="17" t="s">
        <v>464</v>
      </c>
      <c r="D2692" s="17" t="s">
        <v>43</v>
      </c>
      <c r="E2692" s="96" t="s">
        <v>38</v>
      </c>
      <c r="F2692" s="96" t="s">
        <v>38</v>
      </c>
      <c r="G2692" s="19">
        <v>81</v>
      </c>
      <c r="H2692" s="96" t="s">
        <v>38</v>
      </c>
      <c r="I2692" s="96" t="s">
        <v>38</v>
      </c>
      <c r="J2692" s="19">
        <v>0</v>
      </c>
      <c r="K2692" s="19">
        <v>0</v>
      </c>
      <c r="L2692" t="str">
        <f>VLOOKUP(LEFT(A2692,FIND("-",A2692)-1),MASTER!A:C,2,FALSE())</f>
        <v>Gold</v>
      </c>
      <c r="M2692" t="str">
        <f>VLOOKUP(LEFT(A2692,FIND("-",A2692)-1),MASTER!A:C,3,FALSE())</f>
        <v>Purchase</v>
      </c>
      <c r="N2692" t="str">
        <f t="shared" si="223"/>
        <v/>
      </c>
      <c r="O2692" t="str">
        <f t="shared" si="224"/>
        <v/>
      </c>
      <c r="P2692">
        <f t="shared" si="225"/>
        <v>0</v>
      </c>
      <c r="Q2692">
        <f t="shared" si="226"/>
        <v>0</v>
      </c>
      <c r="R2692">
        <f t="shared" si="227"/>
        <v>0</v>
      </c>
    </row>
    <row r="2693" spans="1:18" ht="15" customHeight="1">
      <c r="A2693" s="17" t="s">
        <v>269</v>
      </c>
      <c r="B2693" s="17" t="s">
        <v>247</v>
      </c>
      <c r="C2693" s="17" t="s">
        <v>464</v>
      </c>
      <c r="D2693" s="17" t="s">
        <v>453</v>
      </c>
      <c r="E2693" s="96" t="s">
        <v>38</v>
      </c>
      <c r="F2693" s="96" t="s">
        <v>38</v>
      </c>
      <c r="G2693" s="19">
        <v>0</v>
      </c>
      <c r="H2693" s="96" t="s">
        <v>38</v>
      </c>
      <c r="I2693" s="96" t="s">
        <v>38</v>
      </c>
      <c r="J2693" s="19">
        <v>81</v>
      </c>
      <c r="K2693" s="19">
        <v>0</v>
      </c>
      <c r="L2693" t="str">
        <f>VLOOKUP(LEFT(A2693,FIND("-",A2693)-1),MASTER!A:C,2,FALSE())</f>
        <v>Gold</v>
      </c>
      <c r="M2693" t="str">
        <f>VLOOKUP(LEFT(A2693,FIND("-",A2693)-1),MASTER!A:C,3,FALSE())</f>
        <v>Purchase</v>
      </c>
      <c r="N2693" t="str">
        <f t="shared" si="223"/>
        <v/>
      </c>
      <c r="O2693" t="str">
        <f t="shared" si="224"/>
        <v/>
      </c>
      <c r="P2693">
        <f t="shared" si="225"/>
        <v>0</v>
      </c>
      <c r="Q2693">
        <f t="shared" si="226"/>
        <v>0</v>
      </c>
      <c r="R2693">
        <f t="shared" si="227"/>
        <v>0</v>
      </c>
    </row>
    <row r="2694" spans="1:18" ht="15" customHeight="1">
      <c r="A2694" s="17" t="s">
        <v>270</v>
      </c>
      <c r="B2694" s="17" t="s">
        <v>247</v>
      </c>
      <c r="C2694" s="17" t="s">
        <v>464</v>
      </c>
      <c r="D2694" s="17" t="s">
        <v>465</v>
      </c>
      <c r="E2694" s="97">
        <v>1570.3589999999999</v>
      </c>
      <c r="F2694" s="19">
        <v>6870</v>
      </c>
      <c r="G2694" s="19">
        <v>10788336.66</v>
      </c>
      <c r="H2694" s="96" t="s">
        <v>38</v>
      </c>
      <c r="I2694" s="19">
        <v>0</v>
      </c>
      <c r="J2694" s="19">
        <v>0</v>
      </c>
      <c r="K2694" s="19">
        <v>10788336.66</v>
      </c>
      <c r="L2694" t="str">
        <f>VLOOKUP(LEFT(A2694,FIND("-",A2694)-1),MASTER!A:C,2,FALSE())</f>
        <v>Gold</v>
      </c>
      <c r="M2694" t="str">
        <f>VLOOKUP(LEFT(A2694,FIND("-",A2694)-1),MASTER!A:C,3,FALSE())</f>
        <v>Purchase</v>
      </c>
      <c r="N2694">
        <f t="shared" si="223"/>
        <v>1570.3589999999999</v>
      </c>
      <c r="O2694">
        <f t="shared" si="224"/>
        <v>6870</v>
      </c>
      <c r="P2694">
        <f t="shared" si="225"/>
        <v>10788366.33</v>
      </c>
      <c r="Q2694">
        <f t="shared" si="226"/>
        <v>0</v>
      </c>
      <c r="R2694">
        <f t="shared" si="227"/>
        <v>10788366.33</v>
      </c>
    </row>
    <row r="2695" spans="1:18" ht="15" customHeight="1">
      <c r="A2695" s="17" t="s">
        <v>270</v>
      </c>
      <c r="B2695" s="17" t="s">
        <v>247</v>
      </c>
      <c r="C2695" s="17" t="s">
        <v>464</v>
      </c>
      <c r="D2695" s="17" t="s">
        <v>466</v>
      </c>
      <c r="E2695" s="96" t="s">
        <v>38</v>
      </c>
      <c r="F2695" s="96" t="s">
        <v>38</v>
      </c>
      <c r="G2695" s="19">
        <v>516046.92</v>
      </c>
      <c r="H2695" s="96" t="s">
        <v>38</v>
      </c>
      <c r="I2695" s="96" t="s">
        <v>38</v>
      </c>
      <c r="J2695" s="19">
        <v>0</v>
      </c>
      <c r="K2695" s="19">
        <v>516046.92</v>
      </c>
      <c r="L2695" t="str">
        <f>VLOOKUP(LEFT(A2695,FIND("-",A2695)-1),MASTER!A:C,2,FALSE())</f>
        <v>Gold</v>
      </c>
      <c r="M2695" t="str">
        <f>VLOOKUP(LEFT(A2695,FIND("-",A2695)-1),MASTER!A:C,3,FALSE())</f>
        <v>Purchase</v>
      </c>
      <c r="N2695" t="str">
        <f t="shared" si="223"/>
        <v/>
      </c>
      <c r="O2695" t="str">
        <f t="shared" si="224"/>
        <v/>
      </c>
      <c r="P2695">
        <f t="shared" si="225"/>
        <v>0</v>
      </c>
      <c r="Q2695">
        <f t="shared" si="226"/>
        <v>0</v>
      </c>
      <c r="R2695">
        <f t="shared" si="227"/>
        <v>0</v>
      </c>
    </row>
    <row r="2696" spans="1:18" ht="15" customHeight="1">
      <c r="A2696" s="17" t="s">
        <v>270</v>
      </c>
      <c r="B2696" s="17" t="s">
        <v>247</v>
      </c>
      <c r="C2696" s="17" t="s">
        <v>464</v>
      </c>
      <c r="D2696" s="17" t="s">
        <v>472</v>
      </c>
      <c r="E2696" s="96" t="s">
        <v>38</v>
      </c>
      <c r="F2696" s="96" t="s">
        <v>38</v>
      </c>
      <c r="G2696" s="19">
        <v>50</v>
      </c>
      <c r="H2696" s="96" t="s">
        <v>38</v>
      </c>
      <c r="I2696" s="96" t="s">
        <v>38</v>
      </c>
      <c r="J2696" s="19">
        <v>0</v>
      </c>
      <c r="K2696" s="19">
        <v>50</v>
      </c>
      <c r="L2696" t="str">
        <f>VLOOKUP(LEFT(A2696,FIND("-",A2696)-1),MASTER!A:C,2,FALSE())</f>
        <v>Gold</v>
      </c>
      <c r="M2696" t="str">
        <f>VLOOKUP(LEFT(A2696,FIND("-",A2696)-1),MASTER!A:C,3,FALSE())</f>
        <v>Purchase</v>
      </c>
      <c r="N2696" t="str">
        <f t="shared" si="223"/>
        <v/>
      </c>
      <c r="O2696" t="str">
        <f t="shared" si="224"/>
        <v/>
      </c>
      <c r="P2696">
        <f t="shared" si="225"/>
        <v>0</v>
      </c>
      <c r="Q2696">
        <f t="shared" si="226"/>
        <v>0</v>
      </c>
      <c r="R2696">
        <f t="shared" si="227"/>
        <v>0</v>
      </c>
    </row>
    <row r="2697" spans="1:18" ht="15" customHeight="1">
      <c r="A2697" s="17" t="s">
        <v>270</v>
      </c>
      <c r="B2697" s="17" t="s">
        <v>247</v>
      </c>
      <c r="C2697" s="17" t="s">
        <v>464</v>
      </c>
      <c r="D2697" s="17" t="s">
        <v>467</v>
      </c>
      <c r="E2697" s="96" t="s">
        <v>38</v>
      </c>
      <c r="F2697" s="96" t="s">
        <v>38</v>
      </c>
      <c r="G2697" s="19">
        <v>4272.3100000000004</v>
      </c>
      <c r="H2697" s="96" t="s">
        <v>38</v>
      </c>
      <c r="I2697" s="96" t="s">
        <v>38</v>
      </c>
      <c r="J2697" s="19">
        <v>0</v>
      </c>
      <c r="K2697" s="19">
        <v>4272.3100000000004</v>
      </c>
      <c r="L2697" t="str">
        <f>VLOOKUP(LEFT(A2697,FIND("-",A2697)-1),MASTER!A:C,2,FALSE())</f>
        <v>Gold</v>
      </c>
      <c r="M2697" t="str">
        <f>VLOOKUP(LEFT(A2697,FIND("-",A2697)-1),MASTER!A:C,3,FALSE())</f>
        <v>Purchase</v>
      </c>
      <c r="N2697" t="str">
        <f t="shared" si="223"/>
        <v/>
      </c>
      <c r="O2697" t="str">
        <f t="shared" si="224"/>
        <v/>
      </c>
      <c r="P2697">
        <f t="shared" si="225"/>
        <v>0</v>
      </c>
      <c r="Q2697">
        <f t="shared" si="226"/>
        <v>0</v>
      </c>
      <c r="R2697">
        <f t="shared" si="227"/>
        <v>0</v>
      </c>
    </row>
    <row r="2698" spans="1:18" ht="15" customHeight="1">
      <c r="A2698" s="17" t="s">
        <v>270</v>
      </c>
      <c r="B2698" s="17" t="s">
        <v>247</v>
      </c>
      <c r="C2698" s="17" t="s">
        <v>464</v>
      </c>
      <c r="D2698" s="17" t="s">
        <v>468</v>
      </c>
      <c r="E2698" s="96" t="s">
        <v>38</v>
      </c>
      <c r="F2698" s="96" t="s">
        <v>38</v>
      </c>
      <c r="G2698" s="19">
        <v>161825.04999999999</v>
      </c>
      <c r="H2698" s="96" t="s">
        <v>38</v>
      </c>
      <c r="I2698" s="96" t="s">
        <v>38</v>
      </c>
      <c r="J2698" s="19">
        <v>0</v>
      </c>
      <c r="K2698" s="19">
        <v>0</v>
      </c>
      <c r="L2698" t="str">
        <f>VLOOKUP(LEFT(A2698,FIND("-",A2698)-1),MASTER!A:C,2,FALSE())</f>
        <v>Gold</v>
      </c>
      <c r="M2698" t="str">
        <f>VLOOKUP(LEFT(A2698,FIND("-",A2698)-1),MASTER!A:C,3,FALSE())</f>
        <v>Purchase</v>
      </c>
      <c r="N2698" t="str">
        <f t="shared" si="223"/>
        <v/>
      </c>
      <c r="O2698" t="str">
        <f t="shared" si="224"/>
        <v/>
      </c>
      <c r="P2698">
        <f t="shared" si="225"/>
        <v>0</v>
      </c>
      <c r="Q2698">
        <f t="shared" si="226"/>
        <v>0</v>
      </c>
      <c r="R2698">
        <f t="shared" si="227"/>
        <v>0</v>
      </c>
    </row>
    <row r="2699" spans="1:18" ht="15" customHeight="1">
      <c r="A2699" s="17" t="s">
        <v>270</v>
      </c>
      <c r="B2699" s="17" t="s">
        <v>247</v>
      </c>
      <c r="C2699" s="17" t="s">
        <v>464</v>
      </c>
      <c r="D2699" s="17" t="s">
        <v>469</v>
      </c>
      <c r="E2699" s="96" t="s">
        <v>38</v>
      </c>
      <c r="F2699" s="96" t="s">
        <v>38</v>
      </c>
      <c r="G2699" s="19">
        <v>161825.04999999999</v>
      </c>
      <c r="H2699" s="96" t="s">
        <v>38</v>
      </c>
      <c r="I2699" s="96" t="s">
        <v>38</v>
      </c>
      <c r="J2699" s="19">
        <v>0</v>
      </c>
      <c r="K2699" s="19">
        <v>0</v>
      </c>
      <c r="L2699" t="str">
        <f>VLOOKUP(LEFT(A2699,FIND("-",A2699)-1),MASTER!A:C,2,FALSE())</f>
        <v>Gold</v>
      </c>
      <c r="M2699" t="str">
        <f>VLOOKUP(LEFT(A2699,FIND("-",A2699)-1),MASTER!A:C,3,FALSE())</f>
        <v>Purchase</v>
      </c>
      <c r="N2699" t="str">
        <f t="shared" si="223"/>
        <v/>
      </c>
      <c r="O2699" t="str">
        <f t="shared" si="224"/>
        <v/>
      </c>
      <c r="P2699">
        <f t="shared" si="225"/>
        <v>0</v>
      </c>
      <c r="Q2699">
        <f t="shared" si="226"/>
        <v>0</v>
      </c>
      <c r="R2699">
        <f t="shared" si="227"/>
        <v>0</v>
      </c>
    </row>
    <row r="2700" spans="1:18" ht="15" customHeight="1">
      <c r="A2700" s="17" t="s">
        <v>270</v>
      </c>
      <c r="B2700" s="17" t="s">
        <v>247</v>
      </c>
      <c r="C2700" s="17" t="s">
        <v>464</v>
      </c>
      <c r="D2700" s="17" t="s">
        <v>468</v>
      </c>
      <c r="E2700" s="96" t="s">
        <v>38</v>
      </c>
      <c r="F2700" s="96" t="s">
        <v>38</v>
      </c>
      <c r="G2700" s="19">
        <v>7740.7</v>
      </c>
      <c r="H2700" s="96" t="s">
        <v>38</v>
      </c>
      <c r="I2700" s="96" t="s">
        <v>38</v>
      </c>
      <c r="J2700" s="19">
        <v>0</v>
      </c>
      <c r="K2700" s="19">
        <v>0</v>
      </c>
      <c r="L2700" t="str">
        <f>VLOOKUP(LEFT(A2700,FIND("-",A2700)-1),MASTER!A:C,2,FALSE())</f>
        <v>Gold</v>
      </c>
      <c r="M2700" t="str">
        <f>VLOOKUP(LEFT(A2700,FIND("-",A2700)-1),MASTER!A:C,3,FALSE())</f>
        <v>Purchase</v>
      </c>
      <c r="N2700" t="str">
        <f t="shared" si="223"/>
        <v/>
      </c>
      <c r="O2700" t="str">
        <f t="shared" si="224"/>
        <v/>
      </c>
      <c r="P2700">
        <f t="shared" si="225"/>
        <v>0</v>
      </c>
      <c r="Q2700">
        <f t="shared" si="226"/>
        <v>0</v>
      </c>
      <c r="R2700">
        <f t="shared" si="227"/>
        <v>0</v>
      </c>
    </row>
    <row r="2701" spans="1:18" ht="15" customHeight="1">
      <c r="A2701" s="17" t="s">
        <v>270</v>
      </c>
      <c r="B2701" s="17" t="s">
        <v>247</v>
      </c>
      <c r="C2701" s="17" t="s">
        <v>464</v>
      </c>
      <c r="D2701" s="17" t="s">
        <v>469</v>
      </c>
      <c r="E2701" s="96" t="s">
        <v>38</v>
      </c>
      <c r="F2701" s="96" t="s">
        <v>38</v>
      </c>
      <c r="G2701" s="19">
        <v>7740.7</v>
      </c>
      <c r="H2701" s="96" t="s">
        <v>38</v>
      </c>
      <c r="I2701" s="96" t="s">
        <v>38</v>
      </c>
      <c r="J2701" s="19">
        <v>0</v>
      </c>
      <c r="K2701" s="19">
        <v>0</v>
      </c>
      <c r="L2701" t="str">
        <f>VLOOKUP(LEFT(A2701,FIND("-",A2701)-1),MASTER!A:C,2,FALSE())</f>
        <v>Gold</v>
      </c>
      <c r="M2701" t="str">
        <f>VLOOKUP(LEFT(A2701,FIND("-",A2701)-1),MASTER!A:C,3,FALSE())</f>
        <v>Purchase</v>
      </c>
      <c r="N2701" t="str">
        <f t="shared" si="223"/>
        <v/>
      </c>
      <c r="O2701" t="str">
        <f t="shared" si="224"/>
        <v/>
      </c>
      <c r="P2701">
        <f t="shared" si="225"/>
        <v>0</v>
      </c>
      <c r="Q2701">
        <f t="shared" si="226"/>
        <v>0</v>
      </c>
      <c r="R2701">
        <f t="shared" si="227"/>
        <v>0</v>
      </c>
    </row>
    <row r="2702" spans="1:18" ht="15" customHeight="1">
      <c r="A2702" s="17" t="s">
        <v>270</v>
      </c>
      <c r="B2702" s="17" t="s">
        <v>247</v>
      </c>
      <c r="C2702" s="17" t="s">
        <v>464</v>
      </c>
      <c r="D2702" s="17" t="s">
        <v>468</v>
      </c>
      <c r="E2702" s="96" t="s">
        <v>38</v>
      </c>
      <c r="F2702" s="96" t="s">
        <v>38</v>
      </c>
      <c r="G2702" s="19">
        <v>0.75</v>
      </c>
      <c r="H2702" s="96" t="s">
        <v>38</v>
      </c>
      <c r="I2702" s="96" t="s">
        <v>38</v>
      </c>
      <c r="J2702" s="19">
        <v>0</v>
      </c>
      <c r="K2702" s="19">
        <v>0</v>
      </c>
      <c r="L2702" t="str">
        <f>VLOOKUP(LEFT(A2702,FIND("-",A2702)-1),MASTER!A:C,2,FALSE())</f>
        <v>Gold</v>
      </c>
      <c r="M2702" t="str">
        <f>VLOOKUP(LEFT(A2702,FIND("-",A2702)-1),MASTER!A:C,3,FALSE())</f>
        <v>Purchase</v>
      </c>
      <c r="N2702" t="str">
        <f t="shared" si="223"/>
        <v/>
      </c>
      <c r="O2702" t="str">
        <f t="shared" si="224"/>
        <v/>
      </c>
      <c r="P2702">
        <f t="shared" si="225"/>
        <v>0</v>
      </c>
      <c r="Q2702">
        <f t="shared" si="226"/>
        <v>0</v>
      </c>
      <c r="R2702">
        <f t="shared" si="227"/>
        <v>0</v>
      </c>
    </row>
    <row r="2703" spans="1:18" ht="15" customHeight="1">
      <c r="A2703" s="17" t="s">
        <v>270</v>
      </c>
      <c r="B2703" s="17" t="s">
        <v>247</v>
      </c>
      <c r="C2703" s="17" t="s">
        <v>464</v>
      </c>
      <c r="D2703" s="17" t="s">
        <v>469</v>
      </c>
      <c r="E2703" s="96" t="s">
        <v>38</v>
      </c>
      <c r="F2703" s="96" t="s">
        <v>38</v>
      </c>
      <c r="G2703" s="19">
        <v>0.75</v>
      </c>
      <c r="H2703" s="96" t="s">
        <v>38</v>
      </c>
      <c r="I2703" s="96" t="s">
        <v>38</v>
      </c>
      <c r="J2703" s="19">
        <v>0</v>
      </c>
      <c r="K2703" s="19">
        <v>0</v>
      </c>
      <c r="L2703" t="str">
        <f>VLOOKUP(LEFT(A2703,FIND("-",A2703)-1),MASTER!A:C,2,FALSE())</f>
        <v>Gold</v>
      </c>
      <c r="M2703" t="str">
        <f>VLOOKUP(LEFT(A2703,FIND("-",A2703)-1),MASTER!A:C,3,FALSE())</f>
        <v>Purchase</v>
      </c>
      <c r="N2703" t="str">
        <f t="shared" si="223"/>
        <v/>
      </c>
      <c r="O2703" t="str">
        <f t="shared" si="224"/>
        <v/>
      </c>
      <c r="P2703">
        <f t="shared" si="225"/>
        <v>0</v>
      </c>
      <c r="Q2703">
        <f t="shared" si="226"/>
        <v>0</v>
      </c>
      <c r="R2703">
        <f t="shared" si="227"/>
        <v>0</v>
      </c>
    </row>
    <row r="2704" spans="1:18" ht="15" customHeight="1">
      <c r="A2704" s="17" t="s">
        <v>270</v>
      </c>
      <c r="B2704" s="17" t="s">
        <v>247</v>
      </c>
      <c r="C2704" s="17" t="s">
        <v>464</v>
      </c>
      <c r="D2704" s="17" t="s">
        <v>470</v>
      </c>
      <c r="E2704" s="96" t="s">
        <v>38</v>
      </c>
      <c r="F2704" s="96" t="s">
        <v>38</v>
      </c>
      <c r="G2704" s="19">
        <v>64.08</v>
      </c>
      <c r="H2704" s="96" t="s">
        <v>38</v>
      </c>
      <c r="I2704" s="96" t="s">
        <v>38</v>
      </c>
      <c r="J2704" s="19">
        <v>0</v>
      </c>
      <c r="K2704" s="19">
        <v>0</v>
      </c>
      <c r="L2704" t="str">
        <f>VLOOKUP(LEFT(A2704,FIND("-",A2704)-1),MASTER!A:C,2,FALSE())</f>
        <v>Gold</v>
      </c>
      <c r="M2704" t="str">
        <f>VLOOKUP(LEFT(A2704,FIND("-",A2704)-1),MASTER!A:C,3,FALSE())</f>
        <v>Purchase</v>
      </c>
      <c r="N2704" t="str">
        <f t="shared" si="223"/>
        <v/>
      </c>
      <c r="O2704" t="str">
        <f t="shared" si="224"/>
        <v/>
      </c>
      <c r="P2704">
        <f t="shared" si="225"/>
        <v>0</v>
      </c>
      <c r="Q2704">
        <f t="shared" si="226"/>
        <v>0</v>
      </c>
      <c r="R2704">
        <f t="shared" si="227"/>
        <v>0</v>
      </c>
    </row>
    <row r="2705" spans="1:18" ht="15" customHeight="1">
      <c r="A2705" s="17" t="s">
        <v>270</v>
      </c>
      <c r="B2705" s="17" t="s">
        <v>247</v>
      </c>
      <c r="C2705" s="17" t="s">
        <v>464</v>
      </c>
      <c r="D2705" s="17" t="s">
        <v>471</v>
      </c>
      <c r="E2705" s="96" t="s">
        <v>38</v>
      </c>
      <c r="F2705" s="96" t="s">
        <v>38</v>
      </c>
      <c r="G2705" s="19">
        <v>64.08</v>
      </c>
      <c r="H2705" s="96" t="s">
        <v>38</v>
      </c>
      <c r="I2705" s="96" t="s">
        <v>38</v>
      </c>
      <c r="J2705" s="19">
        <v>0</v>
      </c>
      <c r="K2705" s="19">
        <v>0</v>
      </c>
      <c r="L2705" t="str">
        <f>VLOOKUP(LEFT(A2705,FIND("-",A2705)-1),MASTER!A:C,2,FALSE())</f>
        <v>Gold</v>
      </c>
      <c r="M2705" t="str">
        <f>VLOOKUP(LEFT(A2705,FIND("-",A2705)-1),MASTER!A:C,3,FALSE())</f>
        <v>Purchase</v>
      </c>
      <c r="N2705" t="str">
        <f t="shared" si="223"/>
        <v/>
      </c>
      <c r="O2705" t="str">
        <f t="shared" si="224"/>
        <v/>
      </c>
      <c r="P2705">
        <f t="shared" si="225"/>
        <v>0</v>
      </c>
      <c r="Q2705">
        <f t="shared" si="226"/>
        <v>0</v>
      </c>
      <c r="R2705">
        <f t="shared" si="227"/>
        <v>0</v>
      </c>
    </row>
    <row r="2706" spans="1:18" ht="15" customHeight="1">
      <c r="A2706" s="17" t="s">
        <v>270</v>
      </c>
      <c r="B2706" s="17" t="s">
        <v>247</v>
      </c>
      <c r="C2706" s="17" t="s">
        <v>464</v>
      </c>
      <c r="D2706" s="17" t="s">
        <v>42</v>
      </c>
      <c r="E2706" s="96" t="s">
        <v>38</v>
      </c>
      <c r="F2706" s="96" t="s">
        <v>38</v>
      </c>
      <c r="G2706" s="19">
        <v>0</v>
      </c>
      <c r="H2706" s="96" t="s">
        <v>38</v>
      </c>
      <c r="I2706" s="96" t="s">
        <v>38</v>
      </c>
      <c r="J2706" s="19">
        <v>0.05</v>
      </c>
      <c r="K2706" s="19">
        <v>0</v>
      </c>
      <c r="L2706" t="str">
        <f>VLOOKUP(LEFT(A2706,FIND("-",A2706)-1),MASTER!A:C,2,FALSE())</f>
        <v>Gold</v>
      </c>
      <c r="M2706" t="str">
        <f>VLOOKUP(LEFT(A2706,FIND("-",A2706)-1),MASTER!A:C,3,FALSE())</f>
        <v>Purchase</v>
      </c>
      <c r="N2706" t="str">
        <f t="shared" si="223"/>
        <v/>
      </c>
      <c r="O2706" t="str">
        <f t="shared" si="224"/>
        <v/>
      </c>
      <c r="P2706">
        <f t="shared" si="225"/>
        <v>0</v>
      </c>
      <c r="Q2706">
        <f t="shared" si="226"/>
        <v>0</v>
      </c>
      <c r="R2706">
        <f t="shared" si="227"/>
        <v>0</v>
      </c>
    </row>
    <row r="2707" spans="1:18" ht="15" customHeight="1">
      <c r="A2707" s="17" t="s">
        <v>270</v>
      </c>
      <c r="B2707" s="17" t="s">
        <v>247</v>
      </c>
      <c r="C2707" s="17" t="s">
        <v>464</v>
      </c>
      <c r="D2707" s="17" t="s">
        <v>43</v>
      </c>
      <c r="E2707" s="96" t="s">
        <v>38</v>
      </c>
      <c r="F2707" s="96" t="s">
        <v>38</v>
      </c>
      <c r="G2707" s="19">
        <v>0</v>
      </c>
      <c r="H2707" s="96" t="s">
        <v>38</v>
      </c>
      <c r="I2707" s="96" t="s">
        <v>38</v>
      </c>
      <c r="J2707" s="19">
        <v>11647967</v>
      </c>
      <c r="K2707" s="19">
        <v>0</v>
      </c>
      <c r="L2707" t="str">
        <f>VLOOKUP(LEFT(A2707,FIND("-",A2707)-1),MASTER!A:C,2,FALSE())</f>
        <v>Gold</v>
      </c>
      <c r="M2707" t="str">
        <f>VLOOKUP(LEFT(A2707,FIND("-",A2707)-1),MASTER!A:C,3,FALSE())</f>
        <v>Purchase</v>
      </c>
      <c r="N2707" t="str">
        <f t="shared" si="223"/>
        <v/>
      </c>
      <c r="O2707" t="str">
        <f t="shared" si="224"/>
        <v/>
      </c>
      <c r="P2707">
        <f t="shared" si="225"/>
        <v>0</v>
      </c>
      <c r="Q2707">
        <f t="shared" si="226"/>
        <v>0</v>
      </c>
      <c r="R2707">
        <f t="shared" si="227"/>
        <v>0</v>
      </c>
    </row>
    <row r="2708" spans="1:18" ht="15" customHeight="1">
      <c r="A2708" s="17" t="s">
        <v>270</v>
      </c>
      <c r="B2708" s="17" t="s">
        <v>247</v>
      </c>
      <c r="C2708" s="17" t="s">
        <v>464</v>
      </c>
      <c r="D2708" s="17" t="s">
        <v>43</v>
      </c>
      <c r="E2708" s="96" t="s">
        <v>38</v>
      </c>
      <c r="F2708" s="96" t="s">
        <v>38</v>
      </c>
      <c r="G2708" s="19">
        <v>11309</v>
      </c>
      <c r="H2708" s="96" t="s">
        <v>38</v>
      </c>
      <c r="I2708" s="96" t="s">
        <v>38</v>
      </c>
      <c r="J2708" s="19">
        <v>0</v>
      </c>
      <c r="K2708" s="19">
        <v>0</v>
      </c>
      <c r="L2708" t="str">
        <f>VLOOKUP(LEFT(A2708,FIND("-",A2708)-1),MASTER!A:C,2,FALSE())</f>
        <v>Gold</v>
      </c>
      <c r="M2708" t="str">
        <f>VLOOKUP(LEFT(A2708,FIND("-",A2708)-1),MASTER!A:C,3,FALSE())</f>
        <v>Purchase</v>
      </c>
      <c r="N2708" t="str">
        <f t="shared" si="223"/>
        <v/>
      </c>
      <c r="O2708" t="str">
        <f t="shared" si="224"/>
        <v/>
      </c>
      <c r="P2708">
        <f t="shared" si="225"/>
        <v>0</v>
      </c>
      <c r="Q2708">
        <f t="shared" si="226"/>
        <v>0</v>
      </c>
      <c r="R2708">
        <f t="shared" si="227"/>
        <v>0</v>
      </c>
    </row>
    <row r="2709" spans="1:18" ht="15" customHeight="1">
      <c r="A2709" s="17" t="s">
        <v>270</v>
      </c>
      <c r="B2709" s="17" t="s">
        <v>247</v>
      </c>
      <c r="C2709" s="17" t="s">
        <v>464</v>
      </c>
      <c r="D2709" s="17" t="s">
        <v>453</v>
      </c>
      <c r="E2709" s="96" t="s">
        <v>38</v>
      </c>
      <c r="F2709" s="96" t="s">
        <v>38</v>
      </c>
      <c r="G2709" s="19">
        <v>0</v>
      </c>
      <c r="H2709" s="96" t="s">
        <v>38</v>
      </c>
      <c r="I2709" s="96" t="s">
        <v>38</v>
      </c>
      <c r="J2709" s="19">
        <v>11309</v>
      </c>
      <c r="K2709" s="19">
        <v>0</v>
      </c>
      <c r="L2709" t="str">
        <f>VLOOKUP(LEFT(A2709,FIND("-",A2709)-1),MASTER!A:C,2,FALSE())</f>
        <v>Gold</v>
      </c>
      <c r="M2709" t="str">
        <f>VLOOKUP(LEFT(A2709,FIND("-",A2709)-1),MASTER!A:C,3,FALSE())</f>
        <v>Purchase</v>
      </c>
      <c r="N2709" t="str">
        <f t="shared" si="223"/>
        <v/>
      </c>
      <c r="O2709" t="str">
        <f t="shared" si="224"/>
        <v/>
      </c>
      <c r="P2709">
        <f t="shared" si="225"/>
        <v>0</v>
      </c>
      <c r="Q2709">
        <f t="shared" si="226"/>
        <v>0</v>
      </c>
      <c r="R2709">
        <f t="shared" si="227"/>
        <v>0</v>
      </c>
    </row>
    <row r="2710" spans="1:18" ht="15" customHeight="1">
      <c r="A2710" s="17" t="s">
        <v>271</v>
      </c>
      <c r="B2710" s="17" t="s">
        <v>247</v>
      </c>
      <c r="C2710" s="17" t="s">
        <v>464</v>
      </c>
      <c r="D2710" s="17" t="s">
        <v>465</v>
      </c>
      <c r="E2710" s="97">
        <v>943.53099999999995</v>
      </c>
      <c r="F2710" s="19">
        <v>6870</v>
      </c>
      <c r="G2710" s="19">
        <v>6478975.9299999997</v>
      </c>
      <c r="H2710" s="96" t="s">
        <v>38</v>
      </c>
      <c r="I2710" s="19">
        <v>0</v>
      </c>
      <c r="J2710" s="19">
        <v>0</v>
      </c>
      <c r="K2710" s="19">
        <v>6478975.9299999997</v>
      </c>
      <c r="L2710" t="str">
        <f>VLOOKUP(LEFT(A2710,FIND("-",A2710)-1),MASTER!A:C,2,FALSE())</f>
        <v>Gold</v>
      </c>
      <c r="M2710" t="str">
        <f>VLOOKUP(LEFT(A2710,FIND("-",A2710)-1),MASTER!A:C,3,FALSE())</f>
        <v>Purchase</v>
      </c>
      <c r="N2710">
        <f t="shared" si="223"/>
        <v>943.53099999999995</v>
      </c>
      <c r="O2710">
        <f t="shared" si="224"/>
        <v>6870</v>
      </c>
      <c r="P2710">
        <f t="shared" si="225"/>
        <v>6482057.9699999997</v>
      </c>
      <c r="Q2710">
        <f t="shared" si="226"/>
        <v>0</v>
      </c>
      <c r="R2710">
        <f t="shared" si="227"/>
        <v>6482057.9699999997</v>
      </c>
    </row>
    <row r="2711" spans="1:18" ht="15" customHeight="1">
      <c r="A2711" s="17" t="s">
        <v>271</v>
      </c>
      <c r="B2711" s="17" t="s">
        <v>247</v>
      </c>
      <c r="C2711" s="17" t="s">
        <v>464</v>
      </c>
      <c r="D2711" s="17" t="s">
        <v>466</v>
      </c>
      <c r="E2711" s="96" t="s">
        <v>38</v>
      </c>
      <c r="F2711" s="96" t="s">
        <v>38</v>
      </c>
      <c r="G2711" s="19">
        <v>401551.5</v>
      </c>
      <c r="H2711" s="96" t="s">
        <v>38</v>
      </c>
      <c r="I2711" s="96" t="s">
        <v>38</v>
      </c>
      <c r="J2711" s="19">
        <v>0</v>
      </c>
      <c r="K2711" s="19">
        <v>401551.5</v>
      </c>
      <c r="L2711" t="str">
        <f>VLOOKUP(LEFT(A2711,FIND("-",A2711)-1),MASTER!A:C,2,FALSE())</f>
        <v>Gold</v>
      </c>
      <c r="M2711" t="str">
        <f>VLOOKUP(LEFT(A2711,FIND("-",A2711)-1),MASTER!A:C,3,FALSE())</f>
        <v>Purchase</v>
      </c>
      <c r="N2711" t="str">
        <f t="shared" si="223"/>
        <v/>
      </c>
      <c r="O2711" t="str">
        <f t="shared" si="224"/>
        <v/>
      </c>
      <c r="P2711">
        <f t="shared" si="225"/>
        <v>0</v>
      </c>
      <c r="Q2711">
        <f t="shared" si="226"/>
        <v>0</v>
      </c>
      <c r="R2711">
        <f t="shared" si="227"/>
        <v>0</v>
      </c>
    </row>
    <row r="2712" spans="1:18" ht="15" customHeight="1">
      <c r="A2712" s="17" t="s">
        <v>271</v>
      </c>
      <c r="B2712" s="17" t="s">
        <v>247</v>
      </c>
      <c r="C2712" s="17" t="s">
        <v>464</v>
      </c>
      <c r="D2712" s="17" t="s">
        <v>467</v>
      </c>
      <c r="E2712" s="96" t="s">
        <v>38</v>
      </c>
      <c r="F2712" s="96" t="s">
        <v>38</v>
      </c>
      <c r="G2712" s="19">
        <v>40298.120000000003</v>
      </c>
      <c r="H2712" s="96" t="s">
        <v>38</v>
      </c>
      <c r="I2712" s="96" t="s">
        <v>38</v>
      </c>
      <c r="J2712" s="19">
        <v>0</v>
      </c>
      <c r="K2712" s="19">
        <v>40298.120000000003</v>
      </c>
      <c r="L2712" t="str">
        <f>VLOOKUP(LEFT(A2712,FIND("-",A2712)-1),MASTER!A:C,2,FALSE())</f>
        <v>Gold</v>
      </c>
      <c r="M2712" t="str">
        <f>VLOOKUP(LEFT(A2712,FIND("-",A2712)-1),MASTER!A:C,3,FALSE())</f>
        <v>Purchase</v>
      </c>
      <c r="N2712" t="str">
        <f t="shared" si="223"/>
        <v/>
      </c>
      <c r="O2712" t="str">
        <f t="shared" si="224"/>
        <v/>
      </c>
      <c r="P2712">
        <f t="shared" si="225"/>
        <v>0</v>
      </c>
      <c r="Q2712">
        <f t="shared" si="226"/>
        <v>0</v>
      </c>
      <c r="R2712">
        <f t="shared" si="227"/>
        <v>0</v>
      </c>
    </row>
    <row r="2713" spans="1:18" ht="15" customHeight="1">
      <c r="A2713" s="17" t="s">
        <v>271</v>
      </c>
      <c r="B2713" s="17" t="s">
        <v>247</v>
      </c>
      <c r="C2713" s="17" t="s">
        <v>464</v>
      </c>
      <c r="D2713" s="17" t="s">
        <v>472</v>
      </c>
      <c r="E2713" s="96" t="s">
        <v>38</v>
      </c>
      <c r="F2713" s="96" t="s">
        <v>38</v>
      </c>
      <c r="G2713" s="19">
        <v>10.25</v>
      </c>
      <c r="H2713" s="96" t="s">
        <v>38</v>
      </c>
      <c r="I2713" s="96" t="s">
        <v>38</v>
      </c>
      <c r="J2713" s="19">
        <v>0</v>
      </c>
      <c r="K2713" s="19">
        <v>10.25</v>
      </c>
      <c r="L2713" t="str">
        <f>VLOOKUP(LEFT(A2713,FIND("-",A2713)-1),MASTER!A:C,2,FALSE())</f>
        <v>Gold</v>
      </c>
      <c r="M2713" t="str">
        <f>VLOOKUP(LEFT(A2713,FIND("-",A2713)-1),MASTER!A:C,3,FALSE())</f>
        <v>Purchase</v>
      </c>
      <c r="N2713" t="str">
        <f t="shared" si="223"/>
        <v/>
      </c>
      <c r="O2713" t="str">
        <f t="shared" si="224"/>
        <v/>
      </c>
      <c r="P2713">
        <f t="shared" si="225"/>
        <v>0</v>
      </c>
      <c r="Q2713">
        <f t="shared" si="226"/>
        <v>0</v>
      </c>
      <c r="R2713">
        <f t="shared" si="227"/>
        <v>0</v>
      </c>
    </row>
    <row r="2714" spans="1:18" ht="15" customHeight="1">
      <c r="A2714" s="17" t="s">
        <v>271</v>
      </c>
      <c r="B2714" s="17" t="s">
        <v>247</v>
      </c>
      <c r="C2714" s="17" t="s">
        <v>464</v>
      </c>
      <c r="D2714" s="17" t="s">
        <v>450</v>
      </c>
      <c r="E2714" s="96" t="s">
        <v>38</v>
      </c>
      <c r="F2714" s="96" t="s">
        <v>38</v>
      </c>
      <c r="G2714" s="19">
        <v>3076.04</v>
      </c>
      <c r="H2714" s="96" t="s">
        <v>38</v>
      </c>
      <c r="I2714" s="96" t="s">
        <v>38</v>
      </c>
      <c r="J2714" s="19">
        <v>0</v>
      </c>
      <c r="K2714" s="19">
        <v>3076.04</v>
      </c>
      <c r="L2714" t="str">
        <f>VLOOKUP(LEFT(A2714,FIND("-",A2714)-1),MASTER!A:C,2,FALSE())</f>
        <v>Gold</v>
      </c>
      <c r="M2714" t="str">
        <f>VLOOKUP(LEFT(A2714,FIND("-",A2714)-1),MASTER!A:C,3,FALSE())</f>
        <v>Purchase</v>
      </c>
      <c r="N2714" t="str">
        <f t="shared" si="223"/>
        <v/>
      </c>
      <c r="O2714" t="str">
        <f t="shared" si="224"/>
        <v/>
      </c>
      <c r="P2714">
        <f t="shared" si="225"/>
        <v>0</v>
      </c>
      <c r="Q2714">
        <f t="shared" si="226"/>
        <v>0</v>
      </c>
      <c r="R2714">
        <f t="shared" si="227"/>
        <v>0</v>
      </c>
    </row>
    <row r="2715" spans="1:18" ht="15" customHeight="1">
      <c r="A2715" s="17" t="s">
        <v>271</v>
      </c>
      <c r="B2715" s="17" t="s">
        <v>247</v>
      </c>
      <c r="C2715" s="17" t="s">
        <v>464</v>
      </c>
      <c r="D2715" s="17" t="s">
        <v>473</v>
      </c>
      <c r="E2715" s="96" t="s">
        <v>38</v>
      </c>
      <c r="F2715" s="96" t="s">
        <v>38</v>
      </c>
      <c r="G2715" s="19">
        <v>11.87</v>
      </c>
      <c r="H2715" s="96" t="s">
        <v>38</v>
      </c>
      <c r="I2715" s="96" t="s">
        <v>38</v>
      </c>
      <c r="J2715" s="19">
        <v>0</v>
      </c>
      <c r="K2715" s="19">
        <v>11.87</v>
      </c>
      <c r="L2715" t="str">
        <f>VLOOKUP(LEFT(A2715,FIND("-",A2715)-1),MASTER!A:C,2,FALSE())</f>
        <v>Gold</v>
      </c>
      <c r="M2715" t="str">
        <f>VLOOKUP(LEFT(A2715,FIND("-",A2715)-1),MASTER!A:C,3,FALSE())</f>
        <v>Purchase</v>
      </c>
      <c r="N2715" t="str">
        <f t="shared" si="223"/>
        <v/>
      </c>
      <c r="O2715" t="str">
        <f t="shared" si="224"/>
        <v/>
      </c>
      <c r="P2715">
        <f t="shared" si="225"/>
        <v>0</v>
      </c>
      <c r="Q2715">
        <f t="shared" si="226"/>
        <v>0</v>
      </c>
      <c r="R2715">
        <f t="shared" si="227"/>
        <v>0</v>
      </c>
    </row>
    <row r="2716" spans="1:18" ht="15" customHeight="1">
      <c r="A2716" s="17" t="s">
        <v>271</v>
      </c>
      <c r="B2716" s="17" t="s">
        <v>247</v>
      </c>
      <c r="C2716" s="17" t="s">
        <v>464</v>
      </c>
      <c r="D2716" s="17" t="s">
        <v>468</v>
      </c>
      <c r="E2716" s="96" t="s">
        <v>38</v>
      </c>
      <c r="F2716" s="96" t="s">
        <v>38</v>
      </c>
      <c r="G2716" s="19">
        <v>97184.639999999999</v>
      </c>
      <c r="H2716" s="96" t="s">
        <v>38</v>
      </c>
      <c r="I2716" s="96" t="s">
        <v>38</v>
      </c>
      <c r="J2716" s="19">
        <v>0</v>
      </c>
      <c r="K2716" s="19">
        <v>0</v>
      </c>
      <c r="L2716" t="str">
        <f>VLOOKUP(LEFT(A2716,FIND("-",A2716)-1),MASTER!A:C,2,FALSE())</f>
        <v>Gold</v>
      </c>
      <c r="M2716" t="str">
        <f>VLOOKUP(LEFT(A2716,FIND("-",A2716)-1),MASTER!A:C,3,FALSE())</f>
        <v>Purchase</v>
      </c>
      <c r="N2716" t="str">
        <f t="shared" si="223"/>
        <v/>
      </c>
      <c r="O2716" t="str">
        <f t="shared" si="224"/>
        <v/>
      </c>
      <c r="P2716">
        <f t="shared" si="225"/>
        <v>0</v>
      </c>
      <c r="Q2716">
        <f t="shared" si="226"/>
        <v>0</v>
      </c>
      <c r="R2716">
        <f t="shared" si="227"/>
        <v>0</v>
      </c>
    </row>
    <row r="2717" spans="1:18" ht="15" customHeight="1">
      <c r="A2717" s="17" t="s">
        <v>271</v>
      </c>
      <c r="B2717" s="17" t="s">
        <v>247</v>
      </c>
      <c r="C2717" s="17" t="s">
        <v>464</v>
      </c>
      <c r="D2717" s="17" t="s">
        <v>469</v>
      </c>
      <c r="E2717" s="96" t="s">
        <v>38</v>
      </c>
      <c r="F2717" s="96" t="s">
        <v>38</v>
      </c>
      <c r="G2717" s="19">
        <v>97184.639999999999</v>
      </c>
      <c r="H2717" s="96" t="s">
        <v>38</v>
      </c>
      <c r="I2717" s="96" t="s">
        <v>38</v>
      </c>
      <c r="J2717" s="19">
        <v>0</v>
      </c>
      <c r="K2717" s="19">
        <v>0</v>
      </c>
      <c r="L2717" t="str">
        <f>VLOOKUP(LEFT(A2717,FIND("-",A2717)-1),MASTER!A:C,2,FALSE())</f>
        <v>Gold</v>
      </c>
      <c r="M2717" t="str">
        <f>VLOOKUP(LEFT(A2717,FIND("-",A2717)-1),MASTER!A:C,3,FALSE())</f>
        <v>Purchase</v>
      </c>
      <c r="N2717" t="str">
        <f t="shared" si="223"/>
        <v/>
      </c>
      <c r="O2717" t="str">
        <f t="shared" si="224"/>
        <v/>
      </c>
      <c r="P2717">
        <f t="shared" si="225"/>
        <v>0</v>
      </c>
      <c r="Q2717">
        <f t="shared" si="226"/>
        <v>0</v>
      </c>
      <c r="R2717">
        <f t="shared" si="227"/>
        <v>0</v>
      </c>
    </row>
    <row r="2718" spans="1:18" ht="15" customHeight="1">
      <c r="A2718" s="17" t="s">
        <v>271</v>
      </c>
      <c r="B2718" s="17" t="s">
        <v>247</v>
      </c>
      <c r="C2718" s="17" t="s">
        <v>464</v>
      </c>
      <c r="D2718" s="17" t="s">
        <v>468</v>
      </c>
      <c r="E2718" s="96" t="s">
        <v>38</v>
      </c>
      <c r="F2718" s="96" t="s">
        <v>38</v>
      </c>
      <c r="G2718" s="19">
        <v>6023.27</v>
      </c>
      <c r="H2718" s="96" t="s">
        <v>38</v>
      </c>
      <c r="I2718" s="96" t="s">
        <v>38</v>
      </c>
      <c r="J2718" s="19">
        <v>0</v>
      </c>
      <c r="K2718" s="19">
        <v>0</v>
      </c>
      <c r="L2718" t="str">
        <f>VLOOKUP(LEFT(A2718,FIND("-",A2718)-1),MASTER!A:C,2,FALSE())</f>
        <v>Gold</v>
      </c>
      <c r="M2718" t="str">
        <f>VLOOKUP(LEFT(A2718,FIND("-",A2718)-1),MASTER!A:C,3,FALSE())</f>
        <v>Purchase</v>
      </c>
      <c r="N2718" t="str">
        <f t="shared" si="223"/>
        <v/>
      </c>
      <c r="O2718" t="str">
        <f t="shared" si="224"/>
        <v/>
      </c>
      <c r="P2718">
        <f t="shared" si="225"/>
        <v>0</v>
      </c>
      <c r="Q2718">
        <f t="shared" si="226"/>
        <v>0</v>
      </c>
      <c r="R2718">
        <f t="shared" si="227"/>
        <v>0</v>
      </c>
    </row>
    <row r="2719" spans="1:18" ht="15" customHeight="1">
      <c r="A2719" s="17" t="s">
        <v>271</v>
      </c>
      <c r="B2719" s="17" t="s">
        <v>247</v>
      </c>
      <c r="C2719" s="17" t="s">
        <v>464</v>
      </c>
      <c r="D2719" s="17" t="s">
        <v>469</v>
      </c>
      <c r="E2719" s="96" t="s">
        <v>38</v>
      </c>
      <c r="F2719" s="96" t="s">
        <v>38</v>
      </c>
      <c r="G2719" s="19">
        <v>6023.27</v>
      </c>
      <c r="H2719" s="96" t="s">
        <v>38</v>
      </c>
      <c r="I2719" s="96" t="s">
        <v>38</v>
      </c>
      <c r="J2719" s="19">
        <v>0</v>
      </c>
      <c r="K2719" s="19">
        <v>0</v>
      </c>
      <c r="L2719" t="str">
        <f>VLOOKUP(LEFT(A2719,FIND("-",A2719)-1),MASTER!A:C,2,FALSE())</f>
        <v>Gold</v>
      </c>
      <c r="M2719" t="str">
        <f>VLOOKUP(LEFT(A2719,FIND("-",A2719)-1),MASTER!A:C,3,FALSE())</f>
        <v>Purchase</v>
      </c>
      <c r="N2719" t="str">
        <f t="shared" si="223"/>
        <v/>
      </c>
      <c r="O2719" t="str">
        <f t="shared" si="224"/>
        <v/>
      </c>
      <c r="P2719">
        <f t="shared" si="225"/>
        <v>0</v>
      </c>
      <c r="Q2719">
        <f t="shared" si="226"/>
        <v>0</v>
      </c>
      <c r="R2719">
        <f t="shared" si="227"/>
        <v>0</v>
      </c>
    </row>
    <row r="2720" spans="1:18" ht="15" customHeight="1">
      <c r="A2720" s="17" t="s">
        <v>271</v>
      </c>
      <c r="B2720" s="17" t="s">
        <v>247</v>
      </c>
      <c r="C2720" s="17" t="s">
        <v>464</v>
      </c>
      <c r="D2720" s="17" t="s">
        <v>470</v>
      </c>
      <c r="E2720" s="96" t="s">
        <v>38</v>
      </c>
      <c r="F2720" s="96" t="s">
        <v>38</v>
      </c>
      <c r="G2720" s="19">
        <v>604.47</v>
      </c>
      <c r="H2720" s="96" t="s">
        <v>38</v>
      </c>
      <c r="I2720" s="96" t="s">
        <v>38</v>
      </c>
      <c r="J2720" s="19">
        <v>0</v>
      </c>
      <c r="K2720" s="19">
        <v>0</v>
      </c>
      <c r="L2720" t="str">
        <f>VLOOKUP(LEFT(A2720,FIND("-",A2720)-1),MASTER!A:C,2,FALSE())</f>
        <v>Gold</v>
      </c>
      <c r="M2720" t="str">
        <f>VLOOKUP(LEFT(A2720,FIND("-",A2720)-1),MASTER!A:C,3,FALSE())</f>
        <v>Purchase</v>
      </c>
      <c r="N2720" t="str">
        <f t="shared" si="223"/>
        <v/>
      </c>
      <c r="O2720" t="str">
        <f t="shared" si="224"/>
        <v/>
      </c>
      <c r="P2720">
        <f t="shared" si="225"/>
        <v>0</v>
      </c>
      <c r="Q2720">
        <f t="shared" si="226"/>
        <v>0</v>
      </c>
      <c r="R2720">
        <f t="shared" si="227"/>
        <v>0</v>
      </c>
    </row>
    <row r="2721" spans="1:18" ht="15" customHeight="1">
      <c r="A2721" s="17" t="s">
        <v>271</v>
      </c>
      <c r="B2721" s="17" t="s">
        <v>247</v>
      </c>
      <c r="C2721" s="17" t="s">
        <v>464</v>
      </c>
      <c r="D2721" s="17" t="s">
        <v>471</v>
      </c>
      <c r="E2721" s="96" t="s">
        <v>38</v>
      </c>
      <c r="F2721" s="96" t="s">
        <v>38</v>
      </c>
      <c r="G2721" s="19">
        <v>604.47</v>
      </c>
      <c r="H2721" s="96" t="s">
        <v>38</v>
      </c>
      <c r="I2721" s="96" t="s">
        <v>38</v>
      </c>
      <c r="J2721" s="19">
        <v>0</v>
      </c>
      <c r="K2721" s="19">
        <v>0</v>
      </c>
      <c r="L2721" t="str">
        <f>VLOOKUP(LEFT(A2721,FIND("-",A2721)-1),MASTER!A:C,2,FALSE())</f>
        <v>Gold</v>
      </c>
      <c r="M2721" t="str">
        <f>VLOOKUP(LEFT(A2721,FIND("-",A2721)-1),MASTER!A:C,3,FALSE())</f>
        <v>Purchase</v>
      </c>
      <c r="N2721" t="str">
        <f t="shared" si="223"/>
        <v/>
      </c>
      <c r="O2721" t="str">
        <f t="shared" si="224"/>
        <v/>
      </c>
      <c r="P2721">
        <f t="shared" si="225"/>
        <v>0</v>
      </c>
      <c r="Q2721">
        <f t="shared" si="226"/>
        <v>0</v>
      </c>
      <c r="R2721">
        <f t="shared" si="227"/>
        <v>0</v>
      </c>
    </row>
    <row r="2722" spans="1:18" ht="15" customHeight="1">
      <c r="A2722" s="17" t="s">
        <v>271</v>
      </c>
      <c r="B2722" s="17" t="s">
        <v>247</v>
      </c>
      <c r="C2722" s="17" t="s">
        <v>464</v>
      </c>
      <c r="D2722" s="17" t="s">
        <v>468</v>
      </c>
      <c r="E2722" s="96" t="s">
        <v>38</v>
      </c>
      <c r="F2722" s="96" t="s">
        <v>38</v>
      </c>
      <c r="G2722" s="19">
        <v>0.15</v>
      </c>
      <c r="H2722" s="96" t="s">
        <v>38</v>
      </c>
      <c r="I2722" s="96" t="s">
        <v>38</v>
      </c>
      <c r="J2722" s="19">
        <v>0</v>
      </c>
      <c r="K2722" s="19">
        <v>0</v>
      </c>
      <c r="L2722" t="str">
        <f>VLOOKUP(LEFT(A2722,FIND("-",A2722)-1),MASTER!A:C,2,FALSE())</f>
        <v>Gold</v>
      </c>
      <c r="M2722" t="str">
        <f>VLOOKUP(LEFT(A2722,FIND("-",A2722)-1),MASTER!A:C,3,FALSE())</f>
        <v>Purchase</v>
      </c>
      <c r="N2722" t="str">
        <f t="shared" si="223"/>
        <v/>
      </c>
      <c r="O2722" t="str">
        <f t="shared" si="224"/>
        <v/>
      </c>
      <c r="P2722">
        <f t="shared" si="225"/>
        <v>0</v>
      </c>
      <c r="Q2722">
        <f t="shared" si="226"/>
        <v>0</v>
      </c>
      <c r="R2722">
        <f t="shared" si="227"/>
        <v>0</v>
      </c>
    </row>
    <row r="2723" spans="1:18" ht="15" customHeight="1">
      <c r="A2723" s="17" t="s">
        <v>271</v>
      </c>
      <c r="B2723" s="17" t="s">
        <v>247</v>
      </c>
      <c r="C2723" s="17" t="s">
        <v>464</v>
      </c>
      <c r="D2723" s="17" t="s">
        <v>469</v>
      </c>
      <c r="E2723" s="96" t="s">
        <v>38</v>
      </c>
      <c r="F2723" s="96" t="s">
        <v>38</v>
      </c>
      <c r="G2723" s="19">
        <v>0.15</v>
      </c>
      <c r="H2723" s="96" t="s">
        <v>38</v>
      </c>
      <c r="I2723" s="96" t="s">
        <v>38</v>
      </c>
      <c r="J2723" s="19">
        <v>0</v>
      </c>
      <c r="K2723" s="19">
        <v>0</v>
      </c>
      <c r="L2723" t="str">
        <f>VLOOKUP(LEFT(A2723,FIND("-",A2723)-1),MASTER!A:C,2,FALSE())</f>
        <v>Gold</v>
      </c>
      <c r="M2723" t="str">
        <f>VLOOKUP(LEFT(A2723,FIND("-",A2723)-1),MASTER!A:C,3,FALSE())</f>
        <v>Purchase</v>
      </c>
      <c r="N2723" t="str">
        <f t="shared" si="223"/>
        <v/>
      </c>
      <c r="O2723" t="str">
        <f t="shared" si="224"/>
        <v/>
      </c>
      <c r="P2723">
        <f t="shared" si="225"/>
        <v>0</v>
      </c>
      <c r="Q2723">
        <f t="shared" si="226"/>
        <v>0</v>
      </c>
      <c r="R2723">
        <f t="shared" si="227"/>
        <v>0</v>
      </c>
    </row>
    <row r="2724" spans="1:18" ht="15" customHeight="1">
      <c r="A2724" s="17" t="s">
        <v>271</v>
      </c>
      <c r="B2724" s="17" t="s">
        <v>247</v>
      </c>
      <c r="C2724" s="17" t="s">
        <v>464</v>
      </c>
      <c r="D2724" s="17" t="s">
        <v>451</v>
      </c>
      <c r="E2724" s="96" t="s">
        <v>38</v>
      </c>
      <c r="F2724" s="96" t="s">
        <v>38</v>
      </c>
      <c r="G2724" s="19">
        <v>46.14</v>
      </c>
      <c r="H2724" s="96" t="s">
        <v>38</v>
      </c>
      <c r="I2724" s="96" t="s">
        <v>38</v>
      </c>
      <c r="J2724" s="19">
        <v>0</v>
      </c>
      <c r="K2724" s="19">
        <v>0</v>
      </c>
      <c r="L2724" t="str">
        <f>VLOOKUP(LEFT(A2724,FIND("-",A2724)-1),MASTER!A:C,2,FALSE())</f>
        <v>Gold</v>
      </c>
      <c r="M2724" t="str">
        <f>VLOOKUP(LEFT(A2724,FIND("-",A2724)-1),MASTER!A:C,3,FALSE())</f>
        <v>Purchase</v>
      </c>
      <c r="N2724" t="str">
        <f t="shared" si="223"/>
        <v/>
      </c>
      <c r="O2724" t="str">
        <f t="shared" si="224"/>
        <v/>
      </c>
      <c r="P2724">
        <f t="shared" si="225"/>
        <v>0</v>
      </c>
      <c r="Q2724">
        <f t="shared" si="226"/>
        <v>0</v>
      </c>
      <c r="R2724">
        <f t="shared" si="227"/>
        <v>0</v>
      </c>
    </row>
    <row r="2725" spans="1:18" ht="15" customHeight="1">
      <c r="A2725" s="17" t="s">
        <v>271</v>
      </c>
      <c r="B2725" s="17" t="s">
        <v>247</v>
      </c>
      <c r="C2725" s="17" t="s">
        <v>464</v>
      </c>
      <c r="D2725" s="17" t="s">
        <v>452</v>
      </c>
      <c r="E2725" s="96" t="s">
        <v>38</v>
      </c>
      <c r="F2725" s="96" t="s">
        <v>38</v>
      </c>
      <c r="G2725" s="19">
        <v>46.14</v>
      </c>
      <c r="H2725" s="96" t="s">
        <v>38</v>
      </c>
      <c r="I2725" s="96" t="s">
        <v>38</v>
      </c>
      <c r="J2725" s="19">
        <v>0</v>
      </c>
      <c r="K2725" s="19">
        <v>0</v>
      </c>
      <c r="L2725" t="str">
        <f>VLOOKUP(LEFT(A2725,FIND("-",A2725)-1),MASTER!A:C,2,FALSE())</f>
        <v>Gold</v>
      </c>
      <c r="M2725" t="str">
        <f>VLOOKUP(LEFT(A2725,FIND("-",A2725)-1),MASTER!A:C,3,FALSE())</f>
        <v>Purchase</v>
      </c>
      <c r="N2725" t="str">
        <f t="shared" si="223"/>
        <v/>
      </c>
      <c r="O2725" t="str">
        <f t="shared" si="224"/>
        <v/>
      </c>
      <c r="P2725">
        <f t="shared" si="225"/>
        <v>0</v>
      </c>
      <c r="Q2725">
        <f t="shared" si="226"/>
        <v>0</v>
      </c>
      <c r="R2725">
        <f t="shared" si="227"/>
        <v>0</v>
      </c>
    </row>
    <row r="2726" spans="1:18" ht="15" customHeight="1">
      <c r="A2726" s="17" t="s">
        <v>271</v>
      </c>
      <c r="B2726" s="17" t="s">
        <v>247</v>
      </c>
      <c r="C2726" s="17" t="s">
        <v>464</v>
      </c>
      <c r="D2726" s="17" t="s">
        <v>451</v>
      </c>
      <c r="E2726" s="96" t="s">
        <v>38</v>
      </c>
      <c r="F2726" s="96" t="s">
        <v>38</v>
      </c>
      <c r="G2726" s="19">
        <v>0.18</v>
      </c>
      <c r="H2726" s="96" t="s">
        <v>38</v>
      </c>
      <c r="I2726" s="96" t="s">
        <v>38</v>
      </c>
      <c r="J2726" s="19">
        <v>0</v>
      </c>
      <c r="K2726" s="19">
        <v>0</v>
      </c>
      <c r="L2726" t="str">
        <f>VLOOKUP(LEFT(A2726,FIND("-",A2726)-1),MASTER!A:C,2,FALSE())</f>
        <v>Gold</v>
      </c>
      <c r="M2726" t="str">
        <f>VLOOKUP(LEFT(A2726,FIND("-",A2726)-1),MASTER!A:C,3,FALSE())</f>
        <v>Purchase</v>
      </c>
      <c r="N2726" t="str">
        <f t="shared" si="223"/>
        <v/>
      </c>
      <c r="O2726" t="str">
        <f t="shared" si="224"/>
        <v/>
      </c>
      <c r="P2726">
        <f t="shared" si="225"/>
        <v>0</v>
      </c>
      <c r="Q2726">
        <f t="shared" si="226"/>
        <v>0</v>
      </c>
      <c r="R2726">
        <f t="shared" si="227"/>
        <v>0</v>
      </c>
    </row>
    <row r="2727" spans="1:18" ht="15" customHeight="1">
      <c r="A2727" s="17" t="s">
        <v>271</v>
      </c>
      <c r="B2727" s="17" t="s">
        <v>247</v>
      </c>
      <c r="C2727" s="17" t="s">
        <v>464</v>
      </c>
      <c r="D2727" s="17" t="s">
        <v>452</v>
      </c>
      <c r="E2727" s="96" t="s">
        <v>38</v>
      </c>
      <c r="F2727" s="96" t="s">
        <v>38</v>
      </c>
      <c r="G2727" s="19">
        <v>0.18</v>
      </c>
      <c r="H2727" s="96" t="s">
        <v>38</v>
      </c>
      <c r="I2727" s="96" t="s">
        <v>38</v>
      </c>
      <c r="J2727" s="19">
        <v>0</v>
      </c>
      <c r="K2727" s="19">
        <v>0</v>
      </c>
      <c r="L2727" t="str">
        <f>VLOOKUP(LEFT(A2727,FIND("-",A2727)-1),MASTER!A:C,2,FALSE())</f>
        <v>Gold</v>
      </c>
      <c r="M2727" t="str">
        <f>VLOOKUP(LEFT(A2727,FIND("-",A2727)-1),MASTER!A:C,3,FALSE())</f>
        <v>Purchase</v>
      </c>
      <c r="N2727" t="str">
        <f t="shared" si="223"/>
        <v/>
      </c>
      <c r="O2727" t="str">
        <f t="shared" si="224"/>
        <v/>
      </c>
      <c r="P2727">
        <f t="shared" si="225"/>
        <v>0</v>
      </c>
      <c r="Q2727">
        <f t="shared" si="226"/>
        <v>0</v>
      </c>
      <c r="R2727">
        <f t="shared" si="227"/>
        <v>0</v>
      </c>
    </row>
    <row r="2728" spans="1:18" ht="15" customHeight="1">
      <c r="A2728" s="17" t="s">
        <v>271</v>
      </c>
      <c r="B2728" s="17" t="s">
        <v>247</v>
      </c>
      <c r="C2728" s="17" t="s">
        <v>464</v>
      </c>
      <c r="D2728" s="17" t="s">
        <v>42</v>
      </c>
      <c r="E2728" s="96" t="s">
        <v>38</v>
      </c>
      <c r="F2728" s="96" t="s">
        <v>38</v>
      </c>
      <c r="G2728" s="19">
        <v>0</v>
      </c>
      <c r="H2728" s="96" t="s">
        <v>38</v>
      </c>
      <c r="I2728" s="96" t="s">
        <v>38</v>
      </c>
      <c r="J2728" s="19">
        <v>0.41</v>
      </c>
      <c r="K2728" s="19">
        <v>0</v>
      </c>
      <c r="L2728" t="str">
        <f>VLOOKUP(LEFT(A2728,FIND("-",A2728)-1),MASTER!A:C,2,FALSE())</f>
        <v>Gold</v>
      </c>
      <c r="M2728" t="str">
        <f>VLOOKUP(LEFT(A2728,FIND("-",A2728)-1),MASTER!A:C,3,FALSE())</f>
        <v>Purchase</v>
      </c>
      <c r="N2728" t="str">
        <f t="shared" si="223"/>
        <v/>
      </c>
      <c r="O2728" t="str">
        <f t="shared" si="224"/>
        <v/>
      </c>
      <c r="P2728">
        <f t="shared" si="225"/>
        <v>0</v>
      </c>
      <c r="Q2728">
        <f t="shared" si="226"/>
        <v>0</v>
      </c>
      <c r="R2728">
        <f t="shared" si="227"/>
        <v>0</v>
      </c>
    </row>
    <row r="2729" spans="1:18" ht="15" customHeight="1">
      <c r="A2729" s="17" t="s">
        <v>271</v>
      </c>
      <c r="B2729" s="17" t="s">
        <v>247</v>
      </c>
      <c r="C2729" s="17" t="s">
        <v>464</v>
      </c>
      <c r="D2729" s="17" t="s">
        <v>43</v>
      </c>
      <c r="E2729" s="96" t="s">
        <v>38</v>
      </c>
      <c r="F2729" s="96" t="s">
        <v>38</v>
      </c>
      <c r="G2729" s="19">
        <v>0</v>
      </c>
      <c r="H2729" s="96" t="s">
        <v>38</v>
      </c>
      <c r="I2729" s="96" t="s">
        <v>38</v>
      </c>
      <c r="J2729" s="19">
        <v>7131641</v>
      </c>
      <c r="K2729" s="19">
        <v>0</v>
      </c>
      <c r="L2729" t="str">
        <f>VLOOKUP(LEFT(A2729,FIND("-",A2729)-1),MASTER!A:C,2,FALSE())</f>
        <v>Gold</v>
      </c>
      <c r="M2729" t="str">
        <f>VLOOKUP(LEFT(A2729,FIND("-",A2729)-1),MASTER!A:C,3,FALSE())</f>
        <v>Purchase</v>
      </c>
      <c r="N2729" t="str">
        <f t="shared" si="223"/>
        <v/>
      </c>
      <c r="O2729" t="str">
        <f t="shared" si="224"/>
        <v/>
      </c>
      <c r="P2729">
        <f t="shared" si="225"/>
        <v>0</v>
      </c>
      <c r="Q2729">
        <f t="shared" si="226"/>
        <v>0</v>
      </c>
      <c r="R2729">
        <f t="shared" si="227"/>
        <v>0</v>
      </c>
    </row>
    <row r="2730" spans="1:18" ht="15" customHeight="1">
      <c r="A2730" s="17" t="s">
        <v>271</v>
      </c>
      <c r="B2730" s="17" t="s">
        <v>247</v>
      </c>
      <c r="C2730" s="17" t="s">
        <v>464</v>
      </c>
      <c r="D2730" s="17" t="s">
        <v>43</v>
      </c>
      <c r="E2730" s="96" t="s">
        <v>38</v>
      </c>
      <c r="F2730" s="96" t="s">
        <v>38</v>
      </c>
      <c r="G2730" s="19">
        <v>6924</v>
      </c>
      <c r="H2730" s="96" t="s">
        <v>38</v>
      </c>
      <c r="I2730" s="96" t="s">
        <v>38</v>
      </c>
      <c r="J2730" s="19">
        <v>0</v>
      </c>
      <c r="K2730" s="19">
        <v>0</v>
      </c>
      <c r="L2730" t="str">
        <f>VLOOKUP(LEFT(A2730,FIND("-",A2730)-1),MASTER!A:C,2,FALSE())</f>
        <v>Gold</v>
      </c>
      <c r="M2730" t="str">
        <f>VLOOKUP(LEFT(A2730,FIND("-",A2730)-1),MASTER!A:C,3,FALSE())</f>
        <v>Purchase</v>
      </c>
      <c r="N2730" t="str">
        <f t="shared" si="223"/>
        <v/>
      </c>
      <c r="O2730" t="str">
        <f t="shared" si="224"/>
        <v/>
      </c>
      <c r="P2730">
        <f t="shared" si="225"/>
        <v>0</v>
      </c>
      <c r="Q2730">
        <f t="shared" si="226"/>
        <v>0</v>
      </c>
      <c r="R2730">
        <f t="shared" si="227"/>
        <v>0</v>
      </c>
    </row>
    <row r="2731" spans="1:18" ht="15" customHeight="1">
      <c r="A2731" s="17" t="s">
        <v>271</v>
      </c>
      <c r="B2731" s="17" t="s">
        <v>247</v>
      </c>
      <c r="C2731" s="17" t="s">
        <v>464</v>
      </c>
      <c r="D2731" s="17" t="s">
        <v>453</v>
      </c>
      <c r="E2731" s="96" t="s">
        <v>38</v>
      </c>
      <c r="F2731" s="96" t="s">
        <v>38</v>
      </c>
      <c r="G2731" s="19">
        <v>0</v>
      </c>
      <c r="H2731" s="96" t="s">
        <v>38</v>
      </c>
      <c r="I2731" s="96" t="s">
        <v>38</v>
      </c>
      <c r="J2731" s="19">
        <v>6924</v>
      </c>
      <c r="K2731" s="19">
        <v>0</v>
      </c>
      <c r="L2731" t="str">
        <f>VLOOKUP(LEFT(A2731,FIND("-",A2731)-1),MASTER!A:C,2,FALSE())</f>
        <v>Gold</v>
      </c>
      <c r="M2731" t="str">
        <f>VLOOKUP(LEFT(A2731,FIND("-",A2731)-1),MASTER!A:C,3,FALSE())</f>
        <v>Purchase</v>
      </c>
      <c r="N2731" t="str">
        <f t="shared" si="223"/>
        <v/>
      </c>
      <c r="O2731" t="str">
        <f t="shared" si="224"/>
        <v/>
      </c>
      <c r="P2731">
        <f t="shared" si="225"/>
        <v>0</v>
      </c>
      <c r="Q2731">
        <f t="shared" si="226"/>
        <v>0</v>
      </c>
      <c r="R2731">
        <f t="shared" si="227"/>
        <v>0</v>
      </c>
    </row>
    <row r="2732" spans="1:18" ht="15" customHeight="1">
      <c r="A2732" s="17" t="s">
        <v>272</v>
      </c>
      <c r="B2732" s="17" t="s">
        <v>247</v>
      </c>
      <c r="C2732" s="17" t="s">
        <v>464</v>
      </c>
      <c r="D2732" s="17" t="s">
        <v>465</v>
      </c>
      <c r="E2732" s="97">
        <v>102.782</v>
      </c>
      <c r="F2732" s="19">
        <v>6870</v>
      </c>
      <c r="G2732" s="19">
        <v>706108.76</v>
      </c>
      <c r="H2732" s="96" t="s">
        <v>38</v>
      </c>
      <c r="I2732" s="19">
        <v>0</v>
      </c>
      <c r="J2732" s="19">
        <v>0</v>
      </c>
      <c r="K2732" s="19">
        <v>706108.76</v>
      </c>
      <c r="L2732" t="str">
        <f>VLOOKUP(LEFT(A2732,FIND("-",A2732)-1),MASTER!A:C,2,FALSE())</f>
        <v>Gold</v>
      </c>
      <c r="M2732" t="str">
        <f>VLOOKUP(LEFT(A2732,FIND("-",A2732)-1),MASTER!A:C,3,FALSE())</f>
        <v>Purchase</v>
      </c>
      <c r="N2732">
        <f t="shared" si="223"/>
        <v>102.782</v>
      </c>
      <c r="O2732">
        <f t="shared" si="224"/>
        <v>6870</v>
      </c>
      <c r="P2732">
        <f t="shared" si="225"/>
        <v>706112.34</v>
      </c>
      <c r="Q2732">
        <f t="shared" si="226"/>
        <v>0</v>
      </c>
      <c r="R2732">
        <f t="shared" si="227"/>
        <v>706112.34</v>
      </c>
    </row>
    <row r="2733" spans="1:18" ht="15" customHeight="1">
      <c r="A2733" s="17" t="s">
        <v>272</v>
      </c>
      <c r="B2733" s="17" t="s">
        <v>247</v>
      </c>
      <c r="C2733" s="17" t="s">
        <v>464</v>
      </c>
      <c r="D2733" s="17" t="s">
        <v>466</v>
      </c>
      <c r="E2733" s="96" t="s">
        <v>38</v>
      </c>
      <c r="F2733" s="96" t="s">
        <v>38</v>
      </c>
      <c r="G2733" s="19">
        <v>46145.79</v>
      </c>
      <c r="H2733" s="96" t="s">
        <v>38</v>
      </c>
      <c r="I2733" s="96" t="s">
        <v>38</v>
      </c>
      <c r="J2733" s="19">
        <v>0</v>
      </c>
      <c r="K2733" s="19">
        <v>46145.79</v>
      </c>
      <c r="L2733" t="str">
        <f>VLOOKUP(LEFT(A2733,FIND("-",A2733)-1),MASTER!A:C,2,FALSE())</f>
        <v>Gold</v>
      </c>
      <c r="M2733" t="str">
        <f>VLOOKUP(LEFT(A2733,FIND("-",A2733)-1),MASTER!A:C,3,FALSE())</f>
        <v>Purchase</v>
      </c>
      <c r="N2733" t="str">
        <f t="shared" si="223"/>
        <v/>
      </c>
      <c r="O2733" t="str">
        <f t="shared" si="224"/>
        <v/>
      </c>
      <c r="P2733">
        <f t="shared" si="225"/>
        <v>0</v>
      </c>
      <c r="Q2733">
        <f t="shared" si="226"/>
        <v>0</v>
      </c>
      <c r="R2733">
        <f t="shared" si="227"/>
        <v>0</v>
      </c>
    </row>
    <row r="2734" spans="1:18" ht="15" customHeight="1">
      <c r="A2734" s="17" t="s">
        <v>272</v>
      </c>
      <c r="B2734" s="17" t="s">
        <v>247</v>
      </c>
      <c r="C2734" s="17" t="s">
        <v>464</v>
      </c>
      <c r="D2734" s="17" t="s">
        <v>467</v>
      </c>
      <c r="E2734" s="96" t="s">
        <v>38</v>
      </c>
      <c r="F2734" s="96" t="s">
        <v>38</v>
      </c>
      <c r="G2734" s="19">
        <v>3595.51</v>
      </c>
      <c r="H2734" s="96" t="s">
        <v>38</v>
      </c>
      <c r="I2734" s="96" t="s">
        <v>38</v>
      </c>
      <c r="J2734" s="19">
        <v>0</v>
      </c>
      <c r="K2734" s="19">
        <v>3595.51</v>
      </c>
      <c r="L2734" t="str">
        <f>VLOOKUP(LEFT(A2734,FIND("-",A2734)-1),MASTER!A:C,2,FALSE())</f>
        <v>Gold</v>
      </c>
      <c r="M2734" t="str">
        <f>VLOOKUP(LEFT(A2734,FIND("-",A2734)-1),MASTER!A:C,3,FALSE())</f>
        <v>Purchase</v>
      </c>
      <c r="N2734" t="str">
        <f t="shared" si="223"/>
        <v/>
      </c>
      <c r="O2734" t="str">
        <f t="shared" si="224"/>
        <v/>
      </c>
      <c r="P2734">
        <f t="shared" si="225"/>
        <v>0</v>
      </c>
      <c r="Q2734">
        <f t="shared" si="226"/>
        <v>0</v>
      </c>
      <c r="R2734">
        <f t="shared" si="227"/>
        <v>0</v>
      </c>
    </row>
    <row r="2735" spans="1:18" ht="15" customHeight="1">
      <c r="A2735" s="17" t="s">
        <v>272</v>
      </c>
      <c r="B2735" s="17" t="s">
        <v>247</v>
      </c>
      <c r="C2735" s="17" t="s">
        <v>464</v>
      </c>
      <c r="D2735" s="17" t="s">
        <v>468</v>
      </c>
      <c r="E2735" s="96" t="s">
        <v>38</v>
      </c>
      <c r="F2735" s="96" t="s">
        <v>38</v>
      </c>
      <c r="G2735" s="19">
        <v>10591.63</v>
      </c>
      <c r="H2735" s="96" t="s">
        <v>38</v>
      </c>
      <c r="I2735" s="96" t="s">
        <v>38</v>
      </c>
      <c r="J2735" s="19">
        <v>0</v>
      </c>
      <c r="K2735" s="19">
        <v>0</v>
      </c>
      <c r="L2735" t="str">
        <f>VLOOKUP(LEFT(A2735,FIND("-",A2735)-1),MASTER!A:C,2,FALSE())</f>
        <v>Gold</v>
      </c>
      <c r="M2735" t="str">
        <f>VLOOKUP(LEFT(A2735,FIND("-",A2735)-1),MASTER!A:C,3,FALSE())</f>
        <v>Purchase</v>
      </c>
      <c r="N2735" t="str">
        <f t="shared" si="223"/>
        <v/>
      </c>
      <c r="O2735" t="str">
        <f t="shared" si="224"/>
        <v/>
      </c>
      <c r="P2735">
        <f t="shared" si="225"/>
        <v>0</v>
      </c>
      <c r="Q2735">
        <f t="shared" si="226"/>
        <v>0</v>
      </c>
      <c r="R2735">
        <f t="shared" si="227"/>
        <v>0</v>
      </c>
    </row>
    <row r="2736" spans="1:18" ht="15" customHeight="1">
      <c r="A2736" s="17" t="s">
        <v>272</v>
      </c>
      <c r="B2736" s="17" t="s">
        <v>247</v>
      </c>
      <c r="C2736" s="17" t="s">
        <v>464</v>
      </c>
      <c r="D2736" s="17" t="s">
        <v>469</v>
      </c>
      <c r="E2736" s="96" t="s">
        <v>38</v>
      </c>
      <c r="F2736" s="96" t="s">
        <v>38</v>
      </c>
      <c r="G2736" s="19">
        <v>10591.63</v>
      </c>
      <c r="H2736" s="96" t="s">
        <v>38</v>
      </c>
      <c r="I2736" s="96" t="s">
        <v>38</v>
      </c>
      <c r="J2736" s="19">
        <v>0</v>
      </c>
      <c r="K2736" s="19">
        <v>0</v>
      </c>
      <c r="L2736" t="str">
        <f>VLOOKUP(LEFT(A2736,FIND("-",A2736)-1),MASTER!A:C,2,FALSE())</f>
        <v>Gold</v>
      </c>
      <c r="M2736" t="str">
        <f>VLOOKUP(LEFT(A2736,FIND("-",A2736)-1),MASTER!A:C,3,FALSE())</f>
        <v>Purchase</v>
      </c>
      <c r="N2736" t="str">
        <f t="shared" si="223"/>
        <v/>
      </c>
      <c r="O2736" t="str">
        <f t="shared" si="224"/>
        <v/>
      </c>
      <c r="P2736">
        <f t="shared" si="225"/>
        <v>0</v>
      </c>
      <c r="Q2736">
        <f t="shared" si="226"/>
        <v>0</v>
      </c>
      <c r="R2736">
        <f t="shared" si="227"/>
        <v>0</v>
      </c>
    </row>
    <row r="2737" spans="1:18" ht="15" customHeight="1">
      <c r="A2737" s="17" t="s">
        <v>272</v>
      </c>
      <c r="B2737" s="17" t="s">
        <v>247</v>
      </c>
      <c r="C2737" s="17" t="s">
        <v>464</v>
      </c>
      <c r="D2737" s="17" t="s">
        <v>468</v>
      </c>
      <c r="E2737" s="96" t="s">
        <v>38</v>
      </c>
      <c r="F2737" s="96" t="s">
        <v>38</v>
      </c>
      <c r="G2737" s="19">
        <v>692.19</v>
      </c>
      <c r="H2737" s="96" t="s">
        <v>38</v>
      </c>
      <c r="I2737" s="96" t="s">
        <v>38</v>
      </c>
      <c r="J2737" s="19">
        <v>0</v>
      </c>
      <c r="K2737" s="19">
        <v>0</v>
      </c>
      <c r="L2737" t="str">
        <f>VLOOKUP(LEFT(A2737,FIND("-",A2737)-1),MASTER!A:C,2,FALSE())</f>
        <v>Gold</v>
      </c>
      <c r="M2737" t="str">
        <f>VLOOKUP(LEFT(A2737,FIND("-",A2737)-1),MASTER!A:C,3,FALSE())</f>
        <v>Purchase</v>
      </c>
      <c r="N2737" t="str">
        <f t="shared" si="223"/>
        <v/>
      </c>
      <c r="O2737" t="str">
        <f t="shared" si="224"/>
        <v/>
      </c>
      <c r="P2737">
        <f t="shared" si="225"/>
        <v>0</v>
      </c>
      <c r="Q2737">
        <f t="shared" si="226"/>
        <v>0</v>
      </c>
      <c r="R2737">
        <f t="shared" si="227"/>
        <v>0</v>
      </c>
    </row>
    <row r="2738" spans="1:18" ht="15" customHeight="1">
      <c r="A2738" s="17" t="s">
        <v>272</v>
      </c>
      <c r="B2738" s="17" t="s">
        <v>247</v>
      </c>
      <c r="C2738" s="17" t="s">
        <v>464</v>
      </c>
      <c r="D2738" s="17" t="s">
        <v>469</v>
      </c>
      <c r="E2738" s="96" t="s">
        <v>38</v>
      </c>
      <c r="F2738" s="96" t="s">
        <v>38</v>
      </c>
      <c r="G2738" s="19">
        <v>692.19</v>
      </c>
      <c r="H2738" s="96" t="s">
        <v>38</v>
      </c>
      <c r="I2738" s="96" t="s">
        <v>38</v>
      </c>
      <c r="J2738" s="19">
        <v>0</v>
      </c>
      <c r="K2738" s="19">
        <v>0</v>
      </c>
      <c r="L2738" t="str">
        <f>VLOOKUP(LEFT(A2738,FIND("-",A2738)-1),MASTER!A:C,2,FALSE())</f>
        <v>Gold</v>
      </c>
      <c r="M2738" t="str">
        <f>VLOOKUP(LEFT(A2738,FIND("-",A2738)-1),MASTER!A:C,3,FALSE())</f>
        <v>Purchase</v>
      </c>
      <c r="N2738" t="str">
        <f t="shared" si="223"/>
        <v/>
      </c>
      <c r="O2738" t="str">
        <f t="shared" si="224"/>
        <v/>
      </c>
      <c r="P2738">
        <f t="shared" si="225"/>
        <v>0</v>
      </c>
      <c r="Q2738">
        <f t="shared" si="226"/>
        <v>0</v>
      </c>
      <c r="R2738">
        <f t="shared" si="227"/>
        <v>0</v>
      </c>
    </row>
    <row r="2739" spans="1:18" ht="15" customHeight="1">
      <c r="A2739" s="17" t="s">
        <v>272</v>
      </c>
      <c r="B2739" s="17" t="s">
        <v>247</v>
      </c>
      <c r="C2739" s="17" t="s">
        <v>464</v>
      </c>
      <c r="D2739" s="17" t="s">
        <v>470</v>
      </c>
      <c r="E2739" s="96" t="s">
        <v>38</v>
      </c>
      <c r="F2739" s="96" t="s">
        <v>38</v>
      </c>
      <c r="G2739" s="19">
        <v>53.93</v>
      </c>
      <c r="H2739" s="96" t="s">
        <v>38</v>
      </c>
      <c r="I2739" s="96" t="s">
        <v>38</v>
      </c>
      <c r="J2739" s="19">
        <v>0</v>
      </c>
      <c r="K2739" s="19">
        <v>0</v>
      </c>
      <c r="L2739" t="str">
        <f>VLOOKUP(LEFT(A2739,FIND("-",A2739)-1),MASTER!A:C,2,FALSE())</f>
        <v>Gold</v>
      </c>
      <c r="M2739" t="str">
        <f>VLOOKUP(LEFT(A2739,FIND("-",A2739)-1),MASTER!A:C,3,FALSE())</f>
        <v>Purchase</v>
      </c>
      <c r="N2739" t="str">
        <f t="shared" si="223"/>
        <v/>
      </c>
      <c r="O2739" t="str">
        <f t="shared" si="224"/>
        <v/>
      </c>
      <c r="P2739">
        <f t="shared" si="225"/>
        <v>0</v>
      </c>
      <c r="Q2739">
        <f t="shared" si="226"/>
        <v>0</v>
      </c>
      <c r="R2739">
        <f t="shared" si="227"/>
        <v>0</v>
      </c>
    </row>
    <row r="2740" spans="1:18" ht="15" customHeight="1">
      <c r="A2740" s="17" t="s">
        <v>272</v>
      </c>
      <c r="B2740" s="17" t="s">
        <v>247</v>
      </c>
      <c r="C2740" s="17" t="s">
        <v>464</v>
      </c>
      <c r="D2740" s="17" t="s">
        <v>471</v>
      </c>
      <c r="E2740" s="96" t="s">
        <v>38</v>
      </c>
      <c r="F2740" s="96" t="s">
        <v>38</v>
      </c>
      <c r="G2740" s="19">
        <v>53.93</v>
      </c>
      <c r="H2740" s="96" t="s">
        <v>38</v>
      </c>
      <c r="I2740" s="96" t="s">
        <v>38</v>
      </c>
      <c r="J2740" s="19">
        <v>0</v>
      </c>
      <c r="K2740" s="19">
        <v>0</v>
      </c>
      <c r="L2740" t="str">
        <f>VLOOKUP(LEFT(A2740,FIND("-",A2740)-1),MASTER!A:C,2,FALSE())</f>
        <v>Gold</v>
      </c>
      <c r="M2740" t="str">
        <f>VLOOKUP(LEFT(A2740,FIND("-",A2740)-1),MASTER!A:C,3,FALSE())</f>
        <v>Purchase</v>
      </c>
      <c r="N2740" t="str">
        <f t="shared" si="223"/>
        <v/>
      </c>
      <c r="O2740" t="str">
        <f t="shared" si="224"/>
        <v/>
      </c>
      <c r="P2740">
        <f t="shared" si="225"/>
        <v>0</v>
      </c>
      <c r="Q2740">
        <f t="shared" si="226"/>
        <v>0</v>
      </c>
      <c r="R2740">
        <f t="shared" si="227"/>
        <v>0</v>
      </c>
    </row>
    <row r="2741" spans="1:18" ht="15" customHeight="1">
      <c r="A2741" s="17" t="s">
        <v>272</v>
      </c>
      <c r="B2741" s="17" t="s">
        <v>247</v>
      </c>
      <c r="C2741" s="17" t="s">
        <v>464</v>
      </c>
      <c r="D2741" s="17" t="s">
        <v>42</v>
      </c>
      <c r="E2741" s="96" t="s">
        <v>38</v>
      </c>
      <c r="F2741" s="96" t="s">
        <v>38</v>
      </c>
      <c r="G2741" s="19">
        <v>0.44</v>
      </c>
      <c r="H2741" s="96" t="s">
        <v>38</v>
      </c>
      <c r="I2741" s="96" t="s">
        <v>38</v>
      </c>
      <c r="J2741" s="19">
        <v>0</v>
      </c>
      <c r="K2741" s="19">
        <v>0</v>
      </c>
      <c r="L2741" t="str">
        <f>VLOOKUP(LEFT(A2741,FIND("-",A2741)-1),MASTER!A:C,2,FALSE())</f>
        <v>Gold</v>
      </c>
      <c r="M2741" t="str">
        <f>VLOOKUP(LEFT(A2741,FIND("-",A2741)-1),MASTER!A:C,3,FALSE())</f>
        <v>Purchase</v>
      </c>
      <c r="N2741" t="str">
        <f t="shared" si="223"/>
        <v/>
      </c>
      <c r="O2741" t="str">
        <f t="shared" si="224"/>
        <v/>
      </c>
      <c r="P2741">
        <f t="shared" si="225"/>
        <v>0</v>
      </c>
      <c r="Q2741">
        <f t="shared" si="226"/>
        <v>0</v>
      </c>
      <c r="R2741">
        <f t="shared" si="227"/>
        <v>0</v>
      </c>
    </row>
    <row r="2742" spans="1:18" ht="15" customHeight="1">
      <c r="A2742" s="17" t="s">
        <v>272</v>
      </c>
      <c r="B2742" s="17" t="s">
        <v>247</v>
      </c>
      <c r="C2742" s="17" t="s">
        <v>464</v>
      </c>
      <c r="D2742" s="17" t="s">
        <v>43</v>
      </c>
      <c r="E2742" s="96" t="s">
        <v>38</v>
      </c>
      <c r="F2742" s="96" t="s">
        <v>38</v>
      </c>
      <c r="G2742" s="19">
        <v>0</v>
      </c>
      <c r="H2742" s="96" t="s">
        <v>38</v>
      </c>
      <c r="I2742" s="96" t="s">
        <v>38</v>
      </c>
      <c r="J2742" s="19">
        <v>778526</v>
      </c>
      <c r="K2742" s="19">
        <v>0</v>
      </c>
      <c r="L2742" t="str">
        <f>VLOOKUP(LEFT(A2742,FIND("-",A2742)-1),MASTER!A:C,2,FALSE())</f>
        <v>Gold</v>
      </c>
      <c r="M2742" t="str">
        <f>VLOOKUP(LEFT(A2742,FIND("-",A2742)-1),MASTER!A:C,3,FALSE())</f>
        <v>Purchase</v>
      </c>
      <c r="N2742" t="str">
        <f t="shared" si="223"/>
        <v/>
      </c>
      <c r="O2742" t="str">
        <f t="shared" si="224"/>
        <v/>
      </c>
      <c r="P2742">
        <f t="shared" si="225"/>
        <v>0</v>
      </c>
      <c r="Q2742">
        <f t="shared" si="226"/>
        <v>0</v>
      </c>
      <c r="R2742">
        <f t="shared" si="227"/>
        <v>0</v>
      </c>
    </row>
    <row r="2743" spans="1:18" ht="15" customHeight="1">
      <c r="A2743" s="17" t="s">
        <v>272</v>
      </c>
      <c r="B2743" s="17" t="s">
        <v>247</v>
      </c>
      <c r="C2743" s="17" t="s">
        <v>464</v>
      </c>
      <c r="D2743" s="17" t="s">
        <v>43</v>
      </c>
      <c r="E2743" s="96" t="s">
        <v>38</v>
      </c>
      <c r="F2743" s="96" t="s">
        <v>38</v>
      </c>
      <c r="G2743" s="19">
        <v>756</v>
      </c>
      <c r="H2743" s="96" t="s">
        <v>38</v>
      </c>
      <c r="I2743" s="96" t="s">
        <v>38</v>
      </c>
      <c r="J2743" s="19">
        <v>0</v>
      </c>
      <c r="K2743" s="19">
        <v>0</v>
      </c>
      <c r="L2743" t="str">
        <f>VLOOKUP(LEFT(A2743,FIND("-",A2743)-1),MASTER!A:C,2,FALSE())</f>
        <v>Gold</v>
      </c>
      <c r="M2743" t="str">
        <f>VLOOKUP(LEFT(A2743,FIND("-",A2743)-1),MASTER!A:C,3,FALSE())</f>
        <v>Purchase</v>
      </c>
      <c r="N2743" t="str">
        <f t="shared" ref="N2743:N2785" si="228">IF(M2743="SALE",H2743,IF(M2743="Purchase",E2743,"False"))</f>
        <v/>
      </c>
      <c r="O2743" t="str">
        <f t="shared" ref="O2743:O2785" si="229">IF(M2743="SALE",I2743,IF(M2743="Purchase",F2743,"False"))</f>
        <v/>
      </c>
      <c r="P2743">
        <f t="shared" ref="P2743:P2785" si="230">IF(AND(N2743="",O2743=""),0,ROUND(N2743*O2743,3))</f>
        <v>0</v>
      </c>
      <c r="Q2743">
        <f t="shared" ref="Q2743:Q2785" si="231">IF(M2743="SALE",P2743,IF(M2743="Purchase",0,"FALSE"))</f>
        <v>0</v>
      </c>
      <c r="R2743">
        <f t="shared" ref="R2743:R2785" si="232">IF(M2743="Purchase",P2743,IF(M2743="Sale",0,"FALSE"))</f>
        <v>0</v>
      </c>
    </row>
    <row r="2744" spans="1:18" ht="15" customHeight="1">
      <c r="A2744" s="17" t="s">
        <v>272</v>
      </c>
      <c r="B2744" s="17" t="s">
        <v>247</v>
      </c>
      <c r="C2744" s="17" t="s">
        <v>464</v>
      </c>
      <c r="D2744" s="17" t="s">
        <v>453</v>
      </c>
      <c r="E2744" s="96" t="s">
        <v>38</v>
      </c>
      <c r="F2744" s="96" t="s">
        <v>38</v>
      </c>
      <c r="G2744" s="19">
        <v>0</v>
      </c>
      <c r="H2744" s="96" t="s">
        <v>38</v>
      </c>
      <c r="I2744" s="96" t="s">
        <v>38</v>
      </c>
      <c r="J2744" s="19">
        <v>756</v>
      </c>
      <c r="K2744" s="19">
        <v>0</v>
      </c>
      <c r="L2744" t="str">
        <f>VLOOKUP(LEFT(A2744,FIND("-",A2744)-1),MASTER!A:C,2,FALSE())</f>
        <v>Gold</v>
      </c>
      <c r="M2744" t="str">
        <f>VLOOKUP(LEFT(A2744,FIND("-",A2744)-1),MASTER!A:C,3,FALSE())</f>
        <v>Purchase</v>
      </c>
      <c r="N2744" t="str">
        <f t="shared" si="228"/>
        <v/>
      </c>
      <c r="O2744" t="str">
        <f t="shared" si="229"/>
        <v/>
      </c>
      <c r="P2744">
        <f t="shared" si="230"/>
        <v>0</v>
      </c>
      <c r="Q2744">
        <f t="shared" si="231"/>
        <v>0</v>
      </c>
      <c r="R2744">
        <f t="shared" si="232"/>
        <v>0</v>
      </c>
    </row>
    <row r="2745" spans="1:18" ht="15" customHeight="1">
      <c r="A2745" s="17" t="s">
        <v>273</v>
      </c>
      <c r="B2745" s="17" t="s">
        <v>247</v>
      </c>
      <c r="C2745" s="17" t="s">
        <v>464</v>
      </c>
      <c r="D2745" s="17" t="s">
        <v>465</v>
      </c>
      <c r="E2745" s="97">
        <v>35.99</v>
      </c>
      <c r="F2745" s="19">
        <v>6870</v>
      </c>
      <c r="G2745" s="19">
        <v>247254.04</v>
      </c>
      <c r="H2745" s="96" t="s">
        <v>38</v>
      </c>
      <c r="I2745" s="19">
        <v>0</v>
      </c>
      <c r="J2745" s="19">
        <v>0</v>
      </c>
      <c r="K2745" s="19">
        <v>247254.04</v>
      </c>
      <c r="L2745" t="str">
        <f>VLOOKUP(LEFT(A2745,FIND("-",A2745)-1),MASTER!A:C,2,FALSE())</f>
        <v>Gold</v>
      </c>
      <c r="M2745" t="str">
        <f>VLOOKUP(LEFT(A2745,FIND("-",A2745)-1),MASTER!A:C,3,FALSE())</f>
        <v>Purchase</v>
      </c>
      <c r="N2745">
        <f t="shared" si="228"/>
        <v>35.99</v>
      </c>
      <c r="O2745">
        <f t="shared" si="229"/>
        <v>6870</v>
      </c>
      <c r="P2745">
        <f t="shared" si="230"/>
        <v>247251.3</v>
      </c>
      <c r="Q2745">
        <f t="shared" si="231"/>
        <v>0</v>
      </c>
      <c r="R2745">
        <f t="shared" si="232"/>
        <v>247251.3</v>
      </c>
    </row>
    <row r="2746" spans="1:18" ht="15" customHeight="1">
      <c r="A2746" s="17" t="s">
        <v>273</v>
      </c>
      <c r="B2746" s="17" t="s">
        <v>247</v>
      </c>
      <c r="C2746" s="17" t="s">
        <v>464</v>
      </c>
      <c r="D2746" s="17" t="s">
        <v>466</v>
      </c>
      <c r="E2746" s="96" t="s">
        <v>38</v>
      </c>
      <c r="F2746" s="96" t="s">
        <v>38</v>
      </c>
      <c r="G2746" s="19">
        <v>12077.46</v>
      </c>
      <c r="H2746" s="96" t="s">
        <v>38</v>
      </c>
      <c r="I2746" s="96" t="s">
        <v>38</v>
      </c>
      <c r="J2746" s="19">
        <v>0</v>
      </c>
      <c r="K2746" s="19">
        <v>12077.46</v>
      </c>
      <c r="L2746" t="str">
        <f>VLOOKUP(LEFT(A2746,FIND("-",A2746)-1),MASTER!A:C,2,FALSE())</f>
        <v>Gold</v>
      </c>
      <c r="M2746" t="str">
        <f>VLOOKUP(LEFT(A2746,FIND("-",A2746)-1),MASTER!A:C,3,FALSE())</f>
        <v>Purchase</v>
      </c>
      <c r="N2746" t="str">
        <f t="shared" si="228"/>
        <v/>
      </c>
      <c r="O2746" t="str">
        <f t="shared" si="229"/>
        <v/>
      </c>
      <c r="P2746">
        <f t="shared" si="230"/>
        <v>0</v>
      </c>
      <c r="Q2746">
        <f t="shared" si="231"/>
        <v>0</v>
      </c>
      <c r="R2746">
        <f t="shared" si="232"/>
        <v>0</v>
      </c>
    </row>
    <row r="2747" spans="1:18" ht="15" customHeight="1">
      <c r="A2747" s="17" t="s">
        <v>273</v>
      </c>
      <c r="B2747" s="17" t="s">
        <v>247</v>
      </c>
      <c r="C2747" s="17" t="s">
        <v>464</v>
      </c>
      <c r="D2747" s="17" t="s">
        <v>468</v>
      </c>
      <c r="E2747" s="96" t="s">
        <v>38</v>
      </c>
      <c r="F2747" s="96" t="s">
        <v>38</v>
      </c>
      <c r="G2747" s="19">
        <v>3708.81</v>
      </c>
      <c r="H2747" s="96" t="s">
        <v>38</v>
      </c>
      <c r="I2747" s="96" t="s">
        <v>38</v>
      </c>
      <c r="J2747" s="19">
        <v>0</v>
      </c>
      <c r="K2747" s="19">
        <v>0</v>
      </c>
      <c r="L2747" t="str">
        <f>VLOOKUP(LEFT(A2747,FIND("-",A2747)-1),MASTER!A:C,2,FALSE())</f>
        <v>Gold</v>
      </c>
      <c r="M2747" t="str">
        <f>VLOOKUP(LEFT(A2747,FIND("-",A2747)-1),MASTER!A:C,3,FALSE())</f>
        <v>Purchase</v>
      </c>
      <c r="N2747" t="str">
        <f t="shared" si="228"/>
        <v/>
      </c>
      <c r="O2747" t="str">
        <f t="shared" si="229"/>
        <v/>
      </c>
      <c r="P2747">
        <f t="shared" si="230"/>
        <v>0</v>
      </c>
      <c r="Q2747">
        <f t="shared" si="231"/>
        <v>0</v>
      </c>
      <c r="R2747">
        <f t="shared" si="232"/>
        <v>0</v>
      </c>
    </row>
    <row r="2748" spans="1:18" ht="15" customHeight="1">
      <c r="A2748" s="17" t="s">
        <v>273</v>
      </c>
      <c r="B2748" s="17" t="s">
        <v>247</v>
      </c>
      <c r="C2748" s="17" t="s">
        <v>464</v>
      </c>
      <c r="D2748" s="17" t="s">
        <v>469</v>
      </c>
      <c r="E2748" s="96" t="s">
        <v>38</v>
      </c>
      <c r="F2748" s="96" t="s">
        <v>38</v>
      </c>
      <c r="G2748" s="19">
        <v>3708.81</v>
      </c>
      <c r="H2748" s="96" t="s">
        <v>38</v>
      </c>
      <c r="I2748" s="96" t="s">
        <v>38</v>
      </c>
      <c r="J2748" s="19">
        <v>0</v>
      </c>
      <c r="K2748" s="19">
        <v>0</v>
      </c>
      <c r="L2748" t="str">
        <f>VLOOKUP(LEFT(A2748,FIND("-",A2748)-1),MASTER!A:C,2,FALSE())</f>
        <v>Gold</v>
      </c>
      <c r="M2748" t="str">
        <f>VLOOKUP(LEFT(A2748,FIND("-",A2748)-1),MASTER!A:C,3,FALSE())</f>
        <v>Purchase</v>
      </c>
      <c r="N2748" t="str">
        <f t="shared" si="228"/>
        <v/>
      </c>
      <c r="O2748" t="str">
        <f t="shared" si="229"/>
        <v/>
      </c>
      <c r="P2748">
        <f t="shared" si="230"/>
        <v>0</v>
      </c>
      <c r="Q2748">
        <f t="shared" si="231"/>
        <v>0</v>
      </c>
      <c r="R2748">
        <f t="shared" si="232"/>
        <v>0</v>
      </c>
    </row>
    <row r="2749" spans="1:18" ht="15" customHeight="1">
      <c r="A2749" s="17" t="s">
        <v>273</v>
      </c>
      <c r="B2749" s="17" t="s">
        <v>247</v>
      </c>
      <c r="C2749" s="17" t="s">
        <v>464</v>
      </c>
      <c r="D2749" s="17" t="s">
        <v>468</v>
      </c>
      <c r="E2749" s="96" t="s">
        <v>38</v>
      </c>
      <c r="F2749" s="96" t="s">
        <v>38</v>
      </c>
      <c r="G2749" s="19">
        <v>181.16</v>
      </c>
      <c r="H2749" s="96" t="s">
        <v>38</v>
      </c>
      <c r="I2749" s="96" t="s">
        <v>38</v>
      </c>
      <c r="J2749" s="19">
        <v>0</v>
      </c>
      <c r="K2749" s="19">
        <v>0</v>
      </c>
      <c r="L2749" t="str">
        <f>VLOOKUP(LEFT(A2749,FIND("-",A2749)-1),MASTER!A:C,2,FALSE())</f>
        <v>Gold</v>
      </c>
      <c r="M2749" t="str">
        <f>VLOOKUP(LEFT(A2749,FIND("-",A2749)-1),MASTER!A:C,3,FALSE())</f>
        <v>Purchase</v>
      </c>
      <c r="N2749" t="str">
        <f t="shared" si="228"/>
        <v/>
      </c>
      <c r="O2749" t="str">
        <f t="shared" si="229"/>
        <v/>
      </c>
      <c r="P2749">
        <f t="shared" si="230"/>
        <v>0</v>
      </c>
      <c r="Q2749">
        <f t="shared" si="231"/>
        <v>0</v>
      </c>
      <c r="R2749">
        <f t="shared" si="232"/>
        <v>0</v>
      </c>
    </row>
    <row r="2750" spans="1:18" ht="15" customHeight="1">
      <c r="A2750" s="17" t="s">
        <v>273</v>
      </c>
      <c r="B2750" s="17" t="s">
        <v>247</v>
      </c>
      <c r="C2750" s="17" t="s">
        <v>464</v>
      </c>
      <c r="D2750" s="17" t="s">
        <v>469</v>
      </c>
      <c r="E2750" s="96" t="s">
        <v>38</v>
      </c>
      <c r="F2750" s="96" t="s">
        <v>38</v>
      </c>
      <c r="G2750" s="19">
        <v>181.16</v>
      </c>
      <c r="H2750" s="96" t="s">
        <v>38</v>
      </c>
      <c r="I2750" s="96" t="s">
        <v>38</v>
      </c>
      <c r="J2750" s="19">
        <v>0</v>
      </c>
      <c r="K2750" s="19">
        <v>0</v>
      </c>
      <c r="L2750" t="str">
        <f>VLOOKUP(LEFT(A2750,FIND("-",A2750)-1),MASTER!A:C,2,FALSE())</f>
        <v>Gold</v>
      </c>
      <c r="M2750" t="str">
        <f>VLOOKUP(LEFT(A2750,FIND("-",A2750)-1),MASTER!A:C,3,FALSE())</f>
        <v>Purchase</v>
      </c>
      <c r="N2750" t="str">
        <f t="shared" si="228"/>
        <v/>
      </c>
      <c r="O2750" t="str">
        <f t="shared" si="229"/>
        <v/>
      </c>
      <c r="P2750">
        <f t="shared" si="230"/>
        <v>0</v>
      </c>
      <c r="Q2750">
        <f t="shared" si="231"/>
        <v>0</v>
      </c>
      <c r="R2750">
        <f t="shared" si="232"/>
        <v>0</v>
      </c>
    </row>
    <row r="2751" spans="1:18" ht="15" customHeight="1">
      <c r="A2751" s="17" t="s">
        <v>273</v>
      </c>
      <c r="B2751" s="17" t="s">
        <v>247</v>
      </c>
      <c r="C2751" s="17" t="s">
        <v>464</v>
      </c>
      <c r="D2751" s="17" t="s">
        <v>42</v>
      </c>
      <c r="E2751" s="96" t="s">
        <v>38</v>
      </c>
      <c r="F2751" s="96" t="s">
        <v>38</v>
      </c>
      <c r="G2751" s="19">
        <v>0</v>
      </c>
      <c r="H2751" s="96" t="s">
        <v>38</v>
      </c>
      <c r="I2751" s="96" t="s">
        <v>38</v>
      </c>
      <c r="J2751" s="19">
        <v>0.44</v>
      </c>
      <c r="K2751" s="19">
        <v>0</v>
      </c>
      <c r="L2751" t="str">
        <f>VLOOKUP(LEFT(A2751,FIND("-",A2751)-1),MASTER!A:C,2,FALSE())</f>
        <v>Gold</v>
      </c>
      <c r="M2751" t="str">
        <f>VLOOKUP(LEFT(A2751,FIND("-",A2751)-1),MASTER!A:C,3,FALSE())</f>
        <v>Purchase</v>
      </c>
      <c r="N2751" t="str">
        <f t="shared" si="228"/>
        <v/>
      </c>
      <c r="O2751" t="str">
        <f t="shared" si="229"/>
        <v/>
      </c>
      <c r="P2751">
        <f t="shared" si="230"/>
        <v>0</v>
      </c>
      <c r="Q2751">
        <f t="shared" si="231"/>
        <v>0</v>
      </c>
      <c r="R2751">
        <f t="shared" si="232"/>
        <v>0</v>
      </c>
    </row>
    <row r="2752" spans="1:18" ht="15" customHeight="1">
      <c r="A2752" s="17" t="s">
        <v>273</v>
      </c>
      <c r="B2752" s="17" t="s">
        <v>247</v>
      </c>
      <c r="C2752" s="17" t="s">
        <v>464</v>
      </c>
      <c r="D2752" s="17" t="s">
        <v>43</v>
      </c>
      <c r="E2752" s="96" t="s">
        <v>38</v>
      </c>
      <c r="F2752" s="96" t="s">
        <v>38</v>
      </c>
      <c r="G2752" s="19">
        <v>0</v>
      </c>
      <c r="H2752" s="96" t="s">
        <v>38</v>
      </c>
      <c r="I2752" s="96" t="s">
        <v>38</v>
      </c>
      <c r="J2752" s="19">
        <v>267111</v>
      </c>
      <c r="K2752" s="19">
        <v>0</v>
      </c>
      <c r="L2752" t="str">
        <f>VLOOKUP(LEFT(A2752,FIND("-",A2752)-1),MASTER!A:C,2,FALSE())</f>
        <v>Gold</v>
      </c>
      <c r="M2752" t="str">
        <f>VLOOKUP(LEFT(A2752,FIND("-",A2752)-1),MASTER!A:C,3,FALSE())</f>
        <v>Purchase</v>
      </c>
      <c r="N2752" t="str">
        <f t="shared" si="228"/>
        <v/>
      </c>
      <c r="O2752" t="str">
        <f t="shared" si="229"/>
        <v/>
      </c>
      <c r="P2752">
        <f t="shared" si="230"/>
        <v>0</v>
      </c>
      <c r="Q2752">
        <f t="shared" si="231"/>
        <v>0</v>
      </c>
      <c r="R2752">
        <f t="shared" si="232"/>
        <v>0</v>
      </c>
    </row>
    <row r="2753" spans="1:18" ht="15" customHeight="1">
      <c r="A2753" s="17" t="s">
        <v>273</v>
      </c>
      <c r="B2753" s="17" t="s">
        <v>247</v>
      </c>
      <c r="C2753" s="17" t="s">
        <v>464</v>
      </c>
      <c r="D2753" s="17" t="s">
        <v>43</v>
      </c>
      <c r="E2753" s="96" t="s">
        <v>38</v>
      </c>
      <c r="F2753" s="96" t="s">
        <v>38</v>
      </c>
      <c r="G2753" s="19">
        <v>260</v>
      </c>
      <c r="H2753" s="96" t="s">
        <v>38</v>
      </c>
      <c r="I2753" s="96" t="s">
        <v>38</v>
      </c>
      <c r="J2753" s="19">
        <v>0</v>
      </c>
      <c r="K2753" s="19">
        <v>0</v>
      </c>
      <c r="L2753" t="str">
        <f>VLOOKUP(LEFT(A2753,FIND("-",A2753)-1),MASTER!A:C,2,FALSE())</f>
        <v>Gold</v>
      </c>
      <c r="M2753" t="str">
        <f>VLOOKUP(LEFT(A2753,FIND("-",A2753)-1),MASTER!A:C,3,FALSE())</f>
        <v>Purchase</v>
      </c>
      <c r="N2753" t="str">
        <f t="shared" si="228"/>
        <v/>
      </c>
      <c r="O2753" t="str">
        <f t="shared" si="229"/>
        <v/>
      </c>
      <c r="P2753">
        <f t="shared" si="230"/>
        <v>0</v>
      </c>
      <c r="Q2753">
        <f t="shared" si="231"/>
        <v>0</v>
      </c>
      <c r="R2753">
        <f t="shared" si="232"/>
        <v>0</v>
      </c>
    </row>
    <row r="2754" spans="1:18" ht="15" customHeight="1">
      <c r="A2754" s="17" t="s">
        <v>273</v>
      </c>
      <c r="B2754" s="17" t="s">
        <v>247</v>
      </c>
      <c r="C2754" s="17" t="s">
        <v>464</v>
      </c>
      <c r="D2754" s="17" t="s">
        <v>453</v>
      </c>
      <c r="E2754" s="96" t="s">
        <v>38</v>
      </c>
      <c r="F2754" s="96" t="s">
        <v>38</v>
      </c>
      <c r="G2754" s="19">
        <v>0</v>
      </c>
      <c r="H2754" s="96" t="s">
        <v>38</v>
      </c>
      <c r="I2754" s="96" t="s">
        <v>38</v>
      </c>
      <c r="J2754" s="19">
        <v>260</v>
      </c>
      <c r="K2754" s="19">
        <v>0</v>
      </c>
      <c r="L2754" t="str">
        <f>VLOOKUP(LEFT(A2754,FIND("-",A2754)-1),MASTER!A:C,2,FALSE())</f>
        <v>Gold</v>
      </c>
      <c r="M2754" t="str">
        <f>VLOOKUP(LEFT(A2754,FIND("-",A2754)-1),MASTER!A:C,3,FALSE())</f>
        <v>Purchase</v>
      </c>
      <c r="N2754" t="str">
        <f t="shared" si="228"/>
        <v/>
      </c>
      <c r="O2754" t="str">
        <f t="shared" si="229"/>
        <v/>
      </c>
      <c r="P2754">
        <f t="shared" si="230"/>
        <v>0</v>
      </c>
      <c r="Q2754">
        <f t="shared" si="231"/>
        <v>0</v>
      </c>
      <c r="R2754">
        <f t="shared" si="232"/>
        <v>0</v>
      </c>
    </row>
    <row r="2755" spans="1:18" ht="15" customHeight="1">
      <c r="A2755" s="17" t="s">
        <v>274</v>
      </c>
      <c r="B2755" s="17" t="s">
        <v>247</v>
      </c>
      <c r="C2755" s="17" t="s">
        <v>464</v>
      </c>
      <c r="D2755" s="17" t="s">
        <v>465</v>
      </c>
      <c r="E2755" s="97">
        <v>291.74799999999999</v>
      </c>
      <c r="F2755" s="19">
        <v>6870</v>
      </c>
      <c r="G2755" s="19">
        <v>2004325.27</v>
      </c>
      <c r="H2755" s="96" t="s">
        <v>38</v>
      </c>
      <c r="I2755" s="19">
        <v>0</v>
      </c>
      <c r="J2755" s="19">
        <v>0</v>
      </c>
      <c r="K2755" s="19">
        <v>2004325.27</v>
      </c>
      <c r="L2755" t="str">
        <f>VLOOKUP(LEFT(A2755,FIND("-",A2755)-1),MASTER!A:C,2,FALSE())</f>
        <v>Gold</v>
      </c>
      <c r="M2755" t="str">
        <f>VLOOKUP(LEFT(A2755,FIND("-",A2755)-1),MASTER!A:C,3,FALSE())</f>
        <v>Purchase</v>
      </c>
      <c r="N2755">
        <f t="shared" si="228"/>
        <v>291.74799999999999</v>
      </c>
      <c r="O2755">
        <f t="shared" si="229"/>
        <v>6870</v>
      </c>
      <c r="P2755">
        <f t="shared" si="230"/>
        <v>2004308.76</v>
      </c>
      <c r="Q2755">
        <f t="shared" si="231"/>
        <v>0</v>
      </c>
      <c r="R2755">
        <f t="shared" si="232"/>
        <v>2004308.76</v>
      </c>
    </row>
    <row r="2756" spans="1:18" ht="15" customHeight="1">
      <c r="A2756" s="17" t="s">
        <v>274</v>
      </c>
      <c r="B2756" s="17" t="s">
        <v>247</v>
      </c>
      <c r="C2756" s="17" t="s">
        <v>464</v>
      </c>
      <c r="D2756" s="17" t="s">
        <v>467</v>
      </c>
      <c r="E2756" s="96" t="s">
        <v>38</v>
      </c>
      <c r="F2756" s="96" t="s">
        <v>38</v>
      </c>
      <c r="G2756" s="19">
        <v>2022.72</v>
      </c>
      <c r="H2756" s="96" t="s">
        <v>38</v>
      </c>
      <c r="I2756" s="96" t="s">
        <v>38</v>
      </c>
      <c r="J2756" s="19">
        <v>0</v>
      </c>
      <c r="K2756" s="19">
        <v>2022.72</v>
      </c>
      <c r="L2756" t="str">
        <f>VLOOKUP(LEFT(A2756,FIND("-",A2756)-1),MASTER!A:C,2,FALSE())</f>
        <v>Gold</v>
      </c>
      <c r="M2756" t="str">
        <f>VLOOKUP(LEFT(A2756,FIND("-",A2756)-1),MASTER!A:C,3,FALSE())</f>
        <v>Purchase</v>
      </c>
      <c r="N2756" t="str">
        <f t="shared" si="228"/>
        <v/>
      </c>
      <c r="O2756" t="str">
        <f t="shared" si="229"/>
        <v/>
      </c>
      <c r="P2756">
        <f t="shared" si="230"/>
        <v>0</v>
      </c>
      <c r="Q2756">
        <f t="shared" si="231"/>
        <v>0</v>
      </c>
      <c r="R2756">
        <f t="shared" si="232"/>
        <v>0</v>
      </c>
    </row>
    <row r="2757" spans="1:18" ht="15" customHeight="1">
      <c r="A2757" s="17" t="s">
        <v>274</v>
      </c>
      <c r="B2757" s="17" t="s">
        <v>247</v>
      </c>
      <c r="C2757" s="17" t="s">
        <v>464</v>
      </c>
      <c r="D2757" s="17" t="s">
        <v>466</v>
      </c>
      <c r="E2757" s="96" t="s">
        <v>38</v>
      </c>
      <c r="F2757" s="96" t="s">
        <v>38</v>
      </c>
      <c r="G2757" s="19">
        <v>96166.26</v>
      </c>
      <c r="H2757" s="96" t="s">
        <v>38</v>
      </c>
      <c r="I2757" s="96" t="s">
        <v>38</v>
      </c>
      <c r="J2757" s="19">
        <v>0</v>
      </c>
      <c r="K2757" s="19">
        <v>96166.26</v>
      </c>
      <c r="L2757" t="str">
        <f>VLOOKUP(LEFT(A2757,FIND("-",A2757)-1),MASTER!A:C,2,FALSE())</f>
        <v>Gold</v>
      </c>
      <c r="M2757" t="str">
        <f>VLOOKUP(LEFT(A2757,FIND("-",A2757)-1),MASTER!A:C,3,FALSE())</f>
        <v>Purchase</v>
      </c>
      <c r="N2757" t="str">
        <f t="shared" si="228"/>
        <v/>
      </c>
      <c r="O2757" t="str">
        <f t="shared" si="229"/>
        <v/>
      </c>
      <c r="P2757">
        <f t="shared" si="230"/>
        <v>0</v>
      </c>
      <c r="Q2757">
        <f t="shared" si="231"/>
        <v>0</v>
      </c>
      <c r="R2757">
        <f t="shared" si="232"/>
        <v>0</v>
      </c>
    </row>
    <row r="2758" spans="1:18" ht="15" customHeight="1">
      <c r="A2758" s="17" t="s">
        <v>274</v>
      </c>
      <c r="B2758" s="17" t="s">
        <v>247</v>
      </c>
      <c r="C2758" s="17" t="s">
        <v>464</v>
      </c>
      <c r="D2758" s="17" t="s">
        <v>468</v>
      </c>
      <c r="E2758" s="96" t="s">
        <v>38</v>
      </c>
      <c r="F2758" s="96" t="s">
        <v>38</v>
      </c>
      <c r="G2758" s="19">
        <v>30064.880000000001</v>
      </c>
      <c r="H2758" s="96" t="s">
        <v>38</v>
      </c>
      <c r="I2758" s="96" t="s">
        <v>38</v>
      </c>
      <c r="J2758" s="19">
        <v>0</v>
      </c>
      <c r="K2758" s="19">
        <v>0</v>
      </c>
      <c r="L2758" t="str">
        <f>VLOOKUP(LEFT(A2758,FIND("-",A2758)-1),MASTER!A:C,2,FALSE())</f>
        <v>Gold</v>
      </c>
      <c r="M2758" t="str">
        <f>VLOOKUP(LEFT(A2758,FIND("-",A2758)-1),MASTER!A:C,3,FALSE())</f>
        <v>Purchase</v>
      </c>
      <c r="N2758" t="str">
        <f t="shared" si="228"/>
        <v/>
      </c>
      <c r="O2758" t="str">
        <f t="shared" si="229"/>
        <v/>
      </c>
      <c r="P2758">
        <f t="shared" si="230"/>
        <v>0</v>
      </c>
      <c r="Q2758">
        <f t="shared" si="231"/>
        <v>0</v>
      </c>
      <c r="R2758">
        <f t="shared" si="232"/>
        <v>0</v>
      </c>
    </row>
    <row r="2759" spans="1:18" ht="15" customHeight="1">
      <c r="A2759" s="17" t="s">
        <v>274</v>
      </c>
      <c r="B2759" s="17" t="s">
        <v>247</v>
      </c>
      <c r="C2759" s="17" t="s">
        <v>464</v>
      </c>
      <c r="D2759" s="17" t="s">
        <v>469</v>
      </c>
      <c r="E2759" s="96" t="s">
        <v>38</v>
      </c>
      <c r="F2759" s="96" t="s">
        <v>38</v>
      </c>
      <c r="G2759" s="19">
        <v>30064.880000000001</v>
      </c>
      <c r="H2759" s="96" t="s">
        <v>38</v>
      </c>
      <c r="I2759" s="96" t="s">
        <v>38</v>
      </c>
      <c r="J2759" s="19">
        <v>0</v>
      </c>
      <c r="K2759" s="19">
        <v>0</v>
      </c>
      <c r="L2759" t="str">
        <f>VLOOKUP(LEFT(A2759,FIND("-",A2759)-1),MASTER!A:C,2,FALSE())</f>
        <v>Gold</v>
      </c>
      <c r="M2759" t="str">
        <f>VLOOKUP(LEFT(A2759,FIND("-",A2759)-1),MASTER!A:C,3,FALSE())</f>
        <v>Purchase</v>
      </c>
      <c r="N2759" t="str">
        <f t="shared" si="228"/>
        <v/>
      </c>
      <c r="O2759" t="str">
        <f t="shared" si="229"/>
        <v/>
      </c>
      <c r="P2759">
        <f t="shared" si="230"/>
        <v>0</v>
      </c>
      <c r="Q2759">
        <f t="shared" si="231"/>
        <v>0</v>
      </c>
      <c r="R2759">
        <f t="shared" si="232"/>
        <v>0</v>
      </c>
    </row>
    <row r="2760" spans="1:18" ht="15" customHeight="1">
      <c r="A2760" s="17" t="s">
        <v>274</v>
      </c>
      <c r="B2760" s="17" t="s">
        <v>247</v>
      </c>
      <c r="C2760" s="17" t="s">
        <v>464</v>
      </c>
      <c r="D2760" s="17" t="s">
        <v>470</v>
      </c>
      <c r="E2760" s="96" t="s">
        <v>38</v>
      </c>
      <c r="F2760" s="96" t="s">
        <v>38</v>
      </c>
      <c r="G2760" s="19">
        <v>30.34</v>
      </c>
      <c r="H2760" s="96" t="s">
        <v>38</v>
      </c>
      <c r="I2760" s="96" t="s">
        <v>38</v>
      </c>
      <c r="J2760" s="19">
        <v>0</v>
      </c>
      <c r="K2760" s="19">
        <v>0</v>
      </c>
      <c r="L2760" t="str">
        <f>VLOOKUP(LEFT(A2760,FIND("-",A2760)-1),MASTER!A:C,2,FALSE())</f>
        <v>Gold</v>
      </c>
      <c r="M2760" t="str">
        <f>VLOOKUP(LEFT(A2760,FIND("-",A2760)-1),MASTER!A:C,3,FALSE())</f>
        <v>Purchase</v>
      </c>
      <c r="N2760" t="str">
        <f t="shared" si="228"/>
        <v/>
      </c>
      <c r="O2760" t="str">
        <f t="shared" si="229"/>
        <v/>
      </c>
      <c r="P2760">
        <f t="shared" si="230"/>
        <v>0</v>
      </c>
      <c r="Q2760">
        <f t="shared" si="231"/>
        <v>0</v>
      </c>
      <c r="R2760">
        <f t="shared" si="232"/>
        <v>0</v>
      </c>
    </row>
    <row r="2761" spans="1:18" ht="15" customHeight="1">
      <c r="A2761" s="17" t="s">
        <v>274</v>
      </c>
      <c r="B2761" s="17" t="s">
        <v>247</v>
      </c>
      <c r="C2761" s="17" t="s">
        <v>464</v>
      </c>
      <c r="D2761" s="17" t="s">
        <v>471</v>
      </c>
      <c r="E2761" s="96" t="s">
        <v>38</v>
      </c>
      <c r="F2761" s="96" t="s">
        <v>38</v>
      </c>
      <c r="G2761" s="19">
        <v>30.34</v>
      </c>
      <c r="H2761" s="96" t="s">
        <v>38</v>
      </c>
      <c r="I2761" s="96" t="s">
        <v>38</v>
      </c>
      <c r="J2761" s="19">
        <v>0</v>
      </c>
      <c r="K2761" s="19">
        <v>0</v>
      </c>
      <c r="L2761" t="str">
        <f>VLOOKUP(LEFT(A2761,FIND("-",A2761)-1),MASTER!A:C,2,FALSE())</f>
        <v>Gold</v>
      </c>
      <c r="M2761" t="str">
        <f>VLOOKUP(LEFT(A2761,FIND("-",A2761)-1),MASTER!A:C,3,FALSE())</f>
        <v>Purchase</v>
      </c>
      <c r="N2761" t="str">
        <f t="shared" si="228"/>
        <v/>
      </c>
      <c r="O2761" t="str">
        <f t="shared" si="229"/>
        <v/>
      </c>
      <c r="P2761">
        <f t="shared" si="230"/>
        <v>0</v>
      </c>
      <c r="Q2761">
        <f t="shared" si="231"/>
        <v>0</v>
      </c>
      <c r="R2761">
        <f t="shared" si="232"/>
        <v>0</v>
      </c>
    </row>
    <row r="2762" spans="1:18" ht="15" customHeight="1">
      <c r="A2762" s="17" t="s">
        <v>274</v>
      </c>
      <c r="B2762" s="17" t="s">
        <v>247</v>
      </c>
      <c r="C2762" s="17" t="s">
        <v>464</v>
      </c>
      <c r="D2762" s="17" t="s">
        <v>468</v>
      </c>
      <c r="E2762" s="96" t="s">
        <v>38</v>
      </c>
      <c r="F2762" s="96" t="s">
        <v>38</v>
      </c>
      <c r="G2762" s="19">
        <v>1442.49</v>
      </c>
      <c r="H2762" s="96" t="s">
        <v>38</v>
      </c>
      <c r="I2762" s="96" t="s">
        <v>38</v>
      </c>
      <c r="J2762" s="19">
        <v>0</v>
      </c>
      <c r="K2762" s="19">
        <v>0</v>
      </c>
      <c r="L2762" t="str">
        <f>VLOOKUP(LEFT(A2762,FIND("-",A2762)-1),MASTER!A:C,2,FALSE())</f>
        <v>Gold</v>
      </c>
      <c r="M2762" t="str">
        <f>VLOOKUP(LEFT(A2762,FIND("-",A2762)-1),MASTER!A:C,3,FALSE())</f>
        <v>Purchase</v>
      </c>
      <c r="N2762" t="str">
        <f t="shared" si="228"/>
        <v/>
      </c>
      <c r="O2762" t="str">
        <f t="shared" si="229"/>
        <v/>
      </c>
      <c r="P2762">
        <f t="shared" si="230"/>
        <v>0</v>
      </c>
      <c r="Q2762">
        <f t="shared" si="231"/>
        <v>0</v>
      </c>
      <c r="R2762">
        <f t="shared" si="232"/>
        <v>0</v>
      </c>
    </row>
    <row r="2763" spans="1:18" ht="15" customHeight="1">
      <c r="A2763" s="17" t="s">
        <v>274</v>
      </c>
      <c r="B2763" s="17" t="s">
        <v>247</v>
      </c>
      <c r="C2763" s="17" t="s">
        <v>464</v>
      </c>
      <c r="D2763" s="17" t="s">
        <v>469</v>
      </c>
      <c r="E2763" s="96" t="s">
        <v>38</v>
      </c>
      <c r="F2763" s="96" t="s">
        <v>38</v>
      </c>
      <c r="G2763" s="19">
        <v>1442.49</v>
      </c>
      <c r="H2763" s="96" t="s">
        <v>38</v>
      </c>
      <c r="I2763" s="96" t="s">
        <v>38</v>
      </c>
      <c r="J2763" s="19">
        <v>0</v>
      </c>
      <c r="K2763" s="19">
        <v>0</v>
      </c>
      <c r="L2763" t="str">
        <f>VLOOKUP(LEFT(A2763,FIND("-",A2763)-1),MASTER!A:C,2,FALSE())</f>
        <v>Gold</v>
      </c>
      <c r="M2763" t="str">
        <f>VLOOKUP(LEFT(A2763,FIND("-",A2763)-1),MASTER!A:C,3,FALSE())</f>
        <v>Purchase</v>
      </c>
      <c r="N2763" t="str">
        <f t="shared" si="228"/>
        <v/>
      </c>
      <c r="O2763" t="str">
        <f t="shared" si="229"/>
        <v/>
      </c>
      <c r="P2763">
        <f t="shared" si="230"/>
        <v>0</v>
      </c>
      <c r="Q2763">
        <f t="shared" si="231"/>
        <v>0</v>
      </c>
      <c r="R2763">
        <f t="shared" si="232"/>
        <v>0</v>
      </c>
    </row>
    <row r="2764" spans="1:18" ht="15" customHeight="1">
      <c r="A2764" s="17" t="s">
        <v>274</v>
      </c>
      <c r="B2764" s="17" t="s">
        <v>247</v>
      </c>
      <c r="C2764" s="17" t="s">
        <v>464</v>
      </c>
      <c r="D2764" s="17" t="s">
        <v>42</v>
      </c>
      <c r="E2764" s="96" t="s">
        <v>38</v>
      </c>
      <c r="F2764" s="96" t="s">
        <v>38</v>
      </c>
      <c r="G2764" s="19">
        <v>0.33</v>
      </c>
      <c r="H2764" s="96" t="s">
        <v>38</v>
      </c>
      <c r="I2764" s="96" t="s">
        <v>38</v>
      </c>
      <c r="J2764" s="19">
        <v>0</v>
      </c>
      <c r="K2764" s="19">
        <v>0</v>
      </c>
      <c r="L2764" t="str">
        <f>VLOOKUP(LEFT(A2764,FIND("-",A2764)-1),MASTER!A:C,2,FALSE())</f>
        <v>Gold</v>
      </c>
      <c r="M2764" t="str">
        <f>VLOOKUP(LEFT(A2764,FIND("-",A2764)-1),MASTER!A:C,3,FALSE())</f>
        <v>Purchase</v>
      </c>
      <c r="N2764" t="str">
        <f t="shared" si="228"/>
        <v/>
      </c>
      <c r="O2764" t="str">
        <f t="shared" si="229"/>
        <v/>
      </c>
      <c r="P2764">
        <f t="shared" si="230"/>
        <v>0</v>
      </c>
      <c r="Q2764">
        <f t="shared" si="231"/>
        <v>0</v>
      </c>
      <c r="R2764">
        <f t="shared" si="232"/>
        <v>0</v>
      </c>
    </row>
    <row r="2765" spans="1:18" ht="15" customHeight="1">
      <c r="A2765" s="17" t="s">
        <v>274</v>
      </c>
      <c r="B2765" s="17" t="s">
        <v>247</v>
      </c>
      <c r="C2765" s="17" t="s">
        <v>464</v>
      </c>
      <c r="D2765" s="17" t="s">
        <v>43</v>
      </c>
      <c r="E2765" s="96" t="s">
        <v>38</v>
      </c>
      <c r="F2765" s="96" t="s">
        <v>38</v>
      </c>
      <c r="G2765" s="19">
        <v>0</v>
      </c>
      <c r="H2765" s="96" t="s">
        <v>38</v>
      </c>
      <c r="I2765" s="96" t="s">
        <v>38</v>
      </c>
      <c r="J2765" s="19">
        <v>2165590</v>
      </c>
      <c r="K2765" s="19">
        <v>0</v>
      </c>
      <c r="L2765" t="str">
        <f>VLOOKUP(LEFT(A2765,FIND("-",A2765)-1),MASTER!A:C,2,FALSE())</f>
        <v>Gold</v>
      </c>
      <c r="M2765" t="str">
        <f>VLOOKUP(LEFT(A2765,FIND("-",A2765)-1),MASTER!A:C,3,FALSE())</f>
        <v>Purchase</v>
      </c>
      <c r="N2765" t="str">
        <f t="shared" si="228"/>
        <v/>
      </c>
      <c r="O2765" t="str">
        <f t="shared" si="229"/>
        <v/>
      </c>
      <c r="P2765">
        <f t="shared" si="230"/>
        <v>0</v>
      </c>
      <c r="Q2765">
        <f t="shared" si="231"/>
        <v>0</v>
      </c>
      <c r="R2765">
        <f t="shared" si="232"/>
        <v>0</v>
      </c>
    </row>
    <row r="2766" spans="1:18" ht="15" customHeight="1">
      <c r="A2766" s="17" t="s">
        <v>274</v>
      </c>
      <c r="B2766" s="17" t="s">
        <v>247</v>
      </c>
      <c r="C2766" s="17" t="s">
        <v>464</v>
      </c>
      <c r="D2766" s="17" t="s">
        <v>43</v>
      </c>
      <c r="E2766" s="96" t="s">
        <v>38</v>
      </c>
      <c r="F2766" s="96" t="s">
        <v>38</v>
      </c>
      <c r="G2766" s="19">
        <v>2103</v>
      </c>
      <c r="H2766" s="96" t="s">
        <v>38</v>
      </c>
      <c r="I2766" s="96" t="s">
        <v>38</v>
      </c>
      <c r="J2766" s="19">
        <v>0</v>
      </c>
      <c r="K2766" s="19">
        <v>0</v>
      </c>
      <c r="L2766" t="str">
        <f>VLOOKUP(LEFT(A2766,FIND("-",A2766)-1),MASTER!A:C,2,FALSE())</f>
        <v>Gold</v>
      </c>
      <c r="M2766" t="str">
        <f>VLOOKUP(LEFT(A2766,FIND("-",A2766)-1),MASTER!A:C,3,FALSE())</f>
        <v>Purchase</v>
      </c>
      <c r="N2766" t="str">
        <f t="shared" si="228"/>
        <v/>
      </c>
      <c r="O2766" t="str">
        <f t="shared" si="229"/>
        <v/>
      </c>
      <c r="P2766">
        <f t="shared" si="230"/>
        <v>0</v>
      </c>
      <c r="Q2766">
        <f t="shared" si="231"/>
        <v>0</v>
      </c>
      <c r="R2766">
        <f t="shared" si="232"/>
        <v>0</v>
      </c>
    </row>
    <row r="2767" spans="1:18" ht="15" customHeight="1">
      <c r="A2767" s="17" t="s">
        <v>274</v>
      </c>
      <c r="B2767" s="17" t="s">
        <v>247</v>
      </c>
      <c r="C2767" s="17" t="s">
        <v>464</v>
      </c>
      <c r="D2767" s="17" t="s">
        <v>453</v>
      </c>
      <c r="E2767" s="96" t="s">
        <v>38</v>
      </c>
      <c r="F2767" s="96" t="s">
        <v>38</v>
      </c>
      <c r="G2767" s="19">
        <v>0</v>
      </c>
      <c r="H2767" s="96" t="s">
        <v>38</v>
      </c>
      <c r="I2767" s="96" t="s">
        <v>38</v>
      </c>
      <c r="J2767" s="19">
        <v>2103</v>
      </c>
      <c r="K2767" s="19">
        <v>0</v>
      </c>
      <c r="L2767" t="str">
        <f>VLOOKUP(LEFT(A2767,FIND("-",A2767)-1),MASTER!A:C,2,FALSE())</f>
        <v>Gold</v>
      </c>
      <c r="M2767" t="str">
        <f>VLOOKUP(LEFT(A2767,FIND("-",A2767)-1),MASTER!A:C,3,FALSE())</f>
        <v>Purchase</v>
      </c>
      <c r="N2767" t="str">
        <f t="shared" si="228"/>
        <v/>
      </c>
      <c r="O2767" t="str">
        <f t="shared" si="229"/>
        <v/>
      </c>
      <c r="P2767">
        <f t="shared" si="230"/>
        <v>0</v>
      </c>
      <c r="Q2767">
        <f t="shared" si="231"/>
        <v>0</v>
      </c>
      <c r="R2767">
        <f t="shared" si="232"/>
        <v>0</v>
      </c>
    </row>
    <row r="2768" spans="1:18" ht="15" customHeight="1">
      <c r="A2768" s="17" t="s">
        <v>399</v>
      </c>
      <c r="B2768" s="17" t="s">
        <v>247</v>
      </c>
      <c r="C2768" s="17" t="s">
        <v>454</v>
      </c>
      <c r="D2768" s="17" t="s">
        <v>474</v>
      </c>
      <c r="E2768" s="97">
        <v>72196.873999999996</v>
      </c>
      <c r="F2768" s="19">
        <v>81.2</v>
      </c>
      <c r="G2768" s="19">
        <v>5862386.1699999999</v>
      </c>
      <c r="H2768" s="96" t="s">
        <v>38</v>
      </c>
      <c r="I2768" s="19">
        <v>0</v>
      </c>
      <c r="J2768" s="19">
        <v>0</v>
      </c>
      <c r="K2768" s="19">
        <v>5862386.1699999999</v>
      </c>
      <c r="L2768" t="str">
        <f>VLOOKUP(LEFT(A2768,FIND("-",A2768)-1),MASTER!A:C,2,FALSE())</f>
        <v>Silver</v>
      </c>
      <c r="M2768" t="str">
        <f>VLOOKUP(LEFT(A2768,FIND("-",A2768)-1),MASTER!A:C,3,FALSE())</f>
        <v>Purchase</v>
      </c>
      <c r="N2768">
        <f t="shared" si="228"/>
        <v>72196.873999999996</v>
      </c>
      <c r="O2768">
        <f t="shared" si="229"/>
        <v>81.2</v>
      </c>
      <c r="P2768">
        <f t="shared" si="230"/>
        <v>5862386.1689999998</v>
      </c>
      <c r="Q2768">
        <f t="shared" si="231"/>
        <v>0</v>
      </c>
      <c r="R2768">
        <f t="shared" si="232"/>
        <v>5862386.1689999998</v>
      </c>
    </row>
    <row r="2769" spans="1:18" ht="15" customHeight="1">
      <c r="A2769" s="17" t="s">
        <v>399</v>
      </c>
      <c r="B2769" s="17" t="s">
        <v>247</v>
      </c>
      <c r="C2769" s="17" t="s">
        <v>454</v>
      </c>
      <c r="D2769" s="17" t="s">
        <v>475</v>
      </c>
      <c r="E2769" s="96" t="s">
        <v>38</v>
      </c>
      <c r="F2769" s="96" t="s">
        <v>38</v>
      </c>
      <c r="G2769" s="19">
        <v>87935.79</v>
      </c>
      <c r="H2769" s="96" t="s">
        <v>38</v>
      </c>
      <c r="I2769" s="96" t="s">
        <v>38</v>
      </c>
      <c r="J2769" s="19">
        <v>0</v>
      </c>
      <c r="K2769" s="19">
        <v>0</v>
      </c>
      <c r="L2769" t="str">
        <f>VLOOKUP(LEFT(A2769,FIND("-",A2769)-1),MASTER!A:C,2,FALSE())</f>
        <v>Silver</v>
      </c>
      <c r="M2769" t="str">
        <f>VLOOKUP(LEFT(A2769,FIND("-",A2769)-1),MASTER!A:C,3,FALSE())</f>
        <v>Purchase</v>
      </c>
      <c r="N2769" t="str">
        <f t="shared" si="228"/>
        <v/>
      </c>
      <c r="O2769" t="str">
        <f t="shared" si="229"/>
        <v/>
      </c>
      <c r="P2769">
        <f t="shared" si="230"/>
        <v>0</v>
      </c>
      <c r="Q2769">
        <f t="shared" si="231"/>
        <v>0</v>
      </c>
      <c r="R2769">
        <f t="shared" si="232"/>
        <v>0</v>
      </c>
    </row>
    <row r="2770" spans="1:18" ht="15" customHeight="1">
      <c r="A2770" s="17" t="s">
        <v>399</v>
      </c>
      <c r="B2770" s="17" t="s">
        <v>247</v>
      </c>
      <c r="C2770" s="17" t="s">
        <v>454</v>
      </c>
      <c r="D2770" s="17" t="s">
        <v>476</v>
      </c>
      <c r="E2770" s="96" t="s">
        <v>38</v>
      </c>
      <c r="F2770" s="96" t="s">
        <v>38</v>
      </c>
      <c r="G2770" s="19">
        <v>87935.79</v>
      </c>
      <c r="H2770" s="96" t="s">
        <v>38</v>
      </c>
      <c r="I2770" s="96" t="s">
        <v>38</v>
      </c>
      <c r="J2770" s="19">
        <v>0</v>
      </c>
      <c r="K2770" s="19">
        <v>0</v>
      </c>
      <c r="L2770" t="str">
        <f>VLOOKUP(LEFT(A2770,FIND("-",A2770)-1),MASTER!A:C,2,FALSE())</f>
        <v>Silver</v>
      </c>
      <c r="M2770" t="str">
        <f>VLOOKUP(LEFT(A2770,FIND("-",A2770)-1),MASTER!A:C,3,FALSE())</f>
        <v>Purchase</v>
      </c>
      <c r="N2770" t="str">
        <f t="shared" si="228"/>
        <v/>
      </c>
      <c r="O2770" t="str">
        <f t="shared" si="229"/>
        <v/>
      </c>
      <c r="P2770">
        <f t="shared" si="230"/>
        <v>0</v>
      </c>
      <c r="Q2770">
        <f t="shared" si="231"/>
        <v>0</v>
      </c>
      <c r="R2770">
        <f t="shared" si="232"/>
        <v>0</v>
      </c>
    </row>
    <row r="2771" spans="1:18" ht="15" customHeight="1">
      <c r="A2771" s="17" t="s">
        <v>399</v>
      </c>
      <c r="B2771" s="17" t="s">
        <v>247</v>
      </c>
      <c r="C2771" s="17" t="s">
        <v>454</v>
      </c>
      <c r="D2771" s="17" t="s">
        <v>42</v>
      </c>
      <c r="E2771" s="96" t="s">
        <v>38</v>
      </c>
      <c r="F2771" s="96" t="s">
        <v>38</v>
      </c>
      <c r="G2771" s="19">
        <v>0.25</v>
      </c>
      <c r="H2771" s="96" t="s">
        <v>38</v>
      </c>
      <c r="I2771" s="96" t="s">
        <v>38</v>
      </c>
      <c r="J2771" s="19">
        <v>0</v>
      </c>
      <c r="K2771" s="19">
        <v>0</v>
      </c>
      <c r="L2771" t="str">
        <f>VLOOKUP(LEFT(A2771,FIND("-",A2771)-1),MASTER!A:C,2,FALSE())</f>
        <v>Silver</v>
      </c>
      <c r="M2771" t="str">
        <f>VLOOKUP(LEFT(A2771,FIND("-",A2771)-1),MASTER!A:C,3,FALSE())</f>
        <v>Purchase</v>
      </c>
      <c r="N2771" t="str">
        <f t="shared" si="228"/>
        <v/>
      </c>
      <c r="O2771" t="str">
        <f t="shared" si="229"/>
        <v/>
      </c>
      <c r="P2771">
        <f t="shared" si="230"/>
        <v>0</v>
      </c>
      <c r="Q2771">
        <f t="shared" si="231"/>
        <v>0</v>
      </c>
      <c r="R2771">
        <f t="shared" si="232"/>
        <v>0</v>
      </c>
    </row>
    <row r="2772" spans="1:18" ht="15" customHeight="1">
      <c r="A2772" s="17" t="s">
        <v>399</v>
      </c>
      <c r="B2772" s="17" t="s">
        <v>247</v>
      </c>
      <c r="C2772" s="17" t="s">
        <v>454</v>
      </c>
      <c r="D2772" s="17" t="s">
        <v>43</v>
      </c>
      <c r="E2772" s="96" t="s">
        <v>38</v>
      </c>
      <c r="F2772" s="96" t="s">
        <v>38</v>
      </c>
      <c r="G2772" s="19">
        <v>0</v>
      </c>
      <c r="H2772" s="96" t="s">
        <v>38</v>
      </c>
      <c r="I2772" s="96" t="s">
        <v>38</v>
      </c>
      <c r="J2772" s="19">
        <v>6038258</v>
      </c>
      <c r="K2772" s="19">
        <v>0</v>
      </c>
      <c r="L2772" t="str">
        <f>VLOOKUP(LEFT(A2772,FIND("-",A2772)-1),MASTER!A:C,2,FALSE())</f>
        <v>Silver</v>
      </c>
      <c r="M2772" t="str">
        <f>VLOOKUP(LEFT(A2772,FIND("-",A2772)-1),MASTER!A:C,3,FALSE())</f>
        <v>Purchase</v>
      </c>
      <c r="N2772" t="str">
        <f t="shared" si="228"/>
        <v/>
      </c>
      <c r="O2772" t="str">
        <f t="shared" si="229"/>
        <v/>
      </c>
      <c r="P2772">
        <f t="shared" si="230"/>
        <v>0</v>
      </c>
      <c r="Q2772">
        <f t="shared" si="231"/>
        <v>0</v>
      </c>
      <c r="R2772">
        <f t="shared" si="232"/>
        <v>0</v>
      </c>
    </row>
    <row r="2773" spans="1:18" ht="15" customHeight="1">
      <c r="A2773" s="17" t="s">
        <v>399</v>
      </c>
      <c r="B2773" s="17" t="s">
        <v>247</v>
      </c>
      <c r="C2773" s="17" t="s">
        <v>454</v>
      </c>
      <c r="D2773" s="17" t="s">
        <v>43</v>
      </c>
      <c r="E2773" s="96" t="s">
        <v>38</v>
      </c>
      <c r="F2773" s="96" t="s">
        <v>38</v>
      </c>
      <c r="G2773" s="19">
        <v>5863</v>
      </c>
      <c r="H2773" s="96" t="s">
        <v>38</v>
      </c>
      <c r="I2773" s="96" t="s">
        <v>38</v>
      </c>
      <c r="J2773" s="19">
        <v>0</v>
      </c>
      <c r="K2773" s="19">
        <v>0</v>
      </c>
      <c r="L2773" t="str">
        <f>VLOOKUP(LEFT(A2773,FIND("-",A2773)-1),MASTER!A:C,2,FALSE())</f>
        <v>Silver</v>
      </c>
      <c r="M2773" t="str">
        <f>VLOOKUP(LEFT(A2773,FIND("-",A2773)-1),MASTER!A:C,3,FALSE())</f>
        <v>Purchase</v>
      </c>
      <c r="N2773" t="str">
        <f t="shared" si="228"/>
        <v/>
      </c>
      <c r="O2773" t="str">
        <f t="shared" si="229"/>
        <v/>
      </c>
      <c r="P2773">
        <f t="shared" si="230"/>
        <v>0</v>
      </c>
      <c r="Q2773">
        <f t="shared" si="231"/>
        <v>0</v>
      </c>
      <c r="R2773">
        <f t="shared" si="232"/>
        <v>0</v>
      </c>
    </row>
    <row r="2774" spans="1:18" ht="15" customHeight="1">
      <c r="A2774" s="17" t="s">
        <v>399</v>
      </c>
      <c r="B2774" s="17" t="s">
        <v>247</v>
      </c>
      <c r="C2774" s="17" t="s">
        <v>454</v>
      </c>
      <c r="D2774" s="17" t="s">
        <v>453</v>
      </c>
      <c r="E2774" s="96" t="s">
        <v>38</v>
      </c>
      <c r="F2774" s="96" t="s">
        <v>38</v>
      </c>
      <c r="G2774" s="19">
        <v>0</v>
      </c>
      <c r="H2774" s="96" t="s">
        <v>38</v>
      </c>
      <c r="I2774" s="96" t="s">
        <v>38</v>
      </c>
      <c r="J2774" s="19">
        <v>5863</v>
      </c>
      <c r="K2774" s="19">
        <v>0</v>
      </c>
      <c r="L2774" t="str">
        <f>VLOOKUP(LEFT(A2774,FIND("-",A2774)-1),MASTER!A:C,2,FALSE())</f>
        <v>Silver</v>
      </c>
      <c r="M2774" t="str">
        <f>VLOOKUP(LEFT(A2774,FIND("-",A2774)-1),MASTER!A:C,3,FALSE())</f>
        <v>Purchase</v>
      </c>
      <c r="N2774" t="str">
        <f t="shared" si="228"/>
        <v/>
      </c>
      <c r="O2774" t="str">
        <f t="shared" si="229"/>
        <v/>
      </c>
      <c r="P2774">
        <f t="shared" si="230"/>
        <v>0</v>
      </c>
      <c r="Q2774">
        <f t="shared" si="231"/>
        <v>0</v>
      </c>
      <c r="R2774">
        <f t="shared" si="232"/>
        <v>0</v>
      </c>
    </row>
    <row r="2775" spans="1:18" ht="15" customHeight="1">
      <c r="A2775" s="17" t="s">
        <v>250</v>
      </c>
      <c r="B2775" s="17" t="s">
        <v>247</v>
      </c>
      <c r="C2775" s="17" t="s">
        <v>477</v>
      </c>
      <c r="D2775" s="17" t="s">
        <v>465</v>
      </c>
      <c r="E2775" s="97">
        <v>102.352</v>
      </c>
      <c r="F2775" s="19">
        <v>6870</v>
      </c>
      <c r="G2775" s="19">
        <v>703162.36</v>
      </c>
      <c r="H2775" s="96" t="s">
        <v>38</v>
      </c>
      <c r="I2775" s="19">
        <v>0</v>
      </c>
      <c r="J2775" s="19">
        <v>0</v>
      </c>
      <c r="K2775" s="19">
        <v>703162.36</v>
      </c>
      <c r="L2775" t="str">
        <f>VLOOKUP(LEFT(A2775,FIND("-",A2775)-1),MASTER!A:C,2,FALSE())</f>
        <v>Diamond</v>
      </c>
      <c r="M2775" t="str">
        <f>VLOOKUP(LEFT(A2775,FIND("-",A2775)-1),MASTER!A:C,3,FALSE())</f>
        <v>Purchase</v>
      </c>
      <c r="N2775">
        <f t="shared" si="228"/>
        <v>102.352</v>
      </c>
      <c r="O2775">
        <f t="shared" si="229"/>
        <v>6870</v>
      </c>
      <c r="P2775">
        <f t="shared" si="230"/>
        <v>703158.24</v>
      </c>
      <c r="Q2775">
        <f t="shared" si="231"/>
        <v>0</v>
      </c>
      <c r="R2775">
        <f t="shared" si="232"/>
        <v>703158.24</v>
      </c>
    </row>
    <row r="2776" spans="1:18" ht="15" customHeight="1">
      <c r="A2776" s="17" t="s">
        <v>250</v>
      </c>
      <c r="B2776" s="17" t="s">
        <v>247</v>
      </c>
      <c r="C2776" s="17" t="s">
        <v>477</v>
      </c>
      <c r="D2776" s="17" t="s">
        <v>478</v>
      </c>
      <c r="E2776" s="96" t="s">
        <v>38</v>
      </c>
      <c r="F2776" s="96" t="s">
        <v>38</v>
      </c>
      <c r="G2776" s="19">
        <v>847175</v>
      </c>
      <c r="H2776" s="96" t="s">
        <v>38</v>
      </c>
      <c r="I2776" s="96" t="s">
        <v>38</v>
      </c>
      <c r="J2776" s="19">
        <v>0</v>
      </c>
      <c r="K2776" s="19">
        <v>847175</v>
      </c>
      <c r="L2776" t="str">
        <f>VLOOKUP(LEFT(A2776,FIND("-",A2776)-1),MASTER!A:C,2,FALSE())</f>
        <v>Diamond</v>
      </c>
      <c r="M2776" t="str">
        <f>VLOOKUP(LEFT(A2776,FIND("-",A2776)-1),MASTER!A:C,3,FALSE())</f>
        <v>Purchase</v>
      </c>
      <c r="N2776" t="str">
        <f t="shared" si="228"/>
        <v/>
      </c>
      <c r="O2776" t="str">
        <f t="shared" si="229"/>
        <v/>
      </c>
      <c r="P2776">
        <f t="shared" si="230"/>
        <v>0</v>
      </c>
      <c r="Q2776">
        <f t="shared" si="231"/>
        <v>0</v>
      </c>
      <c r="R2776">
        <f t="shared" si="232"/>
        <v>0</v>
      </c>
    </row>
    <row r="2777" spans="1:18" ht="15" customHeight="1">
      <c r="A2777" s="17" t="s">
        <v>250</v>
      </c>
      <c r="B2777" s="17" t="s">
        <v>247</v>
      </c>
      <c r="C2777" s="17" t="s">
        <v>477</v>
      </c>
      <c r="D2777" s="17" t="s">
        <v>467</v>
      </c>
      <c r="E2777" s="96" t="s">
        <v>38</v>
      </c>
      <c r="F2777" s="96" t="s">
        <v>38</v>
      </c>
      <c r="G2777" s="19">
        <v>5445.11</v>
      </c>
      <c r="H2777" s="96" t="s">
        <v>38</v>
      </c>
      <c r="I2777" s="96" t="s">
        <v>38</v>
      </c>
      <c r="J2777" s="19">
        <v>0</v>
      </c>
      <c r="K2777" s="19">
        <v>5445.11</v>
      </c>
      <c r="L2777" t="str">
        <f>VLOOKUP(LEFT(A2777,FIND("-",A2777)-1),MASTER!A:C,2,FALSE())</f>
        <v>Diamond</v>
      </c>
      <c r="M2777" t="str">
        <f>VLOOKUP(LEFT(A2777,FIND("-",A2777)-1),MASTER!A:C,3,FALSE())</f>
        <v>Purchase</v>
      </c>
      <c r="N2777" t="str">
        <f t="shared" si="228"/>
        <v/>
      </c>
      <c r="O2777" t="str">
        <f t="shared" si="229"/>
        <v/>
      </c>
      <c r="P2777">
        <f t="shared" si="230"/>
        <v>0</v>
      </c>
      <c r="Q2777">
        <f t="shared" si="231"/>
        <v>0</v>
      </c>
      <c r="R2777">
        <f t="shared" si="232"/>
        <v>0</v>
      </c>
    </row>
    <row r="2778" spans="1:18" ht="15" customHeight="1">
      <c r="A2778" s="17" t="s">
        <v>250</v>
      </c>
      <c r="B2778" s="17" t="s">
        <v>247</v>
      </c>
      <c r="C2778" s="17" t="s">
        <v>477</v>
      </c>
      <c r="D2778" s="17" t="s">
        <v>466</v>
      </c>
      <c r="E2778" s="96" t="s">
        <v>38</v>
      </c>
      <c r="F2778" s="96" t="s">
        <v>38</v>
      </c>
      <c r="G2778" s="19">
        <v>213567.69</v>
      </c>
      <c r="H2778" s="96" t="s">
        <v>38</v>
      </c>
      <c r="I2778" s="96" t="s">
        <v>38</v>
      </c>
      <c r="J2778" s="19">
        <v>0</v>
      </c>
      <c r="K2778" s="19">
        <v>213567.69</v>
      </c>
      <c r="L2778" t="str">
        <f>VLOOKUP(LEFT(A2778,FIND("-",A2778)-1),MASTER!A:C,2,FALSE())</f>
        <v>Diamond</v>
      </c>
      <c r="M2778" t="str">
        <f>VLOOKUP(LEFT(A2778,FIND("-",A2778)-1),MASTER!A:C,3,FALSE())</f>
        <v>Purchase</v>
      </c>
      <c r="N2778" t="str">
        <f t="shared" si="228"/>
        <v/>
      </c>
      <c r="O2778" t="str">
        <f t="shared" si="229"/>
        <v/>
      </c>
      <c r="P2778">
        <f t="shared" si="230"/>
        <v>0</v>
      </c>
      <c r="Q2778">
        <f t="shared" si="231"/>
        <v>0</v>
      </c>
      <c r="R2778">
        <f t="shared" si="232"/>
        <v>0</v>
      </c>
    </row>
    <row r="2779" spans="1:18" ht="15" customHeight="1">
      <c r="A2779" s="17" t="s">
        <v>250</v>
      </c>
      <c r="B2779" s="17" t="s">
        <v>247</v>
      </c>
      <c r="C2779" s="17" t="s">
        <v>477</v>
      </c>
      <c r="D2779" s="17" t="s">
        <v>468</v>
      </c>
      <c r="E2779" s="96" t="s">
        <v>38</v>
      </c>
      <c r="F2779" s="96" t="s">
        <v>38</v>
      </c>
      <c r="G2779" s="19">
        <v>10547.44</v>
      </c>
      <c r="H2779" s="96" t="s">
        <v>38</v>
      </c>
      <c r="I2779" s="96" t="s">
        <v>38</v>
      </c>
      <c r="J2779" s="19">
        <v>0</v>
      </c>
      <c r="K2779" s="19">
        <v>0</v>
      </c>
      <c r="L2779" t="str">
        <f>VLOOKUP(LEFT(A2779,FIND("-",A2779)-1),MASTER!A:C,2,FALSE())</f>
        <v>Diamond</v>
      </c>
      <c r="M2779" t="str">
        <f>VLOOKUP(LEFT(A2779,FIND("-",A2779)-1),MASTER!A:C,3,FALSE())</f>
        <v>Purchase</v>
      </c>
      <c r="N2779" t="str">
        <f t="shared" si="228"/>
        <v/>
      </c>
      <c r="O2779" t="str">
        <f t="shared" si="229"/>
        <v/>
      </c>
      <c r="P2779">
        <f t="shared" si="230"/>
        <v>0</v>
      </c>
      <c r="Q2779">
        <f t="shared" si="231"/>
        <v>0</v>
      </c>
      <c r="R2779">
        <f t="shared" si="232"/>
        <v>0</v>
      </c>
    </row>
    <row r="2780" spans="1:18" ht="15" customHeight="1">
      <c r="A2780" s="17" t="s">
        <v>250</v>
      </c>
      <c r="B2780" s="17" t="s">
        <v>247</v>
      </c>
      <c r="C2780" s="17" t="s">
        <v>477</v>
      </c>
      <c r="D2780" s="17" t="s">
        <v>469</v>
      </c>
      <c r="E2780" s="96" t="s">
        <v>38</v>
      </c>
      <c r="F2780" s="96" t="s">
        <v>38</v>
      </c>
      <c r="G2780" s="19">
        <v>10547.44</v>
      </c>
      <c r="H2780" s="96" t="s">
        <v>38</v>
      </c>
      <c r="I2780" s="96" t="s">
        <v>38</v>
      </c>
      <c r="J2780" s="19">
        <v>0</v>
      </c>
      <c r="K2780" s="19">
        <v>0</v>
      </c>
      <c r="L2780" t="str">
        <f>VLOOKUP(LEFT(A2780,FIND("-",A2780)-1),MASTER!A:C,2,FALSE())</f>
        <v>Diamond</v>
      </c>
      <c r="M2780" t="str">
        <f>VLOOKUP(LEFT(A2780,FIND("-",A2780)-1),MASTER!A:C,3,FALSE())</f>
        <v>Purchase</v>
      </c>
      <c r="N2780" t="str">
        <f t="shared" si="228"/>
        <v/>
      </c>
      <c r="O2780" t="str">
        <f t="shared" si="229"/>
        <v/>
      </c>
      <c r="P2780">
        <f t="shared" si="230"/>
        <v>0</v>
      </c>
      <c r="Q2780">
        <f t="shared" si="231"/>
        <v>0</v>
      </c>
      <c r="R2780">
        <f t="shared" si="232"/>
        <v>0</v>
      </c>
    </row>
    <row r="2781" spans="1:18" ht="15" customHeight="1">
      <c r="A2781" s="17" t="s">
        <v>250</v>
      </c>
      <c r="B2781" s="17" t="s">
        <v>247</v>
      </c>
      <c r="C2781" s="17" t="s">
        <v>477</v>
      </c>
      <c r="D2781" s="17" t="s">
        <v>479</v>
      </c>
      <c r="E2781" s="96" t="s">
        <v>38</v>
      </c>
      <c r="F2781" s="96" t="s">
        <v>38</v>
      </c>
      <c r="G2781" s="19">
        <v>12707.63</v>
      </c>
      <c r="H2781" s="96" t="s">
        <v>38</v>
      </c>
      <c r="I2781" s="96" t="s">
        <v>38</v>
      </c>
      <c r="J2781" s="19">
        <v>0</v>
      </c>
      <c r="K2781" s="19">
        <v>0</v>
      </c>
      <c r="L2781" t="str">
        <f>VLOOKUP(LEFT(A2781,FIND("-",A2781)-1),MASTER!A:C,2,FALSE())</f>
        <v>Diamond</v>
      </c>
      <c r="M2781" t="str">
        <f>VLOOKUP(LEFT(A2781,FIND("-",A2781)-1),MASTER!A:C,3,FALSE())</f>
        <v>Purchase</v>
      </c>
      <c r="N2781" t="str">
        <f t="shared" si="228"/>
        <v/>
      </c>
      <c r="O2781" t="str">
        <f t="shared" si="229"/>
        <v/>
      </c>
      <c r="P2781">
        <f t="shared" si="230"/>
        <v>0</v>
      </c>
      <c r="Q2781">
        <f t="shared" si="231"/>
        <v>0</v>
      </c>
      <c r="R2781">
        <f t="shared" si="232"/>
        <v>0</v>
      </c>
    </row>
    <row r="2782" spans="1:18" ht="15" customHeight="1">
      <c r="A2782" s="17" t="s">
        <v>250</v>
      </c>
      <c r="B2782" s="17" t="s">
        <v>247</v>
      </c>
      <c r="C2782" s="17" t="s">
        <v>477</v>
      </c>
      <c r="D2782" s="17" t="s">
        <v>480</v>
      </c>
      <c r="E2782" s="96" t="s">
        <v>38</v>
      </c>
      <c r="F2782" s="96" t="s">
        <v>38</v>
      </c>
      <c r="G2782" s="19">
        <v>12707.63</v>
      </c>
      <c r="H2782" s="96" t="s">
        <v>38</v>
      </c>
      <c r="I2782" s="96" t="s">
        <v>38</v>
      </c>
      <c r="J2782" s="19">
        <v>0</v>
      </c>
      <c r="K2782" s="19">
        <v>0</v>
      </c>
      <c r="L2782" t="str">
        <f>VLOOKUP(LEFT(A2782,FIND("-",A2782)-1),MASTER!A:C,2,FALSE())</f>
        <v>Diamond</v>
      </c>
      <c r="M2782" t="str">
        <f>VLOOKUP(LEFT(A2782,FIND("-",A2782)-1),MASTER!A:C,3,FALSE())</f>
        <v>Purchase</v>
      </c>
      <c r="N2782" t="str">
        <f t="shared" si="228"/>
        <v/>
      </c>
      <c r="O2782" t="str">
        <f t="shared" si="229"/>
        <v/>
      </c>
      <c r="P2782">
        <f t="shared" si="230"/>
        <v>0</v>
      </c>
      <c r="Q2782">
        <f t="shared" si="231"/>
        <v>0</v>
      </c>
      <c r="R2782">
        <f t="shared" si="232"/>
        <v>0</v>
      </c>
    </row>
    <row r="2783" spans="1:18" ht="15" customHeight="1">
      <c r="A2783" s="17" t="s">
        <v>250</v>
      </c>
      <c r="B2783" s="17" t="s">
        <v>247</v>
      </c>
      <c r="C2783" s="17" t="s">
        <v>477</v>
      </c>
      <c r="D2783" s="17" t="s">
        <v>470</v>
      </c>
      <c r="E2783" s="96" t="s">
        <v>38</v>
      </c>
      <c r="F2783" s="96" t="s">
        <v>38</v>
      </c>
      <c r="G2783" s="19">
        <v>81.680000000000007</v>
      </c>
      <c r="H2783" s="96" t="s">
        <v>38</v>
      </c>
      <c r="I2783" s="96" t="s">
        <v>38</v>
      </c>
      <c r="J2783" s="19">
        <v>0</v>
      </c>
      <c r="K2783" s="19">
        <v>0</v>
      </c>
      <c r="L2783" t="str">
        <f>VLOOKUP(LEFT(A2783,FIND("-",A2783)-1),MASTER!A:C,2,FALSE())</f>
        <v>Diamond</v>
      </c>
      <c r="M2783" t="str">
        <f>VLOOKUP(LEFT(A2783,FIND("-",A2783)-1),MASTER!A:C,3,FALSE())</f>
        <v>Purchase</v>
      </c>
      <c r="N2783" t="str">
        <f t="shared" si="228"/>
        <v/>
      </c>
      <c r="O2783" t="str">
        <f t="shared" si="229"/>
        <v/>
      </c>
      <c r="P2783">
        <f t="shared" si="230"/>
        <v>0</v>
      </c>
      <c r="Q2783">
        <f t="shared" si="231"/>
        <v>0</v>
      </c>
      <c r="R2783">
        <f t="shared" si="232"/>
        <v>0</v>
      </c>
    </row>
    <row r="2784" spans="1:18" ht="15" customHeight="1">
      <c r="A2784" s="17" t="s">
        <v>250</v>
      </c>
      <c r="B2784" s="17" t="s">
        <v>247</v>
      </c>
      <c r="C2784" s="17" t="s">
        <v>477</v>
      </c>
      <c r="D2784" s="17" t="s">
        <v>471</v>
      </c>
      <c r="E2784" s="96" t="s">
        <v>38</v>
      </c>
      <c r="F2784" s="96" t="s">
        <v>38</v>
      </c>
      <c r="G2784" s="19">
        <v>81.680000000000007</v>
      </c>
      <c r="H2784" s="96" t="s">
        <v>38</v>
      </c>
      <c r="I2784" s="96" t="s">
        <v>38</v>
      </c>
      <c r="J2784" s="19">
        <v>0</v>
      </c>
      <c r="K2784" s="19">
        <v>0</v>
      </c>
      <c r="L2784" t="str">
        <f>VLOOKUP(LEFT(A2784,FIND("-",A2784)-1),MASTER!A:C,2,FALSE())</f>
        <v>Diamond</v>
      </c>
      <c r="M2784" t="str">
        <f>VLOOKUP(LEFT(A2784,FIND("-",A2784)-1),MASTER!A:C,3,FALSE())</f>
        <v>Purchase</v>
      </c>
      <c r="N2784" t="str">
        <f t="shared" si="228"/>
        <v/>
      </c>
      <c r="O2784" t="str">
        <f t="shared" si="229"/>
        <v/>
      </c>
      <c r="P2784">
        <f t="shared" si="230"/>
        <v>0</v>
      </c>
      <c r="Q2784">
        <f t="shared" si="231"/>
        <v>0</v>
      </c>
      <c r="R2784">
        <f t="shared" si="232"/>
        <v>0</v>
      </c>
    </row>
    <row r="2785" spans="1:18" ht="15" customHeight="1">
      <c r="A2785" s="17" t="s">
        <v>250</v>
      </c>
      <c r="B2785" s="17" t="s">
        <v>247</v>
      </c>
      <c r="C2785" s="17" t="s">
        <v>477</v>
      </c>
      <c r="D2785" s="17" t="s">
        <v>468</v>
      </c>
      <c r="E2785" s="96" t="s">
        <v>38</v>
      </c>
      <c r="F2785" s="96" t="s">
        <v>38</v>
      </c>
      <c r="G2785" s="19">
        <v>3203.52</v>
      </c>
      <c r="H2785" s="96" t="s">
        <v>38</v>
      </c>
      <c r="I2785" s="96" t="s">
        <v>38</v>
      </c>
      <c r="J2785" s="19">
        <v>0</v>
      </c>
      <c r="K2785" s="19">
        <v>0</v>
      </c>
      <c r="L2785" t="str">
        <f>VLOOKUP(LEFT(A2785,FIND("-",A2785)-1),MASTER!A:C,2,FALSE())</f>
        <v>Diamond</v>
      </c>
      <c r="M2785" t="str">
        <f>VLOOKUP(LEFT(A2785,FIND("-",A2785)-1),MASTER!A:C,3,FALSE())</f>
        <v>Purchase</v>
      </c>
      <c r="N2785" t="str">
        <f t="shared" si="228"/>
        <v/>
      </c>
      <c r="O2785" t="str">
        <f t="shared" si="229"/>
        <v/>
      </c>
      <c r="P2785">
        <f t="shared" si="230"/>
        <v>0</v>
      </c>
      <c r="Q2785">
        <f t="shared" si="231"/>
        <v>0</v>
      </c>
      <c r="R2785">
        <f t="shared" si="232"/>
        <v>0</v>
      </c>
    </row>
    <row r="2786" spans="1:18" ht="15" customHeight="1">
      <c r="A2786" s="17" t="s">
        <v>250</v>
      </c>
      <c r="B2786" s="17" t="s">
        <v>247</v>
      </c>
      <c r="C2786" s="17" t="s">
        <v>477</v>
      </c>
      <c r="D2786" s="17" t="s">
        <v>469</v>
      </c>
      <c r="E2786" s="96" t="s">
        <v>38</v>
      </c>
      <c r="F2786" s="96" t="s">
        <v>38</v>
      </c>
      <c r="G2786" s="19">
        <v>3203.52</v>
      </c>
      <c r="H2786" s="96" t="s">
        <v>38</v>
      </c>
      <c r="I2786" s="96" t="s">
        <v>38</v>
      </c>
      <c r="J2786" s="19">
        <v>0</v>
      </c>
      <c r="K2786" s="19">
        <v>0</v>
      </c>
      <c r="L2786" t="str">
        <f>VLOOKUP(LEFT(A2786,FIND("-",A2786)-1),MASTER!A:C,2,FALSE())</f>
        <v>Diamond</v>
      </c>
      <c r="M2786" t="str">
        <f>VLOOKUP(LEFT(A2786,FIND("-",A2786)-1),MASTER!A:C,3,FALSE())</f>
        <v>Purchase</v>
      </c>
      <c r="N2786" t="str">
        <f t="shared" ref="N2786:N2849" si="233">IF(M2786="SALE",H2786,IF(M2786="Purchase",E2786,"False"))</f>
        <v/>
      </c>
      <c r="O2786" t="str">
        <f t="shared" ref="O2786:O2849" si="234">IF(M2786="SALE",I2786,IF(M2786="Purchase",F2786,"False"))</f>
        <v/>
      </c>
      <c r="P2786">
        <f t="shared" ref="P2786:P2849" si="235">IF(AND(N2786="",O2786=""),0,ROUND(N2786*O2786,3))</f>
        <v>0</v>
      </c>
      <c r="Q2786">
        <f t="shared" ref="Q2786:Q2849" si="236">IF(M2786="SALE",P2786,IF(M2786="Purchase",0,"FALSE"))</f>
        <v>0</v>
      </c>
      <c r="R2786">
        <f t="shared" ref="R2786:R2849" si="237">IF(M2786="Purchase",P2786,IF(M2786="Sale",0,"FALSE"))</f>
        <v>0</v>
      </c>
    </row>
    <row r="2787" spans="1:18" ht="15" customHeight="1">
      <c r="A2787" s="17" t="s">
        <v>250</v>
      </c>
      <c r="B2787" s="17" t="s">
        <v>247</v>
      </c>
      <c r="C2787" s="17" t="s">
        <v>477</v>
      </c>
      <c r="D2787" s="17" t="s">
        <v>42</v>
      </c>
      <c r="E2787" s="96" t="s">
        <v>38</v>
      </c>
      <c r="F2787" s="96" t="s">
        <v>38</v>
      </c>
      <c r="G2787" s="19">
        <v>0.3</v>
      </c>
      <c r="H2787" s="96" t="s">
        <v>38</v>
      </c>
      <c r="I2787" s="96" t="s">
        <v>38</v>
      </c>
      <c r="J2787" s="19">
        <v>0</v>
      </c>
      <c r="K2787" s="19">
        <v>0</v>
      </c>
      <c r="L2787" t="str">
        <f>VLOOKUP(LEFT(A2787,FIND("-",A2787)-1),MASTER!A:C,2,FALSE())</f>
        <v>Diamond</v>
      </c>
      <c r="M2787" t="str">
        <f>VLOOKUP(LEFT(A2787,FIND("-",A2787)-1),MASTER!A:C,3,FALSE())</f>
        <v>Purchase</v>
      </c>
      <c r="N2787" t="str">
        <f t="shared" si="233"/>
        <v/>
      </c>
      <c r="O2787" t="str">
        <f t="shared" si="234"/>
        <v/>
      </c>
      <c r="P2787">
        <f t="shared" si="235"/>
        <v>0</v>
      </c>
      <c r="Q2787">
        <f t="shared" si="236"/>
        <v>0</v>
      </c>
      <c r="R2787">
        <f t="shared" si="237"/>
        <v>0</v>
      </c>
    </row>
    <row r="2788" spans="1:18" ht="15" customHeight="1">
      <c r="A2788" s="17" t="s">
        <v>250</v>
      </c>
      <c r="B2788" s="17" t="s">
        <v>247</v>
      </c>
      <c r="C2788" s="17" t="s">
        <v>477</v>
      </c>
      <c r="D2788" s="17" t="s">
        <v>43</v>
      </c>
      <c r="E2788" s="96" t="s">
        <v>38</v>
      </c>
      <c r="F2788" s="96" t="s">
        <v>38</v>
      </c>
      <c r="G2788" s="19">
        <v>0</v>
      </c>
      <c r="H2788" s="96" t="s">
        <v>38</v>
      </c>
      <c r="I2788" s="96" t="s">
        <v>38</v>
      </c>
      <c r="J2788" s="19">
        <v>1822431</v>
      </c>
      <c r="K2788" s="19">
        <v>0</v>
      </c>
      <c r="L2788" t="str">
        <f>VLOOKUP(LEFT(A2788,FIND("-",A2788)-1),MASTER!A:C,2,FALSE())</f>
        <v>Diamond</v>
      </c>
      <c r="M2788" t="str">
        <f>VLOOKUP(LEFT(A2788,FIND("-",A2788)-1),MASTER!A:C,3,FALSE())</f>
        <v>Purchase</v>
      </c>
      <c r="N2788" t="str">
        <f t="shared" si="233"/>
        <v/>
      </c>
      <c r="O2788" t="str">
        <f t="shared" si="234"/>
        <v/>
      </c>
      <c r="P2788">
        <f t="shared" si="235"/>
        <v>0</v>
      </c>
      <c r="Q2788">
        <f t="shared" si="236"/>
        <v>0</v>
      </c>
      <c r="R2788">
        <f t="shared" si="237"/>
        <v>0</v>
      </c>
    </row>
    <row r="2789" spans="1:18" ht="15" customHeight="1">
      <c r="A2789" s="17" t="s">
        <v>250</v>
      </c>
      <c r="B2789" s="17" t="s">
        <v>247</v>
      </c>
      <c r="C2789" s="17" t="s">
        <v>477</v>
      </c>
      <c r="D2789" s="17" t="s">
        <v>43</v>
      </c>
      <c r="E2789" s="96" t="s">
        <v>38</v>
      </c>
      <c r="F2789" s="96" t="s">
        <v>38</v>
      </c>
      <c r="G2789" s="19">
        <v>1770</v>
      </c>
      <c r="H2789" s="96" t="s">
        <v>38</v>
      </c>
      <c r="I2789" s="96" t="s">
        <v>38</v>
      </c>
      <c r="J2789" s="19">
        <v>0</v>
      </c>
      <c r="K2789" s="19">
        <v>0</v>
      </c>
      <c r="L2789" t="str">
        <f>VLOOKUP(LEFT(A2789,FIND("-",A2789)-1),MASTER!A:C,2,FALSE())</f>
        <v>Diamond</v>
      </c>
      <c r="M2789" t="str">
        <f>VLOOKUP(LEFT(A2789,FIND("-",A2789)-1),MASTER!A:C,3,FALSE())</f>
        <v>Purchase</v>
      </c>
      <c r="N2789" t="str">
        <f t="shared" si="233"/>
        <v/>
      </c>
      <c r="O2789" t="str">
        <f t="shared" si="234"/>
        <v/>
      </c>
      <c r="P2789">
        <f t="shared" si="235"/>
        <v>0</v>
      </c>
      <c r="Q2789">
        <f t="shared" si="236"/>
        <v>0</v>
      </c>
      <c r="R2789">
        <f t="shared" si="237"/>
        <v>0</v>
      </c>
    </row>
    <row r="2790" spans="1:18" ht="15" customHeight="1">
      <c r="A2790" s="17" t="s">
        <v>250</v>
      </c>
      <c r="B2790" s="17" t="s">
        <v>247</v>
      </c>
      <c r="C2790" s="17" t="s">
        <v>477</v>
      </c>
      <c r="D2790" s="17" t="s">
        <v>453</v>
      </c>
      <c r="E2790" s="96" t="s">
        <v>38</v>
      </c>
      <c r="F2790" s="96" t="s">
        <v>38</v>
      </c>
      <c r="G2790" s="19">
        <v>0</v>
      </c>
      <c r="H2790" s="96" t="s">
        <v>38</v>
      </c>
      <c r="I2790" s="96" t="s">
        <v>38</v>
      </c>
      <c r="J2790" s="19">
        <v>1770</v>
      </c>
      <c r="K2790" s="19">
        <v>0</v>
      </c>
      <c r="L2790" t="str">
        <f>VLOOKUP(LEFT(A2790,FIND("-",A2790)-1),MASTER!A:C,2,FALSE())</f>
        <v>Diamond</v>
      </c>
      <c r="M2790" t="str">
        <f>VLOOKUP(LEFT(A2790,FIND("-",A2790)-1),MASTER!A:C,3,FALSE())</f>
        <v>Purchase</v>
      </c>
      <c r="N2790" t="str">
        <f t="shared" si="233"/>
        <v/>
      </c>
      <c r="O2790" t="str">
        <f t="shared" si="234"/>
        <v/>
      </c>
      <c r="P2790">
        <f t="shared" si="235"/>
        <v>0</v>
      </c>
      <c r="Q2790">
        <f t="shared" si="236"/>
        <v>0</v>
      </c>
      <c r="R2790">
        <f t="shared" si="237"/>
        <v>0</v>
      </c>
    </row>
    <row r="2791" spans="1:18" ht="15" customHeight="1">
      <c r="A2791" s="17" t="s">
        <v>256</v>
      </c>
      <c r="B2791" s="17" t="s">
        <v>247</v>
      </c>
      <c r="C2791" s="17" t="s">
        <v>477</v>
      </c>
      <c r="D2791" s="17" t="s">
        <v>465</v>
      </c>
      <c r="E2791" s="97">
        <v>233.49600000000001</v>
      </c>
      <c r="F2791" s="19">
        <v>6870</v>
      </c>
      <c r="G2791" s="19">
        <v>1604101.54</v>
      </c>
      <c r="H2791" s="96" t="s">
        <v>38</v>
      </c>
      <c r="I2791" s="19">
        <v>0</v>
      </c>
      <c r="J2791" s="19">
        <v>0</v>
      </c>
      <c r="K2791" s="19">
        <v>1604101.54</v>
      </c>
      <c r="L2791" t="str">
        <f>VLOOKUP(LEFT(A2791,FIND("-",A2791)-1),MASTER!A:C,2,FALSE())</f>
        <v>Diamond</v>
      </c>
      <c r="M2791" t="str">
        <f>VLOOKUP(LEFT(A2791,FIND("-",A2791)-1),MASTER!A:C,3,FALSE())</f>
        <v>Purchase</v>
      </c>
      <c r="N2791">
        <f t="shared" si="233"/>
        <v>233.49600000000001</v>
      </c>
      <c r="O2791">
        <f t="shared" si="234"/>
        <v>6870</v>
      </c>
      <c r="P2791">
        <f t="shared" si="235"/>
        <v>1604117.52</v>
      </c>
      <c r="Q2791">
        <f t="shared" si="236"/>
        <v>0</v>
      </c>
      <c r="R2791">
        <f t="shared" si="237"/>
        <v>1604117.52</v>
      </c>
    </row>
    <row r="2792" spans="1:18" ht="15" customHeight="1">
      <c r="A2792" s="17" t="s">
        <v>256</v>
      </c>
      <c r="B2792" s="17" t="s">
        <v>247</v>
      </c>
      <c r="C2792" s="17" t="s">
        <v>477</v>
      </c>
      <c r="D2792" s="17" t="s">
        <v>478</v>
      </c>
      <c r="E2792" s="96" t="s">
        <v>38</v>
      </c>
      <c r="F2792" s="96" t="s">
        <v>38</v>
      </c>
      <c r="G2792" s="19">
        <v>2634087.5</v>
      </c>
      <c r="H2792" s="96" t="s">
        <v>38</v>
      </c>
      <c r="I2792" s="96" t="s">
        <v>38</v>
      </c>
      <c r="J2792" s="19">
        <v>0</v>
      </c>
      <c r="K2792" s="19">
        <v>2634087.5</v>
      </c>
      <c r="L2792" t="str">
        <f>VLOOKUP(LEFT(A2792,FIND("-",A2792)-1),MASTER!A:C,2,FALSE())</f>
        <v>Diamond</v>
      </c>
      <c r="M2792" t="str">
        <f>VLOOKUP(LEFT(A2792,FIND("-",A2792)-1),MASTER!A:C,3,FALSE())</f>
        <v>Purchase</v>
      </c>
      <c r="N2792" t="str">
        <f t="shared" si="233"/>
        <v/>
      </c>
      <c r="O2792" t="str">
        <f t="shared" si="234"/>
        <v/>
      </c>
      <c r="P2792">
        <f t="shared" si="235"/>
        <v>0</v>
      </c>
      <c r="Q2792">
        <f t="shared" si="236"/>
        <v>0</v>
      </c>
      <c r="R2792">
        <f t="shared" si="237"/>
        <v>0</v>
      </c>
    </row>
    <row r="2793" spans="1:18" ht="15" customHeight="1">
      <c r="A2793" s="17" t="s">
        <v>256</v>
      </c>
      <c r="B2793" s="17" t="s">
        <v>247</v>
      </c>
      <c r="C2793" s="17" t="s">
        <v>477</v>
      </c>
      <c r="D2793" s="17" t="s">
        <v>466</v>
      </c>
      <c r="E2793" s="96" t="s">
        <v>38</v>
      </c>
      <c r="F2793" s="96" t="s">
        <v>38</v>
      </c>
      <c r="G2793" s="19">
        <v>523109.28</v>
      </c>
      <c r="H2793" s="96" t="s">
        <v>38</v>
      </c>
      <c r="I2793" s="96" t="s">
        <v>38</v>
      </c>
      <c r="J2793" s="19">
        <v>0</v>
      </c>
      <c r="K2793" s="19">
        <v>523109.28</v>
      </c>
      <c r="L2793" t="str">
        <f>VLOOKUP(LEFT(A2793,FIND("-",A2793)-1),MASTER!A:C,2,FALSE())</f>
        <v>Diamond</v>
      </c>
      <c r="M2793" t="str">
        <f>VLOOKUP(LEFT(A2793,FIND("-",A2793)-1),MASTER!A:C,3,FALSE())</f>
        <v>Purchase</v>
      </c>
      <c r="N2793" t="str">
        <f t="shared" si="233"/>
        <v/>
      </c>
      <c r="O2793" t="str">
        <f t="shared" si="234"/>
        <v/>
      </c>
      <c r="P2793">
        <f t="shared" si="235"/>
        <v>0</v>
      </c>
      <c r="Q2793">
        <f t="shared" si="236"/>
        <v>0</v>
      </c>
      <c r="R2793">
        <f t="shared" si="237"/>
        <v>0</v>
      </c>
    </row>
    <row r="2794" spans="1:18" ht="15" customHeight="1">
      <c r="A2794" s="17" t="s">
        <v>256</v>
      </c>
      <c r="B2794" s="17" t="s">
        <v>247</v>
      </c>
      <c r="C2794" s="17" t="s">
        <v>477</v>
      </c>
      <c r="D2794" s="17" t="s">
        <v>467</v>
      </c>
      <c r="E2794" s="96" t="s">
        <v>38</v>
      </c>
      <c r="F2794" s="96" t="s">
        <v>38</v>
      </c>
      <c r="G2794" s="19">
        <v>3655.27</v>
      </c>
      <c r="H2794" s="96" t="s">
        <v>38</v>
      </c>
      <c r="I2794" s="96" t="s">
        <v>38</v>
      </c>
      <c r="J2794" s="19">
        <v>0</v>
      </c>
      <c r="K2794" s="19">
        <v>3655.27</v>
      </c>
      <c r="L2794" t="str">
        <f>VLOOKUP(LEFT(A2794,FIND("-",A2794)-1),MASTER!A:C,2,FALSE())</f>
        <v>Diamond</v>
      </c>
      <c r="M2794" t="str">
        <f>VLOOKUP(LEFT(A2794,FIND("-",A2794)-1),MASTER!A:C,3,FALSE())</f>
        <v>Purchase</v>
      </c>
      <c r="N2794" t="str">
        <f t="shared" si="233"/>
        <v/>
      </c>
      <c r="O2794" t="str">
        <f t="shared" si="234"/>
        <v/>
      </c>
      <c r="P2794">
        <f t="shared" si="235"/>
        <v>0</v>
      </c>
      <c r="Q2794">
        <f t="shared" si="236"/>
        <v>0</v>
      </c>
      <c r="R2794">
        <f t="shared" si="237"/>
        <v>0</v>
      </c>
    </row>
    <row r="2795" spans="1:18" ht="15" customHeight="1">
      <c r="A2795" s="17" t="s">
        <v>256</v>
      </c>
      <c r="B2795" s="17" t="s">
        <v>247</v>
      </c>
      <c r="C2795" s="17" t="s">
        <v>477</v>
      </c>
      <c r="D2795" s="17" t="s">
        <v>468</v>
      </c>
      <c r="E2795" s="96" t="s">
        <v>38</v>
      </c>
      <c r="F2795" s="96" t="s">
        <v>38</v>
      </c>
      <c r="G2795" s="19">
        <v>24061.52</v>
      </c>
      <c r="H2795" s="96" t="s">
        <v>38</v>
      </c>
      <c r="I2795" s="96" t="s">
        <v>38</v>
      </c>
      <c r="J2795" s="19">
        <v>0</v>
      </c>
      <c r="K2795" s="19">
        <v>0</v>
      </c>
      <c r="L2795" t="str">
        <f>VLOOKUP(LEFT(A2795,FIND("-",A2795)-1),MASTER!A:C,2,FALSE())</f>
        <v>Diamond</v>
      </c>
      <c r="M2795" t="str">
        <f>VLOOKUP(LEFT(A2795,FIND("-",A2795)-1),MASTER!A:C,3,FALSE())</f>
        <v>Purchase</v>
      </c>
      <c r="N2795" t="str">
        <f t="shared" si="233"/>
        <v/>
      </c>
      <c r="O2795" t="str">
        <f t="shared" si="234"/>
        <v/>
      </c>
      <c r="P2795">
        <f t="shared" si="235"/>
        <v>0</v>
      </c>
      <c r="Q2795">
        <f t="shared" si="236"/>
        <v>0</v>
      </c>
      <c r="R2795">
        <f t="shared" si="237"/>
        <v>0</v>
      </c>
    </row>
    <row r="2796" spans="1:18" ht="15" customHeight="1">
      <c r="A2796" s="17" t="s">
        <v>256</v>
      </c>
      <c r="B2796" s="17" t="s">
        <v>247</v>
      </c>
      <c r="C2796" s="17" t="s">
        <v>477</v>
      </c>
      <c r="D2796" s="17" t="s">
        <v>469</v>
      </c>
      <c r="E2796" s="96" t="s">
        <v>38</v>
      </c>
      <c r="F2796" s="96" t="s">
        <v>38</v>
      </c>
      <c r="G2796" s="19">
        <v>24061.52</v>
      </c>
      <c r="H2796" s="96" t="s">
        <v>38</v>
      </c>
      <c r="I2796" s="96" t="s">
        <v>38</v>
      </c>
      <c r="J2796" s="19">
        <v>0</v>
      </c>
      <c r="K2796" s="19">
        <v>0</v>
      </c>
      <c r="L2796" t="str">
        <f>VLOOKUP(LEFT(A2796,FIND("-",A2796)-1),MASTER!A:C,2,FALSE())</f>
        <v>Diamond</v>
      </c>
      <c r="M2796" t="str">
        <f>VLOOKUP(LEFT(A2796,FIND("-",A2796)-1),MASTER!A:C,3,FALSE())</f>
        <v>Purchase</v>
      </c>
      <c r="N2796" t="str">
        <f t="shared" si="233"/>
        <v/>
      </c>
      <c r="O2796" t="str">
        <f t="shared" si="234"/>
        <v/>
      </c>
      <c r="P2796">
        <f t="shared" si="235"/>
        <v>0</v>
      </c>
      <c r="Q2796">
        <f t="shared" si="236"/>
        <v>0</v>
      </c>
      <c r="R2796">
        <f t="shared" si="237"/>
        <v>0</v>
      </c>
    </row>
    <row r="2797" spans="1:18" ht="15" customHeight="1">
      <c r="A2797" s="17" t="s">
        <v>256</v>
      </c>
      <c r="B2797" s="17" t="s">
        <v>247</v>
      </c>
      <c r="C2797" s="17" t="s">
        <v>477</v>
      </c>
      <c r="D2797" s="17" t="s">
        <v>479</v>
      </c>
      <c r="E2797" s="96" t="s">
        <v>38</v>
      </c>
      <c r="F2797" s="96" t="s">
        <v>38</v>
      </c>
      <c r="G2797" s="19">
        <v>39511.31</v>
      </c>
      <c r="H2797" s="96" t="s">
        <v>38</v>
      </c>
      <c r="I2797" s="96" t="s">
        <v>38</v>
      </c>
      <c r="J2797" s="19">
        <v>0</v>
      </c>
      <c r="K2797" s="19">
        <v>0</v>
      </c>
      <c r="L2797" t="str">
        <f>VLOOKUP(LEFT(A2797,FIND("-",A2797)-1),MASTER!A:C,2,FALSE())</f>
        <v>Diamond</v>
      </c>
      <c r="M2797" t="str">
        <f>VLOOKUP(LEFT(A2797,FIND("-",A2797)-1),MASTER!A:C,3,FALSE())</f>
        <v>Purchase</v>
      </c>
      <c r="N2797" t="str">
        <f t="shared" si="233"/>
        <v/>
      </c>
      <c r="O2797" t="str">
        <f t="shared" si="234"/>
        <v/>
      </c>
      <c r="P2797">
        <f t="shared" si="235"/>
        <v>0</v>
      </c>
      <c r="Q2797">
        <f t="shared" si="236"/>
        <v>0</v>
      </c>
      <c r="R2797">
        <f t="shared" si="237"/>
        <v>0</v>
      </c>
    </row>
    <row r="2798" spans="1:18" ht="15" customHeight="1">
      <c r="A2798" s="17" t="s">
        <v>256</v>
      </c>
      <c r="B2798" s="17" t="s">
        <v>247</v>
      </c>
      <c r="C2798" s="17" t="s">
        <v>477</v>
      </c>
      <c r="D2798" s="17" t="s">
        <v>480</v>
      </c>
      <c r="E2798" s="96" t="s">
        <v>38</v>
      </c>
      <c r="F2798" s="96" t="s">
        <v>38</v>
      </c>
      <c r="G2798" s="19">
        <v>39511.31</v>
      </c>
      <c r="H2798" s="96" t="s">
        <v>38</v>
      </c>
      <c r="I2798" s="96" t="s">
        <v>38</v>
      </c>
      <c r="J2798" s="19">
        <v>0</v>
      </c>
      <c r="K2798" s="19">
        <v>0</v>
      </c>
      <c r="L2798" t="str">
        <f>VLOOKUP(LEFT(A2798,FIND("-",A2798)-1),MASTER!A:C,2,FALSE())</f>
        <v>Diamond</v>
      </c>
      <c r="M2798" t="str">
        <f>VLOOKUP(LEFT(A2798,FIND("-",A2798)-1),MASTER!A:C,3,FALSE())</f>
        <v>Purchase</v>
      </c>
      <c r="N2798" t="str">
        <f t="shared" si="233"/>
        <v/>
      </c>
      <c r="O2798" t="str">
        <f t="shared" si="234"/>
        <v/>
      </c>
      <c r="P2798">
        <f t="shared" si="235"/>
        <v>0</v>
      </c>
      <c r="Q2798">
        <f t="shared" si="236"/>
        <v>0</v>
      </c>
      <c r="R2798">
        <f t="shared" si="237"/>
        <v>0</v>
      </c>
    </row>
    <row r="2799" spans="1:18" ht="15" customHeight="1">
      <c r="A2799" s="17" t="s">
        <v>256</v>
      </c>
      <c r="B2799" s="17" t="s">
        <v>247</v>
      </c>
      <c r="C2799" s="17" t="s">
        <v>477</v>
      </c>
      <c r="D2799" s="17" t="s">
        <v>468</v>
      </c>
      <c r="E2799" s="96" t="s">
        <v>38</v>
      </c>
      <c r="F2799" s="96" t="s">
        <v>38</v>
      </c>
      <c r="G2799" s="19">
        <v>7846.64</v>
      </c>
      <c r="H2799" s="96" t="s">
        <v>38</v>
      </c>
      <c r="I2799" s="96" t="s">
        <v>38</v>
      </c>
      <c r="J2799" s="19">
        <v>0</v>
      </c>
      <c r="K2799" s="19">
        <v>0</v>
      </c>
      <c r="L2799" t="str">
        <f>VLOOKUP(LEFT(A2799,FIND("-",A2799)-1),MASTER!A:C,2,FALSE())</f>
        <v>Diamond</v>
      </c>
      <c r="M2799" t="str">
        <f>VLOOKUP(LEFT(A2799,FIND("-",A2799)-1),MASTER!A:C,3,FALSE())</f>
        <v>Purchase</v>
      </c>
      <c r="N2799" t="str">
        <f t="shared" si="233"/>
        <v/>
      </c>
      <c r="O2799" t="str">
        <f t="shared" si="234"/>
        <v/>
      </c>
      <c r="P2799">
        <f t="shared" si="235"/>
        <v>0</v>
      </c>
      <c r="Q2799">
        <f t="shared" si="236"/>
        <v>0</v>
      </c>
      <c r="R2799">
        <f t="shared" si="237"/>
        <v>0</v>
      </c>
    </row>
    <row r="2800" spans="1:18" ht="15" customHeight="1">
      <c r="A2800" s="17" t="s">
        <v>256</v>
      </c>
      <c r="B2800" s="17" t="s">
        <v>247</v>
      </c>
      <c r="C2800" s="17" t="s">
        <v>477</v>
      </c>
      <c r="D2800" s="17" t="s">
        <v>469</v>
      </c>
      <c r="E2800" s="96" t="s">
        <v>38</v>
      </c>
      <c r="F2800" s="96" t="s">
        <v>38</v>
      </c>
      <c r="G2800" s="19">
        <v>7846.64</v>
      </c>
      <c r="H2800" s="96" t="s">
        <v>38</v>
      </c>
      <c r="I2800" s="96" t="s">
        <v>38</v>
      </c>
      <c r="J2800" s="19">
        <v>0</v>
      </c>
      <c r="K2800" s="19">
        <v>0</v>
      </c>
      <c r="L2800" t="str">
        <f>VLOOKUP(LEFT(A2800,FIND("-",A2800)-1),MASTER!A:C,2,FALSE())</f>
        <v>Diamond</v>
      </c>
      <c r="M2800" t="str">
        <f>VLOOKUP(LEFT(A2800,FIND("-",A2800)-1),MASTER!A:C,3,FALSE())</f>
        <v>Purchase</v>
      </c>
      <c r="N2800" t="str">
        <f t="shared" si="233"/>
        <v/>
      </c>
      <c r="O2800" t="str">
        <f t="shared" si="234"/>
        <v/>
      </c>
      <c r="P2800">
        <f t="shared" si="235"/>
        <v>0</v>
      </c>
      <c r="Q2800">
        <f t="shared" si="236"/>
        <v>0</v>
      </c>
      <c r="R2800">
        <f t="shared" si="237"/>
        <v>0</v>
      </c>
    </row>
    <row r="2801" spans="1:18" ht="15" customHeight="1">
      <c r="A2801" s="17" t="s">
        <v>256</v>
      </c>
      <c r="B2801" s="17" t="s">
        <v>247</v>
      </c>
      <c r="C2801" s="17" t="s">
        <v>477</v>
      </c>
      <c r="D2801" s="17" t="s">
        <v>470</v>
      </c>
      <c r="E2801" s="96" t="s">
        <v>38</v>
      </c>
      <c r="F2801" s="96" t="s">
        <v>38</v>
      </c>
      <c r="G2801" s="19">
        <v>54.83</v>
      </c>
      <c r="H2801" s="96" t="s">
        <v>38</v>
      </c>
      <c r="I2801" s="96" t="s">
        <v>38</v>
      </c>
      <c r="J2801" s="19">
        <v>0</v>
      </c>
      <c r="K2801" s="19">
        <v>0</v>
      </c>
      <c r="L2801" t="str">
        <f>VLOOKUP(LEFT(A2801,FIND("-",A2801)-1),MASTER!A:C,2,FALSE())</f>
        <v>Diamond</v>
      </c>
      <c r="M2801" t="str">
        <f>VLOOKUP(LEFT(A2801,FIND("-",A2801)-1),MASTER!A:C,3,FALSE())</f>
        <v>Purchase</v>
      </c>
      <c r="N2801" t="str">
        <f t="shared" si="233"/>
        <v/>
      </c>
      <c r="O2801" t="str">
        <f t="shared" si="234"/>
        <v/>
      </c>
      <c r="P2801">
        <f t="shared" si="235"/>
        <v>0</v>
      </c>
      <c r="Q2801">
        <f t="shared" si="236"/>
        <v>0</v>
      </c>
      <c r="R2801">
        <f t="shared" si="237"/>
        <v>0</v>
      </c>
    </row>
    <row r="2802" spans="1:18" ht="15" customHeight="1">
      <c r="A2802" s="17" t="s">
        <v>256</v>
      </c>
      <c r="B2802" s="17" t="s">
        <v>247</v>
      </c>
      <c r="C2802" s="17" t="s">
        <v>477</v>
      </c>
      <c r="D2802" s="17" t="s">
        <v>471</v>
      </c>
      <c r="E2802" s="96" t="s">
        <v>38</v>
      </c>
      <c r="F2802" s="96" t="s">
        <v>38</v>
      </c>
      <c r="G2802" s="19">
        <v>54.83</v>
      </c>
      <c r="H2802" s="96" t="s">
        <v>38</v>
      </c>
      <c r="I2802" s="96" t="s">
        <v>38</v>
      </c>
      <c r="J2802" s="19">
        <v>0</v>
      </c>
      <c r="K2802" s="19">
        <v>0</v>
      </c>
      <c r="L2802" t="str">
        <f>VLOOKUP(LEFT(A2802,FIND("-",A2802)-1),MASTER!A:C,2,FALSE())</f>
        <v>Diamond</v>
      </c>
      <c r="M2802" t="str">
        <f>VLOOKUP(LEFT(A2802,FIND("-",A2802)-1),MASTER!A:C,3,FALSE())</f>
        <v>Purchase</v>
      </c>
      <c r="N2802" t="str">
        <f t="shared" si="233"/>
        <v/>
      </c>
      <c r="O2802" t="str">
        <f t="shared" si="234"/>
        <v/>
      </c>
      <c r="P2802">
        <f t="shared" si="235"/>
        <v>0</v>
      </c>
      <c r="Q2802">
        <f t="shared" si="236"/>
        <v>0</v>
      </c>
      <c r="R2802">
        <f t="shared" si="237"/>
        <v>0</v>
      </c>
    </row>
    <row r="2803" spans="1:18" ht="15" customHeight="1">
      <c r="A2803" s="17" t="s">
        <v>256</v>
      </c>
      <c r="B2803" s="17" t="s">
        <v>247</v>
      </c>
      <c r="C2803" s="17" t="s">
        <v>477</v>
      </c>
      <c r="D2803" s="17" t="s">
        <v>42</v>
      </c>
      <c r="E2803" s="96" t="s">
        <v>38</v>
      </c>
      <c r="F2803" s="96" t="s">
        <v>38</v>
      </c>
      <c r="G2803" s="19">
        <v>0</v>
      </c>
      <c r="H2803" s="96" t="s">
        <v>38</v>
      </c>
      <c r="I2803" s="96" t="s">
        <v>38</v>
      </c>
      <c r="J2803" s="19">
        <v>0.19</v>
      </c>
      <c r="K2803" s="19">
        <v>0</v>
      </c>
      <c r="L2803" t="str">
        <f>VLOOKUP(LEFT(A2803,FIND("-",A2803)-1),MASTER!A:C,2,FALSE())</f>
        <v>Diamond</v>
      </c>
      <c r="M2803" t="str">
        <f>VLOOKUP(LEFT(A2803,FIND("-",A2803)-1),MASTER!A:C,3,FALSE())</f>
        <v>Purchase</v>
      </c>
      <c r="N2803" t="str">
        <f t="shared" si="233"/>
        <v/>
      </c>
      <c r="O2803" t="str">
        <f t="shared" si="234"/>
        <v/>
      </c>
      <c r="P2803">
        <f t="shared" si="235"/>
        <v>0</v>
      </c>
      <c r="Q2803">
        <f t="shared" si="236"/>
        <v>0</v>
      </c>
      <c r="R2803">
        <f t="shared" si="237"/>
        <v>0</v>
      </c>
    </row>
    <row r="2804" spans="1:18" ht="15" customHeight="1">
      <c r="A2804" s="17" t="s">
        <v>256</v>
      </c>
      <c r="B2804" s="17" t="s">
        <v>247</v>
      </c>
      <c r="C2804" s="17" t="s">
        <v>477</v>
      </c>
      <c r="D2804" s="17" t="s">
        <v>43</v>
      </c>
      <c r="E2804" s="96" t="s">
        <v>38</v>
      </c>
      <c r="F2804" s="96" t="s">
        <v>38</v>
      </c>
      <c r="G2804" s="19">
        <v>0</v>
      </c>
      <c r="H2804" s="96" t="s">
        <v>38</v>
      </c>
      <c r="I2804" s="96" t="s">
        <v>38</v>
      </c>
      <c r="J2804" s="19">
        <v>4907902</v>
      </c>
      <c r="K2804" s="19">
        <v>0</v>
      </c>
      <c r="L2804" t="str">
        <f>VLOOKUP(LEFT(A2804,FIND("-",A2804)-1),MASTER!A:C,2,FALSE())</f>
        <v>Diamond</v>
      </c>
      <c r="M2804" t="str">
        <f>VLOOKUP(LEFT(A2804,FIND("-",A2804)-1),MASTER!A:C,3,FALSE())</f>
        <v>Purchase</v>
      </c>
      <c r="N2804" t="str">
        <f t="shared" si="233"/>
        <v/>
      </c>
      <c r="O2804" t="str">
        <f t="shared" si="234"/>
        <v/>
      </c>
      <c r="P2804">
        <f t="shared" si="235"/>
        <v>0</v>
      </c>
      <c r="Q2804">
        <f t="shared" si="236"/>
        <v>0</v>
      </c>
      <c r="R2804">
        <f t="shared" si="237"/>
        <v>0</v>
      </c>
    </row>
    <row r="2805" spans="1:18" ht="15" customHeight="1">
      <c r="A2805" s="17" t="s">
        <v>256</v>
      </c>
      <c r="B2805" s="17" t="s">
        <v>247</v>
      </c>
      <c r="C2805" s="17" t="s">
        <v>477</v>
      </c>
      <c r="D2805" s="17" t="s">
        <v>43</v>
      </c>
      <c r="E2805" s="96" t="s">
        <v>38</v>
      </c>
      <c r="F2805" s="96" t="s">
        <v>38</v>
      </c>
      <c r="G2805" s="19">
        <v>4765</v>
      </c>
      <c r="H2805" s="96" t="s">
        <v>38</v>
      </c>
      <c r="I2805" s="96" t="s">
        <v>38</v>
      </c>
      <c r="J2805" s="19">
        <v>0</v>
      </c>
      <c r="K2805" s="19">
        <v>0</v>
      </c>
      <c r="L2805" t="str">
        <f>VLOOKUP(LEFT(A2805,FIND("-",A2805)-1),MASTER!A:C,2,FALSE())</f>
        <v>Diamond</v>
      </c>
      <c r="M2805" t="str">
        <f>VLOOKUP(LEFT(A2805,FIND("-",A2805)-1),MASTER!A:C,3,FALSE())</f>
        <v>Purchase</v>
      </c>
      <c r="N2805" t="str">
        <f t="shared" si="233"/>
        <v/>
      </c>
      <c r="O2805" t="str">
        <f t="shared" si="234"/>
        <v/>
      </c>
      <c r="P2805">
        <f t="shared" si="235"/>
        <v>0</v>
      </c>
      <c r="Q2805">
        <f t="shared" si="236"/>
        <v>0</v>
      </c>
      <c r="R2805">
        <f t="shared" si="237"/>
        <v>0</v>
      </c>
    </row>
    <row r="2806" spans="1:18" ht="15" customHeight="1">
      <c r="A2806" s="17" t="s">
        <v>256</v>
      </c>
      <c r="B2806" s="17" t="s">
        <v>247</v>
      </c>
      <c r="C2806" s="17" t="s">
        <v>477</v>
      </c>
      <c r="D2806" s="17" t="s">
        <v>453</v>
      </c>
      <c r="E2806" s="96" t="s">
        <v>38</v>
      </c>
      <c r="F2806" s="96" t="s">
        <v>38</v>
      </c>
      <c r="G2806" s="19">
        <v>0</v>
      </c>
      <c r="H2806" s="96" t="s">
        <v>38</v>
      </c>
      <c r="I2806" s="96" t="s">
        <v>38</v>
      </c>
      <c r="J2806" s="19">
        <v>4765</v>
      </c>
      <c r="K2806" s="19">
        <v>0</v>
      </c>
      <c r="L2806" t="str">
        <f>VLOOKUP(LEFT(A2806,FIND("-",A2806)-1),MASTER!A:C,2,FALSE())</f>
        <v>Diamond</v>
      </c>
      <c r="M2806" t="str">
        <f>VLOOKUP(LEFT(A2806,FIND("-",A2806)-1),MASTER!A:C,3,FALSE())</f>
        <v>Purchase</v>
      </c>
      <c r="N2806" t="str">
        <f t="shared" si="233"/>
        <v/>
      </c>
      <c r="O2806" t="str">
        <f t="shared" si="234"/>
        <v/>
      </c>
      <c r="P2806">
        <f t="shared" si="235"/>
        <v>0</v>
      </c>
      <c r="Q2806">
        <f t="shared" si="236"/>
        <v>0</v>
      </c>
      <c r="R2806">
        <f t="shared" si="237"/>
        <v>0</v>
      </c>
    </row>
    <row r="2807" spans="1:18" ht="15" customHeight="1">
      <c r="A2807" s="17" t="s">
        <v>257</v>
      </c>
      <c r="B2807" s="17" t="s">
        <v>247</v>
      </c>
      <c r="C2807" s="17" t="s">
        <v>477</v>
      </c>
      <c r="D2807" s="17" t="s">
        <v>465</v>
      </c>
      <c r="E2807" s="97">
        <v>651.577</v>
      </c>
      <c r="F2807" s="19">
        <v>6870</v>
      </c>
      <c r="G2807" s="19">
        <v>4476308.37</v>
      </c>
      <c r="H2807" s="96" t="s">
        <v>38</v>
      </c>
      <c r="I2807" s="19">
        <v>0</v>
      </c>
      <c r="J2807" s="19">
        <v>0</v>
      </c>
      <c r="K2807" s="19">
        <v>4476308.37</v>
      </c>
      <c r="L2807" t="str">
        <f>VLOOKUP(LEFT(A2807,FIND("-",A2807)-1),MASTER!A:C,2,FALSE())</f>
        <v>Diamond</v>
      </c>
      <c r="M2807" t="str">
        <f>VLOOKUP(LEFT(A2807,FIND("-",A2807)-1),MASTER!A:C,3,FALSE())</f>
        <v>Purchase</v>
      </c>
      <c r="N2807">
        <f t="shared" si="233"/>
        <v>651.577</v>
      </c>
      <c r="O2807">
        <f t="shared" si="234"/>
        <v>6870</v>
      </c>
      <c r="P2807">
        <f t="shared" si="235"/>
        <v>4476333.99</v>
      </c>
      <c r="Q2807">
        <f t="shared" si="236"/>
        <v>0</v>
      </c>
      <c r="R2807">
        <f t="shared" si="237"/>
        <v>4476333.99</v>
      </c>
    </row>
    <row r="2808" spans="1:18" ht="15" customHeight="1">
      <c r="A2808" s="17" t="s">
        <v>257</v>
      </c>
      <c r="B2808" s="17" t="s">
        <v>247</v>
      </c>
      <c r="C2808" s="17" t="s">
        <v>477</v>
      </c>
      <c r="D2808" s="17" t="s">
        <v>478</v>
      </c>
      <c r="E2808" s="96" t="s">
        <v>38</v>
      </c>
      <c r="F2808" s="96" t="s">
        <v>38</v>
      </c>
      <c r="G2808" s="19">
        <v>7037693</v>
      </c>
      <c r="H2808" s="96" t="s">
        <v>38</v>
      </c>
      <c r="I2808" s="96" t="s">
        <v>38</v>
      </c>
      <c r="J2808" s="19">
        <v>0</v>
      </c>
      <c r="K2808" s="19">
        <v>7037693</v>
      </c>
      <c r="L2808" t="str">
        <f>VLOOKUP(LEFT(A2808,FIND("-",A2808)-1),MASTER!A:C,2,FALSE())</f>
        <v>Diamond</v>
      </c>
      <c r="M2808" t="str">
        <f>VLOOKUP(LEFT(A2808,FIND("-",A2808)-1),MASTER!A:C,3,FALSE())</f>
        <v>Purchase</v>
      </c>
      <c r="N2808" t="str">
        <f t="shared" si="233"/>
        <v/>
      </c>
      <c r="O2808" t="str">
        <f t="shared" si="234"/>
        <v/>
      </c>
      <c r="P2808">
        <f t="shared" si="235"/>
        <v>0</v>
      </c>
      <c r="Q2808">
        <f t="shared" si="236"/>
        <v>0</v>
      </c>
      <c r="R2808">
        <f t="shared" si="237"/>
        <v>0</v>
      </c>
    </row>
    <row r="2809" spans="1:18" ht="15" customHeight="1">
      <c r="A2809" s="17" t="s">
        <v>257</v>
      </c>
      <c r="B2809" s="17" t="s">
        <v>247</v>
      </c>
      <c r="C2809" s="17" t="s">
        <v>477</v>
      </c>
      <c r="D2809" s="17" t="s">
        <v>466</v>
      </c>
      <c r="E2809" s="96" t="s">
        <v>38</v>
      </c>
      <c r="F2809" s="96" t="s">
        <v>38</v>
      </c>
      <c r="G2809" s="19">
        <v>1550476.56</v>
      </c>
      <c r="H2809" s="96" t="s">
        <v>38</v>
      </c>
      <c r="I2809" s="96" t="s">
        <v>38</v>
      </c>
      <c r="J2809" s="19">
        <v>0</v>
      </c>
      <c r="K2809" s="19">
        <v>1550476.56</v>
      </c>
      <c r="L2809" t="str">
        <f>VLOOKUP(LEFT(A2809,FIND("-",A2809)-1),MASTER!A:C,2,FALSE())</f>
        <v>Diamond</v>
      </c>
      <c r="M2809" t="str">
        <f>VLOOKUP(LEFT(A2809,FIND("-",A2809)-1),MASTER!A:C,3,FALSE())</f>
        <v>Purchase</v>
      </c>
      <c r="N2809" t="str">
        <f t="shared" si="233"/>
        <v/>
      </c>
      <c r="O2809" t="str">
        <f t="shared" si="234"/>
        <v/>
      </c>
      <c r="P2809">
        <f t="shared" si="235"/>
        <v>0</v>
      </c>
      <c r="Q2809">
        <f t="shared" si="236"/>
        <v>0</v>
      </c>
      <c r="R2809">
        <f t="shared" si="237"/>
        <v>0</v>
      </c>
    </row>
    <row r="2810" spans="1:18" ht="15" customHeight="1">
      <c r="A2810" s="17" t="s">
        <v>257</v>
      </c>
      <c r="B2810" s="17" t="s">
        <v>247</v>
      </c>
      <c r="C2810" s="17" t="s">
        <v>477</v>
      </c>
      <c r="D2810" s="17" t="s">
        <v>467</v>
      </c>
      <c r="E2810" s="96" t="s">
        <v>38</v>
      </c>
      <c r="F2810" s="96" t="s">
        <v>38</v>
      </c>
      <c r="G2810" s="19">
        <v>22869.93</v>
      </c>
      <c r="H2810" s="96" t="s">
        <v>38</v>
      </c>
      <c r="I2810" s="96" t="s">
        <v>38</v>
      </c>
      <c r="J2810" s="19">
        <v>0</v>
      </c>
      <c r="K2810" s="19">
        <v>22869.93</v>
      </c>
      <c r="L2810" t="str">
        <f>VLOOKUP(LEFT(A2810,FIND("-",A2810)-1),MASTER!A:C,2,FALSE())</f>
        <v>Diamond</v>
      </c>
      <c r="M2810" t="str">
        <f>VLOOKUP(LEFT(A2810,FIND("-",A2810)-1),MASTER!A:C,3,FALSE())</f>
        <v>Purchase</v>
      </c>
      <c r="N2810" t="str">
        <f t="shared" si="233"/>
        <v/>
      </c>
      <c r="O2810" t="str">
        <f t="shared" si="234"/>
        <v/>
      </c>
      <c r="P2810">
        <f t="shared" si="235"/>
        <v>0</v>
      </c>
      <c r="Q2810">
        <f t="shared" si="236"/>
        <v>0</v>
      </c>
      <c r="R2810">
        <f t="shared" si="237"/>
        <v>0</v>
      </c>
    </row>
    <row r="2811" spans="1:18" ht="15" customHeight="1">
      <c r="A2811" s="17" t="s">
        <v>257</v>
      </c>
      <c r="B2811" s="17" t="s">
        <v>247</v>
      </c>
      <c r="C2811" s="17" t="s">
        <v>477</v>
      </c>
      <c r="D2811" s="17" t="s">
        <v>468</v>
      </c>
      <c r="E2811" s="96" t="s">
        <v>38</v>
      </c>
      <c r="F2811" s="96" t="s">
        <v>38</v>
      </c>
      <c r="G2811" s="19">
        <v>67144.63</v>
      </c>
      <c r="H2811" s="96" t="s">
        <v>38</v>
      </c>
      <c r="I2811" s="96" t="s">
        <v>38</v>
      </c>
      <c r="J2811" s="19">
        <v>0</v>
      </c>
      <c r="K2811" s="19">
        <v>0</v>
      </c>
      <c r="L2811" t="str">
        <f>VLOOKUP(LEFT(A2811,FIND("-",A2811)-1),MASTER!A:C,2,FALSE())</f>
        <v>Diamond</v>
      </c>
      <c r="M2811" t="str">
        <f>VLOOKUP(LEFT(A2811,FIND("-",A2811)-1),MASTER!A:C,3,FALSE())</f>
        <v>Purchase</v>
      </c>
      <c r="N2811" t="str">
        <f t="shared" si="233"/>
        <v/>
      </c>
      <c r="O2811" t="str">
        <f t="shared" si="234"/>
        <v/>
      </c>
      <c r="P2811">
        <f t="shared" si="235"/>
        <v>0</v>
      </c>
      <c r="Q2811">
        <f t="shared" si="236"/>
        <v>0</v>
      </c>
      <c r="R2811">
        <f t="shared" si="237"/>
        <v>0</v>
      </c>
    </row>
    <row r="2812" spans="1:18" ht="15" customHeight="1">
      <c r="A2812" s="17" t="s">
        <v>257</v>
      </c>
      <c r="B2812" s="17" t="s">
        <v>247</v>
      </c>
      <c r="C2812" s="17" t="s">
        <v>477</v>
      </c>
      <c r="D2812" s="17" t="s">
        <v>469</v>
      </c>
      <c r="E2812" s="96" t="s">
        <v>38</v>
      </c>
      <c r="F2812" s="96" t="s">
        <v>38</v>
      </c>
      <c r="G2812" s="19">
        <v>67144.63</v>
      </c>
      <c r="H2812" s="96" t="s">
        <v>38</v>
      </c>
      <c r="I2812" s="96" t="s">
        <v>38</v>
      </c>
      <c r="J2812" s="19">
        <v>0</v>
      </c>
      <c r="K2812" s="19">
        <v>0</v>
      </c>
      <c r="L2812" t="str">
        <f>VLOOKUP(LEFT(A2812,FIND("-",A2812)-1),MASTER!A:C,2,FALSE())</f>
        <v>Diamond</v>
      </c>
      <c r="M2812" t="str">
        <f>VLOOKUP(LEFT(A2812,FIND("-",A2812)-1),MASTER!A:C,3,FALSE())</f>
        <v>Purchase</v>
      </c>
      <c r="N2812" t="str">
        <f t="shared" si="233"/>
        <v/>
      </c>
      <c r="O2812" t="str">
        <f t="shared" si="234"/>
        <v/>
      </c>
      <c r="P2812">
        <f t="shared" si="235"/>
        <v>0</v>
      </c>
      <c r="Q2812">
        <f t="shared" si="236"/>
        <v>0</v>
      </c>
      <c r="R2812">
        <f t="shared" si="237"/>
        <v>0</v>
      </c>
    </row>
    <row r="2813" spans="1:18" ht="15" customHeight="1">
      <c r="A2813" s="17" t="s">
        <v>257</v>
      </c>
      <c r="B2813" s="17" t="s">
        <v>247</v>
      </c>
      <c r="C2813" s="17" t="s">
        <v>477</v>
      </c>
      <c r="D2813" s="17" t="s">
        <v>479</v>
      </c>
      <c r="E2813" s="96" t="s">
        <v>38</v>
      </c>
      <c r="F2813" s="96" t="s">
        <v>38</v>
      </c>
      <c r="G2813" s="19">
        <v>105565.4</v>
      </c>
      <c r="H2813" s="96" t="s">
        <v>38</v>
      </c>
      <c r="I2813" s="96" t="s">
        <v>38</v>
      </c>
      <c r="J2813" s="19">
        <v>0</v>
      </c>
      <c r="K2813" s="19">
        <v>0</v>
      </c>
      <c r="L2813" t="str">
        <f>VLOOKUP(LEFT(A2813,FIND("-",A2813)-1),MASTER!A:C,2,FALSE())</f>
        <v>Diamond</v>
      </c>
      <c r="M2813" t="str">
        <f>VLOOKUP(LEFT(A2813,FIND("-",A2813)-1),MASTER!A:C,3,FALSE())</f>
        <v>Purchase</v>
      </c>
      <c r="N2813" t="str">
        <f t="shared" si="233"/>
        <v/>
      </c>
      <c r="O2813" t="str">
        <f t="shared" si="234"/>
        <v/>
      </c>
      <c r="P2813">
        <f t="shared" si="235"/>
        <v>0</v>
      </c>
      <c r="Q2813">
        <f t="shared" si="236"/>
        <v>0</v>
      </c>
      <c r="R2813">
        <f t="shared" si="237"/>
        <v>0</v>
      </c>
    </row>
    <row r="2814" spans="1:18" ht="15" customHeight="1">
      <c r="A2814" s="17" t="s">
        <v>257</v>
      </c>
      <c r="B2814" s="17" t="s">
        <v>247</v>
      </c>
      <c r="C2814" s="17" t="s">
        <v>477</v>
      </c>
      <c r="D2814" s="17" t="s">
        <v>480</v>
      </c>
      <c r="E2814" s="96" t="s">
        <v>38</v>
      </c>
      <c r="F2814" s="96" t="s">
        <v>38</v>
      </c>
      <c r="G2814" s="19">
        <v>105565.4</v>
      </c>
      <c r="H2814" s="96" t="s">
        <v>38</v>
      </c>
      <c r="I2814" s="96" t="s">
        <v>38</v>
      </c>
      <c r="J2814" s="19">
        <v>0</v>
      </c>
      <c r="K2814" s="19">
        <v>0</v>
      </c>
      <c r="L2814" t="str">
        <f>VLOOKUP(LEFT(A2814,FIND("-",A2814)-1),MASTER!A:C,2,FALSE())</f>
        <v>Diamond</v>
      </c>
      <c r="M2814" t="str">
        <f>VLOOKUP(LEFT(A2814,FIND("-",A2814)-1),MASTER!A:C,3,FALSE())</f>
        <v>Purchase</v>
      </c>
      <c r="N2814" t="str">
        <f t="shared" si="233"/>
        <v/>
      </c>
      <c r="O2814" t="str">
        <f t="shared" si="234"/>
        <v/>
      </c>
      <c r="P2814">
        <f t="shared" si="235"/>
        <v>0</v>
      </c>
      <c r="Q2814">
        <f t="shared" si="236"/>
        <v>0</v>
      </c>
      <c r="R2814">
        <f t="shared" si="237"/>
        <v>0</v>
      </c>
    </row>
    <row r="2815" spans="1:18" ht="15" customHeight="1">
      <c r="A2815" s="17" t="s">
        <v>257</v>
      </c>
      <c r="B2815" s="17" t="s">
        <v>247</v>
      </c>
      <c r="C2815" s="17" t="s">
        <v>477</v>
      </c>
      <c r="D2815" s="17" t="s">
        <v>468</v>
      </c>
      <c r="E2815" s="96" t="s">
        <v>38</v>
      </c>
      <c r="F2815" s="96" t="s">
        <v>38</v>
      </c>
      <c r="G2815" s="19">
        <v>23257.15</v>
      </c>
      <c r="H2815" s="96" t="s">
        <v>38</v>
      </c>
      <c r="I2815" s="96" t="s">
        <v>38</v>
      </c>
      <c r="J2815" s="19">
        <v>0</v>
      </c>
      <c r="K2815" s="19">
        <v>0</v>
      </c>
      <c r="L2815" t="str">
        <f>VLOOKUP(LEFT(A2815,FIND("-",A2815)-1),MASTER!A:C,2,FALSE())</f>
        <v>Diamond</v>
      </c>
      <c r="M2815" t="str">
        <f>VLOOKUP(LEFT(A2815,FIND("-",A2815)-1),MASTER!A:C,3,FALSE())</f>
        <v>Purchase</v>
      </c>
      <c r="N2815" t="str">
        <f t="shared" si="233"/>
        <v/>
      </c>
      <c r="O2815" t="str">
        <f t="shared" si="234"/>
        <v/>
      </c>
      <c r="P2815">
        <f t="shared" si="235"/>
        <v>0</v>
      </c>
      <c r="Q2815">
        <f t="shared" si="236"/>
        <v>0</v>
      </c>
      <c r="R2815">
        <f t="shared" si="237"/>
        <v>0</v>
      </c>
    </row>
    <row r="2816" spans="1:18" ht="15" customHeight="1">
      <c r="A2816" s="17" t="s">
        <v>257</v>
      </c>
      <c r="B2816" s="17" t="s">
        <v>247</v>
      </c>
      <c r="C2816" s="17" t="s">
        <v>477</v>
      </c>
      <c r="D2816" s="17" t="s">
        <v>469</v>
      </c>
      <c r="E2816" s="96" t="s">
        <v>38</v>
      </c>
      <c r="F2816" s="96" t="s">
        <v>38</v>
      </c>
      <c r="G2816" s="19">
        <v>23257.15</v>
      </c>
      <c r="H2816" s="96" t="s">
        <v>38</v>
      </c>
      <c r="I2816" s="96" t="s">
        <v>38</v>
      </c>
      <c r="J2816" s="19">
        <v>0</v>
      </c>
      <c r="K2816" s="19">
        <v>0</v>
      </c>
      <c r="L2816" t="str">
        <f>VLOOKUP(LEFT(A2816,FIND("-",A2816)-1),MASTER!A:C,2,FALSE())</f>
        <v>Diamond</v>
      </c>
      <c r="M2816" t="str">
        <f>VLOOKUP(LEFT(A2816,FIND("-",A2816)-1),MASTER!A:C,3,FALSE())</f>
        <v>Purchase</v>
      </c>
      <c r="N2816" t="str">
        <f t="shared" si="233"/>
        <v/>
      </c>
      <c r="O2816" t="str">
        <f t="shared" si="234"/>
        <v/>
      </c>
      <c r="P2816">
        <f t="shared" si="235"/>
        <v>0</v>
      </c>
      <c r="Q2816">
        <f t="shared" si="236"/>
        <v>0</v>
      </c>
      <c r="R2816">
        <f t="shared" si="237"/>
        <v>0</v>
      </c>
    </row>
    <row r="2817" spans="1:18" ht="15" customHeight="1">
      <c r="A2817" s="17" t="s">
        <v>257</v>
      </c>
      <c r="B2817" s="17" t="s">
        <v>247</v>
      </c>
      <c r="C2817" s="17" t="s">
        <v>477</v>
      </c>
      <c r="D2817" s="17" t="s">
        <v>470</v>
      </c>
      <c r="E2817" s="96" t="s">
        <v>38</v>
      </c>
      <c r="F2817" s="96" t="s">
        <v>38</v>
      </c>
      <c r="G2817" s="19">
        <v>343.05</v>
      </c>
      <c r="H2817" s="96" t="s">
        <v>38</v>
      </c>
      <c r="I2817" s="96" t="s">
        <v>38</v>
      </c>
      <c r="J2817" s="19">
        <v>0</v>
      </c>
      <c r="K2817" s="19">
        <v>0</v>
      </c>
      <c r="L2817" t="str">
        <f>VLOOKUP(LEFT(A2817,FIND("-",A2817)-1),MASTER!A:C,2,FALSE())</f>
        <v>Diamond</v>
      </c>
      <c r="M2817" t="str">
        <f>VLOOKUP(LEFT(A2817,FIND("-",A2817)-1),MASTER!A:C,3,FALSE())</f>
        <v>Purchase</v>
      </c>
      <c r="N2817" t="str">
        <f t="shared" si="233"/>
        <v/>
      </c>
      <c r="O2817" t="str">
        <f t="shared" si="234"/>
        <v/>
      </c>
      <c r="P2817">
        <f t="shared" si="235"/>
        <v>0</v>
      </c>
      <c r="Q2817">
        <f t="shared" si="236"/>
        <v>0</v>
      </c>
      <c r="R2817">
        <f t="shared" si="237"/>
        <v>0</v>
      </c>
    </row>
    <row r="2818" spans="1:18" ht="15" customHeight="1">
      <c r="A2818" s="17" t="s">
        <v>257</v>
      </c>
      <c r="B2818" s="17" t="s">
        <v>247</v>
      </c>
      <c r="C2818" s="17" t="s">
        <v>477</v>
      </c>
      <c r="D2818" s="17" t="s">
        <v>471</v>
      </c>
      <c r="E2818" s="96" t="s">
        <v>38</v>
      </c>
      <c r="F2818" s="96" t="s">
        <v>38</v>
      </c>
      <c r="G2818" s="19">
        <v>343.05</v>
      </c>
      <c r="H2818" s="96" t="s">
        <v>38</v>
      </c>
      <c r="I2818" s="96" t="s">
        <v>38</v>
      </c>
      <c r="J2818" s="19">
        <v>0</v>
      </c>
      <c r="K2818" s="19">
        <v>0</v>
      </c>
      <c r="L2818" t="str">
        <f>VLOOKUP(LEFT(A2818,FIND("-",A2818)-1),MASTER!A:C,2,FALSE())</f>
        <v>Diamond</v>
      </c>
      <c r="M2818" t="str">
        <f>VLOOKUP(LEFT(A2818,FIND("-",A2818)-1),MASTER!A:C,3,FALSE())</f>
        <v>Purchase</v>
      </c>
      <c r="N2818" t="str">
        <f t="shared" si="233"/>
        <v/>
      </c>
      <c r="O2818" t="str">
        <f t="shared" si="234"/>
        <v/>
      </c>
      <c r="P2818">
        <f t="shared" si="235"/>
        <v>0</v>
      </c>
      <c r="Q2818">
        <f t="shared" si="236"/>
        <v>0</v>
      </c>
      <c r="R2818">
        <f t="shared" si="237"/>
        <v>0</v>
      </c>
    </row>
    <row r="2819" spans="1:18" ht="15" customHeight="1">
      <c r="A2819" s="17" t="s">
        <v>257</v>
      </c>
      <c r="B2819" s="17" t="s">
        <v>247</v>
      </c>
      <c r="C2819" s="17" t="s">
        <v>477</v>
      </c>
      <c r="D2819" s="17" t="s">
        <v>42</v>
      </c>
      <c r="E2819" s="96" t="s">
        <v>38</v>
      </c>
      <c r="F2819" s="96" t="s">
        <v>38</v>
      </c>
      <c r="G2819" s="19">
        <v>0</v>
      </c>
      <c r="H2819" s="96" t="s">
        <v>38</v>
      </c>
      <c r="I2819" s="96" t="s">
        <v>38</v>
      </c>
      <c r="J2819" s="19">
        <v>0.32</v>
      </c>
      <c r="K2819" s="19">
        <v>0</v>
      </c>
      <c r="L2819" t="str">
        <f>VLOOKUP(LEFT(A2819,FIND("-",A2819)-1),MASTER!A:C,2,FALSE())</f>
        <v>Diamond</v>
      </c>
      <c r="M2819" t="str">
        <f>VLOOKUP(LEFT(A2819,FIND("-",A2819)-1),MASTER!A:C,3,FALSE())</f>
        <v>Purchase</v>
      </c>
      <c r="N2819" t="str">
        <f t="shared" si="233"/>
        <v/>
      </c>
      <c r="O2819" t="str">
        <f t="shared" si="234"/>
        <v/>
      </c>
      <c r="P2819">
        <f t="shared" si="235"/>
        <v>0</v>
      </c>
      <c r="Q2819">
        <f t="shared" si="236"/>
        <v>0</v>
      </c>
      <c r="R2819">
        <f t="shared" si="237"/>
        <v>0</v>
      </c>
    </row>
    <row r="2820" spans="1:18" ht="15" customHeight="1">
      <c r="A2820" s="17" t="s">
        <v>257</v>
      </c>
      <c r="B2820" s="17" t="s">
        <v>247</v>
      </c>
      <c r="C2820" s="17" t="s">
        <v>477</v>
      </c>
      <c r="D2820" s="17" t="s">
        <v>43</v>
      </c>
      <c r="E2820" s="96" t="s">
        <v>38</v>
      </c>
      <c r="F2820" s="96" t="s">
        <v>38</v>
      </c>
      <c r="G2820" s="19">
        <v>0</v>
      </c>
      <c r="H2820" s="96" t="s">
        <v>38</v>
      </c>
      <c r="I2820" s="96" t="s">
        <v>38</v>
      </c>
      <c r="J2820" s="19">
        <v>13479968</v>
      </c>
      <c r="K2820" s="19">
        <v>0</v>
      </c>
      <c r="L2820" t="str">
        <f>VLOOKUP(LEFT(A2820,FIND("-",A2820)-1),MASTER!A:C,2,FALSE())</f>
        <v>Diamond</v>
      </c>
      <c r="M2820" t="str">
        <f>VLOOKUP(LEFT(A2820,FIND("-",A2820)-1),MASTER!A:C,3,FALSE())</f>
        <v>Purchase</v>
      </c>
      <c r="N2820" t="str">
        <f t="shared" si="233"/>
        <v/>
      </c>
      <c r="O2820" t="str">
        <f t="shared" si="234"/>
        <v/>
      </c>
      <c r="P2820">
        <f t="shared" si="235"/>
        <v>0</v>
      </c>
      <c r="Q2820">
        <f t="shared" si="236"/>
        <v>0</v>
      </c>
      <c r="R2820">
        <f t="shared" si="237"/>
        <v>0</v>
      </c>
    </row>
    <row r="2821" spans="1:18" ht="15" customHeight="1">
      <c r="A2821" s="17" t="s">
        <v>257</v>
      </c>
      <c r="B2821" s="17" t="s">
        <v>247</v>
      </c>
      <c r="C2821" s="17" t="s">
        <v>477</v>
      </c>
      <c r="D2821" s="17" t="s">
        <v>43</v>
      </c>
      <c r="E2821" s="96" t="s">
        <v>38</v>
      </c>
      <c r="F2821" s="96" t="s">
        <v>38</v>
      </c>
      <c r="G2821" s="19">
        <v>13088</v>
      </c>
      <c r="H2821" s="96" t="s">
        <v>38</v>
      </c>
      <c r="I2821" s="96" t="s">
        <v>38</v>
      </c>
      <c r="J2821" s="19">
        <v>0</v>
      </c>
      <c r="K2821" s="19">
        <v>0</v>
      </c>
      <c r="L2821" t="str">
        <f>VLOOKUP(LEFT(A2821,FIND("-",A2821)-1),MASTER!A:C,2,FALSE())</f>
        <v>Diamond</v>
      </c>
      <c r="M2821" t="str">
        <f>VLOOKUP(LEFT(A2821,FIND("-",A2821)-1),MASTER!A:C,3,FALSE())</f>
        <v>Purchase</v>
      </c>
      <c r="N2821" t="str">
        <f t="shared" si="233"/>
        <v/>
      </c>
      <c r="O2821" t="str">
        <f t="shared" si="234"/>
        <v/>
      </c>
      <c r="P2821">
        <f t="shared" si="235"/>
        <v>0</v>
      </c>
      <c r="Q2821">
        <f t="shared" si="236"/>
        <v>0</v>
      </c>
      <c r="R2821">
        <f t="shared" si="237"/>
        <v>0</v>
      </c>
    </row>
    <row r="2822" spans="1:18" ht="15" customHeight="1">
      <c r="A2822" s="17" t="s">
        <v>257</v>
      </c>
      <c r="B2822" s="17" t="s">
        <v>247</v>
      </c>
      <c r="C2822" s="17" t="s">
        <v>477</v>
      </c>
      <c r="D2822" s="17" t="s">
        <v>453</v>
      </c>
      <c r="E2822" s="96" t="s">
        <v>38</v>
      </c>
      <c r="F2822" s="96" t="s">
        <v>38</v>
      </c>
      <c r="G2822" s="19">
        <v>0</v>
      </c>
      <c r="H2822" s="96" t="s">
        <v>38</v>
      </c>
      <c r="I2822" s="96" t="s">
        <v>38</v>
      </c>
      <c r="J2822" s="19">
        <v>13088</v>
      </c>
      <c r="K2822" s="19">
        <v>0</v>
      </c>
      <c r="L2822" t="str">
        <f>VLOOKUP(LEFT(A2822,FIND("-",A2822)-1),MASTER!A:C,2,FALSE())</f>
        <v>Diamond</v>
      </c>
      <c r="M2822" t="str">
        <f>VLOOKUP(LEFT(A2822,FIND("-",A2822)-1),MASTER!A:C,3,FALSE())</f>
        <v>Purchase</v>
      </c>
      <c r="N2822" t="str">
        <f t="shared" si="233"/>
        <v/>
      </c>
      <c r="O2822" t="str">
        <f t="shared" si="234"/>
        <v/>
      </c>
      <c r="P2822">
        <f t="shared" si="235"/>
        <v>0</v>
      </c>
      <c r="Q2822">
        <f t="shared" si="236"/>
        <v>0</v>
      </c>
      <c r="R2822">
        <f t="shared" si="237"/>
        <v>0</v>
      </c>
    </row>
    <row r="2823" spans="1:18" ht="15" customHeight="1">
      <c r="A2823" s="17" t="s">
        <v>260</v>
      </c>
      <c r="B2823" s="17" t="s">
        <v>247</v>
      </c>
      <c r="C2823" s="17" t="s">
        <v>477</v>
      </c>
      <c r="D2823" s="17" t="s">
        <v>465</v>
      </c>
      <c r="E2823" s="97">
        <v>664.95799999999997</v>
      </c>
      <c r="F2823" s="19">
        <v>6870</v>
      </c>
      <c r="G2823" s="19">
        <v>4568258.03</v>
      </c>
      <c r="H2823" s="96" t="s">
        <v>38</v>
      </c>
      <c r="I2823" s="19">
        <v>0</v>
      </c>
      <c r="J2823" s="19">
        <v>0</v>
      </c>
      <c r="K2823" s="19">
        <v>4568258.03</v>
      </c>
      <c r="L2823" t="str">
        <f>VLOOKUP(LEFT(A2823,FIND("-",A2823)-1),MASTER!A:C,2,FALSE())</f>
        <v>Diamond</v>
      </c>
      <c r="M2823" t="str">
        <f>VLOOKUP(LEFT(A2823,FIND("-",A2823)-1),MASTER!A:C,3,FALSE())</f>
        <v>Purchase</v>
      </c>
      <c r="N2823">
        <f t="shared" si="233"/>
        <v>664.95799999999997</v>
      </c>
      <c r="O2823">
        <f t="shared" si="234"/>
        <v>6870</v>
      </c>
      <c r="P2823">
        <f t="shared" si="235"/>
        <v>4568261.46</v>
      </c>
      <c r="Q2823">
        <f t="shared" si="236"/>
        <v>0</v>
      </c>
      <c r="R2823">
        <f t="shared" si="237"/>
        <v>4568261.46</v>
      </c>
    </row>
    <row r="2824" spans="1:18" ht="15" customHeight="1">
      <c r="A2824" s="17" t="s">
        <v>260</v>
      </c>
      <c r="B2824" s="17" t="s">
        <v>247</v>
      </c>
      <c r="C2824" s="17" t="s">
        <v>477</v>
      </c>
      <c r="D2824" s="17" t="s">
        <v>478</v>
      </c>
      <c r="E2824" s="96" t="s">
        <v>38</v>
      </c>
      <c r="F2824" s="96" t="s">
        <v>38</v>
      </c>
      <c r="G2824" s="19">
        <v>6746235</v>
      </c>
      <c r="H2824" s="96" t="s">
        <v>38</v>
      </c>
      <c r="I2824" s="96" t="s">
        <v>38</v>
      </c>
      <c r="J2824" s="19">
        <v>0</v>
      </c>
      <c r="K2824" s="19">
        <v>6746235</v>
      </c>
      <c r="L2824" t="str">
        <f>VLOOKUP(LEFT(A2824,FIND("-",A2824)-1),MASTER!A:C,2,FALSE())</f>
        <v>Diamond</v>
      </c>
      <c r="M2824" t="str">
        <f>VLOOKUP(LEFT(A2824,FIND("-",A2824)-1),MASTER!A:C,3,FALSE())</f>
        <v>Purchase</v>
      </c>
      <c r="N2824" t="str">
        <f t="shared" si="233"/>
        <v/>
      </c>
      <c r="O2824" t="str">
        <f t="shared" si="234"/>
        <v/>
      </c>
      <c r="P2824">
        <f t="shared" si="235"/>
        <v>0</v>
      </c>
      <c r="Q2824">
        <f t="shared" si="236"/>
        <v>0</v>
      </c>
      <c r="R2824">
        <f t="shared" si="237"/>
        <v>0</v>
      </c>
    </row>
    <row r="2825" spans="1:18" ht="15" customHeight="1">
      <c r="A2825" s="17" t="s">
        <v>260</v>
      </c>
      <c r="B2825" s="17" t="s">
        <v>247</v>
      </c>
      <c r="C2825" s="17" t="s">
        <v>477</v>
      </c>
      <c r="D2825" s="17" t="s">
        <v>467</v>
      </c>
      <c r="E2825" s="96" t="s">
        <v>38</v>
      </c>
      <c r="F2825" s="96" t="s">
        <v>38</v>
      </c>
      <c r="G2825" s="19">
        <v>0</v>
      </c>
      <c r="H2825" s="96" t="s">
        <v>38</v>
      </c>
      <c r="I2825" s="96" t="s">
        <v>38</v>
      </c>
      <c r="J2825" s="19">
        <v>0</v>
      </c>
      <c r="K2825" s="19">
        <v>0</v>
      </c>
      <c r="L2825" t="str">
        <f>VLOOKUP(LEFT(A2825,FIND("-",A2825)-1),MASTER!A:C,2,FALSE())</f>
        <v>Diamond</v>
      </c>
      <c r="M2825" t="str">
        <f>VLOOKUP(LEFT(A2825,FIND("-",A2825)-1),MASTER!A:C,3,FALSE())</f>
        <v>Purchase</v>
      </c>
      <c r="N2825" t="str">
        <f t="shared" si="233"/>
        <v/>
      </c>
      <c r="O2825" t="str">
        <f t="shared" si="234"/>
        <v/>
      </c>
      <c r="P2825">
        <f t="shared" si="235"/>
        <v>0</v>
      </c>
      <c r="Q2825">
        <f t="shared" si="236"/>
        <v>0</v>
      </c>
      <c r="R2825">
        <f t="shared" si="237"/>
        <v>0</v>
      </c>
    </row>
    <row r="2826" spans="1:18" ht="15" customHeight="1">
      <c r="A2826" s="17" t="s">
        <v>260</v>
      </c>
      <c r="B2826" s="17" t="s">
        <v>247</v>
      </c>
      <c r="C2826" s="17" t="s">
        <v>477</v>
      </c>
      <c r="D2826" s="17" t="s">
        <v>466</v>
      </c>
      <c r="E2826" s="96" t="s">
        <v>38</v>
      </c>
      <c r="F2826" s="96" t="s">
        <v>38</v>
      </c>
      <c r="G2826" s="19">
        <v>1</v>
      </c>
      <c r="H2826" s="96" t="s">
        <v>38</v>
      </c>
      <c r="I2826" s="96" t="s">
        <v>38</v>
      </c>
      <c r="J2826" s="19">
        <v>0</v>
      </c>
      <c r="K2826" s="19">
        <v>1</v>
      </c>
      <c r="L2826" t="str">
        <f>VLOOKUP(LEFT(A2826,FIND("-",A2826)-1),MASTER!A:C,2,FALSE())</f>
        <v>Diamond</v>
      </c>
      <c r="M2826" t="str">
        <f>VLOOKUP(LEFT(A2826,FIND("-",A2826)-1),MASTER!A:C,3,FALSE())</f>
        <v>Purchase</v>
      </c>
      <c r="N2826" t="str">
        <f t="shared" si="233"/>
        <v/>
      </c>
      <c r="O2826" t="str">
        <f t="shared" si="234"/>
        <v/>
      </c>
      <c r="P2826">
        <f t="shared" si="235"/>
        <v>0</v>
      </c>
      <c r="Q2826">
        <f t="shared" si="236"/>
        <v>0</v>
      </c>
      <c r="R2826">
        <f t="shared" si="237"/>
        <v>0</v>
      </c>
    </row>
    <row r="2827" spans="1:18" ht="15" customHeight="1">
      <c r="A2827" s="17" t="s">
        <v>260</v>
      </c>
      <c r="B2827" s="17" t="s">
        <v>247</v>
      </c>
      <c r="C2827" s="17" t="s">
        <v>477</v>
      </c>
      <c r="D2827" s="17" t="s">
        <v>468</v>
      </c>
      <c r="E2827" s="96" t="s">
        <v>38</v>
      </c>
      <c r="F2827" s="96" t="s">
        <v>38</v>
      </c>
      <c r="G2827" s="19">
        <v>68523.87</v>
      </c>
      <c r="H2827" s="96" t="s">
        <v>38</v>
      </c>
      <c r="I2827" s="96" t="s">
        <v>38</v>
      </c>
      <c r="J2827" s="19">
        <v>0</v>
      </c>
      <c r="K2827" s="19">
        <v>0</v>
      </c>
      <c r="L2827" t="str">
        <f>VLOOKUP(LEFT(A2827,FIND("-",A2827)-1),MASTER!A:C,2,FALSE())</f>
        <v>Diamond</v>
      </c>
      <c r="M2827" t="str">
        <f>VLOOKUP(LEFT(A2827,FIND("-",A2827)-1),MASTER!A:C,3,FALSE())</f>
        <v>Purchase</v>
      </c>
      <c r="N2827" t="str">
        <f t="shared" si="233"/>
        <v/>
      </c>
      <c r="O2827" t="str">
        <f t="shared" si="234"/>
        <v/>
      </c>
      <c r="P2827">
        <f t="shared" si="235"/>
        <v>0</v>
      </c>
      <c r="Q2827">
        <f t="shared" si="236"/>
        <v>0</v>
      </c>
      <c r="R2827">
        <f t="shared" si="237"/>
        <v>0</v>
      </c>
    </row>
    <row r="2828" spans="1:18" ht="15" customHeight="1">
      <c r="A2828" s="17" t="s">
        <v>260</v>
      </c>
      <c r="B2828" s="17" t="s">
        <v>247</v>
      </c>
      <c r="C2828" s="17" t="s">
        <v>477</v>
      </c>
      <c r="D2828" s="17" t="s">
        <v>469</v>
      </c>
      <c r="E2828" s="96" t="s">
        <v>38</v>
      </c>
      <c r="F2828" s="96" t="s">
        <v>38</v>
      </c>
      <c r="G2828" s="19">
        <v>68523.87</v>
      </c>
      <c r="H2828" s="96" t="s">
        <v>38</v>
      </c>
      <c r="I2828" s="96" t="s">
        <v>38</v>
      </c>
      <c r="J2828" s="19">
        <v>0</v>
      </c>
      <c r="K2828" s="19">
        <v>0</v>
      </c>
      <c r="L2828" t="str">
        <f>VLOOKUP(LEFT(A2828,FIND("-",A2828)-1),MASTER!A:C,2,FALSE())</f>
        <v>Diamond</v>
      </c>
      <c r="M2828" t="str">
        <f>VLOOKUP(LEFT(A2828,FIND("-",A2828)-1),MASTER!A:C,3,FALSE())</f>
        <v>Purchase</v>
      </c>
      <c r="N2828" t="str">
        <f t="shared" si="233"/>
        <v/>
      </c>
      <c r="O2828" t="str">
        <f t="shared" si="234"/>
        <v/>
      </c>
      <c r="P2828">
        <f t="shared" si="235"/>
        <v>0</v>
      </c>
      <c r="Q2828">
        <f t="shared" si="236"/>
        <v>0</v>
      </c>
      <c r="R2828">
        <f t="shared" si="237"/>
        <v>0</v>
      </c>
    </row>
    <row r="2829" spans="1:18" ht="15" customHeight="1">
      <c r="A2829" s="17" t="s">
        <v>260</v>
      </c>
      <c r="B2829" s="17" t="s">
        <v>247</v>
      </c>
      <c r="C2829" s="17" t="s">
        <v>477</v>
      </c>
      <c r="D2829" s="17" t="s">
        <v>479</v>
      </c>
      <c r="E2829" s="96" t="s">
        <v>38</v>
      </c>
      <c r="F2829" s="96" t="s">
        <v>38</v>
      </c>
      <c r="G2829" s="19">
        <v>101193.53</v>
      </c>
      <c r="H2829" s="96" t="s">
        <v>38</v>
      </c>
      <c r="I2829" s="96" t="s">
        <v>38</v>
      </c>
      <c r="J2829" s="19">
        <v>0</v>
      </c>
      <c r="K2829" s="19">
        <v>0</v>
      </c>
      <c r="L2829" t="str">
        <f>VLOOKUP(LEFT(A2829,FIND("-",A2829)-1),MASTER!A:C,2,FALSE())</f>
        <v>Diamond</v>
      </c>
      <c r="M2829" t="str">
        <f>VLOOKUP(LEFT(A2829,FIND("-",A2829)-1),MASTER!A:C,3,FALSE())</f>
        <v>Purchase</v>
      </c>
      <c r="N2829" t="str">
        <f t="shared" si="233"/>
        <v/>
      </c>
      <c r="O2829" t="str">
        <f t="shared" si="234"/>
        <v/>
      </c>
      <c r="P2829">
        <f t="shared" si="235"/>
        <v>0</v>
      </c>
      <c r="Q2829">
        <f t="shared" si="236"/>
        <v>0</v>
      </c>
      <c r="R2829">
        <f t="shared" si="237"/>
        <v>0</v>
      </c>
    </row>
    <row r="2830" spans="1:18" ht="15" customHeight="1">
      <c r="A2830" s="17" t="s">
        <v>260</v>
      </c>
      <c r="B2830" s="17" t="s">
        <v>247</v>
      </c>
      <c r="C2830" s="17" t="s">
        <v>477</v>
      </c>
      <c r="D2830" s="17" t="s">
        <v>480</v>
      </c>
      <c r="E2830" s="96" t="s">
        <v>38</v>
      </c>
      <c r="F2830" s="96" t="s">
        <v>38</v>
      </c>
      <c r="G2830" s="19">
        <v>101193.53</v>
      </c>
      <c r="H2830" s="96" t="s">
        <v>38</v>
      </c>
      <c r="I2830" s="96" t="s">
        <v>38</v>
      </c>
      <c r="J2830" s="19">
        <v>0</v>
      </c>
      <c r="K2830" s="19">
        <v>0</v>
      </c>
      <c r="L2830" t="str">
        <f>VLOOKUP(LEFT(A2830,FIND("-",A2830)-1),MASTER!A:C,2,FALSE())</f>
        <v>Diamond</v>
      </c>
      <c r="M2830" t="str">
        <f>VLOOKUP(LEFT(A2830,FIND("-",A2830)-1),MASTER!A:C,3,FALSE())</f>
        <v>Purchase</v>
      </c>
      <c r="N2830" t="str">
        <f t="shared" si="233"/>
        <v/>
      </c>
      <c r="O2830" t="str">
        <f t="shared" si="234"/>
        <v/>
      </c>
      <c r="P2830">
        <f t="shared" si="235"/>
        <v>0</v>
      </c>
      <c r="Q2830">
        <f t="shared" si="236"/>
        <v>0</v>
      </c>
      <c r="R2830">
        <f t="shared" si="237"/>
        <v>0</v>
      </c>
    </row>
    <row r="2831" spans="1:18" ht="15" customHeight="1">
      <c r="A2831" s="17" t="s">
        <v>260</v>
      </c>
      <c r="B2831" s="17" t="s">
        <v>247</v>
      </c>
      <c r="C2831" s="17" t="s">
        <v>477</v>
      </c>
      <c r="D2831" s="17" t="s">
        <v>468</v>
      </c>
      <c r="E2831" s="96" t="s">
        <v>38</v>
      </c>
      <c r="F2831" s="96" t="s">
        <v>38</v>
      </c>
      <c r="G2831" s="19">
        <v>0.02</v>
      </c>
      <c r="H2831" s="96" t="s">
        <v>38</v>
      </c>
      <c r="I2831" s="96" t="s">
        <v>38</v>
      </c>
      <c r="J2831" s="19">
        <v>0</v>
      </c>
      <c r="K2831" s="19">
        <v>0</v>
      </c>
      <c r="L2831" t="str">
        <f>VLOOKUP(LEFT(A2831,FIND("-",A2831)-1),MASTER!A:C,2,FALSE())</f>
        <v>Diamond</v>
      </c>
      <c r="M2831" t="str">
        <f>VLOOKUP(LEFT(A2831,FIND("-",A2831)-1),MASTER!A:C,3,FALSE())</f>
        <v>Purchase</v>
      </c>
      <c r="N2831" t="str">
        <f t="shared" si="233"/>
        <v/>
      </c>
      <c r="O2831" t="str">
        <f t="shared" si="234"/>
        <v/>
      </c>
      <c r="P2831">
        <f t="shared" si="235"/>
        <v>0</v>
      </c>
      <c r="Q2831">
        <f t="shared" si="236"/>
        <v>0</v>
      </c>
      <c r="R2831">
        <f t="shared" si="237"/>
        <v>0</v>
      </c>
    </row>
    <row r="2832" spans="1:18" ht="15" customHeight="1">
      <c r="A2832" s="17" t="s">
        <v>260</v>
      </c>
      <c r="B2832" s="17" t="s">
        <v>247</v>
      </c>
      <c r="C2832" s="17" t="s">
        <v>477</v>
      </c>
      <c r="D2832" s="17" t="s">
        <v>469</v>
      </c>
      <c r="E2832" s="96" t="s">
        <v>38</v>
      </c>
      <c r="F2832" s="96" t="s">
        <v>38</v>
      </c>
      <c r="G2832" s="19">
        <v>0.02</v>
      </c>
      <c r="H2832" s="96" t="s">
        <v>38</v>
      </c>
      <c r="I2832" s="96" t="s">
        <v>38</v>
      </c>
      <c r="J2832" s="19">
        <v>0</v>
      </c>
      <c r="K2832" s="19">
        <v>0</v>
      </c>
      <c r="L2832" t="str">
        <f>VLOOKUP(LEFT(A2832,FIND("-",A2832)-1),MASTER!A:C,2,FALSE())</f>
        <v>Diamond</v>
      </c>
      <c r="M2832" t="str">
        <f>VLOOKUP(LEFT(A2832,FIND("-",A2832)-1),MASTER!A:C,3,FALSE())</f>
        <v>Purchase</v>
      </c>
      <c r="N2832" t="str">
        <f t="shared" si="233"/>
        <v/>
      </c>
      <c r="O2832" t="str">
        <f t="shared" si="234"/>
        <v/>
      </c>
      <c r="P2832">
        <f t="shared" si="235"/>
        <v>0</v>
      </c>
      <c r="Q2832">
        <f t="shared" si="236"/>
        <v>0</v>
      </c>
      <c r="R2832">
        <f t="shared" si="237"/>
        <v>0</v>
      </c>
    </row>
    <row r="2833" spans="1:18" ht="15" customHeight="1">
      <c r="A2833" s="17" t="s">
        <v>260</v>
      </c>
      <c r="B2833" s="17" t="s">
        <v>247</v>
      </c>
      <c r="C2833" s="17" t="s">
        <v>477</v>
      </c>
      <c r="D2833" s="17" t="s">
        <v>42</v>
      </c>
      <c r="E2833" s="96" t="s">
        <v>38</v>
      </c>
      <c r="F2833" s="96" t="s">
        <v>38</v>
      </c>
      <c r="G2833" s="19">
        <v>0.13</v>
      </c>
      <c r="H2833" s="96" t="s">
        <v>38</v>
      </c>
      <c r="I2833" s="96" t="s">
        <v>38</v>
      </c>
      <c r="J2833" s="19">
        <v>0</v>
      </c>
      <c r="K2833" s="19">
        <v>0</v>
      </c>
      <c r="L2833" t="str">
        <f>VLOOKUP(LEFT(A2833,FIND("-",A2833)-1),MASTER!A:C,2,FALSE())</f>
        <v>Diamond</v>
      </c>
      <c r="M2833" t="str">
        <f>VLOOKUP(LEFT(A2833,FIND("-",A2833)-1),MASTER!A:C,3,FALSE())</f>
        <v>Purchase</v>
      </c>
      <c r="N2833" t="str">
        <f t="shared" si="233"/>
        <v/>
      </c>
      <c r="O2833" t="str">
        <f t="shared" si="234"/>
        <v/>
      </c>
      <c r="P2833">
        <f t="shared" si="235"/>
        <v>0</v>
      </c>
      <c r="Q2833">
        <f t="shared" si="236"/>
        <v>0</v>
      </c>
      <c r="R2833">
        <f t="shared" si="237"/>
        <v>0</v>
      </c>
    </row>
    <row r="2834" spans="1:18" ht="15" customHeight="1">
      <c r="A2834" s="17" t="s">
        <v>260</v>
      </c>
      <c r="B2834" s="17" t="s">
        <v>247</v>
      </c>
      <c r="C2834" s="17" t="s">
        <v>477</v>
      </c>
      <c r="D2834" s="17" t="s">
        <v>43</v>
      </c>
      <c r="E2834" s="96" t="s">
        <v>38</v>
      </c>
      <c r="F2834" s="96" t="s">
        <v>38</v>
      </c>
      <c r="G2834" s="19">
        <v>0</v>
      </c>
      <c r="H2834" s="96" t="s">
        <v>38</v>
      </c>
      <c r="I2834" s="96" t="s">
        <v>38</v>
      </c>
      <c r="J2834" s="19">
        <v>11653929</v>
      </c>
      <c r="K2834" s="19">
        <v>0</v>
      </c>
      <c r="L2834" t="str">
        <f>VLOOKUP(LEFT(A2834,FIND("-",A2834)-1),MASTER!A:C,2,FALSE())</f>
        <v>Diamond</v>
      </c>
      <c r="M2834" t="str">
        <f>VLOOKUP(LEFT(A2834,FIND("-",A2834)-1),MASTER!A:C,3,FALSE())</f>
        <v>Purchase</v>
      </c>
      <c r="N2834" t="str">
        <f t="shared" si="233"/>
        <v/>
      </c>
      <c r="O2834" t="str">
        <f t="shared" si="234"/>
        <v/>
      </c>
      <c r="P2834">
        <f t="shared" si="235"/>
        <v>0</v>
      </c>
      <c r="Q2834">
        <f t="shared" si="236"/>
        <v>0</v>
      </c>
      <c r="R2834">
        <f t="shared" si="237"/>
        <v>0</v>
      </c>
    </row>
    <row r="2835" spans="1:18" ht="15" customHeight="1">
      <c r="A2835" s="17" t="s">
        <v>260</v>
      </c>
      <c r="B2835" s="17" t="s">
        <v>247</v>
      </c>
      <c r="C2835" s="17" t="s">
        <v>477</v>
      </c>
      <c r="D2835" s="17" t="s">
        <v>43</v>
      </c>
      <c r="E2835" s="96" t="s">
        <v>38</v>
      </c>
      <c r="F2835" s="96" t="s">
        <v>38</v>
      </c>
      <c r="G2835" s="19">
        <v>11315</v>
      </c>
      <c r="H2835" s="96" t="s">
        <v>38</v>
      </c>
      <c r="I2835" s="96" t="s">
        <v>38</v>
      </c>
      <c r="J2835" s="19">
        <v>0</v>
      </c>
      <c r="K2835" s="19">
        <v>0</v>
      </c>
      <c r="L2835" t="str">
        <f>VLOOKUP(LEFT(A2835,FIND("-",A2835)-1),MASTER!A:C,2,FALSE())</f>
        <v>Diamond</v>
      </c>
      <c r="M2835" t="str">
        <f>VLOOKUP(LEFT(A2835,FIND("-",A2835)-1),MASTER!A:C,3,FALSE())</f>
        <v>Purchase</v>
      </c>
      <c r="N2835" t="str">
        <f t="shared" si="233"/>
        <v/>
      </c>
      <c r="O2835" t="str">
        <f t="shared" si="234"/>
        <v/>
      </c>
      <c r="P2835">
        <f t="shared" si="235"/>
        <v>0</v>
      </c>
      <c r="Q2835">
        <f t="shared" si="236"/>
        <v>0</v>
      </c>
      <c r="R2835">
        <f t="shared" si="237"/>
        <v>0</v>
      </c>
    </row>
    <row r="2836" spans="1:18" ht="15" customHeight="1">
      <c r="A2836" s="17" t="s">
        <v>260</v>
      </c>
      <c r="B2836" s="17" t="s">
        <v>247</v>
      </c>
      <c r="C2836" s="17" t="s">
        <v>477</v>
      </c>
      <c r="D2836" s="17" t="s">
        <v>453</v>
      </c>
      <c r="E2836" s="96" t="s">
        <v>38</v>
      </c>
      <c r="F2836" s="96" t="s">
        <v>38</v>
      </c>
      <c r="G2836" s="19">
        <v>0</v>
      </c>
      <c r="H2836" s="96" t="s">
        <v>38</v>
      </c>
      <c r="I2836" s="96" t="s">
        <v>38</v>
      </c>
      <c r="J2836" s="19">
        <v>11315</v>
      </c>
      <c r="K2836" s="19">
        <v>0</v>
      </c>
      <c r="L2836" t="str">
        <f>VLOOKUP(LEFT(A2836,FIND("-",A2836)-1),MASTER!A:C,2,FALSE())</f>
        <v>Diamond</v>
      </c>
      <c r="M2836" t="str">
        <f>VLOOKUP(LEFT(A2836,FIND("-",A2836)-1),MASTER!A:C,3,FALSE())</f>
        <v>Purchase</v>
      </c>
      <c r="N2836" t="str">
        <f t="shared" si="233"/>
        <v/>
      </c>
      <c r="O2836" t="str">
        <f t="shared" si="234"/>
        <v/>
      </c>
      <c r="P2836">
        <f t="shared" si="235"/>
        <v>0</v>
      </c>
      <c r="Q2836">
        <f t="shared" si="236"/>
        <v>0</v>
      </c>
      <c r="R2836">
        <f t="shared" si="237"/>
        <v>0</v>
      </c>
    </row>
    <row r="2837" spans="1:18" ht="15" customHeight="1">
      <c r="A2837" s="17" t="s">
        <v>262</v>
      </c>
      <c r="B2837" s="17" t="s">
        <v>247</v>
      </c>
      <c r="C2837" s="17" t="s">
        <v>477</v>
      </c>
      <c r="D2837" s="17" t="s">
        <v>465</v>
      </c>
      <c r="E2837" s="97">
        <v>306.16699999999997</v>
      </c>
      <c r="F2837" s="19">
        <v>6870</v>
      </c>
      <c r="G2837" s="19">
        <v>2103365.1800000002</v>
      </c>
      <c r="H2837" s="96" t="s">
        <v>38</v>
      </c>
      <c r="I2837" s="19">
        <v>0</v>
      </c>
      <c r="J2837" s="19">
        <v>0</v>
      </c>
      <c r="K2837" s="19">
        <v>2103365.1800000002</v>
      </c>
      <c r="L2837" t="str">
        <f>VLOOKUP(LEFT(A2837,FIND("-",A2837)-1),MASTER!A:C,2,FALSE())</f>
        <v>Diamond</v>
      </c>
      <c r="M2837" t="str">
        <f>VLOOKUP(LEFT(A2837,FIND("-",A2837)-1),MASTER!A:C,3,FALSE())</f>
        <v>Purchase</v>
      </c>
      <c r="N2837">
        <f t="shared" si="233"/>
        <v>306.16699999999997</v>
      </c>
      <c r="O2837">
        <f t="shared" si="234"/>
        <v>6870</v>
      </c>
      <c r="P2837">
        <f t="shared" si="235"/>
        <v>2103367.29</v>
      </c>
      <c r="Q2837">
        <f t="shared" si="236"/>
        <v>0</v>
      </c>
      <c r="R2837">
        <f t="shared" si="237"/>
        <v>2103367.29</v>
      </c>
    </row>
    <row r="2838" spans="1:18" ht="15" customHeight="1">
      <c r="A2838" s="17" t="s">
        <v>262</v>
      </c>
      <c r="B2838" s="17" t="s">
        <v>247</v>
      </c>
      <c r="C2838" s="17" t="s">
        <v>477</v>
      </c>
      <c r="D2838" s="17" t="s">
        <v>467</v>
      </c>
      <c r="E2838" s="96" t="s">
        <v>38</v>
      </c>
      <c r="F2838" s="96" t="s">
        <v>38</v>
      </c>
      <c r="G2838" s="19">
        <v>0</v>
      </c>
      <c r="H2838" s="96" t="s">
        <v>38</v>
      </c>
      <c r="I2838" s="96" t="s">
        <v>38</v>
      </c>
      <c r="J2838" s="19">
        <v>0</v>
      </c>
      <c r="K2838" s="19">
        <v>0</v>
      </c>
      <c r="L2838" t="str">
        <f>VLOOKUP(LEFT(A2838,FIND("-",A2838)-1),MASTER!A:C,2,FALSE())</f>
        <v>Diamond</v>
      </c>
      <c r="M2838" t="str">
        <f>VLOOKUP(LEFT(A2838,FIND("-",A2838)-1),MASTER!A:C,3,FALSE())</f>
        <v>Purchase</v>
      </c>
      <c r="N2838" t="str">
        <f t="shared" si="233"/>
        <v/>
      </c>
      <c r="O2838" t="str">
        <f t="shared" si="234"/>
        <v/>
      </c>
      <c r="P2838">
        <f t="shared" si="235"/>
        <v>0</v>
      </c>
      <c r="Q2838">
        <f t="shared" si="236"/>
        <v>0</v>
      </c>
      <c r="R2838">
        <f t="shared" si="237"/>
        <v>0</v>
      </c>
    </row>
    <row r="2839" spans="1:18" ht="15" customHeight="1">
      <c r="A2839" s="17" t="s">
        <v>262</v>
      </c>
      <c r="B2839" s="17" t="s">
        <v>247</v>
      </c>
      <c r="C2839" s="17" t="s">
        <v>477</v>
      </c>
      <c r="D2839" s="17" t="s">
        <v>478</v>
      </c>
      <c r="E2839" s="96" t="s">
        <v>38</v>
      </c>
      <c r="F2839" s="96" t="s">
        <v>38</v>
      </c>
      <c r="G2839" s="19">
        <v>2689773.5</v>
      </c>
      <c r="H2839" s="96" t="s">
        <v>38</v>
      </c>
      <c r="I2839" s="96" t="s">
        <v>38</v>
      </c>
      <c r="J2839" s="19">
        <v>0</v>
      </c>
      <c r="K2839" s="19">
        <v>2689773.5</v>
      </c>
      <c r="L2839" t="str">
        <f>VLOOKUP(LEFT(A2839,FIND("-",A2839)-1),MASTER!A:C,2,FALSE())</f>
        <v>Diamond</v>
      </c>
      <c r="M2839" t="str">
        <f>VLOOKUP(LEFT(A2839,FIND("-",A2839)-1),MASTER!A:C,3,FALSE())</f>
        <v>Purchase</v>
      </c>
      <c r="N2839" t="str">
        <f t="shared" si="233"/>
        <v/>
      </c>
      <c r="O2839" t="str">
        <f t="shared" si="234"/>
        <v/>
      </c>
      <c r="P2839">
        <f t="shared" si="235"/>
        <v>0</v>
      </c>
      <c r="Q2839">
        <f t="shared" si="236"/>
        <v>0</v>
      </c>
      <c r="R2839">
        <f t="shared" si="237"/>
        <v>0</v>
      </c>
    </row>
    <row r="2840" spans="1:18" ht="15" customHeight="1">
      <c r="A2840" s="17" t="s">
        <v>262</v>
      </c>
      <c r="B2840" s="17" t="s">
        <v>247</v>
      </c>
      <c r="C2840" s="17" t="s">
        <v>477</v>
      </c>
      <c r="D2840" s="17" t="s">
        <v>466</v>
      </c>
      <c r="E2840" s="96" t="s">
        <v>38</v>
      </c>
      <c r="F2840" s="96" t="s">
        <v>38</v>
      </c>
      <c r="G2840" s="19">
        <v>1</v>
      </c>
      <c r="H2840" s="96" t="s">
        <v>38</v>
      </c>
      <c r="I2840" s="96" t="s">
        <v>38</v>
      </c>
      <c r="J2840" s="19">
        <v>0</v>
      </c>
      <c r="K2840" s="19">
        <v>1</v>
      </c>
      <c r="L2840" t="str">
        <f>VLOOKUP(LEFT(A2840,FIND("-",A2840)-1),MASTER!A:C,2,FALSE())</f>
        <v>Diamond</v>
      </c>
      <c r="M2840" t="str">
        <f>VLOOKUP(LEFT(A2840,FIND("-",A2840)-1),MASTER!A:C,3,FALSE())</f>
        <v>Purchase</v>
      </c>
      <c r="N2840" t="str">
        <f t="shared" si="233"/>
        <v/>
      </c>
      <c r="O2840" t="str">
        <f t="shared" si="234"/>
        <v/>
      </c>
      <c r="P2840">
        <f t="shared" si="235"/>
        <v>0</v>
      </c>
      <c r="Q2840">
        <f t="shared" si="236"/>
        <v>0</v>
      </c>
      <c r="R2840">
        <f t="shared" si="237"/>
        <v>0</v>
      </c>
    </row>
    <row r="2841" spans="1:18" ht="15" customHeight="1">
      <c r="A2841" s="17" t="s">
        <v>262</v>
      </c>
      <c r="B2841" s="17" t="s">
        <v>247</v>
      </c>
      <c r="C2841" s="17" t="s">
        <v>477</v>
      </c>
      <c r="D2841" s="17" t="s">
        <v>468</v>
      </c>
      <c r="E2841" s="96" t="s">
        <v>38</v>
      </c>
      <c r="F2841" s="96" t="s">
        <v>38</v>
      </c>
      <c r="G2841" s="19">
        <v>31550.48</v>
      </c>
      <c r="H2841" s="96" t="s">
        <v>38</v>
      </c>
      <c r="I2841" s="96" t="s">
        <v>38</v>
      </c>
      <c r="J2841" s="19">
        <v>0</v>
      </c>
      <c r="K2841" s="19">
        <v>0</v>
      </c>
      <c r="L2841" t="str">
        <f>VLOOKUP(LEFT(A2841,FIND("-",A2841)-1),MASTER!A:C,2,FALSE())</f>
        <v>Diamond</v>
      </c>
      <c r="M2841" t="str">
        <f>VLOOKUP(LEFT(A2841,FIND("-",A2841)-1),MASTER!A:C,3,FALSE())</f>
        <v>Purchase</v>
      </c>
      <c r="N2841" t="str">
        <f t="shared" si="233"/>
        <v/>
      </c>
      <c r="O2841" t="str">
        <f t="shared" si="234"/>
        <v/>
      </c>
      <c r="P2841">
        <f t="shared" si="235"/>
        <v>0</v>
      </c>
      <c r="Q2841">
        <f t="shared" si="236"/>
        <v>0</v>
      </c>
      <c r="R2841">
        <f t="shared" si="237"/>
        <v>0</v>
      </c>
    </row>
    <row r="2842" spans="1:18" ht="15" customHeight="1">
      <c r="A2842" s="17" t="s">
        <v>262</v>
      </c>
      <c r="B2842" s="17" t="s">
        <v>247</v>
      </c>
      <c r="C2842" s="17" t="s">
        <v>477</v>
      </c>
      <c r="D2842" s="17" t="s">
        <v>469</v>
      </c>
      <c r="E2842" s="96" t="s">
        <v>38</v>
      </c>
      <c r="F2842" s="96" t="s">
        <v>38</v>
      </c>
      <c r="G2842" s="19">
        <v>31550.48</v>
      </c>
      <c r="H2842" s="96" t="s">
        <v>38</v>
      </c>
      <c r="I2842" s="96" t="s">
        <v>38</v>
      </c>
      <c r="J2842" s="19">
        <v>0</v>
      </c>
      <c r="K2842" s="19">
        <v>0</v>
      </c>
      <c r="L2842" t="str">
        <f>VLOOKUP(LEFT(A2842,FIND("-",A2842)-1),MASTER!A:C,2,FALSE())</f>
        <v>Diamond</v>
      </c>
      <c r="M2842" t="str">
        <f>VLOOKUP(LEFT(A2842,FIND("-",A2842)-1),MASTER!A:C,3,FALSE())</f>
        <v>Purchase</v>
      </c>
      <c r="N2842" t="str">
        <f t="shared" si="233"/>
        <v/>
      </c>
      <c r="O2842" t="str">
        <f t="shared" si="234"/>
        <v/>
      </c>
      <c r="P2842">
        <f t="shared" si="235"/>
        <v>0</v>
      </c>
      <c r="Q2842">
        <f t="shared" si="236"/>
        <v>0</v>
      </c>
      <c r="R2842">
        <f t="shared" si="237"/>
        <v>0</v>
      </c>
    </row>
    <row r="2843" spans="1:18" ht="15" customHeight="1">
      <c r="A2843" s="17" t="s">
        <v>262</v>
      </c>
      <c r="B2843" s="17" t="s">
        <v>247</v>
      </c>
      <c r="C2843" s="17" t="s">
        <v>477</v>
      </c>
      <c r="D2843" s="17" t="s">
        <v>479</v>
      </c>
      <c r="E2843" s="96" t="s">
        <v>38</v>
      </c>
      <c r="F2843" s="96" t="s">
        <v>38</v>
      </c>
      <c r="G2843" s="19">
        <v>40346.6</v>
      </c>
      <c r="H2843" s="96" t="s">
        <v>38</v>
      </c>
      <c r="I2843" s="96" t="s">
        <v>38</v>
      </c>
      <c r="J2843" s="19">
        <v>0</v>
      </c>
      <c r="K2843" s="19">
        <v>0</v>
      </c>
      <c r="L2843" t="str">
        <f>VLOOKUP(LEFT(A2843,FIND("-",A2843)-1),MASTER!A:C,2,FALSE())</f>
        <v>Diamond</v>
      </c>
      <c r="M2843" t="str">
        <f>VLOOKUP(LEFT(A2843,FIND("-",A2843)-1),MASTER!A:C,3,FALSE())</f>
        <v>Purchase</v>
      </c>
      <c r="N2843" t="str">
        <f t="shared" si="233"/>
        <v/>
      </c>
      <c r="O2843" t="str">
        <f t="shared" si="234"/>
        <v/>
      </c>
      <c r="P2843">
        <f t="shared" si="235"/>
        <v>0</v>
      </c>
      <c r="Q2843">
        <f t="shared" si="236"/>
        <v>0</v>
      </c>
      <c r="R2843">
        <f t="shared" si="237"/>
        <v>0</v>
      </c>
    </row>
    <row r="2844" spans="1:18" ht="15" customHeight="1">
      <c r="A2844" s="17" t="s">
        <v>262</v>
      </c>
      <c r="B2844" s="17" t="s">
        <v>247</v>
      </c>
      <c r="C2844" s="17" t="s">
        <v>477</v>
      </c>
      <c r="D2844" s="17" t="s">
        <v>480</v>
      </c>
      <c r="E2844" s="96" t="s">
        <v>38</v>
      </c>
      <c r="F2844" s="96" t="s">
        <v>38</v>
      </c>
      <c r="G2844" s="19">
        <v>40346.6</v>
      </c>
      <c r="H2844" s="96" t="s">
        <v>38</v>
      </c>
      <c r="I2844" s="96" t="s">
        <v>38</v>
      </c>
      <c r="J2844" s="19">
        <v>0</v>
      </c>
      <c r="K2844" s="19">
        <v>0</v>
      </c>
      <c r="L2844" t="str">
        <f>VLOOKUP(LEFT(A2844,FIND("-",A2844)-1),MASTER!A:C,2,FALSE())</f>
        <v>Diamond</v>
      </c>
      <c r="M2844" t="str">
        <f>VLOOKUP(LEFT(A2844,FIND("-",A2844)-1),MASTER!A:C,3,FALSE())</f>
        <v>Purchase</v>
      </c>
      <c r="N2844" t="str">
        <f t="shared" si="233"/>
        <v/>
      </c>
      <c r="O2844" t="str">
        <f t="shared" si="234"/>
        <v/>
      </c>
      <c r="P2844">
        <f t="shared" si="235"/>
        <v>0</v>
      </c>
      <c r="Q2844">
        <f t="shared" si="236"/>
        <v>0</v>
      </c>
      <c r="R2844">
        <f t="shared" si="237"/>
        <v>0</v>
      </c>
    </row>
    <row r="2845" spans="1:18" ht="15" customHeight="1">
      <c r="A2845" s="17" t="s">
        <v>262</v>
      </c>
      <c r="B2845" s="17" t="s">
        <v>247</v>
      </c>
      <c r="C2845" s="17" t="s">
        <v>477</v>
      </c>
      <c r="D2845" s="17" t="s">
        <v>468</v>
      </c>
      <c r="E2845" s="96" t="s">
        <v>38</v>
      </c>
      <c r="F2845" s="96" t="s">
        <v>38</v>
      </c>
      <c r="G2845" s="19">
        <v>0.02</v>
      </c>
      <c r="H2845" s="96" t="s">
        <v>38</v>
      </c>
      <c r="I2845" s="96" t="s">
        <v>38</v>
      </c>
      <c r="J2845" s="19">
        <v>0</v>
      </c>
      <c r="K2845" s="19">
        <v>0</v>
      </c>
      <c r="L2845" t="str">
        <f>VLOOKUP(LEFT(A2845,FIND("-",A2845)-1),MASTER!A:C,2,FALSE())</f>
        <v>Diamond</v>
      </c>
      <c r="M2845" t="str">
        <f>VLOOKUP(LEFT(A2845,FIND("-",A2845)-1),MASTER!A:C,3,FALSE())</f>
        <v>Purchase</v>
      </c>
      <c r="N2845" t="str">
        <f t="shared" si="233"/>
        <v/>
      </c>
      <c r="O2845" t="str">
        <f t="shared" si="234"/>
        <v/>
      </c>
      <c r="P2845">
        <f t="shared" si="235"/>
        <v>0</v>
      </c>
      <c r="Q2845">
        <f t="shared" si="236"/>
        <v>0</v>
      </c>
      <c r="R2845">
        <f t="shared" si="237"/>
        <v>0</v>
      </c>
    </row>
    <row r="2846" spans="1:18" ht="15" customHeight="1">
      <c r="A2846" s="17" t="s">
        <v>262</v>
      </c>
      <c r="B2846" s="17" t="s">
        <v>247</v>
      </c>
      <c r="C2846" s="17" t="s">
        <v>477</v>
      </c>
      <c r="D2846" s="17" t="s">
        <v>469</v>
      </c>
      <c r="E2846" s="96" t="s">
        <v>38</v>
      </c>
      <c r="F2846" s="96" t="s">
        <v>38</v>
      </c>
      <c r="G2846" s="19">
        <v>0.02</v>
      </c>
      <c r="H2846" s="96" t="s">
        <v>38</v>
      </c>
      <c r="I2846" s="96" t="s">
        <v>38</v>
      </c>
      <c r="J2846" s="19">
        <v>0</v>
      </c>
      <c r="K2846" s="19">
        <v>0</v>
      </c>
      <c r="L2846" t="str">
        <f>VLOOKUP(LEFT(A2846,FIND("-",A2846)-1),MASTER!A:C,2,FALSE())</f>
        <v>Diamond</v>
      </c>
      <c r="M2846" t="str">
        <f>VLOOKUP(LEFT(A2846,FIND("-",A2846)-1),MASTER!A:C,3,FALSE())</f>
        <v>Purchase</v>
      </c>
      <c r="N2846" t="str">
        <f t="shared" si="233"/>
        <v/>
      </c>
      <c r="O2846" t="str">
        <f t="shared" si="234"/>
        <v/>
      </c>
      <c r="P2846">
        <f t="shared" si="235"/>
        <v>0</v>
      </c>
      <c r="Q2846">
        <f t="shared" si="236"/>
        <v>0</v>
      </c>
      <c r="R2846">
        <f t="shared" si="237"/>
        <v>0</v>
      </c>
    </row>
    <row r="2847" spans="1:18" ht="15" customHeight="1">
      <c r="A2847" s="17" t="s">
        <v>262</v>
      </c>
      <c r="B2847" s="17" t="s">
        <v>247</v>
      </c>
      <c r="C2847" s="17" t="s">
        <v>477</v>
      </c>
      <c r="D2847" s="17" t="s">
        <v>42</v>
      </c>
      <c r="E2847" s="96" t="s">
        <v>38</v>
      </c>
      <c r="F2847" s="96" t="s">
        <v>38</v>
      </c>
      <c r="G2847" s="19">
        <v>0.12</v>
      </c>
      <c r="H2847" s="96" t="s">
        <v>38</v>
      </c>
      <c r="I2847" s="96" t="s">
        <v>38</v>
      </c>
      <c r="J2847" s="19">
        <v>0</v>
      </c>
      <c r="K2847" s="19">
        <v>0</v>
      </c>
      <c r="L2847" t="str">
        <f>VLOOKUP(LEFT(A2847,FIND("-",A2847)-1),MASTER!A:C,2,FALSE())</f>
        <v>Diamond</v>
      </c>
      <c r="M2847" t="str">
        <f>VLOOKUP(LEFT(A2847,FIND("-",A2847)-1),MASTER!A:C,3,FALSE())</f>
        <v>Purchase</v>
      </c>
      <c r="N2847" t="str">
        <f t="shared" si="233"/>
        <v/>
      </c>
      <c r="O2847" t="str">
        <f t="shared" si="234"/>
        <v/>
      </c>
      <c r="P2847">
        <f t="shared" si="235"/>
        <v>0</v>
      </c>
      <c r="Q2847">
        <f t="shared" si="236"/>
        <v>0</v>
      </c>
      <c r="R2847">
        <f t="shared" si="237"/>
        <v>0</v>
      </c>
    </row>
    <row r="2848" spans="1:18" ht="15" customHeight="1">
      <c r="A2848" s="17" t="s">
        <v>262</v>
      </c>
      <c r="B2848" s="17" t="s">
        <v>247</v>
      </c>
      <c r="C2848" s="17" t="s">
        <v>477</v>
      </c>
      <c r="D2848" s="17" t="s">
        <v>43</v>
      </c>
      <c r="E2848" s="96" t="s">
        <v>38</v>
      </c>
      <c r="F2848" s="96" t="s">
        <v>38</v>
      </c>
      <c r="G2848" s="19">
        <v>0</v>
      </c>
      <c r="H2848" s="96" t="s">
        <v>38</v>
      </c>
      <c r="I2848" s="96" t="s">
        <v>38</v>
      </c>
      <c r="J2848" s="19">
        <v>4936934</v>
      </c>
      <c r="K2848" s="19">
        <v>0</v>
      </c>
      <c r="L2848" t="str">
        <f>VLOOKUP(LEFT(A2848,FIND("-",A2848)-1),MASTER!A:C,2,FALSE())</f>
        <v>Diamond</v>
      </c>
      <c r="M2848" t="str">
        <f>VLOOKUP(LEFT(A2848,FIND("-",A2848)-1),MASTER!A:C,3,FALSE())</f>
        <v>Purchase</v>
      </c>
      <c r="N2848" t="str">
        <f t="shared" si="233"/>
        <v/>
      </c>
      <c r="O2848" t="str">
        <f t="shared" si="234"/>
        <v/>
      </c>
      <c r="P2848">
        <f t="shared" si="235"/>
        <v>0</v>
      </c>
      <c r="Q2848">
        <f t="shared" si="236"/>
        <v>0</v>
      </c>
      <c r="R2848">
        <f t="shared" si="237"/>
        <v>0</v>
      </c>
    </row>
    <row r="2849" spans="1:18" ht="15" customHeight="1">
      <c r="A2849" s="17" t="s">
        <v>262</v>
      </c>
      <c r="B2849" s="17" t="s">
        <v>247</v>
      </c>
      <c r="C2849" s="17" t="s">
        <v>477</v>
      </c>
      <c r="D2849" s="17" t="s">
        <v>43</v>
      </c>
      <c r="E2849" s="96" t="s">
        <v>38</v>
      </c>
      <c r="F2849" s="96" t="s">
        <v>38</v>
      </c>
      <c r="G2849" s="19">
        <v>4794</v>
      </c>
      <c r="H2849" s="96" t="s">
        <v>38</v>
      </c>
      <c r="I2849" s="96" t="s">
        <v>38</v>
      </c>
      <c r="J2849" s="19">
        <v>0</v>
      </c>
      <c r="K2849" s="19">
        <v>0</v>
      </c>
      <c r="L2849" t="str">
        <f>VLOOKUP(LEFT(A2849,FIND("-",A2849)-1),MASTER!A:C,2,FALSE())</f>
        <v>Diamond</v>
      </c>
      <c r="M2849" t="str">
        <f>VLOOKUP(LEFT(A2849,FIND("-",A2849)-1),MASTER!A:C,3,FALSE())</f>
        <v>Purchase</v>
      </c>
      <c r="N2849" t="str">
        <f t="shared" si="233"/>
        <v/>
      </c>
      <c r="O2849" t="str">
        <f t="shared" si="234"/>
        <v/>
      </c>
      <c r="P2849">
        <f t="shared" si="235"/>
        <v>0</v>
      </c>
      <c r="Q2849">
        <f t="shared" si="236"/>
        <v>0</v>
      </c>
      <c r="R2849">
        <f t="shared" si="237"/>
        <v>0</v>
      </c>
    </row>
    <row r="2850" spans="1:18" ht="15" customHeight="1">
      <c r="A2850" s="17" t="s">
        <v>262</v>
      </c>
      <c r="B2850" s="17" t="s">
        <v>247</v>
      </c>
      <c r="C2850" s="17" t="s">
        <v>477</v>
      </c>
      <c r="D2850" s="17" t="s">
        <v>453</v>
      </c>
      <c r="E2850" s="96" t="s">
        <v>38</v>
      </c>
      <c r="F2850" s="96" t="s">
        <v>38</v>
      </c>
      <c r="G2850" s="19">
        <v>0</v>
      </c>
      <c r="H2850" s="96" t="s">
        <v>38</v>
      </c>
      <c r="I2850" s="96" t="s">
        <v>38</v>
      </c>
      <c r="J2850" s="19">
        <v>4794</v>
      </c>
      <c r="K2850" s="19">
        <v>0</v>
      </c>
      <c r="L2850" t="str">
        <f>VLOOKUP(LEFT(A2850,FIND("-",A2850)-1),MASTER!A:C,2,FALSE())</f>
        <v>Diamond</v>
      </c>
      <c r="M2850" t="str">
        <f>VLOOKUP(LEFT(A2850,FIND("-",A2850)-1),MASTER!A:C,3,FALSE())</f>
        <v>Purchase</v>
      </c>
      <c r="N2850" t="str">
        <f t="shared" ref="N2850:N2913" si="238">IF(M2850="SALE",H2850,IF(M2850="Purchase",E2850,"False"))</f>
        <v/>
      </c>
      <c r="O2850" t="str">
        <f t="shared" ref="O2850:O2913" si="239">IF(M2850="SALE",I2850,IF(M2850="Purchase",F2850,"False"))</f>
        <v/>
      </c>
      <c r="P2850">
        <f t="shared" ref="P2850:P2913" si="240">IF(AND(N2850="",O2850=""),0,ROUND(N2850*O2850,3))</f>
        <v>0</v>
      </c>
      <c r="Q2850">
        <f t="shared" ref="Q2850:Q2913" si="241">IF(M2850="SALE",P2850,IF(M2850="Purchase",0,"FALSE"))</f>
        <v>0</v>
      </c>
      <c r="R2850">
        <f t="shared" ref="R2850:R2913" si="242">IF(M2850="Purchase",P2850,IF(M2850="Sale",0,"FALSE"))</f>
        <v>0</v>
      </c>
    </row>
    <row r="2851" spans="1:18" ht="15" customHeight="1">
      <c r="A2851" s="17" t="s">
        <v>423</v>
      </c>
      <c r="B2851" s="17" t="s">
        <v>288</v>
      </c>
      <c r="C2851" s="17" t="s">
        <v>36</v>
      </c>
      <c r="D2851" s="17" t="s">
        <v>44</v>
      </c>
      <c r="E2851" s="96" t="s">
        <v>38</v>
      </c>
      <c r="F2851" s="19">
        <v>0</v>
      </c>
      <c r="G2851" s="19">
        <v>0</v>
      </c>
      <c r="H2851" s="97">
        <v>100.289</v>
      </c>
      <c r="I2851" s="19">
        <v>81.23</v>
      </c>
      <c r="J2851" s="19">
        <v>8146.68</v>
      </c>
      <c r="K2851" s="19">
        <v>8146.68</v>
      </c>
      <c r="L2851" t="str">
        <f>VLOOKUP(LEFT(A2851,FIND("-",A2851)-1),MASTER!A:C,2,FALSE())</f>
        <v>Silver</v>
      </c>
      <c r="M2851" t="str">
        <f>VLOOKUP(LEFT(A2851,FIND("-",A2851)-1),MASTER!A:C,3,FALSE())</f>
        <v>Sale</v>
      </c>
      <c r="N2851">
        <f t="shared" si="238"/>
        <v>100.289</v>
      </c>
      <c r="O2851">
        <f t="shared" si="239"/>
        <v>81.23</v>
      </c>
      <c r="P2851">
        <f t="shared" si="240"/>
        <v>8146.4750000000004</v>
      </c>
      <c r="Q2851">
        <f t="shared" si="241"/>
        <v>8146.4750000000004</v>
      </c>
      <c r="R2851">
        <f t="shared" si="242"/>
        <v>0</v>
      </c>
    </row>
    <row r="2852" spans="1:18" ht="15" customHeight="1">
      <c r="A2852" s="17" t="s">
        <v>423</v>
      </c>
      <c r="B2852" s="17" t="s">
        <v>288</v>
      </c>
      <c r="C2852" s="17" t="s">
        <v>36</v>
      </c>
      <c r="D2852" s="17" t="s">
        <v>45</v>
      </c>
      <c r="E2852" s="96" t="s">
        <v>38</v>
      </c>
      <c r="F2852" s="96" t="s">
        <v>38</v>
      </c>
      <c r="G2852" s="19">
        <v>0</v>
      </c>
      <c r="H2852" s="96" t="s">
        <v>38</v>
      </c>
      <c r="I2852" s="96" t="s">
        <v>38</v>
      </c>
      <c r="J2852" s="19">
        <v>1365.07</v>
      </c>
      <c r="K2852" s="19">
        <v>1365.07</v>
      </c>
      <c r="L2852" t="str">
        <f>VLOOKUP(LEFT(A2852,FIND("-",A2852)-1),MASTER!A:C,2,FALSE())</f>
        <v>Silver</v>
      </c>
      <c r="M2852" t="str">
        <f>VLOOKUP(LEFT(A2852,FIND("-",A2852)-1),MASTER!A:C,3,FALSE())</f>
        <v>Sale</v>
      </c>
      <c r="N2852" t="str">
        <f t="shared" si="238"/>
        <v/>
      </c>
      <c r="O2852" t="str">
        <f t="shared" si="239"/>
        <v/>
      </c>
      <c r="P2852">
        <f t="shared" si="240"/>
        <v>0</v>
      </c>
      <c r="Q2852">
        <f t="shared" si="241"/>
        <v>0</v>
      </c>
      <c r="R2852">
        <f t="shared" si="242"/>
        <v>0</v>
      </c>
    </row>
    <row r="2853" spans="1:18" ht="15" customHeight="1">
      <c r="A2853" s="17" t="s">
        <v>423</v>
      </c>
      <c r="B2853" s="17" t="s">
        <v>288</v>
      </c>
      <c r="C2853" s="17" t="s">
        <v>36</v>
      </c>
      <c r="D2853" s="17" t="s">
        <v>46</v>
      </c>
      <c r="E2853" s="96" t="s">
        <v>38</v>
      </c>
      <c r="F2853" s="96" t="s">
        <v>38</v>
      </c>
      <c r="G2853" s="19">
        <v>0</v>
      </c>
      <c r="H2853" s="96" t="s">
        <v>38</v>
      </c>
      <c r="I2853" s="96" t="s">
        <v>38</v>
      </c>
      <c r="J2853" s="19">
        <v>122.2</v>
      </c>
      <c r="K2853" s="19">
        <v>0</v>
      </c>
      <c r="L2853" t="str">
        <f>VLOOKUP(LEFT(A2853,FIND("-",A2853)-1),MASTER!A:C,2,FALSE())</f>
        <v>Silver</v>
      </c>
      <c r="M2853" t="str">
        <f>VLOOKUP(LEFT(A2853,FIND("-",A2853)-1),MASTER!A:C,3,FALSE())</f>
        <v>Sale</v>
      </c>
      <c r="N2853" t="str">
        <f t="shared" si="238"/>
        <v/>
      </c>
      <c r="O2853" t="str">
        <f t="shared" si="239"/>
        <v/>
      </c>
      <c r="P2853">
        <f t="shared" si="240"/>
        <v>0</v>
      </c>
      <c r="Q2853">
        <f t="shared" si="241"/>
        <v>0</v>
      </c>
      <c r="R2853">
        <f t="shared" si="242"/>
        <v>0</v>
      </c>
    </row>
    <row r="2854" spans="1:18" ht="15" customHeight="1">
      <c r="A2854" s="17" t="s">
        <v>423</v>
      </c>
      <c r="B2854" s="17" t="s">
        <v>288</v>
      </c>
      <c r="C2854" s="17" t="s">
        <v>36</v>
      </c>
      <c r="D2854" s="17" t="s">
        <v>47</v>
      </c>
      <c r="E2854" s="96" t="s">
        <v>38</v>
      </c>
      <c r="F2854" s="96" t="s">
        <v>38</v>
      </c>
      <c r="G2854" s="19">
        <v>0</v>
      </c>
      <c r="H2854" s="96" t="s">
        <v>38</v>
      </c>
      <c r="I2854" s="96" t="s">
        <v>38</v>
      </c>
      <c r="J2854" s="19">
        <v>122.2</v>
      </c>
      <c r="K2854" s="19">
        <v>0</v>
      </c>
      <c r="L2854" t="str">
        <f>VLOOKUP(LEFT(A2854,FIND("-",A2854)-1),MASTER!A:C,2,FALSE())</f>
        <v>Silver</v>
      </c>
      <c r="M2854" t="str">
        <f>VLOOKUP(LEFT(A2854,FIND("-",A2854)-1),MASTER!A:C,3,FALSE())</f>
        <v>Sale</v>
      </c>
      <c r="N2854" t="str">
        <f t="shared" si="238"/>
        <v/>
      </c>
      <c r="O2854" t="str">
        <f t="shared" si="239"/>
        <v/>
      </c>
      <c r="P2854">
        <f t="shared" si="240"/>
        <v>0</v>
      </c>
      <c r="Q2854">
        <f t="shared" si="241"/>
        <v>0</v>
      </c>
      <c r="R2854">
        <f t="shared" si="242"/>
        <v>0</v>
      </c>
    </row>
    <row r="2855" spans="1:18" ht="15" customHeight="1">
      <c r="A2855" s="17" t="s">
        <v>423</v>
      </c>
      <c r="B2855" s="17" t="s">
        <v>288</v>
      </c>
      <c r="C2855" s="17" t="s">
        <v>36</v>
      </c>
      <c r="D2855" s="17" t="s">
        <v>46</v>
      </c>
      <c r="E2855" s="96" t="s">
        <v>38</v>
      </c>
      <c r="F2855" s="96" t="s">
        <v>38</v>
      </c>
      <c r="G2855" s="19">
        <v>0</v>
      </c>
      <c r="H2855" s="96" t="s">
        <v>38</v>
      </c>
      <c r="I2855" s="96" t="s">
        <v>38</v>
      </c>
      <c r="J2855" s="19">
        <v>20.48</v>
      </c>
      <c r="K2855" s="19">
        <v>0</v>
      </c>
      <c r="L2855" t="str">
        <f>VLOOKUP(LEFT(A2855,FIND("-",A2855)-1),MASTER!A:C,2,FALSE())</f>
        <v>Silver</v>
      </c>
      <c r="M2855" t="str">
        <f>VLOOKUP(LEFT(A2855,FIND("-",A2855)-1),MASTER!A:C,3,FALSE())</f>
        <v>Sale</v>
      </c>
      <c r="N2855" t="str">
        <f t="shared" si="238"/>
        <v/>
      </c>
      <c r="O2855" t="str">
        <f t="shared" si="239"/>
        <v/>
      </c>
      <c r="P2855">
        <f t="shared" si="240"/>
        <v>0</v>
      </c>
      <c r="Q2855">
        <f t="shared" si="241"/>
        <v>0</v>
      </c>
      <c r="R2855">
        <f t="shared" si="242"/>
        <v>0</v>
      </c>
    </row>
    <row r="2856" spans="1:18" ht="15" customHeight="1">
      <c r="A2856" s="17" t="s">
        <v>423</v>
      </c>
      <c r="B2856" s="17" t="s">
        <v>288</v>
      </c>
      <c r="C2856" s="17" t="s">
        <v>36</v>
      </c>
      <c r="D2856" s="17" t="s">
        <v>47</v>
      </c>
      <c r="E2856" s="96" t="s">
        <v>38</v>
      </c>
      <c r="F2856" s="96" t="s">
        <v>38</v>
      </c>
      <c r="G2856" s="19">
        <v>0</v>
      </c>
      <c r="H2856" s="96" t="s">
        <v>38</v>
      </c>
      <c r="I2856" s="96" t="s">
        <v>38</v>
      </c>
      <c r="J2856" s="19">
        <v>20.48</v>
      </c>
      <c r="K2856" s="19">
        <v>0</v>
      </c>
      <c r="L2856" t="str">
        <f>VLOOKUP(LEFT(A2856,FIND("-",A2856)-1),MASTER!A:C,2,FALSE())</f>
        <v>Silver</v>
      </c>
      <c r="M2856" t="str">
        <f>VLOOKUP(LEFT(A2856,FIND("-",A2856)-1),MASTER!A:C,3,FALSE())</f>
        <v>Sale</v>
      </c>
      <c r="N2856" t="str">
        <f t="shared" si="238"/>
        <v/>
      </c>
      <c r="O2856" t="str">
        <f t="shared" si="239"/>
        <v/>
      </c>
      <c r="P2856">
        <f t="shared" si="240"/>
        <v>0</v>
      </c>
      <c r="Q2856">
        <f t="shared" si="241"/>
        <v>0</v>
      </c>
      <c r="R2856">
        <f t="shared" si="242"/>
        <v>0</v>
      </c>
    </row>
    <row r="2857" spans="1:18" ht="15" customHeight="1">
      <c r="A2857" s="17" t="s">
        <v>423</v>
      </c>
      <c r="B2857" s="17" t="s">
        <v>288</v>
      </c>
      <c r="C2857" s="17" t="s">
        <v>36</v>
      </c>
      <c r="D2857" s="17" t="s">
        <v>42</v>
      </c>
      <c r="E2857" s="96" t="s">
        <v>38</v>
      </c>
      <c r="F2857" s="96" t="s">
        <v>38</v>
      </c>
      <c r="G2857" s="19">
        <v>0.11</v>
      </c>
      <c r="H2857" s="96" t="s">
        <v>38</v>
      </c>
      <c r="I2857" s="96" t="s">
        <v>38</v>
      </c>
      <c r="J2857" s="19">
        <v>0</v>
      </c>
      <c r="K2857" s="19">
        <v>0</v>
      </c>
      <c r="L2857" t="str">
        <f>VLOOKUP(LEFT(A2857,FIND("-",A2857)-1),MASTER!A:C,2,FALSE())</f>
        <v>Silver</v>
      </c>
      <c r="M2857" t="str">
        <f>VLOOKUP(LEFT(A2857,FIND("-",A2857)-1),MASTER!A:C,3,FALSE())</f>
        <v>Sale</v>
      </c>
      <c r="N2857" t="str">
        <f t="shared" si="238"/>
        <v/>
      </c>
      <c r="O2857" t="str">
        <f t="shared" si="239"/>
        <v/>
      </c>
      <c r="P2857">
        <f t="shared" si="240"/>
        <v>0</v>
      </c>
      <c r="Q2857">
        <f t="shared" si="241"/>
        <v>0</v>
      </c>
      <c r="R2857">
        <f t="shared" si="242"/>
        <v>0</v>
      </c>
    </row>
    <row r="2858" spans="1:18" ht="15" customHeight="1">
      <c r="A2858" s="17" t="s">
        <v>423</v>
      </c>
      <c r="B2858" s="17" t="s">
        <v>288</v>
      </c>
      <c r="C2858" s="17" t="s">
        <v>36</v>
      </c>
      <c r="D2858" s="17" t="s">
        <v>43</v>
      </c>
      <c r="E2858" s="96" t="s">
        <v>38</v>
      </c>
      <c r="F2858" s="96" t="s">
        <v>38</v>
      </c>
      <c r="G2858" s="19">
        <v>9797</v>
      </c>
      <c r="H2858" s="96" t="s">
        <v>38</v>
      </c>
      <c r="I2858" s="96" t="s">
        <v>38</v>
      </c>
      <c r="J2858" s="19">
        <v>0</v>
      </c>
      <c r="K2858" s="19">
        <v>0</v>
      </c>
      <c r="L2858" t="str">
        <f>VLOOKUP(LEFT(A2858,FIND("-",A2858)-1),MASTER!A:C,2,FALSE())</f>
        <v>Silver</v>
      </c>
      <c r="M2858" t="str">
        <f>VLOOKUP(LEFT(A2858,FIND("-",A2858)-1),MASTER!A:C,3,FALSE())</f>
        <v>Sale</v>
      </c>
      <c r="N2858" t="str">
        <f t="shared" si="238"/>
        <v/>
      </c>
      <c r="O2858" t="str">
        <f t="shared" si="239"/>
        <v/>
      </c>
      <c r="P2858">
        <f t="shared" si="240"/>
        <v>0</v>
      </c>
      <c r="Q2858">
        <f t="shared" si="241"/>
        <v>0</v>
      </c>
      <c r="R2858">
        <f t="shared" si="242"/>
        <v>0</v>
      </c>
    </row>
    <row r="2859" spans="1:18" ht="15" customHeight="1">
      <c r="A2859" s="17" t="s">
        <v>424</v>
      </c>
      <c r="B2859" s="17" t="s">
        <v>288</v>
      </c>
      <c r="C2859" s="17" t="s">
        <v>36</v>
      </c>
      <c r="D2859" s="17" t="s">
        <v>37</v>
      </c>
      <c r="E2859" s="96" t="s">
        <v>38</v>
      </c>
      <c r="F2859" s="19">
        <v>0</v>
      </c>
      <c r="G2859" s="19">
        <v>0</v>
      </c>
      <c r="H2859" s="97">
        <v>43.604999999999997</v>
      </c>
      <c r="I2859" s="19">
        <v>81.23</v>
      </c>
      <c r="J2859" s="19">
        <v>10415.620000000001</v>
      </c>
      <c r="K2859" s="19">
        <v>10415.620000000001</v>
      </c>
      <c r="L2859" t="str">
        <f>VLOOKUP(LEFT(A2859,FIND("-",A2859)-1),MASTER!A:C,2,FALSE())</f>
        <v>Silver</v>
      </c>
      <c r="M2859" t="str">
        <f>VLOOKUP(LEFT(A2859,FIND("-",A2859)-1),MASTER!A:C,3,FALSE())</f>
        <v>Sale</v>
      </c>
      <c r="N2859">
        <f t="shared" si="238"/>
        <v>43.604999999999997</v>
      </c>
      <c r="O2859">
        <f t="shared" si="239"/>
        <v>81.23</v>
      </c>
      <c r="P2859">
        <f t="shared" si="240"/>
        <v>3542.0340000000001</v>
      </c>
      <c r="Q2859">
        <f t="shared" si="241"/>
        <v>3542.0340000000001</v>
      </c>
      <c r="R2859">
        <f t="shared" si="242"/>
        <v>0</v>
      </c>
    </row>
    <row r="2860" spans="1:18" ht="15" customHeight="1">
      <c r="A2860" s="17" t="s">
        <v>424</v>
      </c>
      <c r="B2860" s="17" t="s">
        <v>288</v>
      </c>
      <c r="C2860" s="17" t="s">
        <v>36</v>
      </c>
      <c r="D2860" s="17" t="s">
        <v>40</v>
      </c>
      <c r="E2860" s="96" t="s">
        <v>38</v>
      </c>
      <c r="F2860" s="96" t="s">
        <v>38</v>
      </c>
      <c r="G2860" s="19">
        <v>0</v>
      </c>
      <c r="H2860" s="96" t="s">
        <v>38</v>
      </c>
      <c r="I2860" s="96" t="s">
        <v>38</v>
      </c>
      <c r="J2860" s="19">
        <v>156.22999999999999</v>
      </c>
      <c r="K2860" s="19">
        <v>0</v>
      </c>
      <c r="L2860" t="str">
        <f>VLOOKUP(LEFT(A2860,FIND("-",A2860)-1),MASTER!A:C,2,FALSE())</f>
        <v>Silver</v>
      </c>
      <c r="M2860" t="str">
        <f>VLOOKUP(LEFT(A2860,FIND("-",A2860)-1),MASTER!A:C,3,FALSE())</f>
        <v>Sale</v>
      </c>
      <c r="N2860" t="str">
        <f t="shared" si="238"/>
        <v/>
      </c>
      <c r="O2860" t="str">
        <f t="shared" si="239"/>
        <v/>
      </c>
      <c r="P2860">
        <f t="shared" si="240"/>
        <v>0</v>
      </c>
      <c r="Q2860">
        <f t="shared" si="241"/>
        <v>0</v>
      </c>
      <c r="R2860">
        <f t="shared" si="242"/>
        <v>0</v>
      </c>
    </row>
    <row r="2861" spans="1:18" ht="15" customHeight="1">
      <c r="A2861" s="17" t="s">
        <v>424</v>
      </c>
      <c r="B2861" s="17" t="s">
        <v>288</v>
      </c>
      <c r="C2861" s="17" t="s">
        <v>36</v>
      </c>
      <c r="D2861" s="17" t="s">
        <v>41</v>
      </c>
      <c r="E2861" s="96" t="s">
        <v>38</v>
      </c>
      <c r="F2861" s="96" t="s">
        <v>38</v>
      </c>
      <c r="G2861" s="19">
        <v>0</v>
      </c>
      <c r="H2861" s="96" t="s">
        <v>38</v>
      </c>
      <c r="I2861" s="96" t="s">
        <v>38</v>
      </c>
      <c r="J2861" s="19">
        <v>156.22999999999999</v>
      </c>
      <c r="K2861" s="19">
        <v>0</v>
      </c>
      <c r="L2861" t="str">
        <f>VLOOKUP(LEFT(A2861,FIND("-",A2861)-1),MASTER!A:C,2,FALSE())</f>
        <v>Silver</v>
      </c>
      <c r="M2861" t="str">
        <f>VLOOKUP(LEFT(A2861,FIND("-",A2861)-1),MASTER!A:C,3,FALSE())</f>
        <v>Sale</v>
      </c>
      <c r="N2861" t="str">
        <f t="shared" si="238"/>
        <v/>
      </c>
      <c r="O2861" t="str">
        <f t="shared" si="239"/>
        <v/>
      </c>
      <c r="P2861">
        <f t="shared" si="240"/>
        <v>0</v>
      </c>
      <c r="Q2861">
        <f t="shared" si="241"/>
        <v>0</v>
      </c>
      <c r="R2861">
        <f t="shared" si="242"/>
        <v>0</v>
      </c>
    </row>
    <row r="2862" spans="1:18" ht="15" customHeight="1">
      <c r="A2862" s="17" t="s">
        <v>424</v>
      </c>
      <c r="B2862" s="17" t="s">
        <v>288</v>
      </c>
      <c r="C2862" s="17" t="s">
        <v>36</v>
      </c>
      <c r="D2862" s="17" t="s">
        <v>42</v>
      </c>
      <c r="E2862" s="96" t="s">
        <v>38</v>
      </c>
      <c r="F2862" s="96" t="s">
        <v>38</v>
      </c>
      <c r="G2862" s="19">
        <v>0.08</v>
      </c>
      <c r="H2862" s="96" t="s">
        <v>38</v>
      </c>
      <c r="I2862" s="96" t="s">
        <v>38</v>
      </c>
      <c r="J2862" s="19">
        <v>0</v>
      </c>
      <c r="K2862" s="19">
        <v>0</v>
      </c>
      <c r="L2862" t="str">
        <f>VLOOKUP(LEFT(A2862,FIND("-",A2862)-1),MASTER!A:C,2,FALSE())</f>
        <v>Silver</v>
      </c>
      <c r="M2862" t="str">
        <f>VLOOKUP(LEFT(A2862,FIND("-",A2862)-1),MASTER!A:C,3,FALSE())</f>
        <v>Sale</v>
      </c>
      <c r="N2862" t="str">
        <f t="shared" si="238"/>
        <v/>
      </c>
      <c r="O2862" t="str">
        <f t="shared" si="239"/>
        <v/>
      </c>
      <c r="P2862">
        <f t="shared" si="240"/>
        <v>0</v>
      </c>
      <c r="Q2862">
        <f t="shared" si="241"/>
        <v>0</v>
      </c>
      <c r="R2862">
        <f t="shared" si="242"/>
        <v>0</v>
      </c>
    </row>
    <row r="2863" spans="1:18" ht="15" customHeight="1">
      <c r="A2863" s="17" t="s">
        <v>424</v>
      </c>
      <c r="B2863" s="17" t="s">
        <v>288</v>
      </c>
      <c r="C2863" s="17" t="s">
        <v>36</v>
      </c>
      <c r="D2863" s="17" t="s">
        <v>43</v>
      </c>
      <c r="E2863" s="96" t="s">
        <v>38</v>
      </c>
      <c r="F2863" s="96" t="s">
        <v>38</v>
      </c>
      <c r="G2863" s="19">
        <v>10728</v>
      </c>
      <c r="H2863" s="96" t="s">
        <v>38</v>
      </c>
      <c r="I2863" s="96" t="s">
        <v>38</v>
      </c>
      <c r="J2863" s="19">
        <v>0</v>
      </c>
      <c r="K2863" s="19">
        <v>0</v>
      </c>
      <c r="L2863" t="str">
        <f>VLOOKUP(LEFT(A2863,FIND("-",A2863)-1),MASTER!A:C,2,FALSE())</f>
        <v>Silver</v>
      </c>
      <c r="M2863" t="str">
        <f>VLOOKUP(LEFT(A2863,FIND("-",A2863)-1),MASTER!A:C,3,FALSE())</f>
        <v>Sale</v>
      </c>
      <c r="N2863" t="str">
        <f t="shared" si="238"/>
        <v/>
      </c>
      <c r="O2863" t="str">
        <f t="shared" si="239"/>
        <v/>
      </c>
      <c r="P2863">
        <f t="shared" si="240"/>
        <v>0</v>
      </c>
      <c r="Q2863">
        <f t="shared" si="241"/>
        <v>0</v>
      </c>
      <c r="R2863">
        <f t="shared" si="242"/>
        <v>0</v>
      </c>
    </row>
    <row r="2864" spans="1:18" ht="15" customHeight="1">
      <c r="A2864" s="17" t="s">
        <v>425</v>
      </c>
      <c r="B2864" s="17" t="s">
        <v>288</v>
      </c>
      <c r="C2864" s="17" t="s">
        <v>36</v>
      </c>
      <c r="D2864" s="17" t="s">
        <v>37</v>
      </c>
      <c r="E2864" s="96" t="s">
        <v>38</v>
      </c>
      <c r="F2864" s="19">
        <v>0</v>
      </c>
      <c r="G2864" s="19">
        <v>0</v>
      </c>
      <c r="H2864" s="97">
        <v>342.20100000000002</v>
      </c>
      <c r="I2864" s="19">
        <v>81.23</v>
      </c>
      <c r="J2864" s="19">
        <v>25149.72</v>
      </c>
      <c r="K2864" s="19">
        <v>25149.72</v>
      </c>
      <c r="L2864" t="str">
        <f>VLOOKUP(LEFT(A2864,FIND("-",A2864)-1),MASTER!A:C,2,FALSE())</f>
        <v>Silver</v>
      </c>
      <c r="M2864" t="str">
        <f>VLOOKUP(LEFT(A2864,FIND("-",A2864)-1),MASTER!A:C,3,FALSE())</f>
        <v>Sale</v>
      </c>
      <c r="N2864">
        <f t="shared" si="238"/>
        <v>342.20100000000002</v>
      </c>
      <c r="O2864">
        <f t="shared" si="239"/>
        <v>81.23</v>
      </c>
      <c r="P2864">
        <f t="shared" si="240"/>
        <v>27796.987000000001</v>
      </c>
      <c r="Q2864">
        <f t="shared" si="241"/>
        <v>27796.987000000001</v>
      </c>
      <c r="R2864">
        <f t="shared" si="242"/>
        <v>0</v>
      </c>
    </row>
    <row r="2865" spans="1:18" ht="15" customHeight="1">
      <c r="A2865" s="17" t="s">
        <v>425</v>
      </c>
      <c r="B2865" s="17" t="s">
        <v>288</v>
      </c>
      <c r="C2865" s="17" t="s">
        <v>36</v>
      </c>
      <c r="D2865" s="17" t="s">
        <v>39</v>
      </c>
      <c r="E2865" s="96" t="s">
        <v>38</v>
      </c>
      <c r="F2865" s="96" t="s">
        <v>38</v>
      </c>
      <c r="G2865" s="19">
        <v>0</v>
      </c>
      <c r="H2865" s="96" t="s">
        <v>38</v>
      </c>
      <c r="I2865" s="96" t="s">
        <v>38</v>
      </c>
      <c r="J2865" s="19">
        <v>4348.33</v>
      </c>
      <c r="K2865" s="19">
        <v>4348.33</v>
      </c>
      <c r="L2865" t="str">
        <f>VLOOKUP(LEFT(A2865,FIND("-",A2865)-1),MASTER!A:C,2,FALSE())</f>
        <v>Silver</v>
      </c>
      <c r="M2865" t="str">
        <f>VLOOKUP(LEFT(A2865,FIND("-",A2865)-1),MASTER!A:C,3,FALSE())</f>
        <v>Sale</v>
      </c>
      <c r="N2865" t="str">
        <f t="shared" si="238"/>
        <v/>
      </c>
      <c r="O2865" t="str">
        <f t="shared" si="239"/>
        <v/>
      </c>
      <c r="P2865">
        <f t="shared" si="240"/>
        <v>0</v>
      </c>
      <c r="Q2865">
        <f t="shared" si="241"/>
        <v>0</v>
      </c>
      <c r="R2865">
        <f t="shared" si="242"/>
        <v>0</v>
      </c>
    </row>
    <row r="2866" spans="1:18" ht="15" customHeight="1">
      <c r="A2866" s="17" t="s">
        <v>425</v>
      </c>
      <c r="B2866" s="17" t="s">
        <v>288</v>
      </c>
      <c r="C2866" s="17" t="s">
        <v>36</v>
      </c>
      <c r="D2866" s="17" t="s">
        <v>44</v>
      </c>
      <c r="E2866" s="96" t="s">
        <v>38</v>
      </c>
      <c r="F2866" s="96" t="s">
        <v>38</v>
      </c>
      <c r="G2866" s="19">
        <v>0</v>
      </c>
      <c r="H2866" s="96" t="s">
        <v>38</v>
      </c>
      <c r="I2866" s="96" t="s">
        <v>38</v>
      </c>
      <c r="J2866" s="19">
        <v>2646.02</v>
      </c>
      <c r="K2866" s="19">
        <v>2646.02</v>
      </c>
      <c r="L2866" t="str">
        <f>VLOOKUP(LEFT(A2866,FIND("-",A2866)-1),MASTER!A:C,2,FALSE())</f>
        <v>Silver</v>
      </c>
      <c r="M2866" t="str">
        <f>VLOOKUP(LEFT(A2866,FIND("-",A2866)-1),MASTER!A:C,3,FALSE())</f>
        <v>Sale</v>
      </c>
      <c r="N2866" t="str">
        <f t="shared" si="238"/>
        <v/>
      </c>
      <c r="O2866" t="str">
        <f t="shared" si="239"/>
        <v/>
      </c>
      <c r="P2866">
        <f t="shared" si="240"/>
        <v>0</v>
      </c>
      <c r="Q2866">
        <f t="shared" si="241"/>
        <v>0</v>
      </c>
      <c r="R2866">
        <f t="shared" si="242"/>
        <v>0</v>
      </c>
    </row>
    <row r="2867" spans="1:18" ht="15" customHeight="1">
      <c r="A2867" s="17" t="s">
        <v>425</v>
      </c>
      <c r="B2867" s="17" t="s">
        <v>288</v>
      </c>
      <c r="C2867" s="17" t="s">
        <v>36</v>
      </c>
      <c r="D2867" s="17" t="s">
        <v>45</v>
      </c>
      <c r="E2867" s="96" t="s">
        <v>38</v>
      </c>
      <c r="F2867" s="96" t="s">
        <v>38</v>
      </c>
      <c r="G2867" s="19">
        <v>0</v>
      </c>
      <c r="H2867" s="96" t="s">
        <v>38</v>
      </c>
      <c r="I2867" s="96" t="s">
        <v>38</v>
      </c>
      <c r="J2867" s="19">
        <v>640.16999999999996</v>
      </c>
      <c r="K2867" s="19">
        <v>640.16999999999996</v>
      </c>
      <c r="L2867" t="str">
        <f>VLOOKUP(LEFT(A2867,FIND("-",A2867)-1),MASTER!A:C,2,FALSE())</f>
        <v>Silver</v>
      </c>
      <c r="M2867" t="str">
        <f>VLOOKUP(LEFT(A2867,FIND("-",A2867)-1),MASTER!A:C,3,FALSE())</f>
        <v>Sale</v>
      </c>
      <c r="N2867" t="str">
        <f t="shared" si="238"/>
        <v/>
      </c>
      <c r="O2867" t="str">
        <f t="shared" si="239"/>
        <v/>
      </c>
      <c r="P2867">
        <f t="shared" si="240"/>
        <v>0</v>
      </c>
      <c r="Q2867">
        <f t="shared" si="241"/>
        <v>0</v>
      </c>
      <c r="R2867">
        <f t="shared" si="242"/>
        <v>0</v>
      </c>
    </row>
    <row r="2868" spans="1:18" ht="15" customHeight="1">
      <c r="A2868" s="17" t="s">
        <v>425</v>
      </c>
      <c r="B2868" s="17" t="s">
        <v>288</v>
      </c>
      <c r="C2868" s="17" t="s">
        <v>36</v>
      </c>
      <c r="D2868" s="17" t="s">
        <v>40</v>
      </c>
      <c r="E2868" s="96" t="s">
        <v>38</v>
      </c>
      <c r="F2868" s="96" t="s">
        <v>38</v>
      </c>
      <c r="G2868" s="19">
        <v>0</v>
      </c>
      <c r="H2868" s="96" t="s">
        <v>38</v>
      </c>
      <c r="I2868" s="96" t="s">
        <v>38</v>
      </c>
      <c r="J2868" s="19">
        <v>377.25</v>
      </c>
      <c r="K2868" s="19">
        <v>0</v>
      </c>
      <c r="L2868" t="str">
        <f>VLOOKUP(LEFT(A2868,FIND("-",A2868)-1),MASTER!A:C,2,FALSE())</f>
        <v>Silver</v>
      </c>
      <c r="M2868" t="str">
        <f>VLOOKUP(LEFT(A2868,FIND("-",A2868)-1),MASTER!A:C,3,FALSE())</f>
        <v>Sale</v>
      </c>
      <c r="N2868" t="str">
        <f t="shared" si="238"/>
        <v/>
      </c>
      <c r="O2868" t="str">
        <f t="shared" si="239"/>
        <v/>
      </c>
      <c r="P2868">
        <f t="shared" si="240"/>
        <v>0</v>
      </c>
      <c r="Q2868">
        <f t="shared" si="241"/>
        <v>0</v>
      </c>
      <c r="R2868">
        <f t="shared" si="242"/>
        <v>0</v>
      </c>
    </row>
    <row r="2869" spans="1:18" ht="15" customHeight="1">
      <c r="A2869" s="17" t="s">
        <v>425</v>
      </c>
      <c r="B2869" s="17" t="s">
        <v>288</v>
      </c>
      <c r="C2869" s="17" t="s">
        <v>36</v>
      </c>
      <c r="D2869" s="17" t="s">
        <v>41</v>
      </c>
      <c r="E2869" s="96" t="s">
        <v>38</v>
      </c>
      <c r="F2869" s="96" t="s">
        <v>38</v>
      </c>
      <c r="G2869" s="19">
        <v>0</v>
      </c>
      <c r="H2869" s="96" t="s">
        <v>38</v>
      </c>
      <c r="I2869" s="96" t="s">
        <v>38</v>
      </c>
      <c r="J2869" s="19">
        <v>377.25</v>
      </c>
      <c r="K2869" s="19">
        <v>0</v>
      </c>
      <c r="L2869" t="str">
        <f>VLOOKUP(LEFT(A2869,FIND("-",A2869)-1),MASTER!A:C,2,FALSE())</f>
        <v>Silver</v>
      </c>
      <c r="M2869" t="str">
        <f>VLOOKUP(LEFT(A2869,FIND("-",A2869)-1),MASTER!A:C,3,FALSE())</f>
        <v>Sale</v>
      </c>
      <c r="N2869" t="str">
        <f t="shared" si="238"/>
        <v/>
      </c>
      <c r="O2869" t="str">
        <f t="shared" si="239"/>
        <v/>
      </c>
      <c r="P2869">
        <f t="shared" si="240"/>
        <v>0</v>
      </c>
      <c r="Q2869">
        <f t="shared" si="241"/>
        <v>0</v>
      </c>
      <c r="R2869">
        <f t="shared" si="242"/>
        <v>0</v>
      </c>
    </row>
    <row r="2870" spans="1:18" ht="15" customHeight="1">
      <c r="A2870" s="17" t="s">
        <v>425</v>
      </c>
      <c r="B2870" s="17" t="s">
        <v>288</v>
      </c>
      <c r="C2870" s="17" t="s">
        <v>36</v>
      </c>
      <c r="D2870" s="17" t="s">
        <v>40</v>
      </c>
      <c r="E2870" s="96" t="s">
        <v>38</v>
      </c>
      <c r="F2870" s="96" t="s">
        <v>38</v>
      </c>
      <c r="G2870" s="19">
        <v>0</v>
      </c>
      <c r="H2870" s="96" t="s">
        <v>38</v>
      </c>
      <c r="I2870" s="96" t="s">
        <v>38</v>
      </c>
      <c r="J2870" s="19">
        <v>65.22</v>
      </c>
      <c r="K2870" s="19">
        <v>0</v>
      </c>
      <c r="L2870" t="str">
        <f>VLOOKUP(LEFT(A2870,FIND("-",A2870)-1),MASTER!A:C,2,FALSE())</f>
        <v>Silver</v>
      </c>
      <c r="M2870" t="str">
        <f>VLOOKUP(LEFT(A2870,FIND("-",A2870)-1),MASTER!A:C,3,FALSE())</f>
        <v>Sale</v>
      </c>
      <c r="N2870" t="str">
        <f t="shared" si="238"/>
        <v/>
      </c>
      <c r="O2870" t="str">
        <f t="shared" si="239"/>
        <v/>
      </c>
      <c r="P2870">
        <f t="shared" si="240"/>
        <v>0</v>
      </c>
      <c r="Q2870">
        <f t="shared" si="241"/>
        <v>0</v>
      </c>
      <c r="R2870">
        <f t="shared" si="242"/>
        <v>0</v>
      </c>
    </row>
    <row r="2871" spans="1:18" ht="15" customHeight="1">
      <c r="A2871" s="17" t="s">
        <v>425</v>
      </c>
      <c r="B2871" s="17" t="s">
        <v>288</v>
      </c>
      <c r="C2871" s="17" t="s">
        <v>36</v>
      </c>
      <c r="D2871" s="17" t="s">
        <v>41</v>
      </c>
      <c r="E2871" s="96" t="s">
        <v>38</v>
      </c>
      <c r="F2871" s="96" t="s">
        <v>38</v>
      </c>
      <c r="G2871" s="19">
        <v>0</v>
      </c>
      <c r="H2871" s="96" t="s">
        <v>38</v>
      </c>
      <c r="I2871" s="96" t="s">
        <v>38</v>
      </c>
      <c r="J2871" s="19">
        <v>65.22</v>
      </c>
      <c r="K2871" s="19">
        <v>0</v>
      </c>
      <c r="L2871" t="str">
        <f>VLOOKUP(LEFT(A2871,FIND("-",A2871)-1),MASTER!A:C,2,FALSE())</f>
        <v>Silver</v>
      </c>
      <c r="M2871" t="str">
        <f>VLOOKUP(LEFT(A2871,FIND("-",A2871)-1),MASTER!A:C,3,FALSE())</f>
        <v>Sale</v>
      </c>
      <c r="N2871" t="str">
        <f t="shared" si="238"/>
        <v/>
      </c>
      <c r="O2871" t="str">
        <f t="shared" si="239"/>
        <v/>
      </c>
      <c r="P2871">
        <f t="shared" si="240"/>
        <v>0</v>
      </c>
      <c r="Q2871">
        <f t="shared" si="241"/>
        <v>0</v>
      </c>
      <c r="R2871">
        <f t="shared" si="242"/>
        <v>0</v>
      </c>
    </row>
    <row r="2872" spans="1:18" ht="15" customHeight="1">
      <c r="A2872" s="17" t="s">
        <v>425</v>
      </c>
      <c r="B2872" s="17" t="s">
        <v>288</v>
      </c>
      <c r="C2872" s="17" t="s">
        <v>36</v>
      </c>
      <c r="D2872" s="17" t="s">
        <v>46</v>
      </c>
      <c r="E2872" s="96" t="s">
        <v>38</v>
      </c>
      <c r="F2872" s="96" t="s">
        <v>38</v>
      </c>
      <c r="G2872" s="19">
        <v>0</v>
      </c>
      <c r="H2872" s="96" t="s">
        <v>38</v>
      </c>
      <c r="I2872" s="96" t="s">
        <v>38</v>
      </c>
      <c r="J2872" s="19">
        <v>39.69</v>
      </c>
      <c r="K2872" s="19">
        <v>0</v>
      </c>
      <c r="L2872" t="str">
        <f>VLOOKUP(LEFT(A2872,FIND("-",A2872)-1),MASTER!A:C,2,FALSE())</f>
        <v>Silver</v>
      </c>
      <c r="M2872" t="str">
        <f>VLOOKUP(LEFT(A2872,FIND("-",A2872)-1),MASTER!A:C,3,FALSE())</f>
        <v>Sale</v>
      </c>
      <c r="N2872" t="str">
        <f t="shared" si="238"/>
        <v/>
      </c>
      <c r="O2872" t="str">
        <f t="shared" si="239"/>
        <v/>
      </c>
      <c r="P2872">
        <f t="shared" si="240"/>
        <v>0</v>
      </c>
      <c r="Q2872">
        <f t="shared" si="241"/>
        <v>0</v>
      </c>
      <c r="R2872">
        <f t="shared" si="242"/>
        <v>0</v>
      </c>
    </row>
    <row r="2873" spans="1:18" ht="15" customHeight="1">
      <c r="A2873" s="17" t="s">
        <v>425</v>
      </c>
      <c r="B2873" s="17" t="s">
        <v>288</v>
      </c>
      <c r="C2873" s="17" t="s">
        <v>36</v>
      </c>
      <c r="D2873" s="17" t="s">
        <v>47</v>
      </c>
      <c r="E2873" s="96" t="s">
        <v>38</v>
      </c>
      <c r="F2873" s="96" t="s">
        <v>38</v>
      </c>
      <c r="G2873" s="19">
        <v>0</v>
      </c>
      <c r="H2873" s="96" t="s">
        <v>38</v>
      </c>
      <c r="I2873" s="96" t="s">
        <v>38</v>
      </c>
      <c r="J2873" s="19">
        <v>39.69</v>
      </c>
      <c r="K2873" s="19">
        <v>0</v>
      </c>
      <c r="L2873" t="str">
        <f>VLOOKUP(LEFT(A2873,FIND("-",A2873)-1),MASTER!A:C,2,FALSE())</f>
        <v>Silver</v>
      </c>
      <c r="M2873" t="str">
        <f>VLOOKUP(LEFT(A2873,FIND("-",A2873)-1),MASTER!A:C,3,FALSE())</f>
        <v>Sale</v>
      </c>
      <c r="N2873" t="str">
        <f t="shared" si="238"/>
        <v/>
      </c>
      <c r="O2873" t="str">
        <f t="shared" si="239"/>
        <v/>
      </c>
      <c r="P2873">
        <f t="shared" si="240"/>
        <v>0</v>
      </c>
      <c r="Q2873">
        <f t="shared" si="241"/>
        <v>0</v>
      </c>
      <c r="R2873">
        <f t="shared" si="242"/>
        <v>0</v>
      </c>
    </row>
    <row r="2874" spans="1:18" ht="15" customHeight="1">
      <c r="A2874" s="17" t="s">
        <v>425</v>
      </c>
      <c r="B2874" s="17" t="s">
        <v>288</v>
      </c>
      <c r="C2874" s="17" t="s">
        <v>36</v>
      </c>
      <c r="D2874" s="17" t="s">
        <v>46</v>
      </c>
      <c r="E2874" s="96" t="s">
        <v>38</v>
      </c>
      <c r="F2874" s="96" t="s">
        <v>38</v>
      </c>
      <c r="G2874" s="19">
        <v>0</v>
      </c>
      <c r="H2874" s="96" t="s">
        <v>38</v>
      </c>
      <c r="I2874" s="96" t="s">
        <v>38</v>
      </c>
      <c r="J2874" s="19">
        <v>9.6</v>
      </c>
      <c r="K2874" s="19">
        <v>0</v>
      </c>
      <c r="L2874" t="str">
        <f>VLOOKUP(LEFT(A2874,FIND("-",A2874)-1),MASTER!A:C,2,FALSE())</f>
        <v>Silver</v>
      </c>
      <c r="M2874" t="str">
        <f>VLOOKUP(LEFT(A2874,FIND("-",A2874)-1),MASTER!A:C,3,FALSE())</f>
        <v>Sale</v>
      </c>
      <c r="N2874" t="str">
        <f t="shared" si="238"/>
        <v/>
      </c>
      <c r="O2874" t="str">
        <f t="shared" si="239"/>
        <v/>
      </c>
      <c r="P2874">
        <f t="shared" si="240"/>
        <v>0</v>
      </c>
      <c r="Q2874">
        <f t="shared" si="241"/>
        <v>0</v>
      </c>
      <c r="R2874">
        <f t="shared" si="242"/>
        <v>0</v>
      </c>
    </row>
    <row r="2875" spans="1:18" ht="15" customHeight="1">
      <c r="A2875" s="17" t="s">
        <v>425</v>
      </c>
      <c r="B2875" s="17" t="s">
        <v>288</v>
      </c>
      <c r="C2875" s="17" t="s">
        <v>36</v>
      </c>
      <c r="D2875" s="17" t="s">
        <v>47</v>
      </c>
      <c r="E2875" s="96" t="s">
        <v>38</v>
      </c>
      <c r="F2875" s="96" t="s">
        <v>38</v>
      </c>
      <c r="G2875" s="19">
        <v>0</v>
      </c>
      <c r="H2875" s="96" t="s">
        <v>38</v>
      </c>
      <c r="I2875" s="96" t="s">
        <v>38</v>
      </c>
      <c r="J2875" s="19">
        <v>9.6</v>
      </c>
      <c r="K2875" s="19">
        <v>0</v>
      </c>
      <c r="L2875" t="str">
        <f>VLOOKUP(LEFT(A2875,FIND("-",A2875)-1),MASTER!A:C,2,FALSE())</f>
        <v>Silver</v>
      </c>
      <c r="M2875" t="str">
        <f>VLOOKUP(LEFT(A2875,FIND("-",A2875)-1),MASTER!A:C,3,FALSE())</f>
        <v>Sale</v>
      </c>
      <c r="N2875" t="str">
        <f t="shared" si="238"/>
        <v/>
      </c>
      <c r="O2875" t="str">
        <f t="shared" si="239"/>
        <v/>
      </c>
      <c r="P2875">
        <f t="shared" si="240"/>
        <v>0</v>
      </c>
      <c r="Q2875">
        <f t="shared" si="241"/>
        <v>0</v>
      </c>
      <c r="R2875">
        <f t="shared" si="242"/>
        <v>0</v>
      </c>
    </row>
    <row r="2876" spans="1:18" ht="15" customHeight="1">
      <c r="A2876" s="17" t="s">
        <v>425</v>
      </c>
      <c r="B2876" s="17" t="s">
        <v>288</v>
      </c>
      <c r="C2876" s="17" t="s">
        <v>36</v>
      </c>
      <c r="D2876" s="17" t="s">
        <v>42</v>
      </c>
      <c r="E2876" s="96" t="s">
        <v>38</v>
      </c>
      <c r="F2876" s="96" t="s">
        <v>38</v>
      </c>
      <c r="G2876" s="19">
        <v>0</v>
      </c>
      <c r="H2876" s="96" t="s">
        <v>38</v>
      </c>
      <c r="I2876" s="96" t="s">
        <v>38</v>
      </c>
      <c r="J2876" s="19">
        <v>0.24</v>
      </c>
      <c r="K2876" s="19">
        <v>0</v>
      </c>
      <c r="L2876" t="str">
        <f>VLOOKUP(LEFT(A2876,FIND("-",A2876)-1),MASTER!A:C,2,FALSE())</f>
        <v>Silver</v>
      </c>
      <c r="M2876" t="str">
        <f>VLOOKUP(LEFT(A2876,FIND("-",A2876)-1),MASTER!A:C,3,FALSE())</f>
        <v>Sale</v>
      </c>
      <c r="N2876" t="str">
        <f t="shared" si="238"/>
        <v/>
      </c>
      <c r="O2876" t="str">
        <f t="shared" si="239"/>
        <v/>
      </c>
      <c r="P2876">
        <f t="shared" si="240"/>
        <v>0</v>
      </c>
      <c r="Q2876">
        <f t="shared" si="241"/>
        <v>0</v>
      </c>
      <c r="R2876">
        <f t="shared" si="242"/>
        <v>0</v>
      </c>
    </row>
    <row r="2877" spans="1:18" ht="15" customHeight="1">
      <c r="A2877" s="17" t="s">
        <v>425</v>
      </c>
      <c r="B2877" s="17" t="s">
        <v>288</v>
      </c>
      <c r="C2877" s="17" t="s">
        <v>36</v>
      </c>
      <c r="D2877" s="17" t="s">
        <v>43</v>
      </c>
      <c r="E2877" s="96" t="s">
        <v>38</v>
      </c>
      <c r="F2877" s="96" t="s">
        <v>38</v>
      </c>
      <c r="G2877" s="19">
        <v>33768</v>
      </c>
      <c r="H2877" s="96" t="s">
        <v>38</v>
      </c>
      <c r="I2877" s="96" t="s">
        <v>38</v>
      </c>
      <c r="J2877" s="19">
        <v>0</v>
      </c>
      <c r="K2877" s="19">
        <v>0</v>
      </c>
      <c r="L2877" t="str">
        <f>VLOOKUP(LEFT(A2877,FIND("-",A2877)-1),MASTER!A:C,2,FALSE())</f>
        <v>Silver</v>
      </c>
      <c r="M2877" t="str">
        <f>VLOOKUP(LEFT(A2877,FIND("-",A2877)-1),MASTER!A:C,3,FALSE())</f>
        <v>Sale</v>
      </c>
      <c r="N2877" t="str">
        <f t="shared" si="238"/>
        <v/>
      </c>
      <c r="O2877" t="str">
        <f t="shared" si="239"/>
        <v/>
      </c>
      <c r="P2877">
        <f t="shared" si="240"/>
        <v>0</v>
      </c>
      <c r="Q2877">
        <f t="shared" si="241"/>
        <v>0</v>
      </c>
      <c r="R2877">
        <f t="shared" si="242"/>
        <v>0</v>
      </c>
    </row>
    <row r="2878" spans="1:18" ht="15" customHeight="1">
      <c r="A2878" s="17" t="s">
        <v>426</v>
      </c>
      <c r="B2878" s="17" t="s">
        <v>288</v>
      </c>
      <c r="C2878" s="17" t="s">
        <v>36</v>
      </c>
      <c r="D2878" s="17" t="s">
        <v>37</v>
      </c>
      <c r="E2878" s="96" t="s">
        <v>38</v>
      </c>
      <c r="F2878" s="19">
        <v>0</v>
      </c>
      <c r="G2878" s="19">
        <v>0</v>
      </c>
      <c r="H2878" s="97">
        <v>1268.683</v>
      </c>
      <c r="I2878" s="19">
        <v>81.23</v>
      </c>
      <c r="J2878" s="19">
        <v>92510.78</v>
      </c>
      <c r="K2878" s="19">
        <v>92510.78</v>
      </c>
      <c r="L2878" t="str">
        <f>VLOOKUP(LEFT(A2878,FIND("-",A2878)-1),MASTER!A:C,2,FALSE())</f>
        <v>Silver</v>
      </c>
      <c r="M2878" t="str">
        <f>VLOOKUP(LEFT(A2878,FIND("-",A2878)-1),MASTER!A:C,3,FALSE())</f>
        <v>Sale</v>
      </c>
      <c r="N2878">
        <f t="shared" si="238"/>
        <v>1268.683</v>
      </c>
      <c r="O2878">
        <f t="shared" si="239"/>
        <v>81.23</v>
      </c>
      <c r="P2878">
        <f t="shared" si="240"/>
        <v>103055.12</v>
      </c>
      <c r="Q2878">
        <f t="shared" si="241"/>
        <v>103055.12</v>
      </c>
      <c r="R2878">
        <f t="shared" si="242"/>
        <v>0</v>
      </c>
    </row>
    <row r="2879" spans="1:18" ht="15" customHeight="1">
      <c r="A2879" s="17" t="s">
        <v>426</v>
      </c>
      <c r="B2879" s="17" t="s">
        <v>288</v>
      </c>
      <c r="C2879" s="17" t="s">
        <v>36</v>
      </c>
      <c r="D2879" s="17" t="s">
        <v>39</v>
      </c>
      <c r="E2879" s="96" t="s">
        <v>38</v>
      </c>
      <c r="F2879" s="96" t="s">
        <v>38</v>
      </c>
      <c r="G2879" s="19">
        <v>0</v>
      </c>
      <c r="H2879" s="96" t="s">
        <v>38</v>
      </c>
      <c r="I2879" s="96" t="s">
        <v>38</v>
      </c>
      <c r="J2879" s="19">
        <v>16880.62</v>
      </c>
      <c r="K2879" s="19">
        <v>16880.62</v>
      </c>
      <c r="L2879" t="str">
        <f>VLOOKUP(LEFT(A2879,FIND("-",A2879)-1),MASTER!A:C,2,FALSE())</f>
        <v>Silver</v>
      </c>
      <c r="M2879" t="str">
        <f>VLOOKUP(LEFT(A2879,FIND("-",A2879)-1),MASTER!A:C,3,FALSE())</f>
        <v>Sale</v>
      </c>
      <c r="N2879" t="str">
        <f t="shared" si="238"/>
        <v/>
      </c>
      <c r="O2879" t="str">
        <f t="shared" si="239"/>
        <v/>
      </c>
      <c r="P2879">
        <f t="shared" si="240"/>
        <v>0</v>
      </c>
      <c r="Q2879">
        <f t="shared" si="241"/>
        <v>0</v>
      </c>
      <c r="R2879">
        <f t="shared" si="242"/>
        <v>0</v>
      </c>
    </row>
    <row r="2880" spans="1:18" ht="15" customHeight="1">
      <c r="A2880" s="17" t="s">
        <v>426</v>
      </c>
      <c r="B2880" s="17" t="s">
        <v>288</v>
      </c>
      <c r="C2880" s="17" t="s">
        <v>36</v>
      </c>
      <c r="D2880" s="17" t="s">
        <v>44</v>
      </c>
      <c r="E2880" s="96" t="s">
        <v>38</v>
      </c>
      <c r="F2880" s="96" t="s">
        <v>38</v>
      </c>
      <c r="G2880" s="19">
        <v>0</v>
      </c>
      <c r="H2880" s="96" t="s">
        <v>38</v>
      </c>
      <c r="I2880" s="96" t="s">
        <v>38</v>
      </c>
      <c r="J2880" s="19">
        <v>10540.48</v>
      </c>
      <c r="K2880" s="19">
        <v>10540.48</v>
      </c>
      <c r="L2880" t="str">
        <f>VLOOKUP(LEFT(A2880,FIND("-",A2880)-1),MASTER!A:C,2,FALSE())</f>
        <v>Silver</v>
      </c>
      <c r="M2880" t="str">
        <f>VLOOKUP(LEFT(A2880,FIND("-",A2880)-1),MASTER!A:C,3,FALSE())</f>
        <v>Sale</v>
      </c>
      <c r="N2880" t="str">
        <f t="shared" si="238"/>
        <v/>
      </c>
      <c r="O2880" t="str">
        <f t="shared" si="239"/>
        <v/>
      </c>
      <c r="P2880">
        <f t="shared" si="240"/>
        <v>0</v>
      </c>
      <c r="Q2880">
        <f t="shared" si="241"/>
        <v>0</v>
      </c>
      <c r="R2880">
        <f t="shared" si="242"/>
        <v>0</v>
      </c>
    </row>
    <row r="2881" spans="1:18" ht="15" customHeight="1">
      <c r="A2881" s="17" t="s">
        <v>426</v>
      </c>
      <c r="B2881" s="17" t="s">
        <v>288</v>
      </c>
      <c r="C2881" s="17" t="s">
        <v>36</v>
      </c>
      <c r="D2881" s="17" t="s">
        <v>45</v>
      </c>
      <c r="E2881" s="96" t="s">
        <v>38</v>
      </c>
      <c r="F2881" s="96" t="s">
        <v>38</v>
      </c>
      <c r="G2881" s="19">
        <v>0</v>
      </c>
      <c r="H2881" s="96" t="s">
        <v>38</v>
      </c>
      <c r="I2881" s="96" t="s">
        <v>38</v>
      </c>
      <c r="J2881" s="19">
        <v>1136.1600000000001</v>
      </c>
      <c r="K2881" s="19">
        <v>1136.1600000000001</v>
      </c>
      <c r="L2881" t="str">
        <f>VLOOKUP(LEFT(A2881,FIND("-",A2881)-1),MASTER!A:C,2,FALSE())</f>
        <v>Silver</v>
      </c>
      <c r="M2881" t="str">
        <f>VLOOKUP(LEFT(A2881,FIND("-",A2881)-1),MASTER!A:C,3,FALSE())</f>
        <v>Sale</v>
      </c>
      <c r="N2881" t="str">
        <f t="shared" si="238"/>
        <v/>
      </c>
      <c r="O2881" t="str">
        <f t="shared" si="239"/>
        <v/>
      </c>
      <c r="P2881">
        <f t="shared" si="240"/>
        <v>0</v>
      </c>
      <c r="Q2881">
        <f t="shared" si="241"/>
        <v>0</v>
      </c>
      <c r="R2881">
        <f t="shared" si="242"/>
        <v>0</v>
      </c>
    </row>
    <row r="2882" spans="1:18" ht="15" customHeight="1">
      <c r="A2882" s="17" t="s">
        <v>426</v>
      </c>
      <c r="B2882" s="17" t="s">
        <v>288</v>
      </c>
      <c r="C2882" s="17" t="s">
        <v>36</v>
      </c>
      <c r="D2882" s="17" t="s">
        <v>40</v>
      </c>
      <c r="E2882" s="96" t="s">
        <v>38</v>
      </c>
      <c r="F2882" s="96" t="s">
        <v>38</v>
      </c>
      <c r="G2882" s="19">
        <v>0</v>
      </c>
      <c r="H2882" s="96" t="s">
        <v>38</v>
      </c>
      <c r="I2882" s="96" t="s">
        <v>38</v>
      </c>
      <c r="J2882" s="19">
        <v>1387.66</v>
      </c>
      <c r="K2882" s="19">
        <v>0</v>
      </c>
      <c r="L2882" t="str">
        <f>VLOOKUP(LEFT(A2882,FIND("-",A2882)-1),MASTER!A:C,2,FALSE())</f>
        <v>Silver</v>
      </c>
      <c r="M2882" t="str">
        <f>VLOOKUP(LEFT(A2882,FIND("-",A2882)-1),MASTER!A:C,3,FALSE())</f>
        <v>Sale</v>
      </c>
      <c r="N2882" t="str">
        <f t="shared" si="238"/>
        <v/>
      </c>
      <c r="O2882" t="str">
        <f t="shared" si="239"/>
        <v/>
      </c>
      <c r="P2882">
        <f t="shared" si="240"/>
        <v>0</v>
      </c>
      <c r="Q2882">
        <f t="shared" si="241"/>
        <v>0</v>
      </c>
      <c r="R2882">
        <f t="shared" si="242"/>
        <v>0</v>
      </c>
    </row>
    <row r="2883" spans="1:18" ht="15" customHeight="1">
      <c r="A2883" s="17" t="s">
        <v>426</v>
      </c>
      <c r="B2883" s="17" t="s">
        <v>288</v>
      </c>
      <c r="C2883" s="17" t="s">
        <v>36</v>
      </c>
      <c r="D2883" s="17" t="s">
        <v>41</v>
      </c>
      <c r="E2883" s="96" t="s">
        <v>38</v>
      </c>
      <c r="F2883" s="96" t="s">
        <v>38</v>
      </c>
      <c r="G2883" s="19">
        <v>0</v>
      </c>
      <c r="H2883" s="96" t="s">
        <v>38</v>
      </c>
      <c r="I2883" s="96" t="s">
        <v>38</v>
      </c>
      <c r="J2883" s="19">
        <v>1387.66</v>
      </c>
      <c r="K2883" s="19">
        <v>0</v>
      </c>
      <c r="L2883" t="str">
        <f>VLOOKUP(LEFT(A2883,FIND("-",A2883)-1),MASTER!A:C,2,FALSE())</f>
        <v>Silver</v>
      </c>
      <c r="M2883" t="str">
        <f>VLOOKUP(LEFT(A2883,FIND("-",A2883)-1),MASTER!A:C,3,FALSE())</f>
        <v>Sale</v>
      </c>
      <c r="N2883" t="str">
        <f t="shared" si="238"/>
        <v/>
      </c>
      <c r="O2883" t="str">
        <f t="shared" si="239"/>
        <v/>
      </c>
      <c r="P2883">
        <f t="shared" si="240"/>
        <v>0</v>
      </c>
      <c r="Q2883">
        <f t="shared" si="241"/>
        <v>0</v>
      </c>
      <c r="R2883">
        <f t="shared" si="242"/>
        <v>0</v>
      </c>
    </row>
    <row r="2884" spans="1:18" ht="15" customHeight="1">
      <c r="A2884" s="17" t="s">
        <v>426</v>
      </c>
      <c r="B2884" s="17" t="s">
        <v>288</v>
      </c>
      <c r="C2884" s="17" t="s">
        <v>36</v>
      </c>
      <c r="D2884" s="17" t="s">
        <v>40</v>
      </c>
      <c r="E2884" s="96" t="s">
        <v>38</v>
      </c>
      <c r="F2884" s="96" t="s">
        <v>38</v>
      </c>
      <c r="G2884" s="19">
        <v>0</v>
      </c>
      <c r="H2884" s="96" t="s">
        <v>38</v>
      </c>
      <c r="I2884" s="96" t="s">
        <v>38</v>
      </c>
      <c r="J2884" s="19">
        <v>253.21</v>
      </c>
      <c r="K2884" s="19">
        <v>0</v>
      </c>
      <c r="L2884" t="str">
        <f>VLOOKUP(LEFT(A2884,FIND("-",A2884)-1),MASTER!A:C,2,FALSE())</f>
        <v>Silver</v>
      </c>
      <c r="M2884" t="str">
        <f>VLOOKUP(LEFT(A2884,FIND("-",A2884)-1),MASTER!A:C,3,FALSE())</f>
        <v>Sale</v>
      </c>
      <c r="N2884" t="str">
        <f t="shared" si="238"/>
        <v/>
      </c>
      <c r="O2884" t="str">
        <f t="shared" si="239"/>
        <v/>
      </c>
      <c r="P2884">
        <f t="shared" si="240"/>
        <v>0</v>
      </c>
      <c r="Q2884">
        <f t="shared" si="241"/>
        <v>0</v>
      </c>
      <c r="R2884">
        <f t="shared" si="242"/>
        <v>0</v>
      </c>
    </row>
    <row r="2885" spans="1:18" ht="15" customHeight="1">
      <c r="A2885" s="17" t="s">
        <v>426</v>
      </c>
      <c r="B2885" s="17" t="s">
        <v>288</v>
      </c>
      <c r="C2885" s="17" t="s">
        <v>36</v>
      </c>
      <c r="D2885" s="17" t="s">
        <v>41</v>
      </c>
      <c r="E2885" s="96" t="s">
        <v>38</v>
      </c>
      <c r="F2885" s="96" t="s">
        <v>38</v>
      </c>
      <c r="G2885" s="19">
        <v>0</v>
      </c>
      <c r="H2885" s="96" t="s">
        <v>38</v>
      </c>
      <c r="I2885" s="96" t="s">
        <v>38</v>
      </c>
      <c r="J2885" s="19">
        <v>253.21</v>
      </c>
      <c r="K2885" s="19">
        <v>0</v>
      </c>
      <c r="L2885" t="str">
        <f>VLOOKUP(LEFT(A2885,FIND("-",A2885)-1),MASTER!A:C,2,FALSE())</f>
        <v>Silver</v>
      </c>
      <c r="M2885" t="str">
        <f>VLOOKUP(LEFT(A2885,FIND("-",A2885)-1),MASTER!A:C,3,FALSE())</f>
        <v>Sale</v>
      </c>
      <c r="N2885" t="str">
        <f t="shared" si="238"/>
        <v/>
      </c>
      <c r="O2885" t="str">
        <f t="shared" si="239"/>
        <v/>
      </c>
      <c r="P2885">
        <f t="shared" si="240"/>
        <v>0</v>
      </c>
      <c r="Q2885">
        <f t="shared" si="241"/>
        <v>0</v>
      </c>
      <c r="R2885">
        <f t="shared" si="242"/>
        <v>0</v>
      </c>
    </row>
    <row r="2886" spans="1:18" ht="15" customHeight="1">
      <c r="A2886" s="17" t="s">
        <v>426</v>
      </c>
      <c r="B2886" s="17" t="s">
        <v>288</v>
      </c>
      <c r="C2886" s="17" t="s">
        <v>36</v>
      </c>
      <c r="D2886" s="17" t="s">
        <v>46</v>
      </c>
      <c r="E2886" s="96" t="s">
        <v>38</v>
      </c>
      <c r="F2886" s="96" t="s">
        <v>38</v>
      </c>
      <c r="G2886" s="19">
        <v>0</v>
      </c>
      <c r="H2886" s="96" t="s">
        <v>38</v>
      </c>
      <c r="I2886" s="96" t="s">
        <v>38</v>
      </c>
      <c r="J2886" s="19">
        <v>158.11000000000001</v>
      </c>
      <c r="K2886" s="19">
        <v>0</v>
      </c>
      <c r="L2886" t="str">
        <f>VLOOKUP(LEFT(A2886,FIND("-",A2886)-1),MASTER!A:C,2,FALSE())</f>
        <v>Silver</v>
      </c>
      <c r="M2886" t="str">
        <f>VLOOKUP(LEFT(A2886,FIND("-",A2886)-1),MASTER!A:C,3,FALSE())</f>
        <v>Sale</v>
      </c>
      <c r="N2886" t="str">
        <f t="shared" si="238"/>
        <v/>
      </c>
      <c r="O2886" t="str">
        <f t="shared" si="239"/>
        <v/>
      </c>
      <c r="P2886">
        <f t="shared" si="240"/>
        <v>0</v>
      </c>
      <c r="Q2886">
        <f t="shared" si="241"/>
        <v>0</v>
      </c>
      <c r="R2886">
        <f t="shared" si="242"/>
        <v>0</v>
      </c>
    </row>
    <row r="2887" spans="1:18" ht="15" customHeight="1">
      <c r="A2887" s="17" t="s">
        <v>426</v>
      </c>
      <c r="B2887" s="17" t="s">
        <v>288</v>
      </c>
      <c r="C2887" s="17" t="s">
        <v>36</v>
      </c>
      <c r="D2887" s="17" t="s">
        <v>47</v>
      </c>
      <c r="E2887" s="96" t="s">
        <v>38</v>
      </c>
      <c r="F2887" s="96" t="s">
        <v>38</v>
      </c>
      <c r="G2887" s="19">
        <v>0</v>
      </c>
      <c r="H2887" s="96" t="s">
        <v>38</v>
      </c>
      <c r="I2887" s="96" t="s">
        <v>38</v>
      </c>
      <c r="J2887" s="19">
        <v>158.11000000000001</v>
      </c>
      <c r="K2887" s="19">
        <v>0</v>
      </c>
      <c r="L2887" t="str">
        <f>VLOOKUP(LEFT(A2887,FIND("-",A2887)-1),MASTER!A:C,2,FALSE())</f>
        <v>Silver</v>
      </c>
      <c r="M2887" t="str">
        <f>VLOOKUP(LEFT(A2887,FIND("-",A2887)-1),MASTER!A:C,3,FALSE())</f>
        <v>Sale</v>
      </c>
      <c r="N2887" t="str">
        <f t="shared" si="238"/>
        <v/>
      </c>
      <c r="O2887" t="str">
        <f t="shared" si="239"/>
        <v/>
      </c>
      <c r="P2887">
        <f t="shared" si="240"/>
        <v>0</v>
      </c>
      <c r="Q2887">
        <f t="shared" si="241"/>
        <v>0</v>
      </c>
      <c r="R2887">
        <f t="shared" si="242"/>
        <v>0</v>
      </c>
    </row>
    <row r="2888" spans="1:18" ht="15" customHeight="1">
      <c r="A2888" s="17" t="s">
        <v>426</v>
      </c>
      <c r="B2888" s="17" t="s">
        <v>288</v>
      </c>
      <c r="C2888" s="17" t="s">
        <v>36</v>
      </c>
      <c r="D2888" s="17" t="s">
        <v>46</v>
      </c>
      <c r="E2888" s="96" t="s">
        <v>38</v>
      </c>
      <c r="F2888" s="96" t="s">
        <v>38</v>
      </c>
      <c r="G2888" s="19">
        <v>0</v>
      </c>
      <c r="H2888" s="96" t="s">
        <v>38</v>
      </c>
      <c r="I2888" s="96" t="s">
        <v>38</v>
      </c>
      <c r="J2888" s="19">
        <v>17.04</v>
      </c>
      <c r="K2888" s="19">
        <v>0</v>
      </c>
      <c r="L2888" t="str">
        <f>VLOOKUP(LEFT(A2888,FIND("-",A2888)-1),MASTER!A:C,2,FALSE())</f>
        <v>Silver</v>
      </c>
      <c r="M2888" t="str">
        <f>VLOOKUP(LEFT(A2888,FIND("-",A2888)-1),MASTER!A:C,3,FALSE())</f>
        <v>Sale</v>
      </c>
      <c r="N2888" t="str">
        <f t="shared" si="238"/>
        <v/>
      </c>
      <c r="O2888" t="str">
        <f t="shared" si="239"/>
        <v/>
      </c>
      <c r="P2888">
        <f t="shared" si="240"/>
        <v>0</v>
      </c>
      <c r="Q2888">
        <f t="shared" si="241"/>
        <v>0</v>
      </c>
      <c r="R2888">
        <f t="shared" si="242"/>
        <v>0</v>
      </c>
    </row>
    <row r="2889" spans="1:18" ht="15" customHeight="1">
      <c r="A2889" s="17" t="s">
        <v>426</v>
      </c>
      <c r="B2889" s="17" t="s">
        <v>288</v>
      </c>
      <c r="C2889" s="17" t="s">
        <v>36</v>
      </c>
      <c r="D2889" s="17" t="s">
        <v>47</v>
      </c>
      <c r="E2889" s="96" t="s">
        <v>38</v>
      </c>
      <c r="F2889" s="96" t="s">
        <v>38</v>
      </c>
      <c r="G2889" s="19">
        <v>0</v>
      </c>
      <c r="H2889" s="96" t="s">
        <v>38</v>
      </c>
      <c r="I2889" s="96" t="s">
        <v>38</v>
      </c>
      <c r="J2889" s="19">
        <v>17.04</v>
      </c>
      <c r="K2889" s="19">
        <v>0</v>
      </c>
      <c r="L2889" t="str">
        <f>VLOOKUP(LEFT(A2889,FIND("-",A2889)-1),MASTER!A:C,2,FALSE())</f>
        <v>Silver</v>
      </c>
      <c r="M2889" t="str">
        <f>VLOOKUP(LEFT(A2889,FIND("-",A2889)-1),MASTER!A:C,3,FALSE())</f>
        <v>Sale</v>
      </c>
      <c r="N2889" t="str">
        <f t="shared" si="238"/>
        <v/>
      </c>
      <c r="O2889" t="str">
        <f t="shared" si="239"/>
        <v/>
      </c>
      <c r="P2889">
        <f t="shared" si="240"/>
        <v>0</v>
      </c>
      <c r="Q2889">
        <f t="shared" si="241"/>
        <v>0</v>
      </c>
      <c r="R2889">
        <f t="shared" si="242"/>
        <v>0</v>
      </c>
    </row>
    <row r="2890" spans="1:18" ht="15" customHeight="1">
      <c r="A2890" s="17" t="s">
        <v>426</v>
      </c>
      <c r="B2890" s="17" t="s">
        <v>288</v>
      </c>
      <c r="C2890" s="17" t="s">
        <v>36</v>
      </c>
      <c r="D2890" s="17" t="s">
        <v>42</v>
      </c>
      <c r="E2890" s="96" t="s">
        <v>38</v>
      </c>
      <c r="F2890" s="96" t="s">
        <v>38</v>
      </c>
      <c r="G2890" s="19">
        <v>0.08</v>
      </c>
      <c r="H2890" s="96" t="s">
        <v>38</v>
      </c>
      <c r="I2890" s="96" t="s">
        <v>38</v>
      </c>
      <c r="J2890" s="19">
        <v>0</v>
      </c>
      <c r="K2890" s="19">
        <v>0</v>
      </c>
      <c r="L2890" t="str">
        <f>VLOOKUP(LEFT(A2890,FIND("-",A2890)-1),MASTER!A:C,2,FALSE())</f>
        <v>Silver</v>
      </c>
      <c r="M2890" t="str">
        <f>VLOOKUP(LEFT(A2890,FIND("-",A2890)-1),MASTER!A:C,3,FALSE())</f>
        <v>Sale</v>
      </c>
      <c r="N2890" t="str">
        <f t="shared" si="238"/>
        <v/>
      </c>
      <c r="O2890" t="str">
        <f t="shared" si="239"/>
        <v/>
      </c>
      <c r="P2890">
        <f t="shared" si="240"/>
        <v>0</v>
      </c>
      <c r="Q2890">
        <f t="shared" si="241"/>
        <v>0</v>
      </c>
      <c r="R2890">
        <f t="shared" si="242"/>
        <v>0</v>
      </c>
    </row>
    <row r="2891" spans="1:18" ht="15" customHeight="1">
      <c r="A2891" s="17" t="s">
        <v>426</v>
      </c>
      <c r="B2891" s="17" t="s">
        <v>288</v>
      </c>
      <c r="C2891" s="17" t="s">
        <v>36</v>
      </c>
      <c r="D2891" s="17" t="s">
        <v>43</v>
      </c>
      <c r="E2891" s="96" t="s">
        <v>38</v>
      </c>
      <c r="F2891" s="96" t="s">
        <v>38</v>
      </c>
      <c r="G2891" s="19">
        <v>124700</v>
      </c>
      <c r="H2891" s="96" t="s">
        <v>38</v>
      </c>
      <c r="I2891" s="96" t="s">
        <v>38</v>
      </c>
      <c r="J2891" s="19">
        <v>0</v>
      </c>
      <c r="K2891" s="19">
        <v>0</v>
      </c>
      <c r="L2891" t="str">
        <f>VLOOKUP(LEFT(A2891,FIND("-",A2891)-1),MASTER!A:C,2,FALSE())</f>
        <v>Silver</v>
      </c>
      <c r="M2891" t="str">
        <f>VLOOKUP(LEFT(A2891,FIND("-",A2891)-1),MASTER!A:C,3,FALSE())</f>
        <v>Sale</v>
      </c>
      <c r="N2891" t="str">
        <f t="shared" si="238"/>
        <v/>
      </c>
      <c r="O2891" t="str">
        <f t="shared" si="239"/>
        <v/>
      </c>
      <c r="P2891">
        <f t="shared" si="240"/>
        <v>0</v>
      </c>
      <c r="Q2891">
        <f t="shared" si="241"/>
        <v>0</v>
      </c>
      <c r="R2891">
        <f t="shared" si="242"/>
        <v>0</v>
      </c>
    </row>
    <row r="2892" spans="1:18" ht="15" customHeight="1">
      <c r="A2892" s="17" t="s">
        <v>427</v>
      </c>
      <c r="B2892" s="17" t="s">
        <v>288</v>
      </c>
      <c r="C2892" s="17" t="s">
        <v>36</v>
      </c>
      <c r="D2892" s="17" t="s">
        <v>37</v>
      </c>
      <c r="E2892" s="96" t="s">
        <v>38</v>
      </c>
      <c r="F2892" s="19">
        <v>0</v>
      </c>
      <c r="G2892" s="19">
        <v>0</v>
      </c>
      <c r="H2892" s="97">
        <v>57.524000000000001</v>
      </c>
      <c r="I2892" s="19">
        <v>81.23</v>
      </c>
      <c r="J2892" s="19">
        <v>12068.14</v>
      </c>
      <c r="K2892" s="19">
        <v>12068.14</v>
      </c>
      <c r="L2892" t="str">
        <f>VLOOKUP(LEFT(A2892,FIND("-",A2892)-1),MASTER!A:C,2,FALSE())</f>
        <v>Silver</v>
      </c>
      <c r="M2892" t="str">
        <f>VLOOKUP(LEFT(A2892,FIND("-",A2892)-1),MASTER!A:C,3,FALSE())</f>
        <v>Sale</v>
      </c>
      <c r="N2892">
        <f t="shared" si="238"/>
        <v>57.524000000000001</v>
      </c>
      <c r="O2892">
        <f t="shared" si="239"/>
        <v>81.23</v>
      </c>
      <c r="P2892">
        <f t="shared" si="240"/>
        <v>4672.6750000000002</v>
      </c>
      <c r="Q2892">
        <f t="shared" si="241"/>
        <v>4672.6750000000002</v>
      </c>
      <c r="R2892">
        <f t="shared" si="242"/>
        <v>0</v>
      </c>
    </row>
    <row r="2893" spans="1:18" ht="15" customHeight="1">
      <c r="A2893" s="17" t="s">
        <v>427</v>
      </c>
      <c r="B2893" s="17" t="s">
        <v>288</v>
      </c>
      <c r="C2893" s="17" t="s">
        <v>36</v>
      </c>
      <c r="D2893" s="17" t="s">
        <v>40</v>
      </c>
      <c r="E2893" s="96" t="s">
        <v>38</v>
      </c>
      <c r="F2893" s="96" t="s">
        <v>38</v>
      </c>
      <c r="G2893" s="19">
        <v>0</v>
      </c>
      <c r="H2893" s="96" t="s">
        <v>38</v>
      </c>
      <c r="I2893" s="96" t="s">
        <v>38</v>
      </c>
      <c r="J2893" s="19">
        <v>181.02</v>
      </c>
      <c r="K2893" s="19">
        <v>0</v>
      </c>
      <c r="L2893" t="str">
        <f>VLOOKUP(LEFT(A2893,FIND("-",A2893)-1),MASTER!A:C,2,FALSE())</f>
        <v>Silver</v>
      </c>
      <c r="M2893" t="str">
        <f>VLOOKUP(LEFT(A2893,FIND("-",A2893)-1),MASTER!A:C,3,FALSE())</f>
        <v>Sale</v>
      </c>
      <c r="N2893" t="str">
        <f t="shared" si="238"/>
        <v/>
      </c>
      <c r="O2893" t="str">
        <f t="shared" si="239"/>
        <v/>
      </c>
      <c r="P2893">
        <f t="shared" si="240"/>
        <v>0</v>
      </c>
      <c r="Q2893">
        <f t="shared" si="241"/>
        <v>0</v>
      </c>
      <c r="R2893">
        <f t="shared" si="242"/>
        <v>0</v>
      </c>
    </row>
    <row r="2894" spans="1:18" ht="15" customHeight="1">
      <c r="A2894" s="17" t="s">
        <v>427</v>
      </c>
      <c r="B2894" s="17" t="s">
        <v>288</v>
      </c>
      <c r="C2894" s="17" t="s">
        <v>36</v>
      </c>
      <c r="D2894" s="17" t="s">
        <v>41</v>
      </c>
      <c r="E2894" s="96" t="s">
        <v>38</v>
      </c>
      <c r="F2894" s="96" t="s">
        <v>38</v>
      </c>
      <c r="G2894" s="19">
        <v>0</v>
      </c>
      <c r="H2894" s="96" t="s">
        <v>38</v>
      </c>
      <c r="I2894" s="96" t="s">
        <v>38</v>
      </c>
      <c r="J2894" s="19">
        <v>181.02</v>
      </c>
      <c r="K2894" s="19">
        <v>0</v>
      </c>
      <c r="L2894" t="str">
        <f>VLOOKUP(LEFT(A2894,FIND("-",A2894)-1),MASTER!A:C,2,FALSE())</f>
        <v>Silver</v>
      </c>
      <c r="M2894" t="str">
        <f>VLOOKUP(LEFT(A2894,FIND("-",A2894)-1),MASTER!A:C,3,FALSE())</f>
        <v>Sale</v>
      </c>
      <c r="N2894" t="str">
        <f t="shared" si="238"/>
        <v/>
      </c>
      <c r="O2894" t="str">
        <f t="shared" si="239"/>
        <v/>
      </c>
      <c r="P2894">
        <f t="shared" si="240"/>
        <v>0</v>
      </c>
      <c r="Q2894">
        <f t="shared" si="241"/>
        <v>0</v>
      </c>
      <c r="R2894">
        <f t="shared" si="242"/>
        <v>0</v>
      </c>
    </row>
    <row r="2895" spans="1:18" ht="15" customHeight="1">
      <c r="A2895" s="17" t="s">
        <v>427</v>
      </c>
      <c r="B2895" s="17" t="s">
        <v>288</v>
      </c>
      <c r="C2895" s="17" t="s">
        <v>36</v>
      </c>
      <c r="D2895" s="17" t="s">
        <v>42</v>
      </c>
      <c r="E2895" s="96" t="s">
        <v>38</v>
      </c>
      <c r="F2895" s="96" t="s">
        <v>38</v>
      </c>
      <c r="G2895" s="19">
        <v>0.18</v>
      </c>
      <c r="H2895" s="96" t="s">
        <v>38</v>
      </c>
      <c r="I2895" s="96" t="s">
        <v>38</v>
      </c>
      <c r="J2895" s="19">
        <v>0</v>
      </c>
      <c r="K2895" s="19">
        <v>0</v>
      </c>
      <c r="L2895" t="str">
        <f>VLOOKUP(LEFT(A2895,FIND("-",A2895)-1),MASTER!A:C,2,FALSE())</f>
        <v>Silver</v>
      </c>
      <c r="M2895" t="str">
        <f>VLOOKUP(LEFT(A2895,FIND("-",A2895)-1),MASTER!A:C,3,FALSE())</f>
        <v>Sale</v>
      </c>
      <c r="N2895" t="str">
        <f t="shared" si="238"/>
        <v/>
      </c>
      <c r="O2895" t="str">
        <f t="shared" si="239"/>
        <v/>
      </c>
      <c r="P2895">
        <f t="shared" si="240"/>
        <v>0</v>
      </c>
      <c r="Q2895">
        <f t="shared" si="241"/>
        <v>0</v>
      </c>
      <c r="R2895">
        <f t="shared" si="242"/>
        <v>0</v>
      </c>
    </row>
    <row r="2896" spans="1:18" ht="15" customHeight="1">
      <c r="A2896" s="17" t="s">
        <v>427</v>
      </c>
      <c r="B2896" s="17" t="s">
        <v>288</v>
      </c>
      <c r="C2896" s="17" t="s">
        <v>36</v>
      </c>
      <c r="D2896" s="17" t="s">
        <v>43</v>
      </c>
      <c r="E2896" s="96" t="s">
        <v>38</v>
      </c>
      <c r="F2896" s="96" t="s">
        <v>38</v>
      </c>
      <c r="G2896" s="19">
        <v>12430</v>
      </c>
      <c r="H2896" s="96" t="s">
        <v>38</v>
      </c>
      <c r="I2896" s="96" t="s">
        <v>38</v>
      </c>
      <c r="J2896" s="19">
        <v>0</v>
      </c>
      <c r="K2896" s="19">
        <v>0</v>
      </c>
      <c r="L2896" t="str">
        <f>VLOOKUP(LEFT(A2896,FIND("-",A2896)-1),MASTER!A:C,2,FALSE())</f>
        <v>Silver</v>
      </c>
      <c r="M2896" t="str">
        <f>VLOOKUP(LEFT(A2896,FIND("-",A2896)-1),MASTER!A:C,3,FALSE())</f>
        <v>Sale</v>
      </c>
      <c r="N2896" t="str">
        <f t="shared" si="238"/>
        <v/>
      </c>
      <c r="O2896" t="str">
        <f t="shared" si="239"/>
        <v/>
      </c>
      <c r="P2896">
        <f t="shared" si="240"/>
        <v>0</v>
      </c>
      <c r="Q2896">
        <f t="shared" si="241"/>
        <v>0</v>
      </c>
      <c r="R2896">
        <f t="shared" si="242"/>
        <v>0</v>
      </c>
    </row>
    <row r="2897" spans="1:18" ht="15" customHeight="1">
      <c r="A2897" s="17" t="s">
        <v>428</v>
      </c>
      <c r="B2897" s="17" t="s">
        <v>288</v>
      </c>
      <c r="C2897" s="17" t="s">
        <v>36</v>
      </c>
      <c r="D2897" s="17" t="s">
        <v>37</v>
      </c>
      <c r="E2897" s="96" t="s">
        <v>38</v>
      </c>
      <c r="F2897" s="19">
        <v>0</v>
      </c>
      <c r="G2897" s="19">
        <v>0</v>
      </c>
      <c r="H2897" s="97">
        <v>77.900999999999996</v>
      </c>
      <c r="I2897" s="19">
        <v>81.23</v>
      </c>
      <c r="J2897" s="19">
        <v>16265.77</v>
      </c>
      <c r="K2897" s="19">
        <v>16265.77</v>
      </c>
      <c r="L2897" t="str">
        <f>VLOOKUP(LEFT(A2897,FIND("-",A2897)-1),MASTER!A:C,2,FALSE())</f>
        <v>Silver</v>
      </c>
      <c r="M2897" t="str">
        <f>VLOOKUP(LEFT(A2897,FIND("-",A2897)-1),MASTER!A:C,3,FALSE())</f>
        <v>Sale</v>
      </c>
      <c r="N2897">
        <f t="shared" si="238"/>
        <v>77.900999999999996</v>
      </c>
      <c r="O2897">
        <f t="shared" si="239"/>
        <v>81.23</v>
      </c>
      <c r="P2897">
        <f t="shared" si="240"/>
        <v>6327.8980000000001</v>
      </c>
      <c r="Q2897">
        <f t="shared" si="241"/>
        <v>6327.8980000000001</v>
      </c>
      <c r="R2897">
        <f t="shared" si="242"/>
        <v>0</v>
      </c>
    </row>
    <row r="2898" spans="1:18" ht="15" customHeight="1">
      <c r="A2898" s="17" t="s">
        <v>428</v>
      </c>
      <c r="B2898" s="17" t="s">
        <v>288</v>
      </c>
      <c r="C2898" s="17" t="s">
        <v>36</v>
      </c>
      <c r="D2898" s="17" t="s">
        <v>40</v>
      </c>
      <c r="E2898" s="96" t="s">
        <v>38</v>
      </c>
      <c r="F2898" s="96" t="s">
        <v>38</v>
      </c>
      <c r="G2898" s="19">
        <v>0</v>
      </c>
      <c r="H2898" s="96" t="s">
        <v>38</v>
      </c>
      <c r="I2898" s="96" t="s">
        <v>38</v>
      </c>
      <c r="J2898" s="19">
        <v>243.99</v>
      </c>
      <c r="K2898" s="19">
        <v>0</v>
      </c>
      <c r="L2898" t="str">
        <f>VLOOKUP(LEFT(A2898,FIND("-",A2898)-1),MASTER!A:C,2,FALSE())</f>
        <v>Silver</v>
      </c>
      <c r="M2898" t="str">
        <f>VLOOKUP(LEFT(A2898,FIND("-",A2898)-1),MASTER!A:C,3,FALSE())</f>
        <v>Sale</v>
      </c>
      <c r="N2898" t="str">
        <f t="shared" si="238"/>
        <v/>
      </c>
      <c r="O2898" t="str">
        <f t="shared" si="239"/>
        <v/>
      </c>
      <c r="P2898">
        <f t="shared" si="240"/>
        <v>0</v>
      </c>
      <c r="Q2898">
        <f t="shared" si="241"/>
        <v>0</v>
      </c>
      <c r="R2898">
        <f t="shared" si="242"/>
        <v>0</v>
      </c>
    </row>
    <row r="2899" spans="1:18" ht="15" customHeight="1">
      <c r="A2899" s="17" t="s">
        <v>428</v>
      </c>
      <c r="B2899" s="17" t="s">
        <v>288</v>
      </c>
      <c r="C2899" s="17" t="s">
        <v>36</v>
      </c>
      <c r="D2899" s="17" t="s">
        <v>41</v>
      </c>
      <c r="E2899" s="96" t="s">
        <v>38</v>
      </c>
      <c r="F2899" s="96" t="s">
        <v>38</v>
      </c>
      <c r="G2899" s="19">
        <v>0</v>
      </c>
      <c r="H2899" s="96" t="s">
        <v>38</v>
      </c>
      <c r="I2899" s="96" t="s">
        <v>38</v>
      </c>
      <c r="J2899" s="19">
        <v>243.99</v>
      </c>
      <c r="K2899" s="19">
        <v>0</v>
      </c>
      <c r="L2899" t="str">
        <f>VLOOKUP(LEFT(A2899,FIND("-",A2899)-1),MASTER!A:C,2,FALSE())</f>
        <v>Silver</v>
      </c>
      <c r="M2899" t="str">
        <f>VLOOKUP(LEFT(A2899,FIND("-",A2899)-1),MASTER!A:C,3,FALSE())</f>
        <v>Sale</v>
      </c>
      <c r="N2899" t="str">
        <f t="shared" si="238"/>
        <v/>
      </c>
      <c r="O2899" t="str">
        <f t="shared" si="239"/>
        <v/>
      </c>
      <c r="P2899">
        <f t="shared" si="240"/>
        <v>0</v>
      </c>
      <c r="Q2899">
        <f t="shared" si="241"/>
        <v>0</v>
      </c>
      <c r="R2899">
        <f t="shared" si="242"/>
        <v>0</v>
      </c>
    </row>
    <row r="2900" spans="1:18" ht="15" customHeight="1">
      <c r="A2900" s="17" t="s">
        <v>428</v>
      </c>
      <c r="B2900" s="17" t="s">
        <v>288</v>
      </c>
      <c r="C2900" s="17" t="s">
        <v>36</v>
      </c>
      <c r="D2900" s="17" t="s">
        <v>42</v>
      </c>
      <c r="E2900" s="96" t="s">
        <v>38</v>
      </c>
      <c r="F2900" s="96" t="s">
        <v>38</v>
      </c>
      <c r="G2900" s="19">
        <v>0</v>
      </c>
      <c r="H2900" s="96" t="s">
        <v>38</v>
      </c>
      <c r="I2900" s="96" t="s">
        <v>38</v>
      </c>
      <c r="J2900" s="19">
        <v>0.25</v>
      </c>
      <c r="K2900" s="19">
        <v>0</v>
      </c>
      <c r="L2900" t="str">
        <f>VLOOKUP(LEFT(A2900,FIND("-",A2900)-1),MASTER!A:C,2,FALSE())</f>
        <v>Silver</v>
      </c>
      <c r="M2900" t="str">
        <f>VLOOKUP(LEFT(A2900,FIND("-",A2900)-1),MASTER!A:C,3,FALSE())</f>
        <v>Sale</v>
      </c>
      <c r="N2900" t="str">
        <f t="shared" si="238"/>
        <v/>
      </c>
      <c r="O2900" t="str">
        <f t="shared" si="239"/>
        <v/>
      </c>
      <c r="P2900">
        <f t="shared" si="240"/>
        <v>0</v>
      </c>
      <c r="Q2900">
        <f t="shared" si="241"/>
        <v>0</v>
      </c>
      <c r="R2900">
        <f t="shared" si="242"/>
        <v>0</v>
      </c>
    </row>
    <row r="2901" spans="1:18" ht="15" customHeight="1">
      <c r="A2901" s="17" t="s">
        <v>428</v>
      </c>
      <c r="B2901" s="17" t="s">
        <v>288</v>
      </c>
      <c r="C2901" s="17" t="s">
        <v>36</v>
      </c>
      <c r="D2901" s="17" t="s">
        <v>43</v>
      </c>
      <c r="E2901" s="96" t="s">
        <v>38</v>
      </c>
      <c r="F2901" s="96" t="s">
        <v>38</v>
      </c>
      <c r="G2901" s="19">
        <v>16754</v>
      </c>
      <c r="H2901" s="96" t="s">
        <v>38</v>
      </c>
      <c r="I2901" s="96" t="s">
        <v>38</v>
      </c>
      <c r="J2901" s="19">
        <v>0</v>
      </c>
      <c r="K2901" s="19">
        <v>0</v>
      </c>
      <c r="L2901" t="str">
        <f>VLOOKUP(LEFT(A2901,FIND("-",A2901)-1),MASTER!A:C,2,FALSE())</f>
        <v>Silver</v>
      </c>
      <c r="M2901" t="str">
        <f>VLOOKUP(LEFT(A2901,FIND("-",A2901)-1),MASTER!A:C,3,FALSE())</f>
        <v>Sale</v>
      </c>
      <c r="N2901" t="str">
        <f t="shared" si="238"/>
        <v/>
      </c>
      <c r="O2901" t="str">
        <f t="shared" si="239"/>
        <v/>
      </c>
      <c r="P2901">
        <f t="shared" si="240"/>
        <v>0</v>
      </c>
      <c r="Q2901">
        <f t="shared" si="241"/>
        <v>0</v>
      </c>
      <c r="R2901">
        <f t="shared" si="242"/>
        <v>0</v>
      </c>
    </row>
    <row r="2902" spans="1:18" ht="15" customHeight="1">
      <c r="A2902" s="17" t="s">
        <v>429</v>
      </c>
      <c r="B2902" s="17" t="s">
        <v>288</v>
      </c>
      <c r="C2902" s="17" t="s">
        <v>36</v>
      </c>
      <c r="D2902" s="17" t="s">
        <v>44</v>
      </c>
      <c r="E2902" s="96" t="s">
        <v>38</v>
      </c>
      <c r="F2902" s="19">
        <v>0</v>
      </c>
      <c r="G2902" s="19">
        <v>0</v>
      </c>
      <c r="H2902" s="97">
        <v>2842.431</v>
      </c>
      <c r="I2902" s="19">
        <v>81.23</v>
      </c>
      <c r="J2902" s="19">
        <v>64680.01</v>
      </c>
      <c r="K2902" s="19">
        <v>64680.01</v>
      </c>
      <c r="L2902" t="str">
        <f>VLOOKUP(LEFT(A2902,FIND("-",A2902)-1),MASTER!A:C,2,FALSE())</f>
        <v>Silver</v>
      </c>
      <c r="M2902" t="str">
        <f>VLOOKUP(LEFT(A2902,FIND("-",A2902)-1),MASTER!A:C,3,FALSE())</f>
        <v>Sale</v>
      </c>
      <c r="N2902">
        <f t="shared" si="238"/>
        <v>2842.431</v>
      </c>
      <c r="O2902">
        <f t="shared" si="239"/>
        <v>81.23</v>
      </c>
      <c r="P2902">
        <f t="shared" si="240"/>
        <v>230890.67</v>
      </c>
      <c r="Q2902">
        <f t="shared" si="241"/>
        <v>230890.67</v>
      </c>
      <c r="R2902">
        <f t="shared" si="242"/>
        <v>0</v>
      </c>
    </row>
    <row r="2903" spans="1:18" ht="15" customHeight="1">
      <c r="A2903" s="17" t="s">
        <v>429</v>
      </c>
      <c r="B2903" s="17" t="s">
        <v>288</v>
      </c>
      <c r="C2903" s="17" t="s">
        <v>36</v>
      </c>
      <c r="D2903" s="17" t="s">
        <v>45</v>
      </c>
      <c r="E2903" s="96" t="s">
        <v>38</v>
      </c>
      <c r="F2903" s="96" t="s">
        <v>38</v>
      </c>
      <c r="G2903" s="19">
        <v>0</v>
      </c>
      <c r="H2903" s="96" t="s">
        <v>38</v>
      </c>
      <c r="I2903" s="96" t="s">
        <v>38</v>
      </c>
      <c r="J2903" s="19">
        <v>6062.53</v>
      </c>
      <c r="K2903" s="19">
        <v>6062.53</v>
      </c>
      <c r="L2903" t="str">
        <f>VLOOKUP(LEFT(A2903,FIND("-",A2903)-1),MASTER!A:C,2,FALSE())</f>
        <v>Silver</v>
      </c>
      <c r="M2903" t="str">
        <f>VLOOKUP(LEFT(A2903,FIND("-",A2903)-1),MASTER!A:C,3,FALSE())</f>
        <v>Sale</v>
      </c>
      <c r="N2903" t="str">
        <f t="shared" si="238"/>
        <v/>
      </c>
      <c r="O2903" t="str">
        <f t="shared" si="239"/>
        <v/>
      </c>
      <c r="P2903">
        <f t="shared" si="240"/>
        <v>0</v>
      </c>
      <c r="Q2903">
        <f t="shared" si="241"/>
        <v>0</v>
      </c>
      <c r="R2903">
        <f t="shared" si="242"/>
        <v>0</v>
      </c>
    </row>
    <row r="2904" spans="1:18" ht="15" customHeight="1">
      <c r="A2904" s="17" t="s">
        <v>429</v>
      </c>
      <c r="B2904" s="17" t="s">
        <v>288</v>
      </c>
      <c r="C2904" s="17" t="s">
        <v>36</v>
      </c>
      <c r="D2904" s="17" t="s">
        <v>37</v>
      </c>
      <c r="E2904" s="96" t="s">
        <v>38</v>
      </c>
      <c r="F2904" s="96" t="s">
        <v>38</v>
      </c>
      <c r="G2904" s="19">
        <v>0</v>
      </c>
      <c r="H2904" s="96" t="s">
        <v>38</v>
      </c>
      <c r="I2904" s="96" t="s">
        <v>38</v>
      </c>
      <c r="J2904" s="19">
        <v>118877.81</v>
      </c>
      <c r="K2904" s="19">
        <v>118877.81</v>
      </c>
      <c r="L2904" t="str">
        <f>VLOOKUP(LEFT(A2904,FIND("-",A2904)-1),MASTER!A:C,2,FALSE())</f>
        <v>Silver</v>
      </c>
      <c r="M2904" t="str">
        <f>VLOOKUP(LEFT(A2904,FIND("-",A2904)-1),MASTER!A:C,3,FALSE())</f>
        <v>Sale</v>
      </c>
      <c r="N2904" t="str">
        <f t="shared" si="238"/>
        <v/>
      </c>
      <c r="O2904" t="str">
        <f t="shared" si="239"/>
        <v/>
      </c>
      <c r="P2904">
        <f t="shared" si="240"/>
        <v>0</v>
      </c>
      <c r="Q2904">
        <f t="shared" si="241"/>
        <v>0</v>
      </c>
      <c r="R2904">
        <f t="shared" si="242"/>
        <v>0</v>
      </c>
    </row>
    <row r="2905" spans="1:18" ht="15" customHeight="1">
      <c r="A2905" s="17" t="s">
        <v>429</v>
      </c>
      <c r="B2905" s="17" t="s">
        <v>288</v>
      </c>
      <c r="C2905" s="17" t="s">
        <v>36</v>
      </c>
      <c r="D2905" s="17" t="s">
        <v>39</v>
      </c>
      <c r="E2905" s="96" t="s">
        <v>38</v>
      </c>
      <c r="F2905" s="96" t="s">
        <v>38</v>
      </c>
      <c r="G2905" s="19">
        <v>0</v>
      </c>
      <c r="H2905" s="96" t="s">
        <v>38</v>
      </c>
      <c r="I2905" s="96" t="s">
        <v>38</v>
      </c>
      <c r="J2905" s="19">
        <v>21101.360000000001</v>
      </c>
      <c r="K2905" s="19">
        <v>21101.360000000001</v>
      </c>
      <c r="L2905" t="str">
        <f>VLOOKUP(LEFT(A2905,FIND("-",A2905)-1),MASTER!A:C,2,FALSE())</f>
        <v>Silver</v>
      </c>
      <c r="M2905" t="str">
        <f>VLOOKUP(LEFT(A2905,FIND("-",A2905)-1),MASTER!A:C,3,FALSE())</f>
        <v>Sale</v>
      </c>
      <c r="N2905" t="str">
        <f t="shared" si="238"/>
        <v/>
      </c>
      <c r="O2905" t="str">
        <f t="shared" si="239"/>
        <v/>
      </c>
      <c r="P2905">
        <f t="shared" si="240"/>
        <v>0</v>
      </c>
      <c r="Q2905">
        <f t="shared" si="241"/>
        <v>0</v>
      </c>
      <c r="R2905">
        <f t="shared" si="242"/>
        <v>0</v>
      </c>
    </row>
    <row r="2906" spans="1:18" ht="15" customHeight="1">
      <c r="A2906" s="17" t="s">
        <v>429</v>
      </c>
      <c r="B2906" s="17" t="s">
        <v>288</v>
      </c>
      <c r="C2906" s="17" t="s">
        <v>36</v>
      </c>
      <c r="D2906" s="17" t="s">
        <v>95</v>
      </c>
      <c r="E2906" s="96" t="s">
        <v>38</v>
      </c>
      <c r="F2906" s="96" t="s">
        <v>38</v>
      </c>
      <c r="G2906" s="19">
        <v>0</v>
      </c>
      <c r="H2906" s="96" t="s">
        <v>38</v>
      </c>
      <c r="I2906" s="96" t="s">
        <v>38</v>
      </c>
      <c r="J2906" s="19">
        <v>47327.040000000001</v>
      </c>
      <c r="K2906" s="19">
        <v>47327.040000000001</v>
      </c>
      <c r="L2906" t="str">
        <f>VLOOKUP(LEFT(A2906,FIND("-",A2906)-1),MASTER!A:C,2,FALSE())</f>
        <v>Silver</v>
      </c>
      <c r="M2906" t="str">
        <f>VLOOKUP(LEFT(A2906,FIND("-",A2906)-1),MASTER!A:C,3,FALSE())</f>
        <v>Sale</v>
      </c>
      <c r="N2906" t="str">
        <f t="shared" si="238"/>
        <v/>
      </c>
      <c r="O2906" t="str">
        <f t="shared" si="239"/>
        <v/>
      </c>
      <c r="P2906">
        <f t="shared" si="240"/>
        <v>0</v>
      </c>
      <c r="Q2906">
        <f t="shared" si="241"/>
        <v>0</v>
      </c>
      <c r="R2906">
        <f t="shared" si="242"/>
        <v>0</v>
      </c>
    </row>
    <row r="2907" spans="1:18" ht="15" customHeight="1">
      <c r="A2907" s="17" t="s">
        <v>429</v>
      </c>
      <c r="B2907" s="17" t="s">
        <v>288</v>
      </c>
      <c r="C2907" s="17" t="s">
        <v>36</v>
      </c>
      <c r="D2907" s="17" t="s">
        <v>96</v>
      </c>
      <c r="E2907" s="96" t="s">
        <v>38</v>
      </c>
      <c r="F2907" s="96" t="s">
        <v>38</v>
      </c>
      <c r="G2907" s="19">
        <v>0</v>
      </c>
      <c r="H2907" s="96" t="s">
        <v>38</v>
      </c>
      <c r="I2907" s="96" t="s">
        <v>38</v>
      </c>
      <c r="J2907" s="19">
        <v>189.27</v>
      </c>
      <c r="K2907" s="19">
        <v>189.27</v>
      </c>
      <c r="L2907" t="str">
        <f>VLOOKUP(LEFT(A2907,FIND("-",A2907)-1),MASTER!A:C,2,FALSE())</f>
        <v>Silver</v>
      </c>
      <c r="M2907" t="str">
        <f>VLOOKUP(LEFT(A2907,FIND("-",A2907)-1),MASTER!A:C,3,FALSE())</f>
        <v>Sale</v>
      </c>
      <c r="N2907" t="str">
        <f t="shared" si="238"/>
        <v/>
      </c>
      <c r="O2907" t="str">
        <f t="shared" si="239"/>
        <v/>
      </c>
      <c r="P2907">
        <f t="shared" si="240"/>
        <v>0</v>
      </c>
      <c r="Q2907">
        <f t="shared" si="241"/>
        <v>0</v>
      </c>
      <c r="R2907">
        <f t="shared" si="242"/>
        <v>0</v>
      </c>
    </row>
    <row r="2908" spans="1:18" ht="15" customHeight="1">
      <c r="A2908" s="17" t="s">
        <v>429</v>
      </c>
      <c r="B2908" s="17" t="s">
        <v>288</v>
      </c>
      <c r="C2908" s="17" t="s">
        <v>36</v>
      </c>
      <c r="D2908" s="17" t="s">
        <v>46</v>
      </c>
      <c r="E2908" s="96" t="s">
        <v>38</v>
      </c>
      <c r="F2908" s="96" t="s">
        <v>38</v>
      </c>
      <c r="G2908" s="19">
        <v>0</v>
      </c>
      <c r="H2908" s="96" t="s">
        <v>38</v>
      </c>
      <c r="I2908" s="96" t="s">
        <v>38</v>
      </c>
      <c r="J2908" s="19">
        <v>970.2</v>
      </c>
      <c r="K2908" s="19">
        <v>0</v>
      </c>
      <c r="L2908" t="str">
        <f>VLOOKUP(LEFT(A2908,FIND("-",A2908)-1),MASTER!A:C,2,FALSE())</f>
        <v>Silver</v>
      </c>
      <c r="M2908" t="str">
        <f>VLOOKUP(LEFT(A2908,FIND("-",A2908)-1),MASTER!A:C,3,FALSE())</f>
        <v>Sale</v>
      </c>
      <c r="N2908" t="str">
        <f t="shared" si="238"/>
        <v/>
      </c>
      <c r="O2908" t="str">
        <f t="shared" si="239"/>
        <v/>
      </c>
      <c r="P2908">
        <f t="shared" si="240"/>
        <v>0</v>
      </c>
      <c r="Q2908">
        <f t="shared" si="241"/>
        <v>0</v>
      </c>
      <c r="R2908">
        <f t="shared" si="242"/>
        <v>0</v>
      </c>
    </row>
    <row r="2909" spans="1:18" ht="15" customHeight="1">
      <c r="A2909" s="17" t="s">
        <v>429</v>
      </c>
      <c r="B2909" s="17" t="s">
        <v>288</v>
      </c>
      <c r="C2909" s="17" t="s">
        <v>36</v>
      </c>
      <c r="D2909" s="17" t="s">
        <v>47</v>
      </c>
      <c r="E2909" s="96" t="s">
        <v>38</v>
      </c>
      <c r="F2909" s="96" t="s">
        <v>38</v>
      </c>
      <c r="G2909" s="19">
        <v>0</v>
      </c>
      <c r="H2909" s="96" t="s">
        <v>38</v>
      </c>
      <c r="I2909" s="96" t="s">
        <v>38</v>
      </c>
      <c r="J2909" s="19">
        <v>970.2</v>
      </c>
      <c r="K2909" s="19">
        <v>0</v>
      </c>
      <c r="L2909" t="str">
        <f>VLOOKUP(LEFT(A2909,FIND("-",A2909)-1),MASTER!A:C,2,FALSE())</f>
        <v>Silver</v>
      </c>
      <c r="M2909" t="str">
        <f>VLOOKUP(LEFT(A2909,FIND("-",A2909)-1),MASTER!A:C,3,FALSE())</f>
        <v>Sale</v>
      </c>
      <c r="N2909" t="str">
        <f t="shared" si="238"/>
        <v/>
      </c>
      <c r="O2909" t="str">
        <f t="shared" si="239"/>
        <v/>
      </c>
      <c r="P2909">
        <f t="shared" si="240"/>
        <v>0</v>
      </c>
      <c r="Q2909">
        <f t="shared" si="241"/>
        <v>0</v>
      </c>
      <c r="R2909">
        <f t="shared" si="242"/>
        <v>0</v>
      </c>
    </row>
    <row r="2910" spans="1:18" ht="15" customHeight="1">
      <c r="A2910" s="17" t="s">
        <v>429</v>
      </c>
      <c r="B2910" s="17" t="s">
        <v>288</v>
      </c>
      <c r="C2910" s="17" t="s">
        <v>36</v>
      </c>
      <c r="D2910" s="17" t="s">
        <v>46</v>
      </c>
      <c r="E2910" s="96" t="s">
        <v>38</v>
      </c>
      <c r="F2910" s="96" t="s">
        <v>38</v>
      </c>
      <c r="G2910" s="19">
        <v>0</v>
      </c>
      <c r="H2910" s="96" t="s">
        <v>38</v>
      </c>
      <c r="I2910" s="96" t="s">
        <v>38</v>
      </c>
      <c r="J2910" s="19">
        <v>90.94</v>
      </c>
      <c r="K2910" s="19">
        <v>0</v>
      </c>
      <c r="L2910" t="str">
        <f>VLOOKUP(LEFT(A2910,FIND("-",A2910)-1),MASTER!A:C,2,FALSE())</f>
        <v>Silver</v>
      </c>
      <c r="M2910" t="str">
        <f>VLOOKUP(LEFT(A2910,FIND("-",A2910)-1),MASTER!A:C,3,FALSE())</f>
        <v>Sale</v>
      </c>
      <c r="N2910" t="str">
        <f t="shared" si="238"/>
        <v/>
      </c>
      <c r="O2910" t="str">
        <f t="shared" si="239"/>
        <v/>
      </c>
      <c r="P2910">
        <f t="shared" si="240"/>
        <v>0</v>
      </c>
      <c r="Q2910">
        <f t="shared" si="241"/>
        <v>0</v>
      </c>
      <c r="R2910">
        <f t="shared" si="242"/>
        <v>0</v>
      </c>
    </row>
    <row r="2911" spans="1:18" ht="15" customHeight="1">
      <c r="A2911" s="17" t="s">
        <v>429</v>
      </c>
      <c r="B2911" s="17" t="s">
        <v>288</v>
      </c>
      <c r="C2911" s="17" t="s">
        <v>36</v>
      </c>
      <c r="D2911" s="17" t="s">
        <v>47</v>
      </c>
      <c r="E2911" s="96" t="s">
        <v>38</v>
      </c>
      <c r="F2911" s="96" t="s">
        <v>38</v>
      </c>
      <c r="G2911" s="19">
        <v>0</v>
      </c>
      <c r="H2911" s="96" t="s">
        <v>38</v>
      </c>
      <c r="I2911" s="96" t="s">
        <v>38</v>
      </c>
      <c r="J2911" s="19">
        <v>90.94</v>
      </c>
      <c r="K2911" s="19">
        <v>0</v>
      </c>
      <c r="L2911" t="str">
        <f>VLOOKUP(LEFT(A2911,FIND("-",A2911)-1),MASTER!A:C,2,FALSE())</f>
        <v>Silver</v>
      </c>
      <c r="M2911" t="str">
        <f>VLOOKUP(LEFT(A2911,FIND("-",A2911)-1),MASTER!A:C,3,FALSE())</f>
        <v>Sale</v>
      </c>
      <c r="N2911" t="str">
        <f t="shared" si="238"/>
        <v/>
      </c>
      <c r="O2911" t="str">
        <f t="shared" si="239"/>
        <v/>
      </c>
      <c r="P2911">
        <f t="shared" si="240"/>
        <v>0</v>
      </c>
      <c r="Q2911">
        <f t="shared" si="241"/>
        <v>0</v>
      </c>
      <c r="R2911">
        <f t="shared" si="242"/>
        <v>0</v>
      </c>
    </row>
    <row r="2912" spans="1:18" ht="15" customHeight="1">
      <c r="A2912" s="17" t="s">
        <v>429</v>
      </c>
      <c r="B2912" s="17" t="s">
        <v>288</v>
      </c>
      <c r="C2912" s="17" t="s">
        <v>36</v>
      </c>
      <c r="D2912" s="17" t="s">
        <v>40</v>
      </c>
      <c r="E2912" s="96" t="s">
        <v>38</v>
      </c>
      <c r="F2912" s="96" t="s">
        <v>38</v>
      </c>
      <c r="G2912" s="19">
        <v>0</v>
      </c>
      <c r="H2912" s="96" t="s">
        <v>38</v>
      </c>
      <c r="I2912" s="96" t="s">
        <v>38</v>
      </c>
      <c r="J2912" s="19">
        <v>1783.17</v>
      </c>
      <c r="K2912" s="19">
        <v>0</v>
      </c>
      <c r="L2912" t="str">
        <f>VLOOKUP(LEFT(A2912,FIND("-",A2912)-1),MASTER!A:C,2,FALSE())</f>
        <v>Silver</v>
      </c>
      <c r="M2912" t="str">
        <f>VLOOKUP(LEFT(A2912,FIND("-",A2912)-1),MASTER!A:C,3,FALSE())</f>
        <v>Sale</v>
      </c>
      <c r="N2912" t="str">
        <f t="shared" si="238"/>
        <v/>
      </c>
      <c r="O2912" t="str">
        <f t="shared" si="239"/>
        <v/>
      </c>
      <c r="P2912">
        <f t="shared" si="240"/>
        <v>0</v>
      </c>
      <c r="Q2912">
        <f t="shared" si="241"/>
        <v>0</v>
      </c>
      <c r="R2912">
        <f t="shared" si="242"/>
        <v>0</v>
      </c>
    </row>
    <row r="2913" spans="1:18" ht="15" customHeight="1">
      <c r="A2913" s="17" t="s">
        <v>429</v>
      </c>
      <c r="B2913" s="17" t="s">
        <v>288</v>
      </c>
      <c r="C2913" s="17" t="s">
        <v>36</v>
      </c>
      <c r="D2913" s="17" t="s">
        <v>41</v>
      </c>
      <c r="E2913" s="96" t="s">
        <v>38</v>
      </c>
      <c r="F2913" s="96" t="s">
        <v>38</v>
      </c>
      <c r="G2913" s="19">
        <v>0</v>
      </c>
      <c r="H2913" s="96" t="s">
        <v>38</v>
      </c>
      <c r="I2913" s="96" t="s">
        <v>38</v>
      </c>
      <c r="J2913" s="19">
        <v>1783.17</v>
      </c>
      <c r="K2913" s="19">
        <v>0</v>
      </c>
      <c r="L2913" t="str">
        <f>VLOOKUP(LEFT(A2913,FIND("-",A2913)-1),MASTER!A:C,2,FALSE())</f>
        <v>Silver</v>
      </c>
      <c r="M2913" t="str">
        <f>VLOOKUP(LEFT(A2913,FIND("-",A2913)-1),MASTER!A:C,3,FALSE())</f>
        <v>Sale</v>
      </c>
      <c r="N2913" t="str">
        <f t="shared" si="238"/>
        <v/>
      </c>
      <c r="O2913" t="str">
        <f t="shared" si="239"/>
        <v/>
      </c>
      <c r="P2913">
        <f t="shared" si="240"/>
        <v>0</v>
      </c>
      <c r="Q2913">
        <f t="shared" si="241"/>
        <v>0</v>
      </c>
      <c r="R2913">
        <f t="shared" si="242"/>
        <v>0</v>
      </c>
    </row>
    <row r="2914" spans="1:18" ht="15" customHeight="1">
      <c r="A2914" s="17" t="s">
        <v>429</v>
      </c>
      <c r="B2914" s="17" t="s">
        <v>288</v>
      </c>
      <c r="C2914" s="17" t="s">
        <v>36</v>
      </c>
      <c r="D2914" s="17" t="s">
        <v>40</v>
      </c>
      <c r="E2914" s="96" t="s">
        <v>38</v>
      </c>
      <c r="F2914" s="96" t="s">
        <v>38</v>
      </c>
      <c r="G2914" s="19">
        <v>0</v>
      </c>
      <c r="H2914" s="96" t="s">
        <v>38</v>
      </c>
      <c r="I2914" s="96" t="s">
        <v>38</v>
      </c>
      <c r="J2914" s="19">
        <v>316.52</v>
      </c>
      <c r="K2914" s="19">
        <v>0</v>
      </c>
      <c r="L2914" t="str">
        <f>VLOOKUP(LEFT(A2914,FIND("-",A2914)-1),MASTER!A:C,2,FALSE())</f>
        <v>Silver</v>
      </c>
      <c r="M2914" t="str">
        <f>VLOOKUP(LEFT(A2914,FIND("-",A2914)-1),MASTER!A:C,3,FALSE())</f>
        <v>Sale</v>
      </c>
      <c r="N2914" t="str">
        <f t="shared" ref="N2914:N2977" si="243">IF(M2914="SALE",H2914,IF(M2914="Purchase",E2914,"False"))</f>
        <v/>
      </c>
      <c r="O2914" t="str">
        <f t="shared" ref="O2914:O2977" si="244">IF(M2914="SALE",I2914,IF(M2914="Purchase",F2914,"False"))</f>
        <v/>
      </c>
      <c r="P2914">
        <f t="shared" ref="P2914:P2977" si="245">IF(AND(N2914="",O2914=""),0,ROUND(N2914*O2914,3))</f>
        <v>0</v>
      </c>
      <c r="Q2914">
        <f t="shared" ref="Q2914:Q2977" si="246">IF(M2914="SALE",P2914,IF(M2914="Purchase",0,"FALSE"))</f>
        <v>0</v>
      </c>
      <c r="R2914">
        <f t="shared" ref="R2914:R2977" si="247">IF(M2914="Purchase",P2914,IF(M2914="Sale",0,"FALSE"))</f>
        <v>0</v>
      </c>
    </row>
    <row r="2915" spans="1:18" ht="15" customHeight="1">
      <c r="A2915" s="17" t="s">
        <v>429</v>
      </c>
      <c r="B2915" s="17" t="s">
        <v>288</v>
      </c>
      <c r="C2915" s="17" t="s">
        <v>36</v>
      </c>
      <c r="D2915" s="17" t="s">
        <v>41</v>
      </c>
      <c r="E2915" s="96" t="s">
        <v>38</v>
      </c>
      <c r="F2915" s="96" t="s">
        <v>38</v>
      </c>
      <c r="G2915" s="19">
        <v>0</v>
      </c>
      <c r="H2915" s="96" t="s">
        <v>38</v>
      </c>
      <c r="I2915" s="96" t="s">
        <v>38</v>
      </c>
      <c r="J2915" s="19">
        <v>316.52</v>
      </c>
      <c r="K2915" s="19">
        <v>0</v>
      </c>
      <c r="L2915" t="str">
        <f>VLOOKUP(LEFT(A2915,FIND("-",A2915)-1),MASTER!A:C,2,FALSE())</f>
        <v>Silver</v>
      </c>
      <c r="M2915" t="str">
        <f>VLOOKUP(LEFT(A2915,FIND("-",A2915)-1),MASTER!A:C,3,FALSE())</f>
        <v>Sale</v>
      </c>
      <c r="N2915" t="str">
        <f t="shared" si="243"/>
        <v/>
      </c>
      <c r="O2915" t="str">
        <f t="shared" si="244"/>
        <v/>
      </c>
      <c r="P2915">
        <f t="shared" si="245"/>
        <v>0</v>
      </c>
      <c r="Q2915">
        <f t="shared" si="246"/>
        <v>0</v>
      </c>
      <c r="R2915">
        <f t="shared" si="247"/>
        <v>0</v>
      </c>
    </row>
    <row r="2916" spans="1:18" ht="15" customHeight="1">
      <c r="A2916" s="17" t="s">
        <v>429</v>
      </c>
      <c r="B2916" s="17" t="s">
        <v>288</v>
      </c>
      <c r="C2916" s="17" t="s">
        <v>36</v>
      </c>
      <c r="D2916" s="17" t="s">
        <v>97</v>
      </c>
      <c r="E2916" s="96" t="s">
        <v>38</v>
      </c>
      <c r="F2916" s="96" t="s">
        <v>38</v>
      </c>
      <c r="G2916" s="19">
        <v>0</v>
      </c>
      <c r="H2916" s="96" t="s">
        <v>38</v>
      </c>
      <c r="I2916" s="96" t="s">
        <v>38</v>
      </c>
      <c r="J2916" s="19">
        <v>709.91</v>
      </c>
      <c r="K2916" s="19">
        <v>0</v>
      </c>
      <c r="L2916" t="str">
        <f>VLOOKUP(LEFT(A2916,FIND("-",A2916)-1),MASTER!A:C,2,FALSE())</f>
        <v>Silver</v>
      </c>
      <c r="M2916" t="str">
        <f>VLOOKUP(LEFT(A2916,FIND("-",A2916)-1),MASTER!A:C,3,FALSE())</f>
        <v>Sale</v>
      </c>
      <c r="N2916" t="str">
        <f t="shared" si="243"/>
        <v/>
      </c>
      <c r="O2916" t="str">
        <f t="shared" si="244"/>
        <v/>
      </c>
      <c r="P2916">
        <f t="shared" si="245"/>
        <v>0</v>
      </c>
      <c r="Q2916">
        <f t="shared" si="246"/>
        <v>0</v>
      </c>
      <c r="R2916">
        <f t="shared" si="247"/>
        <v>0</v>
      </c>
    </row>
    <row r="2917" spans="1:18" ht="15" customHeight="1">
      <c r="A2917" s="17" t="s">
        <v>429</v>
      </c>
      <c r="B2917" s="17" t="s">
        <v>288</v>
      </c>
      <c r="C2917" s="17" t="s">
        <v>36</v>
      </c>
      <c r="D2917" s="17" t="s">
        <v>98</v>
      </c>
      <c r="E2917" s="96" t="s">
        <v>38</v>
      </c>
      <c r="F2917" s="96" t="s">
        <v>38</v>
      </c>
      <c r="G2917" s="19">
        <v>0</v>
      </c>
      <c r="H2917" s="96" t="s">
        <v>38</v>
      </c>
      <c r="I2917" s="96" t="s">
        <v>38</v>
      </c>
      <c r="J2917" s="19">
        <v>709.91</v>
      </c>
      <c r="K2917" s="19">
        <v>0</v>
      </c>
      <c r="L2917" t="str">
        <f>VLOOKUP(LEFT(A2917,FIND("-",A2917)-1),MASTER!A:C,2,FALSE())</f>
        <v>Silver</v>
      </c>
      <c r="M2917" t="str">
        <f>VLOOKUP(LEFT(A2917,FIND("-",A2917)-1),MASTER!A:C,3,FALSE())</f>
        <v>Sale</v>
      </c>
      <c r="N2917" t="str">
        <f t="shared" si="243"/>
        <v/>
      </c>
      <c r="O2917" t="str">
        <f t="shared" si="244"/>
        <v/>
      </c>
      <c r="P2917">
        <f t="shared" si="245"/>
        <v>0</v>
      </c>
      <c r="Q2917">
        <f t="shared" si="246"/>
        <v>0</v>
      </c>
      <c r="R2917">
        <f t="shared" si="247"/>
        <v>0</v>
      </c>
    </row>
    <row r="2918" spans="1:18" ht="15" customHeight="1">
      <c r="A2918" s="17" t="s">
        <v>429</v>
      </c>
      <c r="B2918" s="17" t="s">
        <v>288</v>
      </c>
      <c r="C2918" s="17" t="s">
        <v>36</v>
      </c>
      <c r="D2918" s="17" t="s">
        <v>97</v>
      </c>
      <c r="E2918" s="96" t="s">
        <v>38</v>
      </c>
      <c r="F2918" s="96" t="s">
        <v>38</v>
      </c>
      <c r="G2918" s="19">
        <v>0</v>
      </c>
      <c r="H2918" s="96" t="s">
        <v>38</v>
      </c>
      <c r="I2918" s="96" t="s">
        <v>38</v>
      </c>
      <c r="J2918" s="19">
        <v>2.84</v>
      </c>
      <c r="K2918" s="19">
        <v>0</v>
      </c>
      <c r="L2918" t="str">
        <f>VLOOKUP(LEFT(A2918,FIND("-",A2918)-1),MASTER!A:C,2,FALSE())</f>
        <v>Silver</v>
      </c>
      <c r="M2918" t="str">
        <f>VLOOKUP(LEFT(A2918,FIND("-",A2918)-1),MASTER!A:C,3,FALSE())</f>
        <v>Sale</v>
      </c>
      <c r="N2918" t="str">
        <f t="shared" si="243"/>
        <v/>
      </c>
      <c r="O2918" t="str">
        <f t="shared" si="244"/>
        <v/>
      </c>
      <c r="P2918">
        <f t="shared" si="245"/>
        <v>0</v>
      </c>
      <c r="Q2918">
        <f t="shared" si="246"/>
        <v>0</v>
      </c>
      <c r="R2918">
        <f t="shared" si="247"/>
        <v>0</v>
      </c>
    </row>
    <row r="2919" spans="1:18" ht="15" customHeight="1">
      <c r="A2919" s="17" t="s">
        <v>429</v>
      </c>
      <c r="B2919" s="17" t="s">
        <v>288</v>
      </c>
      <c r="C2919" s="17" t="s">
        <v>36</v>
      </c>
      <c r="D2919" s="17" t="s">
        <v>98</v>
      </c>
      <c r="E2919" s="96" t="s">
        <v>38</v>
      </c>
      <c r="F2919" s="96" t="s">
        <v>38</v>
      </c>
      <c r="G2919" s="19">
        <v>0</v>
      </c>
      <c r="H2919" s="96" t="s">
        <v>38</v>
      </c>
      <c r="I2919" s="96" t="s">
        <v>38</v>
      </c>
      <c r="J2919" s="19">
        <v>2.84</v>
      </c>
      <c r="K2919" s="19">
        <v>0</v>
      </c>
      <c r="L2919" t="str">
        <f>VLOOKUP(LEFT(A2919,FIND("-",A2919)-1),MASTER!A:C,2,FALSE())</f>
        <v>Silver</v>
      </c>
      <c r="M2919" t="str">
        <f>VLOOKUP(LEFT(A2919,FIND("-",A2919)-1),MASTER!A:C,3,FALSE())</f>
        <v>Sale</v>
      </c>
      <c r="N2919" t="str">
        <f t="shared" si="243"/>
        <v/>
      </c>
      <c r="O2919" t="str">
        <f t="shared" si="244"/>
        <v/>
      </c>
      <c r="P2919">
        <f t="shared" si="245"/>
        <v>0</v>
      </c>
      <c r="Q2919">
        <f t="shared" si="246"/>
        <v>0</v>
      </c>
      <c r="R2919">
        <f t="shared" si="247"/>
        <v>0</v>
      </c>
    </row>
    <row r="2920" spans="1:18" ht="15" customHeight="1">
      <c r="A2920" s="17" t="s">
        <v>429</v>
      </c>
      <c r="B2920" s="17" t="s">
        <v>288</v>
      </c>
      <c r="C2920" s="17" t="s">
        <v>36</v>
      </c>
      <c r="D2920" s="17" t="s">
        <v>42</v>
      </c>
      <c r="E2920" s="96" t="s">
        <v>38</v>
      </c>
      <c r="F2920" s="96" t="s">
        <v>38</v>
      </c>
      <c r="G2920" s="19">
        <v>0.18</v>
      </c>
      <c r="H2920" s="96" t="s">
        <v>38</v>
      </c>
      <c r="I2920" s="96" t="s">
        <v>38</v>
      </c>
      <c r="J2920" s="19">
        <v>0</v>
      </c>
      <c r="K2920" s="19">
        <v>0</v>
      </c>
      <c r="L2920" t="str">
        <f>VLOOKUP(LEFT(A2920,FIND("-",A2920)-1),MASTER!A:C,2,FALSE())</f>
        <v>Silver</v>
      </c>
      <c r="M2920" t="str">
        <f>VLOOKUP(LEFT(A2920,FIND("-",A2920)-1),MASTER!A:C,3,FALSE())</f>
        <v>Sale</v>
      </c>
      <c r="N2920" t="str">
        <f t="shared" si="243"/>
        <v/>
      </c>
      <c r="O2920" t="str">
        <f t="shared" si="244"/>
        <v/>
      </c>
      <c r="P2920">
        <f t="shared" si="245"/>
        <v>0</v>
      </c>
      <c r="Q2920">
        <f t="shared" si="246"/>
        <v>0</v>
      </c>
      <c r="R2920">
        <f t="shared" si="247"/>
        <v>0</v>
      </c>
    </row>
    <row r="2921" spans="1:18" ht="15" customHeight="1">
      <c r="A2921" s="17" t="s">
        <v>429</v>
      </c>
      <c r="B2921" s="17" t="s">
        <v>288</v>
      </c>
      <c r="C2921" s="17" t="s">
        <v>36</v>
      </c>
      <c r="D2921" s="17" t="s">
        <v>43</v>
      </c>
      <c r="E2921" s="96" t="s">
        <v>38</v>
      </c>
      <c r="F2921" s="96" t="s">
        <v>38</v>
      </c>
      <c r="G2921" s="19">
        <v>265985</v>
      </c>
      <c r="H2921" s="96" t="s">
        <v>38</v>
      </c>
      <c r="I2921" s="96" t="s">
        <v>38</v>
      </c>
      <c r="J2921" s="19">
        <v>0</v>
      </c>
      <c r="K2921" s="19">
        <v>0</v>
      </c>
      <c r="L2921" t="str">
        <f>VLOOKUP(LEFT(A2921,FIND("-",A2921)-1),MASTER!A:C,2,FALSE())</f>
        <v>Silver</v>
      </c>
      <c r="M2921" t="str">
        <f>VLOOKUP(LEFT(A2921,FIND("-",A2921)-1),MASTER!A:C,3,FALSE())</f>
        <v>Sale</v>
      </c>
      <c r="N2921" t="str">
        <f t="shared" si="243"/>
        <v/>
      </c>
      <c r="O2921" t="str">
        <f t="shared" si="244"/>
        <v/>
      </c>
      <c r="P2921">
        <f t="shared" si="245"/>
        <v>0</v>
      </c>
      <c r="Q2921">
        <f t="shared" si="246"/>
        <v>0</v>
      </c>
      <c r="R2921">
        <f t="shared" si="247"/>
        <v>0</v>
      </c>
    </row>
    <row r="2922" spans="1:18" ht="15" customHeight="1">
      <c r="A2922" s="17" t="s">
        <v>430</v>
      </c>
      <c r="B2922" s="17" t="s">
        <v>288</v>
      </c>
      <c r="C2922" s="17" t="s">
        <v>36</v>
      </c>
      <c r="D2922" s="17" t="s">
        <v>37</v>
      </c>
      <c r="E2922" s="96" t="s">
        <v>38</v>
      </c>
      <c r="F2922" s="19">
        <v>0</v>
      </c>
      <c r="G2922" s="19">
        <v>0</v>
      </c>
      <c r="H2922" s="97">
        <v>94.680999999999997</v>
      </c>
      <c r="I2922" s="19">
        <v>81.23</v>
      </c>
      <c r="J2922" s="19">
        <v>19488.990000000002</v>
      </c>
      <c r="K2922" s="19">
        <v>19488.990000000002</v>
      </c>
      <c r="L2922" t="str">
        <f>VLOOKUP(LEFT(A2922,FIND("-",A2922)-1),MASTER!A:C,2,FALSE())</f>
        <v>Silver</v>
      </c>
      <c r="M2922" t="str">
        <f>VLOOKUP(LEFT(A2922,FIND("-",A2922)-1),MASTER!A:C,3,FALSE())</f>
        <v>Sale</v>
      </c>
      <c r="N2922">
        <f t="shared" si="243"/>
        <v>94.680999999999997</v>
      </c>
      <c r="O2922">
        <f t="shared" si="244"/>
        <v>81.23</v>
      </c>
      <c r="P2922">
        <f t="shared" si="245"/>
        <v>7690.9380000000001</v>
      </c>
      <c r="Q2922">
        <f t="shared" si="246"/>
        <v>7690.9380000000001</v>
      </c>
      <c r="R2922">
        <f t="shared" si="247"/>
        <v>0</v>
      </c>
    </row>
    <row r="2923" spans="1:18" ht="15" customHeight="1">
      <c r="A2923" s="17" t="s">
        <v>430</v>
      </c>
      <c r="B2923" s="17" t="s">
        <v>288</v>
      </c>
      <c r="C2923" s="17" t="s">
        <v>36</v>
      </c>
      <c r="D2923" s="17" t="s">
        <v>40</v>
      </c>
      <c r="E2923" s="96" t="s">
        <v>38</v>
      </c>
      <c r="F2923" s="96" t="s">
        <v>38</v>
      </c>
      <c r="G2923" s="19">
        <v>0</v>
      </c>
      <c r="H2923" s="96" t="s">
        <v>38</v>
      </c>
      <c r="I2923" s="96" t="s">
        <v>38</v>
      </c>
      <c r="J2923" s="19">
        <v>292.33</v>
      </c>
      <c r="K2923" s="19">
        <v>0</v>
      </c>
      <c r="L2923" t="str">
        <f>VLOOKUP(LEFT(A2923,FIND("-",A2923)-1),MASTER!A:C,2,FALSE())</f>
        <v>Silver</v>
      </c>
      <c r="M2923" t="str">
        <f>VLOOKUP(LEFT(A2923,FIND("-",A2923)-1),MASTER!A:C,3,FALSE())</f>
        <v>Sale</v>
      </c>
      <c r="N2923" t="str">
        <f t="shared" si="243"/>
        <v/>
      </c>
      <c r="O2923" t="str">
        <f t="shared" si="244"/>
        <v/>
      </c>
      <c r="P2923">
        <f t="shared" si="245"/>
        <v>0</v>
      </c>
      <c r="Q2923">
        <f t="shared" si="246"/>
        <v>0</v>
      </c>
      <c r="R2923">
        <f t="shared" si="247"/>
        <v>0</v>
      </c>
    </row>
    <row r="2924" spans="1:18" ht="15" customHeight="1">
      <c r="A2924" s="17" t="s">
        <v>430</v>
      </c>
      <c r="B2924" s="17" t="s">
        <v>288</v>
      </c>
      <c r="C2924" s="17" t="s">
        <v>36</v>
      </c>
      <c r="D2924" s="17" t="s">
        <v>41</v>
      </c>
      <c r="E2924" s="96" t="s">
        <v>38</v>
      </c>
      <c r="F2924" s="96" t="s">
        <v>38</v>
      </c>
      <c r="G2924" s="19">
        <v>0</v>
      </c>
      <c r="H2924" s="96" t="s">
        <v>38</v>
      </c>
      <c r="I2924" s="96" t="s">
        <v>38</v>
      </c>
      <c r="J2924" s="19">
        <v>292.33</v>
      </c>
      <c r="K2924" s="19">
        <v>0</v>
      </c>
      <c r="L2924" t="str">
        <f>VLOOKUP(LEFT(A2924,FIND("-",A2924)-1),MASTER!A:C,2,FALSE())</f>
        <v>Silver</v>
      </c>
      <c r="M2924" t="str">
        <f>VLOOKUP(LEFT(A2924,FIND("-",A2924)-1),MASTER!A:C,3,FALSE())</f>
        <v>Sale</v>
      </c>
      <c r="N2924" t="str">
        <f t="shared" si="243"/>
        <v/>
      </c>
      <c r="O2924" t="str">
        <f t="shared" si="244"/>
        <v/>
      </c>
      <c r="P2924">
        <f t="shared" si="245"/>
        <v>0</v>
      </c>
      <c r="Q2924">
        <f t="shared" si="246"/>
        <v>0</v>
      </c>
      <c r="R2924">
        <f t="shared" si="247"/>
        <v>0</v>
      </c>
    </row>
    <row r="2925" spans="1:18" ht="15" customHeight="1">
      <c r="A2925" s="17" t="s">
        <v>430</v>
      </c>
      <c r="B2925" s="17" t="s">
        <v>288</v>
      </c>
      <c r="C2925" s="17" t="s">
        <v>36</v>
      </c>
      <c r="D2925" s="17" t="s">
        <v>42</v>
      </c>
      <c r="E2925" s="96" t="s">
        <v>38</v>
      </c>
      <c r="F2925" s="96" t="s">
        <v>38</v>
      </c>
      <c r="G2925" s="19">
        <v>0</v>
      </c>
      <c r="H2925" s="96" t="s">
        <v>38</v>
      </c>
      <c r="I2925" s="96" t="s">
        <v>38</v>
      </c>
      <c r="J2925" s="19">
        <v>0.35</v>
      </c>
      <c r="K2925" s="19">
        <v>0</v>
      </c>
      <c r="L2925" t="str">
        <f>VLOOKUP(LEFT(A2925,FIND("-",A2925)-1),MASTER!A:C,2,FALSE())</f>
        <v>Silver</v>
      </c>
      <c r="M2925" t="str">
        <f>VLOOKUP(LEFT(A2925,FIND("-",A2925)-1),MASTER!A:C,3,FALSE())</f>
        <v>Sale</v>
      </c>
      <c r="N2925" t="str">
        <f t="shared" si="243"/>
        <v/>
      </c>
      <c r="O2925" t="str">
        <f t="shared" si="244"/>
        <v/>
      </c>
      <c r="P2925">
        <f t="shared" si="245"/>
        <v>0</v>
      </c>
      <c r="Q2925">
        <f t="shared" si="246"/>
        <v>0</v>
      </c>
      <c r="R2925">
        <f t="shared" si="247"/>
        <v>0</v>
      </c>
    </row>
    <row r="2926" spans="1:18" ht="15" customHeight="1">
      <c r="A2926" s="17" t="s">
        <v>430</v>
      </c>
      <c r="B2926" s="17" t="s">
        <v>288</v>
      </c>
      <c r="C2926" s="17" t="s">
        <v>36</v>
      </c>
      <c r="D2926" s="17" t="s">
        <v>43</v>
      </c>
      <c r="E2926" s="96" t="s">
        <v>38</v>
      </c>
      <c r="F2926" s="96" t="s">
        <v>38</v>
      </c>
      <c r="G2926" s="19">
        <v>20074</v>
      </c>
      <c r="H2926" s="96" t="s">
        <v>38</v>
      </c>
      <c r="I2926" s="96" t="s">
        <v>38</v>
      </c>
      <c r="J2926" s="19">
        <v>0</v>
      </c>
      <c r="K2926" s="19">
        <v>0</v>
      </c>
      <c r="L2926" t="str">
        <f>VLOOKUP(LEFT(A2926,FIND("-",A2926)-1),MASTER!A:C,2,FALSE())</f>
        <v>Silver</v>
      </c>
      <c r="M2926" t="str">
        <f>VLOOKUP(LEFT(A2926,FIND("-",A2926)-1),MASTER!A:C,3,FALSE())</f>
        <v>Sale</v>
      </c>
      <c r="N2926" t="str">
        <f t="shared" si="243"/>
        <v/>
      </c>
      <c r="O2926" t="str">
        <f t="shared" si="244"/>
        <v/>
      </c>
      <c r="P2926">
        <f t="shared" si="245"/>
        <v>0</v>
      </c>
      <c r="Q2926">
        <f t="shared" si="246"/>
        <v>0</v>
      </c>
      <c r="R2926">
        <f t="shared" si="247"/>
        <v>0</v>
      </c>
    </row>
    <row r="2927" spans="1:18" ht="15" customHeight="1">
      <c r="A2927" s="17" t="s">
        <v>431</v>
      </c>
      <c r="B2927" s="17" t="s">
        <v>288</v>
      </c>
      <c r="C2927" s="17" t="s">
        <v>36</v>
      </c>
      <c r="D2927" s="17" t="s">
        <v>37</v>
      </c>
      <c r="E2927" s="96" t="s">
        <v>38</v>
      </c>
      <c r="F2927" s="19">
        <v>0</v>
      </c>
      <c r="G2927" s="19">
        <v>0</v>
      </c>
      <c r="H2927" s="97">
        <v>2773.4119999999998</v>
      </c>
      <c r="I2927" s="19">
        <v>81.23</v>
      </c>
      <c r="J2927" s="19">
        <v>154744.24</v>
      </c>
      <c r="K2927" s="19">
        <v>154744.24</v>
      </c>
      <c r="L2927" t="str">
        <f>VLOOKUP(LEFT(A2927,FIND("-",A2927)-1),MASTER!A:C,2,FALSE())</f>
        <v>Silver</v>
      </c>
      <c r="M2927" t="str">
        <f>VLOOKUP(LEFT(A2927,FIND("-",A2927)-1),MASTER!A:C,3,FALSE())</f>
        <v>Sale</v>
      </c>
      <c r="N2927">
        <f t="shared" si="243"/>
        <v>2773.4119999999998</v>
      </c>
      <c r="O2927">
        <f t="shared" si="244"/>
        <v>81.23</v>
      </c>
      <c r="P2927">
        <f t="shared" si="245"/>
        <v>225284.25700000001</v>
      </c>
      <c r="Q2927">
        <f t="shared" si="246"/>
        <v>225284.25700000001</v>
      </c>
      <c r="R2927">
        <f t="shared" si="247"/>
        <v>0</v>
      </c>
    </row>
    <row r="2928" spans="1:18" ht="15" customHeight="1">
      <c r="A2928" s="17" t="s">
        <v>431</v>
      </c>
      <c r="B2928" s="17" t="s">
        <v>288</v>
      </c>
      <c r="C2928" s="17" t="s">
        <v>36</v>
      </c>
      <c r="D2928" s="17" t="s">
        <v>39</v>
      </c>
      <c r="E2928" s="96" t="s">
        <v>38</v>
      </c>
      <c r="F2928" s="96" t="s">
        <v>38</v>
      </c>
      <c r="G2928" s="19">
        <v>0</v>
      </c>
      <c r="H2928" s="96" t="s">
        <v>38</v>
      </c>
      <c r="I2928" s="96" t="s">
        <v>38</v>
      </c>
      <c r="J2928" s="19">
        <v>24403.03</v>
      </c>
      <c r="K2928" s="19">
        <v>24403.03</v>
      </c>
      <c r="L2928" t="str">
        <f>VLOOKUP(LEFT(A2928,FIND("-",A2928)-1),MASTER!A:C,2,FALSE())</f>
        <v>Silver</v>
      </c>
      <c r="M2928" t="str">
        <f>VLOOKUP(LEFT(A2928,FIND("-",A2928)-1),MASTER!A:C,3,FALSE())</f>
        <v>Sale</v>
      </c>
      <c r="N2928" t="str">
        <f t="shared" si="243"/>
        <v/>
      </c>
      <c r="O2928" t="str">
        <f t="shared" si="244"/>
        <v/>
      </c>
      <c r="P2928">
        <f t="shared" si="245"/>
        <v>0</v>
      </c>
      <c r="Q2928">
        <f t="shared" si="246"/>
        <v>0</v>
      </c>
      <c r="R2928">
        <f t="shared" si="247"/>
        <v>0</v>
      </c>
    </row>
    <row r="2929" spans="1:18" ht="15" customHeight="1">
      <c r="A2929" s="17" t="s">
        <v>431</v>
      </c>
      <c r="B2929" s="17" t="s">
        <v>288</v>
      </c>
      <c r="C2929" s="17" t="s">
        <v>36</v>
      </c>
      <c r="D2929" s="17" t="s">
        <v>44</v>
      </c>
      <c r="E2929" s="96" t="s">
        <v>38</v>
      </c>
      <c r="F2929" s="96" t="s">
        <v>38</v>
      </c>
      <c r="G2929" s="19">
        <v>0</v>
      </c>
      <c r="H2929" s="96" t="s">
        <v>38</v>
      </c>
      <c r="I2929" s="96" t="s">
        <v>38</v>
      </c>
      <c r="J2929" s="19">
        <v>70534.22</v>
      </c>
      <c r="K2929" s="19">
        <v>70534.22</v>
      </c>
      <c r="L2929" t="str">
        <f>VLOOKUP(LEFT(A2929,FIND("-",A2929)-1),MASTER!A:C,2,FALSE())</f>
        <v>Silver</v>
      </c>
      <c r="M2929" t="str">
        <f>VLOOKUP(LEFT(A2929,FIND("-",A2929)-1),MASTER!A:C,3,FALSE())</f>
        <v>Sale</v>
      </c>
      <c r="N2929" t="str">
        <f t="shared" si="243"/>
        <v/>
      </c>
      <c r="O2929" t="str">
        <f t="shared" si="244"/>
        <v/>
      </c>
      <c r="P2929">
        <f t="shared" si="245"/>
        <v>0</v>
      </c>
      <c r="Q2929">
        <f t="shared" si="246"/>
        <v>0</v>
      </c>
      <c r="R2929">
        <f t="shared" si="247"/>
        <v>0</v>
      </c>
    </row>
    <row r="2930" spans="1:18" ht="15" customHeight="1">
      <c r="A2930" s="17" t="s">
        <v>431</v>
      </c>
      <c r="B2930" s="17" t="s">
        <v>288</v>
      </c>
      <c r="C2930" s="17" t="s">
        <v>36</v>
      </c>
      <c r="D2930" s="17" t="s">
        <v>45</v>
      </c>
      <c r="E2930" s="96" t="s">
        <v>38</v>
      </c>
      <c r="F2930" s="96" t="s">
        <v>38</v>
      </c>
      <c r="G2930" s="19">
        <v>0</v>
      </c>
      <c r="H2930" s="96" t="s">
        <v>38</v>
      </c>
      <c r="I2930" s="96" t="s">
        <v>38</v>
      </c>
      <c r="J2930" s="19">
        <v>10144.48</v>
      </c>
      <c r="K2930" s="19">
        <v>10144.48</v>
      </c>
      <c r="L2930" t="str">
        <f>VLOOKUP(LEFT(A2930,FIND("-",A2930)-1),MASTER!A:C,2,FALSE())</f>
        <v>Silver</v>
      </c>
      <c r="M2930" t="str">
        <f>VLOOKUP(LEFT(A2930,FIND("-",A2930)-1),MASTER!A:C,3,FALSE())</f>
        <v>Sale</v>
      </c>
      <c r="N2930" t="str">
        <f t="shared" si="243"/>
        <v/>
      </c>
      <c r="O2930" t="str">
        <f t="shared" si="244"/>
        <v/>
      </c>
      <c r="P2930">
        <f t="shared" si="245"/>
        <v>0</v>
      </c>
      <c r="Q2930">
        <f t="shared" si="246"/>
        <v>0</v>
      </c>
      <c r="R2930">
        <f t="shared" si="247"/>
        <v>0</v>
      </c>
    </row>
    <row r="2931" spans="1:18" ht="15" customHeight="1">
      <c r="A2931" s="17" t="s">
        <v>431</v>
      </c>
      <c r="B2931" s="17" t="s">
        <v>288</v>
      </c>
      <c r="C2931" s="17" t="s">
        <v>36</v>
      </c>
      <c r="D2931" s="17" t="s">
        <v>40</v>
      </c>
      <c r="E2931" s="96" t="s">
        <v>38</v>
      </c>
      <c r="F2931" s="96" t="s">
        <v>38</v>
      </c>
      <c r="G2931" s="19">
        <v>0</v>
      </c>
      <c r="H2931" s="96" t="s">
        <v>38</v>
      </c>
      <c r="I2931" s="96" t="s">
        <v>38</v>
      </c>
      <c r="J2931" s="19">
        <v>2321.16</v>
      </c>
      <c r="K2931" s="19">
        <v>0</v>
      </c>
      <c r="L2931" t="str">
        <f>VLOOKUP(LEFT(A2931,FIND("-",A2931)-1),MASTER!A:C,2,FALSE())</f>
        <v>Silver</v>
      </c>
      <c r="M2931" t="str">
        <f>VLOOKUP(LEFT(A2931,FIND("-",A2931)-1),MASTER!A:C,3,FALSE())</f>
        <v>Sale</v>
      </c>
      <c r="N2931" t="str">
        <f t="shared" si="243"/>
        <v/>
      </c>
      <c r="O2931" t="str">
        <f t="shared" si="244"/>
        <v/>
      </c>
      <c r="P2931">
        <f t="shared" si="245"/>
        <v>0</v>
      </c>
      <c r="Q2931">
        <f t="shared" si="246"/>
        <v>0</v>
      </c>
      <c r="R2931">
        <f t="shared" si="247"/>
        <v>0</v>
      </c>
    </row>
    <row r="2932" spans="1:18" ht="15" customHeight="1">
      <c r="A2932" s="17" t="s">
        <v>431</v>
      </c>
      <c r="B2932" s="17" t="s">
        <v>288</v>
      </c>
      <c r="C2932" s="17" t="s">
        <v>36</v>
      </c>
      <c r="D2932" s="17" t="s">
        <v>41</v>
      </c>
      <c r="E2932" s="96" t="s">
        <v>38</v>
      </c>
      <c r="F2932" s="96" t="s">
        <v>38</v>
      </c>
      <c r="G2932" s="19">
        <v>0</v>
      </c>
      <c r="H2932" s="96" t="s">
        <v>38</v>
      </c>
      <c r="I2932" s="96" t="s">
        <v>38</v>
      </c>
      <c r="J2932" s="19">
        <v>2321.16</v>
      </c>
      <c r="K2932" s="19">
        <v>0</v>
      </c>
      <c r="L2932" t="str">
        <f>VLOOKUP(LEFT(A2932,FIND("-",A2932)-1),MASTER!A:C,2,FALSE())</f>
        <v>Silver</v>
      </c>
      <c r="M2932" t="str">
        <f>VLOOKUP(LEFT(A2932,FIND("-",A2932)-1),MASTER!A:C,3,FALSE())</f>
        <v>Sale</v>
      </c>
      <c r="N2932" t="str">
        <f t="shared" si="243"/>
        <v/>
      </c>
      <c r="O2932" t="str">
        <f t="shared" si="244"/>
        <v/>
      </c>
      <c r="P2932">
        <f t="shared" si="245"/>
        <v>0</v>
      </c>
      <c r="Q2932">
        <f t="shared" si="246"/>
        <v>0</v>
      </c>
      <c r="R2932">
        <f t="shared" si="247"/>
        <v>0</v>
      </c>
    </row>
    <row r="2933" spans="1:18" ht="15" customHeight="1">
      <c r="A2933" s="17" t="s">
        <v>431</v>
      </c>
      <c r="B2933" s="17" t="s">
        <v>288</v>
      </c>
      <c r="C2933" s="17" t="s">
        <v>36</v>
      </c>
      <c r="D2933" s="17" t="s">
        <v>40</v>
      </c>
      <c r="E2933" s="96" t="s">
        <v>38</v>
      </c>
      <c r="F2933" s="96" t="s">
        <v>38</v>
      </c>
      <c r="G2933" s="19">
        <v>0</v>
      </c>
      <c r="H2933" s="96" t="s">
        <v>38</v>
      </c>
      <c r="I2933" s="96" t="s">
        <v>38</v>
      </c>
      <c r="J2933" s="19">
        <v>366.05</v>
      </c>
      <c r="K2933" s="19">
        <v>0</v>
      </c>
      <c r="L2933" t="str">
        <f>VLOOKUP(LEFT(A2933,FIND("-",A2933)-1),MASTER!A:C,2,FALSE())</f>
        <v>Silver</v>
      </c>
      <c r="M2933" t="str">
        <f>VLOOKUP(LEFT(A2933,FIND("-",A2933)-1),MASTER!A:C,3,FALSE())</f>
        <v>Sale</v>
      </c>
      <c r="N2933" t="str">
        <f t="shared" si="243"/>
        <v/>
      </c>
      <c r="O2933" t="str">
        <f t="shared" si="244"/>
        <v/>
      </c>
      <c r="P2933">
        <f t="shared" si="245"/>
        <v>0</v>
      </c>
      <c r="Q2933">
        <f t="shared" si="246"/>
        <v>0</v>
      </c>
      <c r="R2933">
        <f t="shared" si="247"/>
        <v>0</v>
      </c>
    </row>
    <row r="2934" spans="1:18" ht="15" customHeight="1">
      <c r="A2934" s="17" t="s">
        <v>431</v>
      </c>
      <c r="B2934" s="17" t="s">
        <v>288</v>
      </c>
      <c r="C2934" s="17" t="s">
        <v>36</v>
      </c>
      <c r="D2934" s="17" t="s">
        <v>41</v>
      </c>
      <c r="E2934" s="96" t="s">
        <v>38</v>
      </c>
      <c r="F2934" s="96" t="s">
        <v>38</v>
      </c>
      <c r="G2934" s="19">
        <v>0</v>
      </c>
      <c r="H2934" s="96" t="s">
        <v>38</v>
      </c>
      <c r="I2934" s="96" t="s">
        <v>38</v>
      </c>
      <c r="J2934" s="19">
        <v>366.05</v>
      </c>
      <c r="K2934" s="19">
        <v>0</v>
      </c>
      <c r="L2934" t="str">
        <f>VLOOKUP(LEFT(A2934,FIND("-",A2934)-1),MASTER!A:C,2,FALSE())</f>
        <v>Silver</v>
      </c>
      <c r="M2934" t="str">
        <f>VLOOKUP(LEFT(A2934,FIND("-",A2934)-1),MASTER!A:C,3,FALSE())</f>
        <v>Sale</v>
      </c>
      <c r="N2934" t="str">
        <f t="shared" si="243"/>
        <v/>
      </c>
      <c r="O2934" t="str">
        <f t="shared" si="244"/>
        <v/>
      </c>
      <c r="P2934">
        <f t="shared" si="245"/>
        <v>0</v>
      </c>
      <c r="Q2934">
        <f t="shared" si="246"/>
        <v>0</v>
      </c>
      <c r="R2934">
        <f t="shared" si="247"/>
        <v>0</v>
      </c>
    </row>
    <row r="2935" spans="1:18" ht="15" customHeight="1">
      <c r="A2935" s="17" t="s">
        <v>431</v>
      </c>
      <c r="B2935" s="17" t="s">
        <v>288</v>
      </c>
      <c r="C2935" s="17" t="s">
        <v>36</v>
      </c>
      <c r="D2935" s="17" t="s">
        <v>46</v>
      </c>
      <c r="E2935" s="96" t="s">
        <v>38</v>
      </c>
      <c r="F2935" s="96" t="s">
        <v>38</v>
      </c>
      <c r="G2935" s="19">
        <v>0</v>
      </c>
      <c r="H2935" s="96" t="s">
        <v>38</v>
      </c>
      <c r="I2935" s="96" t="s">
        <v>38</v>
      </c>
      <c r="J2935" s="19">
        <v>1058.01</v>
      </c>
      <c r="K2935" s="19">
        <v>0</v>
      </c>
      <c r="L2935" t="str">
        <f>VLOOKUP(LEFT(A2935,FIND("-",A2935)-1),MASTER!A:C,2,FALSE())</f>
        <v>Silver</v>
      </c>
      <c r="M2935" t="str">
        <f>VLOOKUP(LEFT(A2935,FIND("-",A2935)-1),MASTER!A:C,3,FALSE())</f>
        <v>Sale</v>
      </c>
      <c r="N2935" t="str">
        <f t="shared" si="243"/>
        <v/>
      </c>
      <c r="O2935" t="str">
        <f t="shared" si="244"/>
        <v/>
      </c>
      <c r="P2935">
        <f t="shared" si="245"/>
        <v>0</v>
      </c>
      <c r="Q2935">
        <f t="shared" si="246"/>
        <v>0</v>
      </c>
      <c r="R2935">
        <f t="shared" si="247"/>
        <v>0</v>
      </c>
    </row>
    <row r="2936" spans="1:18" ht="15" customHeight="1">
      <c r="A2936" s="17" t="s">
        <v>431</v>
      </c>
      <c r="B2936" s="17" t="s">
        <v>288</v>
      </c>
      <c r="C2936" s="17" t="s">
        <v>36</v>
      </c>
      <c r="D2936" s="17" t="s">
        <v>47</v>
      </c>
      <c r="E2936" s="96" t="s">
        <v>38</v>
      </c>
      <c r="F2936" s="96" t="s">
        <v>38</v>
      </c>
      <c r="G2936" s="19">
        <v>0</v>
      </c>
      <c r="H2936" s="96" t="s">
        <v>38</v>
      </c>
      <c r="I2936" s="96" t="s">
        <v>38</v>
      </c>
      <c r="J2936" s="19">
        <v>1058.01</v>
      </c>
      <c r="K2936" s="19">
        <v>0</v>
      </c>
      <c r="L2936" t="str">
        <f>VLOOKUP(LEFT(A2936,FIND("-",A2936)-1),MASTER!A:C,2,FALSE())</f>
        <v>Silver</v>
      </c>
      <c r="M2936" t="str">
        <f>VLOOKUP(LEFT(A2936,FIND("-",A2936)-1),MASTER!A:C,3,FALSE())</f>
        <v>Sale</v>
      </c>
      <c r="N2936" t="str">
        <f t="shared" si="243"/>
        <v/>
      </c>
      <c r="O2936" t="str">
        <f t="shared" si="244"/>
        <v/>
      </c>
      <c r="P2936">
        <f t="shared" si="245"/>
        <v>0</v>
      </c>
      <c r="Q2936">
        <f t="shared" si="246"/>
        <v>0</v>
      </c>
      <c r="R2936">
        <f t="shared" si="247"/>
        <v>0</v>
      </c>
    </row>
    <row r="2937" spans="1:18" ht="15" customHeight="1">
      <c r="A2937" s="17" t="s">
        <v>431</v>
      </c>
      <c r="B2937" s="17" t="s">
        <v>288</v>
      </c>
      <c r="C2937" s="17" t="s">
        <v>36</v>
      </c>
      <c r="D2937" s="17" t="s">
        <v>46</v>
      </c>
      <c r="E2937" s="96" t="s">
        <v>38</v>
      </c>
      <c r="F2937" s="96" t="s">
        <v>38</v>
      </c>
      <c r="G2937" s="19">
        <v>0</v>
      </c>
      <c r="H2937" s="96" t="s">
        <v>38</v>
      </c>
      <c r="I2937" s="96" t="s">
        <v>38</v>
      </c>
      <c r="J2937" s="19">
        <v>152.16999999999999</v>
      </c>
      <c r="K2937" s="19">
        <v>0</v>
      </c>
      <c r="L2937" t="str">
        <f>VLOOKUP(LEFT(A2937,FIND("-",A2937)-1),MASTER!A:C,2,FALSE())</f>
        <v>Silver</v>
      </c>
      <c r="M2937" t="str">
        <f>VLOOKUP(LEFT(A2937,FIND("-",A2937)-1),MASTER!A:C,3,FALSE())</f>
        <v>Sale</v>
      </c>
      <c r="N2937" t="str">
        <f t="shared" si="243"/>
        <v/>
      </c>
      <c r="O2937" t="str">
        <f t="shared" si="244"/>
        <v/>
      </c>
      <c r="P2937">
        <f t="shared" si="245"/>
        <v>0</v>
      </c>
      <c r="Q2937">
        <f t="shared" si="246"/>
        <v>0</v>
      </c>
      <c r="R2937">
        <f t="shared" si="247"/>
        <v>0</v>
      </c>
    </row>
    <row r="2938" spans="1:18" ht="15" customHeight="1">
      <c r="A2938" s="17" t="s">
        <v>431</v>
      </c>
      <c r="B2938" s="17" t="s">
        <v>288</v>
      </c>
      <c r="C2938" s="17" t="s">
        <v>36</v>
      </c>
      <c r="D2938" s="17" t="s">
        <v>47</v>
      </c>
      <c r="E2938" s="96" t="s">
        <v>38</v>
      </c>
      <c r="F2938" s="96" t="s">
        <v>38</v>
      </c>
      <c r="G2938" s="19">
        <v>0</v>
      </c>
      <c r="H2938" s="96" t="s">
        <v>38</v>
      </c>
      <c r="I2938" s="96" t="s">
        <v>38</v>
      </c>
      <c r="J2938" s="19">
        <v>152.16999999999999</v>
      </c>
      <c r="K2938" s="19">
        <v>0</v>
      </c>
      <c r="L2938" t="str">
        <f>VLOOKUP(LEFT(A2938,FIND("-",A2938)-1),MASTER!A:C,2,FALSE())</f>
        <v>Silver</v>
      </c>
      <c r="M2938" t="str">
        <f>VLOOKUP(LEFT(A2938,FIND("-",A2938)-1),MASTER!A:C,3,FALSE())</f>
        <v>Sale</v>
      </c>
      <c r="N2938" t="str">
        <f t="shared" si="243"/>
        <v/>
      </c>
      <c r="O2938" t="str">
        <f t="shared" si="244"/>
        <v/>
      </c>
      <c r="P2938">
        <f t="shared" si="245"/>
        <v>0</v>
      </c>
      <c r="Q2938">
        <f t="shared" si="246"/>
        <v>0</v>
      </c>
      <c r="R2938">
        <f t="shared" si="247"/>
        <v>0</v>
      </c>
    </row>
    <row r="2939" spans="1:18" ht="15" customHeight="1">
      <c r="A2939" s="17" t="s">
        <v>431</v>
      </c>
      <c r="B2939" s="17" t="s">
        <v>288</v>
      </c>
      <c r="C2939" s="17" t="s">
        <v>36</v>
      </c>
      <c r="D2939" s="17" t="s">
        <v>42</v>
      </c>
      <c r="E2939" s="96" t="s">
        <v>38</v>
      </c>
      <c r="F2939" s="96" t="s">
        <v>38</v>
      </c>
      <c r="G2939" s="19">
        <v>0</v>
      </c>
      <c r="H2939" s="96" t="s">
        <v>38</v>
      </c>
      <c r="I2939" s="96" t="s">
        <v>38</v>
      </c>
      <c r="J2939" s="19">
        <v>0.25</v>
      </c>
      <c r="K2939" s="19">
        <v>0</v>
      </c>
      <c r="L2939" t="str">
        <f>VLOOKUP(LEFT(A2939,FIND("-",A2939)-1),MASTER!A:C,2,FALSE())</f>
        <v>Silver</v>
      </c>
      <c r="M2939" t="str">
        <f>VLOOKUP(LEFT(A2939,FIND("-",A2939)-1),MASTER!A:C,3,FALSE())</f>
        <v>Sale</v>
      </c>
      <c r="N2939" t="str">
        <f t="shared" si="243"/>
        <v/>
      </c>
      <c r="O2939" t="str">
        <f t="shared" si="244"/>
        <v/>
      </c>
      <c r="P2939">
        <f t="shared" si="245"/>
        <v>0</v>
      </c>
      <c r="Q2939">
        <f t="shared" si="246"/>
        <v>0</v>
      </c>
      <c r="R2939">
        <f t="shared" si="247"/>
        <v>0</v>
      </c>
    </row>
    <row r="2940" spans="1:18" ht="15" customHeight="1">
      <c r="A2940" s="17" t="s">
        <v>431</v>
      </c>
      <c r="B2940" s="17" t="s">
        <v>288</v>
      </c>
      <c r="C2940" s="17" t="s">
        <v>36</v>
      </c>
      <c r="D2940" s="17" t="s">
        <v>43</v>
      </c>
      <c r="E2940" s="96" t="s">
        <v>38</v>
      </c>
      <c r="F2940" s="96" t="s">
        <v>38</v>
      </c>
      <c r="G2940" s="19">
        <v>267621</v>
      </c>
      <c r="H2940" s="96" t="s">
        <v>38</v>
      </c>
      <c r="I2940" s="96" t="s">
        <v>38</v>
      </c>
      <c r="J2940" s="19">
        <v>0</v>
      </c>
      <c r="K2940" s="19">
        <v>0</v>
      </c>
      <c r="L2940" t="str">
        <f>VLOOKUP(LEFT(A2940,FIND("-",A2940)-1),MASTER!A:C,2,FALSE())</f>
        <v>Silver</v>
      </c>
      <c r="M2940" t="str">
        <f>VLOOKUP(LEFT(A2940,FIND("-",A2940)-1),MASTER!A:C,3,FALSE())</f>
        <v>Sale</v>
      </c>
      <c r="N2940" t="str">
        <f t="shared" si="243"/>
        <v/>
      </c>
      <c r="O2940" t="str">
        <f t="shared" si="244"/>
        <v/>
      </c>
      <c r="P2940">
        <f t="shared" si="245"/>
        <v>0</v>
      </c>
      <c r="Q2940">
        <f t="shared" si="246"/>
        <v>0</v>
      </c>
      <c r="R2940">
        <f t="shared" si="247"/>
        <v>0</v>
      </c>
    </row>
    <row r="2941" spans="1:18" ht="15" customHeight="1">
      <c r="A2941" s="17" t="s">
        <v>432</v>
      </c>
      <c r="B2941" s="17" t="s">
        <v>288</v>
      </c>
      <c r="C2941" s="17" t="s">
        <v>36</v>
      </c>
      <c r="D2941" s="17" t="s">
        <v>37</v>
      </c>
      <c r="E2941" s="96" t="s">
        <v>38</v>
      </c>
      <c r="F2941" s="19">
        <v>0</v>
      </c>
      <c r="G2941" s="19">
        <v>0</v>
      </c>
      <c r="H2941" s="97">
        <v>85.332999999999998</v>
      </c>
      <c r="I2941" s="19">
        <v>81.23</v>
      </c>
      <c r="J2941" s="19">
        <v>16106.7</v>
      </c>
      <c r="K2941" s="19">
        <v>16106.7</v>
      </c>
      <c r="L2941" t="str">
        <f>VLOOKUP(LEFT(A2941,FIND("-",A2941)-1),MASTER!A:C,2,FALSE())</f>
        <v>Silver</v>
      </c>
      <c r="M2941" t="str">
        <f>VLOOKUP(LEFT(A2941,FIND("-",A2941)-1),MASTER!A:C,3,FALSE())</f>
        <v>Sale</v>
      </c>
      <c r="N2941">
        <f t="shared" si="243"/>
        <v>85.332999999999998</v>
      </c>
      <c r="O2941">
        <f t="shared" si="244"/>
        <v>81.23</v>
      </c>
      <c r="P2941">
        <f t="shared" si="245"/>
        <v>6931.6</v>
      </c>
      <c r="Q2941">
        <f t="shared" si="246"/>
        <v>6931.6</v>
      </c>
      <c r="R2941">
        <f t="shared" si="247"/>
        <v>0</v>
      </c>
    </row>
    <row r="2942" spans="1:18" ht="15" customHeight="1">
      <c r="A2942" s="17" t="s">
        <v>432</v>
      </c>
      <c r="B2942" s="17" t="s">
        <v>288</v>
      </c>
      <c r="C2942" s="17" t="s">
        <v>36</v>
      </c>
      <c r="D2942" s="17" t="s">
        <v>40</v>
      </c>
      <c r="E2942" s="96" t="s">
        <v>38</v>
      </c>
      <c r="F2942" s="96" t="s">
        <v>38</v>
      </c>
      <c r="G2942" s="19">
        <v>0</v>
      </c>
      <c r="H2942" s="96" t="s">
        <v>38</v>
      </c>
      <c r="I2942" s="96" t="s">
        <v>38</v>
      </c>
      <c r="J2942" s="19">
        <v>241.6</v>
      </c>
      <c r="K2942" s="19">
        <v>0</v>
      </c>
      <c r="L2942" t="str">
        <f>VLOOKUP(LEFT(A2942,FIND("-",A2942)-1),MASTER!A:C,2,FALSE())</f>
        <v>Silver</v>
      </c>
      <c r="M2942" t="str">
        <f>VLOOKUP(LEFT(A2942,FIND("-",A2942)-1),MASTER!A:C,3,FALSE())</f>
        <v>Sale</v>
      </c>
      <c r="N2942" t="str">
        <f t="shared" si="243"/>
        <v/>
      </c>
      <c r="O2942" t="str">
        <f t="shared" si="244"/>
        <v/>
      </c>
      <c r="P2942">
        <f t="shared" si="245"/>
        <v>0</v>
      </c>
      <c r="Q2942">
        <f t="shared" si="246"/>
        <v>0</v>
      </c>
      <c r="R2942">
        <f t="shared" si="247"/>
        <v>0</v>
      </c>
    </row>
    <row r="2943" spans="1:18" ht="15" customHeight="1">
      <c r="A2943" s="17" t="s">
        <v>432</v>
      </c>
      <c r="B2943" s="17" t="s">
        <v>288</v>
      </c>
      <c r="C2943" s="17" t="s">
        <v>36</v>
      </c>
      <c r="D2943" s="17" t="s">
        <v>41</v>
      </c>
      <c r="E2943" s="96" t="s">
        <v>38</v>
      </c>
      <c r="F2943" s="96" t="s">
        <v>38</v>
      </c>
      <c r="G2943" s="19">
        <v>0</v>
      </c>
      <c r="H2943" s="96" t="s">
        <v>38</v>
      </c>
      <c r="I2943" s="96" t="s">
        <v>38</v>
      </c>
      <c r="J2943" s="19">
        <v>241.6</v>
      </c>
      <c r="K2943" s="19">
        <v>0</v>
      </c>
      <c r="L2943" t="str">
        <f>VLOOKUP(LEFT(A2943,FIND("-",A2943)-1),MASTER!A:C,2,FALSE())</f>
        <v>Silver</v>
      </c>
      <c r="M2943" t="str">
        <f>VLOOKUP(LEFT(A2943,FIND("-",A2943)-1),MASTER!A:C,3,FALSE())</f>
        <v>Sale</v>
      </c>
      <c r="N2943" t="str">
        <f t="shared" si="243"/>
        <v/>
      </c>
      <c r="O2943" t="str">
        <f t="shared" si="244"/>
        <v/>
      </c>
      <c r="P2943">
        <f t="shared" si="245"/>
        <v>0</v>
      </c>
      <c r="Q2943">
        <f t="shared" si="246"/>
        <v>0</v>
      </c>
      <c r="R2943">
        <f t="shared" si="247"/>
        <v>0</v>
      </c>
    </row>
    <row r="2944" spans="1:18" ht="15" customHeight="1">
      <c r="A2944" s="17" t="s">
        <v>432</v>
      </c>
      <c r="B2944" s="17" t="s">
        <v>288</v>
      </c>
      <c r="C2944" s="17" t="s">
        <v>36</v>
      </c>
      <c r="D2944" s="17" t="s">
        <v>42</v>
      </c>
      <c r="E2944" s="96" t="s">
        <v>38</v>
      </c>
      <c r="F2944" s="96" t="s">
        <v>38</v>
      </c>
      <c r="G2944" s="19">
        <v>0</v>
      </c>
      <c r="H2944" s="96" t="s">
        <v>38</v>
      </c>
      <c r="I2944" s="96" t="s">
        <v>38</v>
      </c>
      <c r="J2944" s="19">
        <v>0.1</v>
      </c>
      <c r="K2944" s="19">
        <v>0</v>
      </c>
      <c r="L2944" t="str">
        <f>VLOOKUP(LEFT(A2944,FIND("-",A2944)-1),MASTER!A:C,2,FALSE())</f>
        <v>Silver</v>
      </c>
      <c r="M2944" t="str">
        <f>VLOOKUP(LEFT(A2944,FIND("-",A2944)-1),MASTER!A:C,3,FALSE())</f>
        <v>Sale</v>
      </c>
      <c r="N2944" t="str">
        <f t="shared" si="243"/>
        <v/>
      </c>
      <c r="O2944" t="str">
        <f t="shared" si="244"/>
        <v/>
      </c>
      <c r="P2944">
        <f t="shared" si="245"/>
        <v>0</v>
      </c>
      <c r="Q2944">
        <f t="shared" si="246"/>
        <v>0</v>
      </c>
      <c r="R2944">
        <f t="shared" si="247"/>
        <v>0</v>
      </c>
    </row>
    <row r="2945" spans="1:18" ht="15" customHeight="1">
      <c r="A2945" s="17" t="s">
        <v>432</v>
      </c>
      <c r="B2945" s="17" t="s">
        <v>288</v>
      </c>
      <c r="C2945" s="17" t="s">
        <v>36</v>
      </c>
      <c r="D2945" s="17" t="s">
        <v>43</v>
      </c>
      <c r="E2945" s="96" t="s">
        <v>38</v>
      </c>
      <c r="F2945" s="96" t="s">
        <v>38</v>
      </c>
      <c r="G2945" s="19">
        <v>16590</v>
      </c>
      <c r="H2945" s="96" t="s">
        <v>38</v>
      </c>
      <c r="I2945" s="96" t="s">
        <v>38</v>
      </c>
      <c r="J2945" s="19">
        <v>0</v>
      </c>
      <c r="K2945" s="19">
        <v>0</v>
      </c>
      <c r="L2945" t="str">
        <f>VLOOKUP(LEFT(A2945,FIND("-",A2945)-1),MASTER!A:C,2,FALSE())</f>
        <v>Silver</v>
      </c>
      <c r="M2945" t="str">
        <f>VLOOKUP(LEFT(A2945,FIND("-",A2945)-1),MASTER!A:C,3,FALSE())</f>
        <v>Sale</v>
      </c>
      <c r="N2945" t="str">
        <f t="shared" si="243"/>
        <v/>
      </c>
      <c r="O2945" t="str">
        <f t="shared" si="244"/>
        <v/>
      </c>
      <c r="P2945">
        <f t="shared" si="245"/>
        <v>0</v>
      </c>
      <c r="Q2945">
        <f t="shared" si="246"/>
        <v>0</v>
      </c>
      <c r="R2945">
        <f t="shared" si="247"/>
        <v>0</v>
      </c>
    </row>
    <row r="2946" spans="1:18" ht="15" customHeight="1">
      <c r="A2946" s="17" t="s">
        <v>433</v>
      </c>
      <c r="B2946" s="17" t="s">
        <v>288</v>
      </c>
      <c r="C2946" s="17" t="s">
        <v>36</v>
      </c>
      <c r="D2946" s="17" t="s">
        <v>37</v>
      </c>
      <c r="E2946" s="96" t="s">
        <v>38</v>
      </c>
      <c r="F2946" s="19">
        <v>0</v>
      </c>
      <c r="G2946" s="19">
        <v>0</v>
      </c>
      <c r="H2946" s="97">
        <v>1260.075</v>
      </c>
      <c r="I2946" s="19">
        <v>81.23</v>
      </c>
      <c r="J2946" s="19">
        <v>74952.740000000005</v>
      </c>
      <c r="K2946" s="19">
        <v>74952.740000000005</v>
      </c>
      <c r="L2946" t="str">
        <f>VLOOKUP(LEFT(A2946,FIND("-",A2946)-1),MASTER!A:C,2,FALSE())</f>
        <v>Silver</v>
      </c>
      <c r="M2946" t="str">
        <f>VLOOKUP(LEFT(A2946,FIND("-",A2946)-1),MASTER!A:C,3,FALSE())</f>
        <v>Sale</v>
      </c>
      <c r="N2946">
        <f t="shared" si="243"/>
        <v>1260.075</v>
      </c>
      <c r="O2946">
        <f t="shared" si="244"/>
        <v>81.23</v>
      </c>
      <c r="P2946">
        <f t="shared" si="245"/>
        <v>102355.89200000001</v>
      </c>
      <c r="Q2946">
        <f t="shared" si="246"/>
        <v>102355.89200000001</v>
      </c>
      <c r="R2946">
        <f t="shared" si="247"/>
        <v>0</v>
      </c>
    </row>
    <row r="2947" spans="1:18" ht="15" customHeight="1">
      <c r="A2947" s="17" t="s">
        <v>433</v>
      </c>
      <c r="B2947" s="17" t="s">
        <v>288</v>
      </c>
      <c r="C2947" s="17" t="s">
        <v>36</v>
      </c>
      <c r="D2947" s="17" t="s">
        <v>39</v>
      </c>
      <c r="E2947" s="96" t="s">
        <v>38</v>
      </c>
      <c r="F2947" s="96" t="s">
        <v>38</v>
      </c>
      <c r="G2947" s="19">
        <v>0</v>
      </c>
      <c r="H2947" s="96" t="s">
        <v>38</v>
      </c>
      <c r="I2947" s="96" t="s">
        <v>38</v>
      </c>
      <c r="J2947" s="19">
        <v>15237.76</v>
      </c>
      <c r="K2947" s="19">
        <v>15237.76</v>
      </c>
      <c r="L2947" t="str">
        <f>VLOOKUP(LEFT(A2947,FIND("-",A2947)-1),MASTER!A:C,2,FALSE())</f>
        <v>Silver</v>
      </c>
      <c r="M2947" t="str">
        <f>VLOOKUP(LEFT(A2947,FIND("-",A2947)-1),MASTER!A:C,3,FALSE())</f>
        <v>Sale</v>
      </c>
      <c r="N2947" t="str">
        <f t="shared" si="243"/>
        <v/>
      </c>
      <c r="O2947" t="str">
        <f t="shared" si="244"/>
        <v/>
      </c>
      <c r="P2947">
        <f t="shared" si="245"/>
        <v>0</v>
      </c>
      <c r="Q2947">
        <f t="shared" si="246"/>
        <v>0</v>
      </c>
      <c r="R2947">
        <f t="shared" si="247"/>
        <v>0</v>
      </c>
    </row>
    <row r="2948" spans="1:18" ht="15" customHeight="1">
      <c r="A2948" s="17" t="s">
        <v>433</v>
      </c>
      <c r="B2948" s="17" t="s">
        <v>288</v>
      </c>
      <c r="C2948" s="17" t="s">
        <v>36</v>
      </c>
      <c r="D2948" s="17" t="s">
        <v>44</v>
      </c>
      <c r="E2948" s="96" t="s">
        <v>38</v>
      </c>
      <c r="F2948" s="96" t="s">
        <v>38</v>
      </c>
      <c r="G2948" s="19">
        <v>0</v>
      </c>
      <c r="H2948" s="96" t="s">
        <v>38</v>
      </c>
      <c r="I2948" s="96" t="s">
        <v>38</v>
      </c>
      <c r="J2948" s="19">
        <v>5668</v>
      </c>
      <c r="K2948" s="19">
        <v>5668</v>
      </c>
      <c r="L2948" t="str">
        <f>VLOOKUP(LEFT(A2948,FIND("-",A2948)-1),MASTER!A:C,2,FALSE())</f>
        <v>Silver</v>
      </c>
      <c r="M2948" t="str">
        <f>VLOOKUP(LEFT(A2948,FIND("-",A2948)-1),MASTER!A:C,3,FALSE())</f>
        <v>Sale</v>
      </c>
      <c r="N2948" t="str">
        <f t="shared" si="243"/>
        <v/>
      </c>
      <c r="O2948" t="str">
        <f t="shared" si="244"/>
        <v/>
      </c>
      <c r="P2948">
        <f t="shared" si="245"/>
        <v>0</v>
      </c>
      <c r="Q2948">
        <f t="shared" si="246"/>
        <v>0</v>
      </c>
      <c r="R2948">
        <f t="shared" si="247"/>
        <v>0</v>
      </c>
    </row>
    <row r="2949" spans="1:18" ht="15" customHeight="1">
      <c r="A2949" s="17" t="s">
        <v>433</v>
      </c>
      <c r="B2949" s="17" t="s">
        <v>288</v>
      </c>
      <c r="C2949" s="17" t="s">
        <v>36</v>
      </c>
      <c r="D2949" s="17" t="s">
        <v>45</v>
      </c>
      <c r="E2949" s="96" t="s">
        <v>38</v>
      </c>
      <c r="F2949" s="96" t="s">
        <v>38</v>
      </c>
      <c r="G2949" s="19">
        <v>0</v>
      </c>
      <c r="H2949" s="96" t="s">
        <v>38</v>
      </c>
      <c r="I2949" s="96" t="s">
        <v>38</v>
      </c>
      <c r="J2949" s="19">
        <v>1010.67</v>
      </c>
      <c r="K2949" s="19">
        <v>1010.67</v>
      </c>
      <c r="L2949" t="str">
        <f>VLOOKUP(LEFT(A2949,FIND("-",A2949)-1),MASTER!A:C,2,FALSE())</f>
        <v>Silver</v>
      </c>
      <c r="M2949" t="str">
        <f>VLOOKUP(LEFT(A2949,FIND("-",A2949)-1),MASTER!A:C,3,FALSE())</f>
        <v>Sale</v>
      </c>
      <c r="N2949" t="str">
        <f t="shared" si="243"/>
        <v/>
      </c>
      <c r="O2949" t="str">
        <f t="shared" si="244"/>
        <v/>
      </c>
      <c r="P2949">
        <f t="shared" si="245"/>
        <v>0</v>
      </c>
      <c r="Q2949">
        <f t="shared" si="246"/>
        <v>0</v>
      </c>
      <c r="R2949">
        <f t="shared" si="247"/>
        <v>0</v>
      </c>
    </row>
    <row r="2950" spans="1:18" ht="15" customHeight="1">
      <c r="A2950" s="17" t="s">
        <v>433</v>
      </c>
      <c r="B2950" s="17" t="s">
        <v>288</v>
      </c>
      <c r="C2950" s="17" t="s">
        <v>36</v>
      </c>
      <c r="D2950" s="17" t="s">
        <v>95</v>
      </c>
      <c r="E2950" s="96" t="s">
        <v>38</v>
      </c>
      <c r="F2950" s="96" t="s">
        <v>38</v>
      </c>
      <c r="G2950" s="19">
        <v>0</v>
      </c>
      <c r="H2950" s="96" t="s">
        <v>38</v>
      </c>
      <c r="I2950" s="96" t="s">
        <v>38</v>
      </c>
      <c r="J2950" s="19">
        <v>21732.27</v>
      </c>
      <c r="K2950" s="19">
        <v>21732.27</v>
      </c>
      <c r="L2950" t="str">
        <f>VLOOKUP(LEFT(A2950,FIND("-",A2950)-1),MASTER!A:C,2,FALSE())</f>
        <v>Silver</v>
      </c>
      <c r="M2950" t="str">
        <f>VLOOKUP(LEFT(A2950,FIND("-",A2950)-1),MASTER!A:C,3,FALSE())</f>
        <v>Sale</v>
      </c>
      <c r="N2950" t="str">
        <f t="shared" si="243"/>
        <v/>
      </c>
      <c r="O2950" t="str">
        <f t="shared" si="244"/>
        <v/>
      </c>
      <c r="P2950">
        <f t="shared" si="245"/>
        <v>0</v>
      </c>
      <c r="Q2950">
        <f t="shared" si="246"/>
        <v>0</v>
      </c>
      <c r="R2950">
        <f t="shared" si="247"/>
        <v>0</v>
      </c>
    </row>
    <row r="2951" spans="1:18" ht="15" customHeight="1">
      <c r="A2951" s="17" t="s">
        <v>433</v>
      </c>
      <c r="B2951" s="17" t="s">
        <v>288</v>
      </c>
      <c r="C2951" s="17" t="s">
        <v>36</v>
      </c>
      <c r="D2951" s="17" t="s">
        <v>96</v>
      </c>
      <c r="E2951" s="96" t="s">
        <v>38</v>
      </c>
      <c r="F2951" s="96" t="s">
        <v>38</v>
      </c>
      <c r="G2951" s="19">
        <v>0</v>
      </c>
      <c r="H2951" s="96" t="s">
        <v>38</v>
      </c>
      <c r="I2951" s="96" t="s">
        <v>38</v>
      </c>
      <c r="J2951" s="19">
        <v>86.92</v>
      </c>
      <c r="K2951" s="19">
        <v>86.92</v>
      </c>
      <c r="L2951" t="str">
        <f>VLOOKUP(LEFT(A2951,FIND("-",A2951)-1),MASTER!A:C,2,FALSE())</f>
        <v>Silver</v>
      </c>
      <c r="M2951" t="str">
        <f>VLOOKUP(LEFT(A2951,FIND("-",A2951)-1),MASTER!A:C,3,FALSE())</f>
        <v>Sale</v>
      </c>
      <c r="N2951" t="str">
        <f t="shared" si="243"/>
        <v/>
      </c>
      <c r="O2951" t="str">
        <f t="shared" si="244"/>
        <v/>
      </c>
      <c r="P2951">
        <f t="shared" si="245"/>
        <v>0</v>
      </c>
      <c r="Q2951">
        <f t="shared" si="246"/>
        <v>0</v>
      </c>
      <c r="R2951">
        <f t="shared" si="247"/>
        <v>0</v>
      </c>
    </row>
    <row r="2952" spans="1:18" ht="15" customHeight="1">
      <c r="A2952" s="17" t="s">
        <v>433</v>
      </c>
      <c r="B2952" s="17" t="s">
        <v>288</v>
      </c>
      <c r="C2952" s="17" t="s">
        <v>36</v>
      </c>
      <c r="D2952" s="17" t="s">
        <v>40</v>
      </c>
      <c r="E2952" s="96" t="s">
        <v>38</v>
      </c>
      <c r="F2952" s="96" t="s">
        <v>38</v>
      </c>
      <c r="G2952" s="19">
        <v>0</v>
      </c>
      <c r="H2952" s="96" t="s">
        <v>38</v>
      </c>
      <c r="I2952" s="96" t="s">
        <v>38</v>
      </c>
      <c r="J2952" s="19">
        <v>1124.29</v>
      </c>
      <c r="K2952" s="19">
        <v>0</v>
      </c>
      <c r="L2952" t="str">
        <f>VLOOKUP(LEFT(A2952,FIND("-",A2952)-1),MASTER!A:C,2,FALSE())</f>
        <v>Silver</v>
      </c>
      <c r="M2952" t="str">
        <f>VLOOKUP(LEFT(A2952,FIND("-",A2952)-1),MASTER!A:C,3,FALSE())</f>
        <v>Sale</v>
      </c>
      <c r="N2952" t="str">
        <f t="shared" si="243"/>
        <v/>
      </c>
      <c r="O2952" t="str">
        <f t="shared" si="244"/>
        <v/>
      </c>
      <c r="P2952">
        <f t="shared" si="245"/>
        <v>0</v>
      </c>
      <c r="Q2952">
        <f t="shared" si="246"/>
        <v>0</v>
      </c>
      <c r="R2952">
        <f t="shared" si="247"/>
        <v>0</v>
      </c>
    </row>
    <row r="2953" spans="1:18" ht="15" customHeight="1">
      <c r="A2953" s="17" t="s">
        <v>433</v>
      </c>
      <c r="B2953" s="17" t="s">
        <v>288</v>
      </c>
      <c r="C2953" s="17" t="s">
        <v>36</v>
      </c>
      <c r="D2953" s="17" t="s">
        <v>41</v>
      </c>
      <c r="E2953" s="96" t="s">
        <v>38</v>
      </c>
      <c r="F2953" s="96" t="s">
        <v>38</v>
      </c>
      <c r="G2953" s="19">
        <v>0</v>
      </c>
      <c r="H2953" s="96" t="s">
        <v>38</v>
      </c>
      <c r="I2953" s="96" t="s">
        <v>38</v>
      </c>
      <c r="J2953" s="19">
        <v>1124.29</v>
      </c>
      <c r="K2953" s="19">
        <v>0</v>
      </c>
      <c r="L2953" t="str">
        <f>VLOOKUP(LEFT(A2953,FIND("-",A2953)-1),MASTER!A:C,2,FALSE())</f>
        <v>Silver</v>
      </c>
      <c r="M2953" t="str">
        <f>VLOOKUP(LEFT(A2953,FIND("-",A2953)-1),MASTER!A:C,3,FALSE())</f>
        <v>Sale</v>
      </c>
      <c r="N2953" t="str">
        <f t="shared" si="243"/>
        <v/>
      </c>
      <c r="O2953" t="str">
        <f t="shared" si="244"/>
        <v/>
      </c>
      <c r="P2953">
        <f t="shared" si="245"/>
        <v>0</v>
      </c>
      <c r="Q2953">
        <f t="shared" si="246"/>
        <v>0</v>
      </c>
      <c r="R2953">
        <f t="shared" si="247"/>
        <v>0</v>
      </c>
    </row>
    <row r="2954" spans="1:18" ht="15" customHeight="1">
      <c r="A2954" s="17" t="s">
        <v>433</v>
      </c>
      <c r="B2954" s="17" t="s">
        <v>288</v>
      </c>
      <c r="C2954" s="17" t="s">
        <v>36</v>
      </c>
      <c r="D2954" s="17" t="s">
        <v>40</v>
      </c>
      <c r="E2954" s="96" t="s">
        <v>38</v>
      </c>
      <c r="F2954" s="96" t="s">
        <v>38</v>
      </c>
      <c r="G2954" s="19">
        <v>0</v>
      </c>
      <c r="H2954" s="96" t="s">
        <v>38</v>
      </c>
      <c r="I2954" s="96" t="s">
        <v>38</v>
      </c>
      <c r="J2954" s="19">
        <v>228.57</v>
      </c>
      <c r="K2954" s="19">
        <v>0</v>
      </c>
      <c r="L2954" t="str">
        <f>VLOOKUP(LEFT(A2954,FIND("-",A2954)-1),MASTER!A:C,2,FALSE())</f>
        <v>Silver</v>
      </c>
      <c r="M2954" t="str">
        <f>VLOOKUP(LEFT(A2954,FIND("-",A2954)-1),MASTER!A:C,3,FALSE())</f>
        <v>Sale</v>
      </c>
      <c r="N2954" t="str">
        <f t="shared" si="243"/>
        <v/>
      </c>
      <c r="O2954" t="str">
        <f t="shared" si="244"/>
        <v/>
      </c>
      <c r="P2954">
        <f t="shared" si="245"/>
        <v>0</v>
      </c>
      <c r="Q2954">
        <f t="shared" si="246"/>
        <v>0</v>
      </c>
      <c r="R2954">
        <f t="shared" si="247"/>
        <v>0</v>
      </c>
    </row>
    <row r="2955" spans="1:18" ht="15" customHeight="1">
      <c r="A2955" s="17" t="s">
        <v>433</v>
      </c>
      <c r="B2955" s="17" t="s">
        <v>288</v>
      </c>
      <c r="C2955" s="17" t="s">
        <v>36</v>
      </c>
      <c r="D2955" s="17" t="s">
        <v>41</v>
      </c>
      <c r="E2955" s="96" t="s">
        <v>38</v>
      </c>
      <c r="F2955" s="96" t="s">
        <v>38</v>
      </c>
      <c r="G2955" s="19">
        <v>0</v>
      </c>
      <c r="H2955" s="96" t="s">
        <v>38</v>
      </c>
      <c r="I2955" s="96" t="s">
        <v>38</v>
      </c>
      <c r="J2955" s="19">
        <v>228.57</v>
      </c>
      <c r="K2955" s="19">
        <v>0</v>
      </c>
      <c r="L2955" t="str">
        <f>VLOOKUP(LEFT(A2955,FIND("-",A2955)-1),MASTER!A:C,2,FALSE())</f>
        <v>Silver</v>
      </c>
      <c r="M2955" t="str">
        <f>VLOOKUP(LEFT(A2955,FIND("-",A2955)-1),MASTER!A:C,3,FALSE())</f>
        <v>Sale</v>
      </c>
      <c r="N2955" t="str">
        <f t="shared" si="243"/>
        <v/>
      </c>
      <c r="O2955" t="str">
        <f t="shared" si="244"/>
        <v/>
      </c>
      <c r="P2955">
        <f t="shared" si="245"/>
        <v>0</v>
      </c>
      <c r="Q2955">
        <f t="shared" si="246"/>
        <v>0</v>
      </c>
      <c r="R2955">
        <f t="shared" si="247"/>
        <v>0</v>
      </c>
    </row>
    <row r="2956" spans="1:18" ht="15" customHeight="1">
      <c r="A2956" s="17" t="s">
        <v>433</v>
      </c>
      <c r="B2956" s="17" t="s">
        <v>288</v>
      </c>
      <c r="C2956" s="17" t="s">
        <v>36</v>
      </c>
      <c r="D2956" s="17" t="s">
        <v>46</v>
      </c>
      <c r="E2956" s="96" t="s">
        <v>38</v>
      </c>
      <c r="F2956" s="96" t="s">
        <v>38</v>
      </c>
      <c r="G2956" s="19">
        <v>0</v>
      </c>
      <c r="H2956" s="96" t="s">
        <v>38</v>
      </c>
      <c r="I2956" s="96" t="s">
        <v>38</v>
      </c>
      <c r="J2956" s="19">
        <v>85.02</v>
      </c>
      <c r="K2956" s="19">
        <v>0</v>
      </c>
      <c r="L2956" t="str">
        <f>VLOOKUP(LEFT(A2956,FIND("-",A2956)-1),MASTER!A:C,2,FALSE())</f>
        <v>Silver</v>
      </c>
      <c r="M2956" t="str">
        <f>VLOOKUP(LEFT(A2956,FIND("-",A2956)-1),MASTER!A:C,3,FALSE())</f>
        <v>Sale</v>
      </c>
      <c r="N2956" t="str">
        <f t="shared" si="243"/>
        <v/>
      </c>
      <c r="O2956" t="str">
        <f t="shared" si="244"/>
        <v/>
      </c>
      <c r="P2956">
        <f t="shared" si="245"/>
        <v>0</v>
      </c>
      <c r="Q2956">
        <f t="shared" si="246"/>
        <v>0</v>
      </c>
      <c r="R2956">
        <f t="shared" si="247"/>
        <v>0</v>
      </c>
    </row>
    <row r="2957" spans="1:18" ht="15" customHeight="1">
      <c r="A2957" s="17" t="s">
        <v>433</v>
      </c>
      <c r="B2957" s="17" t="s">
        <v>288</v>
      </c>
      <c r="C2957" s="17" t="s">
        <v>36</v>
      </c>
      <c r="D2957" s="17" t="s">
        <v>47</v>
      </c>
      <c r="E2957" s="96" t="s">
        <v>38</v>
      </c>
      <c r="F2957" s="96" t="s">
        <v>38</v>
      </c>
      <c r="G2957" s="19">
        <v>0</v>
      </c>
      <c r="H2957" s="96" t="s">
        <v>38</v>
      </c>
      <c r="I2957" s="96" t="s">
        <v>38</v>
      </c>
      <c r="J2957" s="19">
        <v>85.02</v>
      </c>
      <c r="K2957" s="19">
        <v>0</v>
      </c>
      <c r="L2957" t="str">
        <f>VLOOKUP(LEFT(A2957,FIND("-",A2957)-1),MASTER!A:C,2,FALSE())</f>
        <v>Silver</v>
      </c>
      <c r="M2957" t="str">
        <f>VLOOKUP(LEFT(A2957,FIND("-",A2957)-1),MASTER!A:C,3,FALSE())</f>
        <v>Sale</v>
      </c>
      <c r="N2957" t="str">
        <f t="shared" si="243"/>
        <v/>
      </c>
      <c r="O2957" t="str">
        <f t="shared" si="244"/>
        <v/>
      </c>
      <c r="P2957">
        <f t="shared" si="245"/>
        <v>0</v>
      </c>
      <c r="Q2957">
        <f t="shared" si="246"/>
        <v>0</v>
      </c>
      <c r="R2957">
        <f t="shared" si="247"/>
        <v>0</v>
      </c>
    </row>
    <row r="2958" spans="1:18" ht="15" customHeight="1">
      <c r="A2958" s="17" t="s">
        <v>433</v>
      </c>
      <c r="B2958" s="17" t="s">
        <v>288</v>
      </c>
      <c r="C2958" s="17" t="s">
        <v>36</v>
      </c>
      <c r="D2958" s="17" t="s">
        <v>46</v>
      </c>
      <c r="E2958" s="96" t="s">
        <v>38</v>
      </c>
      <c r="F2958" s="96" t="s">
        <v>38</v>
      </c>
      <c r="G2958" s="19">
        <v>0</v>
      </c>
      <c r="H2958" s="96" t="s">
        <v>38</v>
      </c>
      <c r="I2958" s="96" t="s">
        <v>38</v>
      </c>
      <c r="J2958" s="19">
        <v>15.16</v>
      </c>
      <c r="K2958" s="19">
        <v>0</v>
      </c>
      <c r="L2958" t="str">
        <f>VLOOKUP(LEFT(A2958,FIND("-",A2958)-1),MASTER!A:C,2,FALSE())</f>
        <v>Silver</v>
      </c>
      <c r="M2958" t="str">
        <f>VLOOKUP(LEFT(A2958,FIND("-",A2958)-1),MASTER!A:C,3,FALSE())</f>
        <v>Sale</v>
      </c>
      <c r="N2958" t="str">
        <f t="shared" si="243"/>
        <v/>
      </c>
      <c r="O2958" t="str">
        <f t="shared" si="244"/>
        <v/>
      </c>
      <c r="P2958">
        <f t="shared" si="245"/>
        <v>0</v>
      </c>
      <c r="Q2958">
        <f t="shared" si="246"/>
        <v>0</v>
      </c>
      <c r="R2958">
        <f t="shared" si="247"/>
        <v>0</v>
      </c>
    </row>
    <row r="2959" spans="1:18" ht="15" customHeight="1">
      <c r="A2959" s="17" t="s">
        <v>433</v>
      </c>
      <c r="B2959" s="17" t="s">
        <v>288</v>
      </c>
      <c r="C2959" s="17" t="s">
        <v>36</v>
      </c>
      <c r="D2959" s="17" t="s">
        <v>47</v>
      </c>
      <c r="E2959" s="96" t="s">
        <v>38</v>
      </c>
      <c r="F2959" s="96" t="s">
        <v>38</v>
      </c>
      <c r="G2959" s="19">
        <v>0</v>
      </c>
      <c r="H2959" s="96" t="s">
        <v>38</v>
      </c>
      <c r="I2959" s="96" t="s">
        <v>38</v>
      </c>
      <c r="J2959" s="19">
        <v>15.16</v>
      </c>
      <c r="K2959" s="19">
        <v>0</v>
      </c>
      <c r="L2959" t="str">
        <f>VLOOKUP(LEFT(A2959,FIND("-",A2959)-1),MASTER!A:C,2,FALSE())</f>
        <v>Silver</v>
      </c>
      <c r="M2959" t="str">
        <f>VLOOKUP(LEFT(A2959,FIND("-",A2959)-1),MASTER!A:C,3,FALSE())</f>
        <v>Sale</v>
      </c>
      <c r="N2959" t="str">
        <f t="shared" si="243"/>
        <v/>
      </c>
      <c r="O2959" t="str">
        <f t="shared" si="244"/>
        <v/>
      </c>
      <c r="P2959">
        <f t="shared" si="245"/>
        <v>0</v>
      </c>
      <c r="Q2959">
        <f t="shared" si="246"/>
        <v>0</v>
      </c>
      <c r="R2959">
        <f t="shared" si="247"/>
        <v>0</v>
      </c>
    </row>
    <row r="2960" spans="1:18" ht="15" customHeight="1">
      <c r="A2960" s="17" t="s">
        <v>433</v>
      </c>
      <c r="B2960" s="17" t="s">
        <v>288</v>
      </c>
      <c r="C2960" s="17" t="s">
        <v>36</v>
      </c>
      <c r="D2960" s="17" t="s">
        <v>97</v>
      </c>
      <c r="E2960" s="96" t="s">
        <v>38</v>
      </c>
      <c r="F2960" s="96" t="s">
        <v>38</v>
      </c>
      <c r="G2960" s="19">
        <v>0</v>
      </c>
      <c r="H2960" s="96" t="s">
        <v>38</v>
      </c>
      <c r="I2960" s="96" t="s">
        <v>38</v>
      </c>
      <c r="J2960" s="19">
        <v>325.98</v>
      </c>
      <c r="K2960" s="19">
        <v>0</v>
      </c>
      <c r="L2960" t="str">
        <f>VLOOKUP(LEFT(A2960,FIND("-",A2960)-1),MASTER!A:C,2,FALSE())</f>
        <v>Silver</v>
      </c>
      <c r="M2960" t="str">
        <f>VLOOKUP(LEFT(A2960,FIND("-",A2960)-1),MASTER!A:C,3,FALSE())</f>
        <v>Sale</v>
      </c>
      <c r="N2960" t="str">
        <f t="shared" si="243"/>
        <v/>
      </c>
      <c r="O2960" t="str">
        <f t="shared" si="244"/>
        <v/>
      </c>
      <c r="P2960">
        <f t="shared" si="245"/>
        <v>0</v>
      </c>
      <c r="Q2960">
        <f t="shared" si="246"/>
        <v>0</v>
      </c>
      <c r="R2960">
        <f t="shared" si="247"/>
        <v>0</v>
      </c>
    </row>
    <row r="2961" spans="1:18" ht="15" customHeight="1">
      <c r="A2961" s="17" t="s">
        <v>433</v>
      </c>
      <c r="B2961" s="17" t="s">
        <v>288</v>
      </c>
      <c r="C2961" s="17" t="s">
        <v>36</v>
      </c>
      <c r="D2961" s="17" t="s">
        <v>98</v>
      </c>
      <c r="E2961" s="96" t="s">
        <v>38</v>
      </c>
      <c r="F2961" s="96" t="s">
        <v>38</v>
      </c>
      <c r="G2961" s="19">
        <v>0</v>
      </c>
      <c r="H2961" s="96" t="s">
        <v>38</v>
      </c>
      <c r="I2961" s="96" t="s">
        <v>38</v>
      </c>
      <c r="J2961" s="19">
        <v>325.98</v>
      </c>
      <c r="K2961" s="19">
        <v>0</v>
      </c>
      <c r="L2961" t="str">
        <f>VLOOKUP(LEFT(A2961,FIND("-",A2961)-1),MASTER!A:C,2,FALSE())</f>
        <v>Silver</v>
      </c>
      <c r="M2961" t="str">
        <f>VLOOKUP(LEFT(A2961,FIND("-",A2961)-1),MASTER!A:C,3,FALSE())</f>
        <v>Sale</v>
      </c>
      <c r="N2961" t="str">
        <f t="shared" si="243"/>
        <v/>
      </c>
      <c r="O2961" t="str">
        <f t="shared" si="244"/>
        <v/>
      </c>
      <c r="P2961">
        <f t="shared" si="245"/>
        <v>0</v>
      </c>
      <c r="Q2961">
        <f t="shared" si="246"/>
        <v>0</v>
      </c>
      <c r="R2961">
        <f t="shared" si="247"/>
        <v>0</v>
      </c>
    </row>
    <row r="2962" spans="1:18" ht="15" customHeight="1">
      <c r="A2962" s="17" t="s">
        <v>433</v>
      </c>
      <c r="B2962" s="17" t="s">
        <v>288</v>
      </c>
      <c r="C2962" s="17" t="s">
        <v>36</v>
      </c>
      <c r="D2962" s="17" t="s">
        <v>97</v>
      </c>
      <c r="E2962" s="96" t="s">
        <v>38</v>
      </c>
      <c r="F2962" s="96" t="s">
        <v>38</v>
      </c>
      <c r="G2962" s="19">
        <v>0</v>
      </c>
      <c r="H2962" s="96" t="s">
        <v>38</v>
      </c>
      <c r="I2962" s="96" t="s">
        <v>38</v>
      </c>
      <c r="J2962" s="19">
        <v>1.3</v>
      </c>
      <c r="K2962" s="19">
        <v>0</v>
      </c>
      <c r="L2962" t="str">
        <f>VLOOKUP(LEFT(A2962,FIND("-",A2962)-1),MASTER!A:C,2,FALSE())</f>
        <v>Silver</v>
      </c>
      <c r="M2962" t="str">
        <f>VLOOKUP(LEFT(A2962,FIND("-",A2962)-1),MASTER!A:C,3,FALSE())</f>
        <v>Sale</v>
      </c>
      <c r="N2962" t="str">
        <f t="shared" si="243"/>
        <v/>
      </c>
      <c r="O2962" t="str">
        <f t="shared" si="244"/>
        <v/>
      </c>
      <c r="P2962">
        <f t="shared" si="245"/>
        <v>0</v>
      </c>
      <c r="Q2962">
        <f t="shared" si="246"/>
        <v>0</v>
      </c>
      <c r="R2962">
        <f t="shared" si="247"/>
        <v>0</v>
      </c>
    </row>
    <row r="2963" spans="1:18" ht="15" customHeight="1">
      <c r="A2963" s="17" t="s">
        <v>433</v>
      </c>
      <c r="B2963" s="17" t="s">
        <v>288</v>
      </c>
      <c r="C2963" s="17" t="s">
        <v>36</v>
      </c>
      <c r="D2963" s="17" t="s">
        <v>98</v>
      </c>
      <c r="E2963" s="96" t="s">
        <v>38</v>
      </c>
      <c r="F2963" s="96" t="s">
        <v>38</v>
      </c>
      <c r="G2963" s="19">
        <v>0</v>
      </c>
      <c r="H2963" s="96" t="s">
        <v>38</v>
      </c>
      <c r="I2963" s="96" t="s">
        <v>38</v>
      </c>
      <c r="J2963" s="19">
        <v>1.3</v>
      </c>
      <c r="K2963" s="19">
        <v>0</v>
      </c>
      <c r="L2963" t="str">
        <f>VLOOKUP(LEFT(A2963,FIND("-",A2963)-1),MASTER!A:C,2,FALSE())</f>
        <v>Silver</v>
      </c>
      <c r="M2963" t="str">
        <f>VLOOKUP(LEFT(A2963,FIND("-",A2963)-1),MASTER!A:C,3,FALSE())</f>
        <v>Sale</v>
      </c>
      <c r="N2963" t="str">
        <f t="shared" si="243"/>
        <v/>
      </c>
      <c r="O2963" t="str">
        <f t="shared" si="244"/>
        <v/>
      </c>
      <c r="P2963">
        <f t="shared" si="245"/>
        <v>0</v>
      </c>
      <c r="Q2963">
        <f t="shared" si="246"/>
        <v>0</v>
      </c>
      <c r="R2963">
        <f t="shared" si="247"/>
        <v>0</v>
      </c>
    </row>
    <row r="2964" spans="1:18" ht="15" customHeight="1">
      <c r="A2964" s="17" t="s">
        <v>433</v>
      </c>
      <c r="B2964" s="17" t="s">
        <v>288</v>
      </c>
      <c r="C2964" s="17" t="s">
        <v>36</v>
      </c>
      <c r="D2964" s="17" t="s">
        <v>42</v>
      </c>
      <c r="E2964" s="96" t="s">
        <v>38</v>
      </c>
      <c r="F2964" s="96" t="s">
        <v>38</v>
      </c>
      <c r="G2964" s="19">
        <v>0</v>
      </c>
      <c r="H2964" s="96" t="s">
        <v>38</v>
      </c>
      <c r="I2964" s="96" t="s">
        <v>38</v>
      </c>
      <c r="J2964" s="19">
        <v>0</v>
      </c>
      <c r="K2964" s="19">
        <v>0</v>
      </c>
      <c r="L2964" t="str">
        <f>VLOOKUP(LEFT(A2964,FIND("-",A2964)-1),MASTER!A:C,2,FALSE())</f>
        <v>Silver</v>
      </c>
      <c r="M2964" t="str">
        <f>VLOOKUP(LEFT(A2964,FIND("-",A2964)-1),MASTER!A:C,3,FALSE())</f>
        <v>Sale</v>
      </c>
      <c r="N2964" t="str">
        <f t="shared" si="243"/>
        <v/>
      </c>
      <c r="O2964" t="str">
        <f t="shared" si="244"/>
        <v/>
      </c>
      <c r="P2964">
        <f t="shared" si="245"/>
        <v>0</v>
      </c>
      <c r="Q2964">
        <f t="shared" si="246"/>
        <v>0</v>
      </c>
      <c r="R2964">
        <f t="shared" si="247"/>
        <v>0</v>
      </c>
    </row>
    <row r="2965" spans="1:18" ht="15" customHeight="1">
      <c r="A2965" s="17" t="s">
        <v>433</v>
      </c>
      <c r="B2965" s="17" t="s">
        <v>288</v>
      </c>
      <c r="C2965" s="17" t="s">
        <v>36</v>
      </c>
      <c r="D2965" s="17" t="s">
        <v>43</v>
      </c>
      <c r="E2965" s="96" t="s">
        <v>38</v>
      </c>
      <c r="F2965" s="96" t="s">
        <v>38</v>
      </c>
      <c r="G2965" s="19">
        <v>122249</v>
      </c>
      <c r="H2965" s="96" t="s">
        <v>38</v>
      </c>
      <c r="I2965" s="96" t="s">
        <v>38</v>
      </c>
      <c r="J2965" s="19">
        <v>0</v>
      </c>
      <c r="K2965" s="19">
        <v>0</v>
      </c>
      <c r="L2965" t="str">
        <f>VLOOKUP(LEFT(A2965,FIND("-",A2965)-1),MASTER!A:C,2,FALSE())</f>
        <v>Silver</v>
      </c>
      <c r="M2965" t="str">
        <f>VLOOKUP(LEFT(A2965,FIND("-",A2965)-1),MASTER!A:C,3,FALSE())</f>
        <v>Sale</v>
      </c>
      <c r="N2965" t="str">
        <f t="shared" si="243"/>
        <v/>
      </c>
      <c r="O2965" t="str">
        <f t="shared" si="244"/>
        <v/>
      </c>
      <c r="P2965">
        <f t="shared" si="245"/>
        <v>0</v>
      </c>
      <c r="Q2965">
        <f t="shared" si="246"/>
        <v>0</v>
      </c>
      <c r="R2965">
        <f t="shared" si="247"/>
        <v>0</v>
      </c>
    </row>
    <row r="2966" spans="1:18" ht="15" customHeight="1">
      <c r="A2966" s="17" t="s">
        <v>434</v>
      </c>
      <c r="B2966" s="17" t="s">
        <v>288</v>
      </c>
      <c r="C2966" s="17" t="s">
        <v>36</v>
      </c>
      <c r="D2966" s="17" t="s">
        <v>37</v>
      </c>
      <c r="E2966" s="96" t="s">
        <v>38</v>
      </c>
      <c r="F2966" s="19">
        <v>0</v>
      </c>
      <c r="G2966" s="19">
        <v>0</v>
      </c>
      <c r="H2966" s="97">
        <v>786.00699999999995</v>
      </c>
      <c r="I2966" s="19">
        <v>81.23</v>
      </c>
      <c r="J2966" s="19">
        <v>46607.79</v>
      </c>
      <c r="K2966" s="19">
        <v>46607.79</v>
      </c>
      <c r="L2966" t="str">
        <f>VLOOKUP(LEFT(A2966,FIND("-",A2966)-1),MASTER!A:C,2,FALSE())</f>
        <v>Silver</v>
      </c>
      <c r="M2966" t="str">
        <f>VLOOKUP(LEFT(A2966,FIND("-",A2966)-1),MASTER!A:C,3,FALSE())</f>
        <v>Sale</v>
      </c>
      <c r="N2966">
        <f t="shared" si="243"/>
        <v>786.00699999999995</v>
      </c>
      <c r="O2966">
        <f t="shared" si="244"/>
        <v>81.23</v>
      </c>
      <c r="P2966">
        <f t="shared" si="245"/>
        <v>63847.349000000002</v>
      </c>
      <c r="Q2966">
        <f t="shared" si="246"/>
        <v>63847.349000000002</v>
      </c>
      <c r="R2966">
        <f t="shared" si="247"/>
        <v>0</v>
      </c>
    </row>
    <row r="2967" spans="1:18" ht="15" customHeight="1">
      <c r="A2967" s="17" t="s">
        <v>434</v>
      </c>
      <c r="B2967" s="17" t="s">
        <v>288</v>
      </c>
      <c r="C2967" s="17" t="s">
        <v>36</v>
      </c>
      <c r="D2967" s="17" t="s">
        <v>39</v>
      </c>
      <c r="E2967" s="96" t="s">
        <v>38</v>
      </c>
      <c r="F2967" s="96" t="s">
        <v>38</v>
      </c>
      <c r="G2967" s="19">
        <v>0</v>
      </c>
      <c r="H2967" s="96" t="s">
        <v>38</v>
      </c>
      <c r="I2967" s="96" t="s">
        <v>38</v>
      </c>
      <c r="J2967" s="19">
        <v>9173.7000000000007</v>
      </c>
      <c r="K2967" s="19">
        <v>9173.7000000000007</v>
      </c>
      <c r="L2967" t="str">
        <f>VLOOKUP(LEFT(A2967,FIND("-",A2967)-1),MASTER!A:C,2,FALSE())</f>
        <v>Silver</v>
      </c>
      <c r="M2967" t="str">
        <f>VLOOKUP(LEFT(A2967,FIND("-",A2967)-1),MASTER!A:C,3,FALSE())</f>
        <v>Sale</v>
      </c>
      <c r="N2967" t="str">
        <f t="shared" si="243"/>
        <v/>
      </c>
      <c r="O2967" t="str">
        <f t="shared" si="244"/>
        <v/>
      </c>
      <c r="P2967">
        <f t="shared" si="245"/>
        <v>0</v>
      </c>
      <c r="Q2967">
        <f t="shared" si="246"/>
        <v>0</v>
      </c>
      <c r="R2967">
        <f t="shared" si="247"/>
        <v>0</v>
      </c>
    </row>
    <row r="2968" spans="1:18" ht="15" customHeight="1">
      <c r="A2968" s="17" t="s">
        <v>434</v>
      </c>
      <c r="B2968" s="17" t="s">
        <v>288</v>
      </c>
      <c r="C2968" s="17" t="s">
        <v>36</v>
      </c>
      <c r="D2968" s="17" t="s">
        <v>44</v>
      </c>
      <c r="E2968" s="96" t="s">
        <v>38</v>
      </c>
      <c r="F2968" s="96" t="s">
        <v>38</v>
      </c>
      <c r="G2968" s="19">
        <v>0</v>
      </c>
      <c r="H2968" s="96" t="s">
        <v>38</v>
      </c>
      <c r="I2968" s="96" t="s">
        <v>38</v>
      </c>
      <c r="J2968" s="19">
        <v>17237.759999999998</v>
      </c>
      <c r="K2968" s="19">
        <v>17237.759999999998</v>
      </c>
      <c r="L2968" t="str">
        <f>VLOOKUP(LEFT(A2968,FIND("-",A2968)-1),MASTER!A:C,2,FALSE())</f>
        <v>Silver</v>
      </c>
      <c r="M2968" t="str">
        <f>VLOOKUP(LEFT(A2968,FIND("-",A2968)-1),MASTER!A:C,3,FALSE())</f>
        <v>Sale</v>
      </c>
      <c r="N2968" t="str">
        <f t="shared" si="243"/>
        <v/>
      </c>
      <c r="O2968" t="str">
        <f t="shared" si="244"/>
        <v/>
      </c>
      <c r="P2968">
        <f t="shared" si="245"/>
        <v>0</v>
      </c>
      <c r="Q2968">
        <f t="shared" si="246"/>
        <v>0</v>
      </c>
      <c r="R2968">
        <f t="shared" si="247"/>
        <v>0</v>
      </c>
    </row>
    <row r="2969" spans="1:18" ht="15" customHeight="1">
      <c r="A2969" s="17" t="s">
        <v>434</v>
      </c>
      <c r="B2969" s="17" t="s">
        <v>288</v>
      </c>
      <c r="C2969" s="17" t="s">
        <v>36</v>
      </c>
      <c r="D2969" s="17" t="s">
        <v>45</v>
      </c>
      <c r="E2969" s="96" t="s">
        <v>38</v>
      </c>
      <c r="F2969" s="96" t="s">
        <v>38</v>
      </c>
      <c r="G2969" s="19">
        <v>0</v>
      </c>
      <c r="H2969" s="96" t="s">
        <v>38</v>
      </c>
      <c r="I2969" s="96" t="s">
        <v>38</v>
      </c>
      <c r="J2969" s="19">
        <v>2754.59</v>
      </c>
      <c r="K2969" s="19">
        <v>2754.59</v>
      </c>
      <c r="L2969" t="str">
        <f>VLOOKUP(LEFT(A2969,FIND("-",A2969)-1),MASTER!A:C,2,FALSE())</f>
        <v>Silver</v>
      </c>
      <c r="M2969" t="str">
        <f>VLOOKUP(LEFT(A2969,FIND("-",A2969)-1),MASTER!A:C,3,FALSE())</f>
        <v>Sale</v>
      </c>
      <c r="N2969" t="str">
        <f t="shared" si="243"/>
        <v/>
      </c>
      <c r="O2969" t="str">
        <f t="shared" si="244"/>
        <v/>
      </c>
      <c r="P2969">
        <f t="shared" si="245"/>
        <v>0</v>
      </c>
      <c r="Q2969">
        <f t="shared" si="246"/>
        <v>0</v>
      </c>
      <c r="R2969">
        <f t="shared" si="247"/>
        <v>0</v>
      </c>
    </row>
    <row r="2970" spans="1:18" ht="15" customHeight="1">
      <c r="A2970" s="17" t="s">
        <v>434</v>
      </c>
      <c r="B2970" s="17" t="s">
        <v>288</v>
      </c>
      <c r="C2970" s="17" t="s">
        <v>36</v>
      </c>
      <c r="D2970" s="17" t="s">
        <v>40</v>
      </c>
      <c r="E2970" s="96" t="s">
        <v>38</v>
      </c>
      <c r="F2970" s="96" t="s">
        <v>38</v>
      </c>
      <c r="G2970" s="19">
        <v>0</v>
      </c>
      <c r="H2970" s="96" t="s">
        <v>38</v>
      </c>
      <c r="I2970" s="96" t="s">
        <v>38</v>
      </c>
      <c r="J2970" s="19">
        <v>699.12</v>
      </c>
      <c r="K2970" s="19">
        <v>0</v>
      </c>
      <c r="L2970" t="str">
        <f>VLOOKUP(LEFT(A2970,FIND("-",A2970)-1),MASTER!A:C,2,FALSE())</f>
        <v>Silver</v>
      </c>
      <c r="M2970" t="str">
        <f>VLOOKUP(LEFT(A2970,FIND("-",A2970)-1),MASTER!A:C,3,FALSE())</f>
        <v>Sale</v>
      </c>
      <c r="N2970" t="str">
        <f t="shared" si="243"/>
        <v/>
      </c>
      <c r="O2970" t="str">
        <f t="shared" si="244"/>
        <v/>
      </c>
      <c r="P2970">
        <f t="shared" si="245"/>
        <v>0</v>
      </c>
      <c r="Q2970">
        <f t="shared" si="246"/>
        <v>0</v>
      </c>
      <c r="R2970">
        <f t="shared" si="247"/>
        <v>0</v>
      </c>
    </row>
    <row r="2971" spans="1:18" ht="15" customHeight="1">
      <c r="A2971" s="17" t="s">
        <v>434</v>
      </c>
      <c r="B2971" s="17" t="s">
        <v>288</v>
      </c>
      <c r="C2971" s="17" t="s">
        <v>36</v>
      </c>
      <c r="D2971" s="17" t="s">
        <v>41</v>
      </c>
      <c r="E2971" s="96" t="s">
        <v>38</v>
      </c>
      <c r="F2971" s="96" t="s">
        <v>38</v>
      </c>
      <c r="G2971" s="19">
        <v>0</v>
      </c>
      <c r="H2971" s="96" t="s">
        <v>38</v>
      </c>
      <c r="I2971" s="96" t="s">
        <v>38</v>
      </c>
      <c r="J2971" s="19">
        <v>699.12</v>
      </c>
      <c r="K2971" s="19">
        <v>0</v>
      </c>
      <c r="L2971" t="str">
        <f>VLOOKUP(LEFT(A2971,FIND("-",A2971)-1),MASTER!A:C,2,FALSE())</f>
        <v>Silver</v>
      </c>
      <c r="M2971" t="str">
        <f>VLOOKUP(LEFT(A2971,FIND("-",A2971)-1),MASTER!A:C,3,FALSE())</f>
        <v>Sale</v>
      </c>
      <c r="N2971" t="str">
        <f t="shared" si="243"/>
        <v/>
      </c>
      <c r="O2971" t="str">
        <f t="shared" si="244"/>
        <v/>
      </c>
      <c r="P2971">
        <f t="shared" si="245"/>
        <v>0</v>
      </c>
      <c r="Q2971">
        <f t="shared" si="246"/>
        <v>0</v>
      </c>
      <c r="R2971">
        <f t="shared" si="247"/>
        <v>0</v>
      </c>
    </row>
    <row r="2972" spans="1:18" ht="15" customHeight="1">
      <c r="A2972" s="17" t="s">
        <v>434</v>
      </c>
      <c r="B2972" s="17" t="s">
        <v>288</v>
      </c>
      <c r="C2972" s="17" t="s">
        <v>36</v>
      </c>
      <c r="D2972" s="17" t="s">
        <v>40</v>
      </c>
      <c r="E2972" s="96" t="s">
        <v>38</v>
      </c>
      <c r="F2972" s="96" t="s">
        <v>38</v>
      </c>
      <c r="G2972" s="19">
        <v>0</v>
      </c>
      <c r="H2972" s="96" t="s">
        <v>38</v>
      </c>
      <c r="I2972" s="96" t="s">
        <v>38</v>
      </c>
      <c r="J2972" s="19">
        <v>137.61000000000001</v>
      </c>
      <c r="K2972" s="19">
        <v>0</v>
      </c>
      <c r="L2972" t="str">
        <f>VLOOKUP(LEFT(A2972,FIND("-",A2972)-1),MASTER!A:C,2,FALSE())</f>
        <v>Silver</v>
      </c>
      <c r="M2972" t="str">
        <f>VLOOKUP(LEFT(A2972,FIND("-",A2972)-1),MASTER!A:C,3,FALSE())</f>
        <v>Sale</v>
      </c>
      <c r="N2972" t="str">
        <f t="shared" si="243"/>
        <v/>
      </c>
      <c r="O2972" t="str">
        <f t="shared" si="244"/>
        <v/>
      </c>
      <c r="P2972">
        <f t="shared" si="245"/>
        <v>0</v>
      </c>
      <c r="Q2972">
        <f t="shared" si="246"/>
        <v>0</v>
      </c>
      <c r="R2972">
        <f t="shared" si="247"/>
        <v>0</v>
      </c>
    </row>
    <row r="2973" spans="1:18" ht="15" customHeight="1">
      <c r="A2973" s="17" t="s">
        <v>434</v>
      </c>
      <c r="B2973" s="17" t="s">
        <v>288</v>
      </c>
      <c r="C2973" s="17" t="s">
        <v>36</v>
      </c>
      <c r="D2973" s="17" t="s">
        <v>41</v>
      </c>
      <c r="E2973" s="96" t="s">
        <v>38</v>
      </c>
      <c r="F2973" s="96" t="s">
        <v>38</v>
      </c>
      <c r="G2973" s="19">
        <v>0</v>
      </c>
      <c r="H2973" s="96" t="s">
        <v>38</v>
      </c>
      <c r="I2973" s="96" t="s">
        <v>38</v>
      </c>
      <c r="J2973" s="19">
        <v>137.61000000000001</v>
      </c>
      <c r="K2973" s="19">
        <v>0</v>
      </c>
      <c r="L2973" t="str">
        <f>VLOOKUP(LEFT(A2973,FIND("-",A2973)-1),MASTER!A:C,2,FALSE())</f>
        <v>Silver</v>
      </c>
      <c r="M2973" t="str">
        <f>VLOOKUP(LEFT(A2973,FIND("-",A2973)-1),MASTER!A:C,3,FALSE())</f>
        <v>Sale</v>
      </c>
      <c r="N2973" t="str">
        <f t="shared" si="243"/>
        <v/>
      </c>
      <c r="O2973" t="str">
        <f t="shared" si="244"/>
        <v/>
      </c>
      <c r="P2973">
        <f t="shared" si="245"/>
        <v>0</v>
      </c>
      <c r="Q2973">
        <f t="shared" si="246"/>
        <v>0</v>
      </c>
      <c r="R2973">
        <f t="shared" si="247"/>
        <v>0</v>
      </c>
    </row>
    <row r="2974" spans="1:18" ht="15" customHeight="1">
      <c r="A2974" s="17" t="s">
        <v>434</v>
      </c>
      <c r="B2974" s="17" t="s">
        <v>288</v>
      </c>
      <c r="C2974" s="17" t="s">
        <v>36</v>
      </c>
      <c r="D2974" s="17" t="s">
        <v>46</v>
      </c>
      <c r="E2974" s="96" t="s">
        <v>38</v>
      </c>
      <c r="F2974" s="96" t="s">
        <v>38</v>
      </c>
      <c r="G2974" s="19">
        <v>0</v>
      </c>
      <c r="H2974" s="96" t="s">
        <v>38</v>
      </c>
      <c r="I2974" s="96" t="s">
        <v>38</v>
      </c>
      <c r="J2974" s="19">
        <v>258.57</v>
      </c>
      <c r="K2974" s="19">
        <v>0</v>
      </c>
      <c r="L2974" t="str">
        <f>VLOOKUP(LEFT(A2974,FIND("-",A2974)-1),MASTER!A:C,2,FALSE())</f>
        <v>Silver</v>
      </c>
      <c r="M2974" t="str">
        <f>VLOOKUP(LEFT(A2974,FIND("-",A2974)-1),MASTER!A:C,3,FALSE())</f>
        <v>Sale</v>
      </c>
      <c r="N2974" t="str">
        <f t="shared" si="243"/>
        <v/>
      </c>
      <c r="O2974" t="str">
        <f t="shared" si="244"/>
        <v/>
      </c>
      <c r="P2974">
        <f t="shared" si="245"/>
        <v>0</v>
      </c>
      <c r="Q2974">
        <f t="shared" si="246"/>
        <v>0</v>
      </c>
      <c r="R2974">
        <f t="shared" si="247"/>
        <v>0</v>
      </c>
    </row>
    <row r="2975" spans="1:18" ht="15" customHeight="1">
      <c r="A2975" s="17" t="s">
        <v>434</v>
      </c>
      <c r="B2975" s="17" t="s">
        <v>288</v>
      </c>
      <c r="C2975" s="17" t="s">
        <v>36</v>
      </c>
      <c r="D2975" s="17" t="s">
        <v>47</v>
      </c>
      <c r="E2975" s="96" t="s">
        <v>38</v>
      </c>
      <c r="F2975" s="96" t="s">
        <v>38</v>
      </c>
      <c r="G2975" s="19">
        <v>0</v>
      </c>
      <c r="H2975" s="96" t="s">
        <v>38</v>
      </c>
      <c r="I2975" s="96" t="s">
        <v>38</v>
      </c>
      <c r="J2975" s="19">
        <v>258.57</v>
      </c>
      <c r="K2975" s="19">
        <v>0</v>
      </c>
      <c r="L2975" t="str">
        <f>VLOOKUP(LEFT(A2975,FIND("-",A2975)-1),MASTER!A:C,2,FALSE())</f>
        <v>Silver</v>
      </c>
      <c r="M2975" t="str">
        <f>VLOOKUP(LEFT(A2975,FIND("-",A2975)-1),MASTER!A:C,3,FALSE())</f>
        <v>Sale</v>
      </c>
      <c r="N2975" t="str">
        <f t="shared" si="243"/>
        <v/>
      </c>
      <c r="O2975" t="str">
        <f t="shared" si="244"/>
        <v/>
      </c>
      <c r="P2975">
        <f t="shared" si="245"/>
        <v>0</v>
      </c>
      <c r="Q2975">
        <f t="shared" si="246"/>
        <v>0</v>
      </c>
      <c r="R2975">
        <f t="shared" si="247"/>
        <v>0</v>
      </c>
    </row>
    <row r="2976" spans="1:18" ht="15" customHeight="1">
      <c r="A2976" s="17" t="s">
        <v>434</v>
      </c>
      <c r="B2976" s="17" t="s">
        <v>288</v>
      </c>
      <c r="C2976" s="17" t="s">
        <v>36</v>
      </c>
      <c r="D2976" s="17" t="s">
        <v>46</v>
      </c>
      <c r="E2976" s="96" t="s">
        <v>38</v>
      </c>
      <c r="F2976" s="96" t="s">
        <v>38</v>
      </c>
      <c r="G2976" s="19">
        <v>0</v>
      </c>
      <c r="H2976" s="96" t="s">
        <v>38</v>
      </c>
      <c r="I2976" s="96" t="s">
        <v>38</v>
      </c>
      <c r="J2976" s="19">
        <v>41.32</v>
      </c>
      <c r="K2976" s="19">
        <v>0</v>
      </c>
      <c r="L2976" t="str">
        <f>VLOOKUP(LEFT(A2976,FIND("-",A2976)-1),MASTER!A:C,2,FALSE())</f>
        <v>Silver</v>
      </c>
      <c r="M2976" t="str">
        <f>VLOOKUP(LEFT(A2976,FIND("-",A2976)-1),MASTER!A:C,3,FALSE())</f>
        <v>Sale</v>
      </c>
      <c r="N2976" t="str">
        <f t="shared" si="243"/>
        <v/>
      </c>
      <c r="O2976" t="str">
        <f t="shared" si="244"/>
        <v/>
      </c>
      <c r="P2976">
        <f t="shared" si="245"/>
        <v>0</v>
      </c>
      <c r="Q2976">
        <f t="shared" si="246"/>
        <v>0</v>
      </c>
      <c r="R2976">
        <f t="shared" si="247"/>
        <v>0</v>
      </c>
    </row>
    <row r="2977" spans="1:18" ht="15" customHeight="1">
      <c r="A2977" s="17" t="s">
        <v>434</v>
      </c>
      <c r="B2977" s="17" t="s">
        <v>288</v>
      </c>
      <c r="C2977" s="17" t="s">
        <v>36</v>
      </c>
      <c r="D2977" s="17" t="s">
        <v>47</v>
      </c>
      <c r="E2977" s="96" t="s">
        <v>38</v>
      </c>
      <c r="F2977" s="96" t="s">
        <v>38</v>
      </c>
      <c r="G2977" s="19">
        <v>0</v>
      </c>
      <c r="H2977" s="96" t="s">
        <v>38</v>
      </c>
      <c r="I2977" s="96" t="s">
        <v>38</v>
      </c>
      <c r="J2977" s="19">
        <v>41.32</v>
      </c>
      <c r="K2977" s="19">
        <v>0</v>
      </c>
      <c r="L2977" t="str">
        <f>VLOOKUP(LEFT(A2977,FIND("-",A2977)-1),MASTER!A:C,2,FALSE())</f>
        <v>Silver</v>
      </c>
      <c r="M2977" t="str">
        <f>VLOOKUP(LEFT(A2977,FIND("-",A2977)-1),MASTER!A:C,3,FALSE())</f>
        <v>Sale</v>
      </c>
      <c r="N2977" t="str">
        <f t="shared" si="243"/>
        <v/>
      </c>
      <c r="O2977" t="str">
        <f t="shared" si="244"/>
        <v/>
      </c>
      <c r="P2977">
        <f t="shared" si="245"/>
        <v>0</v>
      </c>
      <c r="Q2977">
        <f t="shared" si="246"/>
        <v>0</v>
      </c>
      <c r="R2977">
        <f t="shared" si="247"/>
        <v>0</v>
      </c>
    </row>
    <row r="2978" spans="1:18" ht="15" customHeight="1">
      <c r="A2978" s="17" t="s">
        <v>434</v>
      </c>
      <c r="B2978" s="17" t="s">
        <v>288</v>
      </c>
      <c r="C2978" s="17" t="s">
        <v>36</v>
      </c>
      <c r="D2978" s="17" t="s">
        <v>42</v>
      </c>
      <c r="E2978" s="96" t="s">
        <v>38</v>
      </c>
      <c r="F2978" s="96" t="s">
        <v>38</v>
      </c>
      <c r="G2978" s="19">
        <v>0.08</v>
      </c>
      <c r="H2978" s="96" t="s">
        <v>38</v>
      </c>
      <c r="I2978" s="96" t="s">
        <v>38</v>
      </c>
      <c r="J2978" s="19">
        <v>0</v>
      </c>
      <c r="K2978" s="19">
        <v>0</v>
      </c>
      <c r="L2978" t="str">
        <f>VLOOKUP(LEFT(A2978,FIND("-",A2978)-1),MASTER!A:C,2,FALSE())</f>
        <v>Silver</v>
      </c>
      <c r="M2978" t="str">
        <f>VLOOKUP(LEFT(A2978,FIND("-",A2978)-1),MASTER!A:C,3,FALSE())</f>
        <v>Sale</v>
      </c>
      <c r="N2978" t="str">
        <f t="shared" ref="N2978:N3021" si="248">IF(M2978="SALE",H2978,IF(M2978="Purchase",E2978,"False"))</f>
        <v/>
      </c>
      <c r="O2978" t="str">
        <f t="shared" ref="O2978:O3021" si="249">IF(M2978="SALE",I2978,IF(M2978="Purchase",F2978,"False"))</f>
        <v/>
      </c>
      <c r="P2978">
        <f t="shared" ref="P2978:P3021" si="250">IF(AND(N2978="",O2978=""),0,ROUND(N2978*O2978,3))</f>
        <v>0</v>
      </c>
      <c r="Q2978">
        <f t="shared" ref="Q2978:Q3021" si="251">IF(M2978="SALE",P2978,IF(M2978="Purchase",0,"FALSE"))</f>
        <v>0</v>
      </c>
      <c r="R2978">
        <f t="shared" ref="R2978:R3021" si="252">IF(M2978="Purchase",P2978,IF(M2978="Sale",0,"FALSE"))</f>
        <v>0</v>
      </c>
    </row>
    <row r="2979" spans="1:18" ht="15" customHeight="1">
      <c r="A2979" s="17" t="s">
        <v>434</v>
      </c>
      <c r="B2979" s="17" t="s">
        <v>288</v>
      </c>
      <c r="C2979" s="17" t="s">
        <v>36</v>
      </c>
      <c r="D2979" s="17" t="s">
        <v>43</v>
      </c>
      <c r="E2979" s="96" t="s">
        <v>38</v>
      </c>
      <c r="F2979" s="96" t="s">
        <v>38</v>
      </c>
      <c r="G2979" s="19">
        <v>78047</v>
      </c>
      <c r="H2979" s="96" t="s">
        <v>38</v>
      </c>
      <c r="I2979" s="96" t="s">
        <v>38</v>
      </c>
      <c r="J2979" s="19">
        <v>0</v>
      </c>
      <c r="K2979" s="19">
        <v>0</v>
      </c>
      <c r="L2979" t="str">
        <f>VLOOKUP(LEFT(A2979,FIND("-",A2979)-1),MASTER!A:C,2,FALSE())</f>
        <v>Silver</v>
      </c>
      <c r="M2979" t="str">
        <f>VLOOKUP(LEFT(A2979,FIND("-",A2979)-1),MASTER!A:C,3,FALSE())</f>
        <v>Sale</v>
      </c>
      <c r="N2979" t="str">
        <f t="shared" si="248"/>
        <v/>
      </c>
      <c r="O2979" t="str">
        <f t="shared" si="249"/>
        <v/>
      </c>
      <c r="P2979">
        <f t="shared" si="250"/>
        <v>0</v>
      </c>
      <c r="Q2979">
        <f t="shared" si="251"/>
        <v>0</v>
      </c>
      <c r="R2979">
        <f t="shared" si="252"/>
        <v>0</v>
      </c>
    </row>
    <row r="2980" spans="1:18" ht="15" customHeight="1">
      <c r="A2980" s="17" t="s">
        <v>435</v>
      </c>
      <c r="B2980" s="17" t="s">
        <v>288</v>
      </c>
      <c r="C2980" s="17" t="s">
        <v>36</v>
      </c>
      <c r="D2980" s="17" t="s">
        <v>37</v>
      </c>
      <c r="E2980" s="96" t="s">
        <v>38</v>
      </c>
      <c r="F2980" s="19">
        <v>0</v>
      </c>
      <c r="G2980" s="19">
        <v>0</v>
      </c>
      <c r="H2980" s="97">
        <v>51.113999999999997</v>
      </c>
      <c r="I2980" s="19">
        <v>81.23</v>
      </c>
      <c r="J2980" s="19">
        <v>10508.17</v>
      </c>
      <c r="K2980" s="19">
        <v>10508.17</v>
      </c>
      <c r="L2980" t="str">
        <f>VLOOKUP(LEFT(A2980,FIND("-",A2980)-1),MASTER!A:C,2,FALSE())</f>
        <v>Silver</v>
      </c>
      <c r="M2980" t="str">
        <f>VLOOKUP(LEFT(A2980,FIND("-",A2980)-1),MASTER!A:C,3,FALSE())</f>
        <v>Sale</v>
      </c>
      <c r="N2980">
        <f t="shared" si="248"/>
        <v>51.113999999999997</v>
      </c>
      <c r="O2980">
        <f t="shared" si="249"/>
        <v>81.23</v>
      </c>
      <c r="P2980">
        <f t="shared" si="250"/>
        <v>4151.99</v>
      </c>
      <c r="Q2980">
        <f t="shared" si="251"/>
        <v>4151.99</v>
      </c>
      <c r="R2980">
        <f t="shared" si="252"/>
        <v>0</v>
      </c>
    </row>
    <row r="2981" spans="1:18" ht="15" customHeight="1">
      <c r="A2981" s="17" t="s">
        <v>435</v>
      </c>
      <c r="B2981" s="17" t="s">
        <v>288</v>
      </c>
      <c r="C2981" s="17" t="s">
        <v>36</v>
      </c>
      <c r="D2981" s="17" t="s">
        <v>40</v>
      </c>
      <c r="E2981" s="96" t="s">
        <v>38</v>
      </c>
      <c r="F2981" s="96" t="s">
        <v>38</v>
      </c>
      <c r="G2981" s="19">
        <v>0</v>
      </c>
      <c r="H2981" s="96" t="s">
        <v>38</v>
      </c>
      <c r="I2981" s="96" t="s">
        <v>38</v>
      </c>
      <c r="J2981" s="19">
        <v>157.62</v>
      </c>
      <c r="K2981" s="19">
        <v>0</v>
      </c>
      <c r="L2981" t="str">
        <f>VLOOKUP(LEFT(A2981,FIND("-",A2981)-1),MASTER!A:C,2,FALSE())</f>
        <v>Silver</v>
      </c>
      <c r="M2981" t="str">
        <f>VLOOKUP(LEFT(A2981,FIND("-",A2981)-1),MASTER!A:C,3,FALSE())</f>
        <v>Sale</v>
      </c>
      <c r="N2981" t="str">
        <f t="shared" si="248"/>
        <v/>
      </c>
      <c r="O2981" t="str">
        <f t="shared" si="249"/>
        <v/>
      </c>
      <c r="P2981">
        <f t="shared" si="250"/>
        <v>0</v>
      </c>
      <c r="Q2981">
        <f t="shared" si="251"/>
        <v>0</v>
      </c>
      <c r="R2981">
        <f t="shared" si="252"/>
        <v>0</v>
      </c>
    </row>
    <row r="2982" spans="1:18" ht="15" customHeight="1">
      <c r="A2982" s="17" t="s">
        <v>435</v>
      </c>
      <c r="B2982" s="17" t="s">
        <v>288</v>
      </c>
      <c r="C2982" s="17" t="s">
        <v>36</v>
      </c>
      <c r="D2982" s="17" t="s">
        <v>41</v>
      </c>
      <c r="E2982" s="96" t="s">
        <v>38</v>
      </c>
      <c r="F2982" s="96" t="s">
        <v>38</v>
      </c>
      <c r="G2982" s="19">
        <v>0</v>
      </c>
      <c r="H2982" s="96" t="s">
        <v>38</v>
      </c>
      <c r="I2982" s="96" t="s">
        <v>38</v>
      </c>
      <c r="J2982" s="19">
        <v>157.62</v>
      </c>
      <c r="K2982" s="19">
        <v>0</v>
      </c>
      <c r="L2982" t="str">
        <f>VLOOKUP(LEFT(A2982,FIND("-",A2982)-1),MASTER!A:C,2,FALSE())</f>
        <v>Silver</v>
      </c>
      <c r="M2982" t="str">
        <f>VLOOKUP(LEFT(A2982,FIND("-",A2982)-1),MASTER!A:C,3,FALSE())</f>
        <v>Sale</v>
      </c>
      <c r="N2982" t="str">
        <f t="shared" si="248"/>
        <v/>
      </c>
      <c r="O2982" t="str">
        <f t="shared" si="249"/>
        <v/>
      </c>
      <c r="P2982">
        <f t="shared" si="250"/>
        <v>0</v>
      </c>
      <c r="Q2982">
        <f t="shared" si="251"/>
        <v>0</v>
      </c>
      <c r="R2982">
        <f t="shared" si="252"/>
        <v>0</v>
      </c>
    </row>
    <row r="2983" spans="1:18" ht="15" customHeight="1">
      <c r="A2983" s="17" t="s">
        <v>435</v>
      </c>
      <c r="B2983" s="17" t="s">
        <v>288</v>
      </c>
      <c r="C2983" s="17" t="s">
        <v>36</v>
      </c>
      <c r="D2983" s="17" t="s">
        <v>42</v>
      </c>
      <c r="E2983" s="96" t="s">
        <v>38</v>
      </c>
      <c r="F2983" s="96" t="s">
        <v>38</v>
      </c>
      <c r="G2983" s="19">
        <v>0.41</v>
      </c>
      <c r="H2983" s="96" t="s">
        <v>38</v>
      </c>
      <c r="I2983" s="96" t="s">
        <v>38</v>
      </c>
      <c r="J2983" s="19">
        <v>0</v>
      </c>
      <c r="K2983" s="19">
        <v>0</v>
      </c>
      <c r="L2983" t="str">
        <f>VLOOKUP(LEFT(A2983,FIND("-",A2983)-1),MASTER!A:C,2,FALSE())</f>
        <v>Silver</v>
      </c>
      <c r="M2983" t="str">
        <f>VLOOKUP(LEFT(A2983,FIND("-",A2983)-1),MASTER!A:C,3,FALSE())</f>
        <v>Sale</v>
      </c>
      <c r="N2983" t="str">
        <f t="shared" si="248"/>
        <v/>
      </c>
      <c r="O2983" t="str">
        <f t="shared" si="249"/>
        <v/>
      </c>
      <c r="P2983">
        <f t="shared" si="250"/>
        <v>0</v>
      </c>
      <c r="Q2983">
        <f t="shared" si="251"/>
        <v>0</v>
      </c>
      <c r="R2983">
        <f t="shared" si="252"/>
        <v>0</v>
      </c>
    </row>
    <row r="2984" spans="1:18" ht="15" customHeight="1">
      <c r="A2984" s="17" t="s">
        <v>435</v>
      </c>
      <c r="B2984" s="17" t="s">
        <v>288</v>
      </c>
      <c r="C2984" s="17" t="s">
        <v>36</v>
      </c>
      <c r="D2984" s="17" t="s">
        <v>43</v>
      </c>
      <c r="E2984" s="96" t="s">
        <v>38</v>
      </c>
      <c r="F2984" s="96" t="s">
        <v>38</v>
      </c>
      <c r="G2984" s="19">
        <v>10823</v>
      </c>
      <c r="H2984" s="96" t="s">
        <v>38</v>
      </c>
      <c r="I2984" s="96" t="s">
        <v>38</v>
      </c>
      <c r="J2984" s="19">
        <v>0</v>
      </c>
      <c r="K2984" s="19">
        <v>0</v>
      </c>
      <c r="L2984" t="str">
        <f>VLOOKUP(LEFT(A2984,FIND("-",A2984)-1),MASTER!A:C,2,FALSE())</f>
        <v>Silver</v>
      </c>
      <c r="M2984" t="str">
        <f>VLOOKUP(LEFT(A2984,FIND("-",A2984)-1),MASTER!A:C,3,FALSE())</f>
        <v>Sale</v>
      </c>
      <c r="N2984" t="str">
        <f t="shared" si="248"/>
        <v/>
      </c>
      <c r="O2984" t="str">
        <f t="shared" si="249"/>
        <v/>
      </c>
      <c r="P2984">
        <f t="shared" si="250"/>
        <v>0</v>
      </c>
      <c r="Q2984">
        <f t="shared" si="251"/>
        <v>0</v>
      </c>
      <c r="R2984">
        <f t="shared" si="252"/>
        <v>0</v>
      </c>
    </row>
    <row r="2985" spans="1:18" ht="15" customHeight="1">
      <c r="A2985" s="17" t="s">
        <v>436</v>
      </c>
      <c r="B2985" s="17" t="s">
        <v>288</v>
      </c>
      <c r="C2985" s="17" t="s">
        <v>36</v>
      </c>
      <c r="D2985" s="17" t="s">
        <v>37</v>
      </c>
      <c r="E2985" s="96" t="s">
        <v>38</v>
      </c>
      <c r="F2985" s="19">
        <v>0</v>
      </c>
      <c r="G2985" s="19">
        <v>0</v>
      </c>
      <c r="H2985" s="97">
        <v>465.32299999999998</v>
      </c>
      <c r="I2985" s="19">
        <v>81.23</v>
      </c>
      <c r="J2985" s="19">
        <v>33280.239999999998</v>
      </c>
      <c r="K2985" s="19">
        <v>33280.239999999998</v>
      </c>
      <c r="L2985" t="str">
        <f>VLOOKUP(LEFT(A2985,FIND("-",A2985)-1),MASTER!A:C,2,FALSE())</f>
        <v>Silver</v>
      </c>
      <c r="M2985" t="str">
        <f>VLOOKUP(LEFT(A2985,FIND("-",A2985)-1),MASTER!A:C,3,FALSE())</f>
        <v>Sale</v>
      </c>
      <c r="N2985">
        <f t="shared" si="248"/>
        <v>465.32299999999998</v>
      </c>
      <c r="O2985">
        <f t="shared" si="249"/>
        <v>81.23</v>
      </c>
      <c r="P2985">
        <f t="shared" si="250"/>
        <v>37798.186999999998</v>
      </c>
      <c r="Q2985">
        <f t="shared" si="251"/>
        <v>37798.186999999998</v>
      </c>
      <c r="R2985">
        <f t="shared" si="252"/>
        <v>0</v>
      </c>
    </row>
    <row r="2986" spans="1:18" ht="15" customHeight="1">
      <c r="A2986" s="17" t="s">
        <v>436</v>
      </c>
      <c r="B2986" s="17" t="s">
        <v>288</v>
      </c>
      <c r="C2986" s="17" t="s">
        <v>36</v>
      </c>
      <c r="D2986" s="17" t="s">
        <v>39</v>
      </c>
      <c r="E2986" s="96" t="s">
        <v>38</v>
      </c>
      <c r="F2986" s="96" t="s">
        <v>38</v>
      </c>
      <c r="G2986" s="19">
        <v>0</v>
      </c>
      <c r="H2986" s="96" t="s">
        <v>38</v>
      </c>
      <c r="I2986" s="96" t="s">
        <v>38</v>
      </c>
      <c r="J2986" s="19">
        <v>6171.68</v>
      </c>
      <c r="K2986" s="19">
        <v>6171.68</v>
      </c>
      <c r="L2986" t="str">
        <f>VLOOKUP(LEFT(A2986,FIND("-",A2986)-1),MASTER!A:C,2,FALSE())</f>
        <v>Silver</v>
      </c>
      <c r="M2986" t="str">
        <f>VLOOKUP(LEFT(A2986,FIND("-",A2986)-1),MASTER!A:C,3,FALSE())</f>
        <v>Sale</v>
      </c>
      <c r="N2986" t="str">
        <f t="shared" si="248"/>
        <v/>
      </c>
      <c r="O2986" t="str">
        <f t="shared" si="249"/>
        <v/>
      </c>
      <c r="P2986">
        <f t="shared" si="250"/>
        <v>0</v>
      </c>
      <c r="Q2986">
        <f t="shared" si="251"/>
        <v>0</v>
      </c>
      <c r="R2986">
        <f t="shared" si="252"/>
        <v>0</v>
      </c>
    </row>
    <row r="2987" spans="1:18" ht="15" customHeight="1">
      <c r="A2987" s="17" t="s">
        <v>436</v>
      </c>
      <c r="B2987" s="17" t="s">
        <v>288</v>
      </c>
      <c r="C2987" s="17" t="s">
        <v>36</v>
      </c>
      <c r="D2987" s="17" t="s">
        <v>44</v>
      </c>
      <c r="E2987" s="96" t="s">
        <v>38</v>
      </c>
      <c r="F2987" s="96" t="s">
        <v>38</v>
      </c>
      <c r="G2987" s="19">
        <v>0</v>
      </c>
      <c r="H2987" s="96" t="s">
        <v>38</v>
      </c>
      <c r="I2987" s="96" t="s">
        <v>38</v>
      </c>
      <c r="J2987" s="19">
        <v>4516.25</v>
      </c>
      <c r="K2987" s="19">
        <v>4516.25</v>
      </c>
      <c r="L2987" t="str">
        <f>VLOOKUP(LEFT(A2987,FIND("-",A2987)-1),MASTER!A:C,2,FALSE())</f>
        <v>Silver</v>
      </c>
      <c r="M2987" t="str">
        <f>VLOOKUP(LEFT(A2987,FIND("-",A2987)-1),MASTER!A:C,3,FALSE())</f>
        <v>Sale</v>
      </c>
      <c r="N2987" t="str">
        <f t="shared" si="248"/>
        <v/>
      </c>
      <c r="O2987" t="str">
        <f t="shared" si="249"/>
        <v/>
      </c>
      <c r="P2987">
        <f t="shared" si="250"/>
        <v>0</v>
      </c>
      <c r="Q2987">
        <f t="shared" si="251"/>
        <v>0</v>
      </c>
      <c r="R2987">
        <f t="shared" si="252"/>
        <v>0</v>
      </c>
    </row>
    <row r="2988" spans="1:18" ht="15" customHeight="1">
      <c r="A2988" s="17" t="s">
        <v>436</v>
      </c>
      <c r="B2988" s="17" t="s">
        <v>288</v>
      </c>
      <c r="C2988" s="17" t="s">
        <v>36</v>
      </c>
      <c r="D2988" s="17" t="s">
        <v>45</v>
      </c>
      <c r="E2988" s="96" t="s">
        <v>38</v>
      </c>
      <c r="F2988" s="96" t="s">
        <v>38</v>
      </c>
      <c r="G2988" s="19">
        <v>0</v>
      </c>
      <c r="H2988" s="96" t="s">
        <v>38</v>
      </c>
      <c r="I2988" s="96" t="s">
        <v>38</v>
      </c>
      <c r="J2988" s="19">
        <v>671.62</v>
      </c>
      <c r="K2988" s="19">
        <v>671.62</v>
      </c>
      <c r="L2988" t="str">
        <f>VLOOKUP(LEFT(A2988,FIND("-",A2988)-1),MASTER!A:C,2,FALSE())</f>
        <v>Silver</v>
      </c>
      <c r="M2988" t="str">
        <f>VLOOKUP(LEFT(A2988,FIND("-",A2988)-1),MASTER!A:C,3,FALSE())</f>
        <v>Sale</v>
      </c>
      <c r="N2988" t="str">
        <f t="shared" si="248"/>
        <v/>
      </c>
      <c r="O2988" t="str">
        <f t="shared" si="249"/>
        <v/>
      </c>
      <c r="P2988">
        <f t="shared" si="250"/>
        <v>0</v>
      </c>
      <c r="Q2988">
        <f t="shared" si="251"/>
        <v>0</v>
      </c>
      <c r="R2988">
        <f t="shared" si="252"/>
        <v>0</v>
      </c>
    </row>
    <row r="2989" spans="1:18" ht="15" customHeight="1">
      <c r="A2989" s="17" t="s">
        <v>436</v>
      </c>
      <c r="B2989" s="17" t="s">
        <v>288</v>
      </c>
      <c r="C2989" s="17" t="s">
        <v>36</v>
      </c>
      <c r="D2989" s="17" t="s">
        <v>40</v>
      </c>
      <c r="E2989" s="96" t="s">
        <v>38</v>
      </c>
      <c r="F2989" s="96" t="s">
        <v>38</v>
      </c>
      <c r="G2989" s="19">
        <v>0</v>
      </c>
      <c r="H2989" s="96" t="s">
        <v>38</v>
      </c>
      <c r="I2989" s="96" t="s">
        <v>38</v>
      </c>
      <c r="J2989" s="19">
        <v>499.2</v>
      </c>
      <c r="K2989" s="19">
        <v>0</v>
      </c>
      <c r="L2989" t="str">
        <f>VLOOKUP(LEFT(A2989,FIND("-",A2989)-1),MASTER!A:C,2,FALSE())</f>
        <v>Silver</v>
      </c>
      <c r="M2989" t="str">
        <f>VLOOKUP(LEFT(A2989,FIND("-",A2989)-1),MASTER!A:C,3,FALSE())</f>
        <v>Sale</v>
      </c>
      <c r="N2989" t="str">
        <f t="shared" si="248"/>
        <v/>
      </c>
      <c r="O2989" t="str">
        <f t="shared" si="249"/>
        <v/>
      </c>
      <c r="P2989">
        <f t="shared" si="250"/>
        <v>0</v>
      </c>
      <c r="Q2989">
        <f t="shared" si="251"/>
        <v>0</v>
      </c>
      <c r="R2989">
        <f t="shared" si="252"/>
        <v>0</v>
      </c>
    </row>
    <row r="2990" spans="1:18" ht="15" customHeight="1">
      <c r="A2990" s="17" t="s">
        <v>436</v>
      </c>
      <c r="B2990" s="17" t="s">
        <v>288</v>
      </c>
      <c r="C2990" s="17" t="s">
        <v>36</v>
      </c>
      <c r="D2990" s="17" t="s">
        <v>41</v>
      </c>
      <c r="E2990" s="96" t="s">
        <v>38</v>
      </c>
      <c r="F2990" s="96" t="s">
        <v>38</v>
      </c>
      <c r="G2990" s="19">
        <v>0</v>
      </c>
      <c r="H2990" s="96" t="s">
        <v>38</v>
      </c>
      <c r="I2990" s="96" t="s">
        <v>38</v>
      </c>
      <c r="J2990" s="19">
        <v>499.2</v>
      </c>
      <c r="K2990" s="19">
        <v>0</v>
      </c>
      <c r="L2990" t="str">
        <f>VLOOKUP(LEFT(A2990,FIND("-",A2990)-1),MASTER!A:C,2,FALSE())</f>
        <v>Silver</v>
      </c>
      <c r="M2990" t="str">
        <f>VLOOKUP(LEFT(A2990,FIND("-",A2990)-1),MASTER!A:C,3,FALSE())</f>
        <v>Sale</v>
      </c>
      <c r="N2990" t="str">
        <f t="shared" si="248"/>
        <v/>
      </c>
      <c r="O2990" t="str">
        <f t="shared" si="249"/>
        <v/>
      </c>
      <c r="P2990">
        <f t="shared" si="250"/>
        <v>0</v>
      </c>
      <c r="Q2990">
        <f t="shared" si="251"/>
        <v>0</v>
      </c>
      <c r="R2990">
        <f t="shared" si="252"/>
        <v>0</v>
      </c>
    </row>
    <row r="2991" spans="1:18" ht="15" customHeight="1">
      <c r="A2991" s="17" t="s">
        <v>436</v>
      </c>
      <c r="B2991" s="17" t="s">
        <v>288</v>
      </c>
      <c r="C2991" s="17" t="s">
        <v>36</v>
      </c>
      <c r="D2991" s="17" t="s">
        <v>40</v>
      </c>
      <c r="E2991" s="96" t="s">
        <v>38</v>
      </c>
      <c r="F2991" s="96" t="s">
        <v>38</v>
      </c>
      <c r="G2991" s="19">
        <v>0</v>
      </c>
      <c r="H2991" s="96" t="s">
        <v>38</v>
      </c>
      <c r="I2991" s="96" t="s">
        <v>38</v>
      </c>
      <c r="J2991" s="19">
        <v>92.58</v>
      </c>
      <c r="K2991" s="19">
        <v>0</v>
      </c>
      <c r="L2991" t="str">
        <f>VLOOKUP(LEFT(A2991,FIND("-",A2991)-1),MASTER!A:C,2,FALSE())</f>
        <v>Silver</v>
      </c>
      <c r="M2991" t="str">
        <f>VLOOKUP(LEFT(A2991,FIND("-",A2991)-1),MASTER!A:C,3,FALSE())</f>
        <v>Sale</v>
      </c>
      <c r="N2991" t="str">
        <f t="shared" si="248"/>
        <v/>
      </c>
      <c r="O2991" t="str">
        <f t="shared" si="249"/>
        <v/>
      </c>
      <c r="P2991">
        <f t="shared" si="250"/>
        <v>0</v>
      </c>
      <c r="Q2991">
        <f t="shared" si="251"/>
        <v>0</v>
      </c>
      <c r="R2991">
        <f t="shared" si="252"/>
        <v>0</v>
      </c>
    </row>
    <row r="2992" spans="1:18" ht="15" customHeight="1">
      <c r="A2992" s="17" t="s">
        <v>436</v>
      </c>
      <c r="B2992" s="17" t="s">
        <v>288</v>
      </c>
      <c r="C2992" s="17" t="s">
        <v>36</v>
      </c>
      <c r="D2992" s="17" t="s">
        <v>41</v>
      </c>
      <c r="E2992" s="96" t="s">
        <v>38</v>
      </c>
      <c r="F2992" s="96" t="s">
        <v>38</v>
      </c>
      <c r="G2992" s="19">
        <v>0</v>
      </c>
      <c r="H2992" s="96" t="s">
        <v>38</v>
      </c>
      <c r="I2992" s="96" t="s">
        <v>38</v>
      </c>
      <c r="J2992" s="19">
        <v>92.58</v>
      </c>
      <c r="K2992" s="19">
        <v>0</v>
      </c>
      <c r="L2992" t="str">
        <f>VLOOKUP(LEFT(A2992,FIND("-",A2992)-1),MASTER!A:C,2,FALSE())</f>
        <v>Silver</v>
      </c>
      <c r="M2992" t="str">
        <f>VLOOKUP(LEFT(A2992,FIND("-",A2992)-1),MASTER!A:C,3,FALSE())</f>
        <v>Sale</v>
      </c>
      <c r="N2992" t="str">
        <f t="shared" si="248"/>
        <v/>
      </c>
      <c r="O2992" t="str">
        <f t="shared" si="249"/>
        <v/>
      </c>
      <c r="P2992">
        <f t="shared" si="250"/>
        <v>0</v>
      </c>
      <c r="Q2992">
        <f t="shared" si="251"/>
        <v>0</v>
      </c>
      <c r="R2992">
        <f t="shared" si="252"/>
        <v>0</v>
      </c>
    </row>
    <row r="2993" spans="1:18" ht="15" customHeight="1">
      <c r="A2993" s="17" t="s">
        <v>436</v>
      </c>
      <c r="B2993" s="17" t="s">
        <v>288</v>
      </c>
      <c r="C2993" s="17" t="s">
        <v>36</v>
      </c>
      <c r="D2993" s="17" t="s">
        <v>46</v>
      </c>
      <c r="E2993" s="96" t="s">
        <v>38</v>
      </c>
      <c r="F2993" s="96" t="s">
        <v>38</v>
      </c>
      <c r="G2993" s="19">
        <v>0</v>
      </c>
      <c r="H2993" s="96" t="s">
        <v>38</v>
      </c>
      <c r="I2993" s="96" t="s">
        <v>38</v>
      </c>
      <c r="J2993" s="19">
        <v>67.739999999999995</v>
      </c>
      <c r="K2993" s="19">
        <v>0</v>
      </c>
      <c r="L2993" t="str">
        <f>VLOOKUP(LEFT(A2993,FIND("-",A2993)-1),MASTER!A:C,2,FALSE())</f>
        <v>Silver</v>
      </c>
      <c r="M2993" t="str">
        <f>VLOOKUP(LEFT(A2993,FIND("-",A2993)-1),MASTER!A:C,3,FALSE())</f>
        <v>Sale</v>
      </c>
      <c r="N2993" t="str">
        <f t="shared" si="248"/>
        <v/>
      </c>
      <c r="O2993" t="str">
        <f t="shared" si="249"/>
        <v/>
      </c>
      <c r="P2993">
        <f t="shared" si="250"/>
        <v>0</v>
      </c>
      <c r="Q2993">
        <f t="shared" si="251"/>
        <v>0</v>
      </c>
      <c r="R2993">
        <f t="shared" si="252"/>
        <v>0</v>
      </c>
    </row>
    <row r="2994" spans="1:18" ht="15" customHeight="1">
      <c r="A2994" s="17" t="s">
        <v>436</v>
      </c>
      <c r="B2994" s="17" t="s">
        <v>288</v>
      </c>
      <c r="C2994" s="17" t="s">
        <v>36</v>
      </c>
      <c r="D2994" s="17" t="s">
        <v>47</v>
      </c>
      <c r="E2994" s="96" t="s">
        <v>38</v>
      </c>
      <c r="F2994" s="96" t="s">
        <v>38</v>
      </c>
      <c r="G2994" s="19">
        <v>0</v>
      </c>
      <c r="H2994" s="96" t="s">
        <v>38</v>
      </c>
      <c r="I2994" s="96" t="s">
        <v>38</v>
      </c>
      <c r="J2994" s="19">
        <v>67.739999999999995</v>
      </c>
      <c r="K2994" s="19">
        <v>0</v>
      </c>
      <c r="L2994" t="str">
        <f>VLOOKUP(LEFT(A2994,FIND("-",A2994)-1),MASTER!A:C,2,FALSE())</f>
        <v>Silver</v>
      </c>
      <c r="M2994" t="str">
        <f>VLOOKUP(LEFT(A2994,FIND("-",A2994)-1),MASTER!A:C,3,FALSE())</f>
        <v>Sale</v>
      </c>
      <c r="N2994" t="str">
        <f t="shared" si="248"/>
        <v/>
      </c>
      <c r="O2994" t="str">
        <f t="shared" si="249"/>
        <v/>
      </c>
      <c r="P2994">
        <f t="shared" si="250"/>
        <v>0</v>
      </c>
      <c r="Q2994">
        <f t="shared" si="251"/>
        <v>0</v>
      </c>
      <c r="R2994">
        <f t="shared" si="252"/>
        <v>0</v>
      </c>
    </row>
    <row r="2995" spans="1:18" ht="15" customHeight="1">
      <c r="A2995" s="17" t="s">
        <v>436</v>
      </c>
      <c r="B2995" s="17" t="s">
        <v>288</v>
      </c>
      <c r="C2995" s="17" t="s">
        <v>36</v>
      </c>
      <c r="D2995" s="17" t="s">
        <v>46</v>
      </c>
      <c r="E2995" s="96" t="s">
        <v>38</v>
      </c>
      <c r="F2995" s="96" t="s">
        <v>38</v>
      </c>
      <c r="G2995" s="19">
        <v>0</v>
      </c>
      <c r="H2995" s="96" t="s">
        <v>38</v>
      </c>
      <c r="I2995" s="96" t="s">
        <v>38</v>
      </c>
      <c r="J2995" s="19">
        <v>10.07</v>
      </c>
      <c r="K2995" s="19">
        <v>0</v>
      </c>
      <c r="L2995" t="str">
        <f>VLOOKUP(LEFT(A2995,FIND("-",A2995)-1),MASTER!A:C,2,FALSE())</f>
        <v>Silver</v>
      </c>
      <c r="M2995" t="str">
        <f>VLOOKUP(LEFT(A2995,FIND("-",A2995)-1),MASTER!A:C,3,FALSE())</f>
        <v>Sale</v>
      </c>
      <c r="N2995" t="str">
        <f t="shared" si="248"/>
        <v/>
      </c>
      <c r="O2995" t="str">
        <f t="shared" si="249"/>
        <v/>
      </c>
      <c r="P2995">
        <f t="shared" si="250"/>
        <v>0</v>
      </c>
      <c r="Q2995">
        <f t="shared" si="251"/>
        <v>0</v>
      </c>
      <c r="R2995">
        <f t="shared" si="252"/>
        <v>0</v>
      </c>
    </row>
    <row r="2996" spans="1:18" ht="15" customHeight="1">
      <c r="A2996" s="17" t="s">
        <v>436</v>
      </c>
      <c r="B2996" s="17" t="s">
        <v>288</v>
      </c>
      <c r="C2996" s="17" t="s">
        <v>36</v>
      </c>
      <c r="D2996" s="17" t="s">
        <v>47</v>
      </c>
      <c r="E2996" s="96" t="s">
        <v>38</v>
      </c>
      <c r="F2996" s="96" t="s">
        <v>38</v>
      </c>
      <c r="G2996" s="19">
        <v>0</v>
      </c>
      <c r="H2996" s="96" t="s">
        <v>38</v>
      </c>
      <c r="I2996" s="96" t="s">
        <v>38</v>
      </c>
      <c r="J2996" s="19">
        <v>10.07</v>
      </c>
      <c r="K2996" s="19">
        <v>0</v>
      </c>
      <c r="L2996" t="str">
        <f>VLOOKUP(LEFT(A2996,FIND("-",A2996)-1),MASTER!A:C,2,FALSE())</f>
        <v>Silver</v>
      </c>
      <c r="M2996" t="str">
        <f>VLOOKUP(LEFT(A2996,FIND("-",A2996)-1),MASTER!A:C,3,FALSE())</f>
        <v>Sale</v>
      </c>
      <c r="N2996" t="str">
        <f t="shared" si="248"/>
        <v/>
      </c>
      <c r="O2996" t="str">
        <f t="shared" si="249"/>
        <v/>
      </c>
      <c r="P2996">
        <f t="shared" si="250"/>
        <v>0</v>
      </c>
      <c r="Q2996">
        <f t="shared" si="251"/>
        <v>0</v>
      </c>
      <c r="R2996">
        <f t="shared" si="252"/>
        <v>0</v>
      </c>
    </row>
    <row r="2997" spans="1:18" ht="15" customHeight="1">
      <c r="A2997" s="17" t="s">
        <v>436</v>
      </c>
      <c r="B2997" s="17" t="s">
        <v>288</v>
      </c>
      <c r="C2997" s="17" t="s">
        <v>36</v>
      </c>
      <c r="D2997" s="17" t="s">
        <v>42</v>
      </c>
      <c r="E2997" s="96" t="s">
        <v>38</v>
      </c>
      <c r="F2997" s="96" t="s">
        <v>38</v>
      </c>
      <c r="G2997" s="19">
        <v>0</v>
      </c>
      <c r="H2997" s="96" t="s">
        <v>38</v>
      </c>
      <c r="I2997" s="96" t="s">
        <v>38</v>
      </c>
      <c r="J2997" s="19">
        <v>0.03</v>
      </c>
      <c r="K2997" s="19">
        <v>0</v>
      </c>
      <c r="L2997" t="str">
        <f>VLOOKUP(LEFT(A2997,FIND("-",A2997)-1),MASTER!A:C,2,FALSE())</f>
        <v>Silver</v>
      </c>
      <c r="M2997" t="str">
        <f>VLOOKUP(LEFT(A2997,FIND("-",A2997)-1),MASTER!A:C,3,FALSE())</f>
        <v>Sale</v>
      </c>
      <c r="N2997" t="str">
        <f t="shared" si="248"/>
        <v/>
      </c>
      <c r="O2997" t="str">
        <f t="shared" si="249"/>
        <v/>
      </c>
      <c r="P2997">
        <f t="shared" si="250"/>
        <v>0</v>
      </c>
      <c r="Q2997">
        <f t="shared" si="251"/>
        <v>0</v>
      </c>
      <c r="R2997">
        <f t="shared" si="252"/>
        <v>0</v>
      </c>
    </row>
    <row r="2998" spans="1:18" ht="15" customHeight="1">
      <c r="A2998" s="17" t="s">
        <v>436</v>
      </c>
      <c r="B2998" s="17" t="s">
        <v>288</v>
      </c>
      <c r="C2998" s="17" t="s">
        <v>36</v>
      </c>
      <c r="D2998" s="17" t="s">
        <v>43</v>
      </c>
      <c r="E2998" s="96" t="s">
        <v>38</v>
      </c>
      <c r="F2998" s="96" t="s">
        <v>38</v>
      </c>
      <c r="G2998" s="19">
        <v>45979</v>
      </c>
      <c r="H2998" s="96" t="s">
        <v>38</v>
      </c>
      <c r="I2998" s="96" t="s">
        <v>38</v>
      </c>
      <c r="J2998" s="19">
        <v>0</v>
      </c>
      <c r="K2998" s="19">
        <v>0</v>
      </c>
      <c r="L2998" t="str">
        <f>VLOOKUP(LEFT(A2998,FIND("-",A2998)-1),MASTER!A:C,2,FALSE())</f>
        <v>Silver</v>
      </c>
      <c r="M2998" t="str">
        <f>VLOOKUP(LEFT(A2998,FIND("-",A2998)-1),MASTER!A:C,3,FALSE())</f>
        <v>Sale</v>
      </c>
      <c r="N2998" t="str">
        <f t="shared" si="248"/>
        <v/>
      </c>
      <c r="O2998" t="str">
        <f t="shared" si="249"/>
        <v/>
      </c>
      <c r="P2998">
        <f t="shared" si="250"/>
        <v>0</v>
      </c>
      <c r="Q2998">
        <f t="shared" si="251"/>
        <v>0</v>
      </c>
      <c r="R2998">
        <f t="shared" si="252"/>
        <v>0</v>
      </c>
    </row>
    <row r="2999" spans="1:18" ht="15" customHeight="1">
      <c r="A2999" s="17" t="s">
        <v>437</v>
      </c>
      <c r="B2999" s="17" t="s">
        <v>288</v>
      </c>
      <c r="C2999" s="17" t="s">
        <v>36</v>
      </c>
      <c r="D2999" s="17" t="s">
        <v>37</v>
      </c>
      <c r="E2999" s="96" t="s">
        <v>38</v>
      </c>
      <c r="F2999" s="19">
        <v>0</v>
      </c>
      <c r="G2999" s="19">
        <v>0</v>
      </c>
      <c r="H2999" s="97">
        <v>65.125</v>
      </c>
      <c r="I2999" s="19">
        <v>81.23</v>
      </c>
      <c r="J2999" s="19">
        <v>14014.34</v>
      </c>
      <c r="K2999" s="19">
        <v>14014.34</v>
      </c>
      <c r="L2999" t="str">
        <f>VLOOKUP(LEFT(A2999,FIND("-",A2999)-1),MASTER!A:C,2,FALSE())</f>
        <v>Silver</v>
      </c>
      <c r="M2999" t="str">
        <f>VLOOKUP(LEFT(A2999,FIND("-",A2999)-1),MASTER!A:C,3,FALSE())</f>
        <v>Sale</v>
      </c>
      <c r="N2999">
        <f t="shared" si="248"/>
        <v>65.125</v>
      </c>
      <c r="O2999">
        <f t="shared" si="249"/>
        <v>81.23</v>
      </c>
      <c r="P2999">
        <f t="shared" si="250"/>
        <v>5290.1040000000003</v>
      </c>
      <c r="Q2999">
        <f t="shared" si="251"/>
        <v>5290.1040000000003</v>
      </c>
      <c r="R2999">
        <f t="shared" si="252"/>
        <v>0</v>
      </c>
    </row>
    <row r="3000" spans="1:18" ht="15" customHeight="1">
      <c r="A3000" s="17" t="s">
        <v>437</v>
      </c>
      <c r="B3000" s="17" t="s">
        <v>288</v>
      </c>
      <c r="C3000" s="17" t="s">
        <v>36</v>
      </c>
      <c r="D3000" s="17" t="s">
        <v>40</v>
      </c>
      <c r="E3000" s="96" t="s">
        <v>38</v>
      </c>
      <c r="F3000" s="96" t="s">
        <v>38</v>
      </c>
      <c r="G3000" s="19">
        <v>0</v>
      </c>
      <c r="H3000" s="96" t="s">
        <v>38</v>
      </c>
      <c r="I3000" s="96" t="s">
        <v>38</v>
      </c>
      <c r="J3000" s="19">
        <v>210.22</v>
      </c>
      <c r="K3000" s="19">
        <v>0</v>
      </c>
      <c r="L3000" t="str">
        <f>VLOOKUP(LEFT(A3000,FIND("-",A3000)-1),MASTER!A:C,2,FALSE())</f>
        <v>Silver</v>
      </c>
      <c r="M3000" t="str">
        <f>VLOOKUP(LEFT(A3000,FIND("-",A3000)-1),MASTER!A:C,3,FALSE())</f>
        <v>Sale</v>
      </c>
      <c r="N3000" t="str">
        <f t="shared" si="248"/>
        <v/>
      </c>
      <c r="O3000" t="str">
        <f t="shared" si="249"/>
        <v/>
      </c>
      <c r="P3000">
        <f t="shared" si="250"/>
        <v>0</v>
      </c>
      <c r="Q3000">
        <f t="shared" si="251"/>
        <v>0</v>
      </c>
      <c r="R3000">
        <f t="shared" si="252"/>
        <v>0</v>
      </c>
    </row>
    <row r="3001" spans="1:18" ht="15" customHeight="1">
      <c r="A3001" s="17" t="s">
        <v>437</v>
      </c>
      <c r="B3001" s="17" t="s">
        <v>288</v>
      </c>
      <c r="C3001" s="17" t="s">
        <v>36</v>
      </c>
      <c r="D3001" s="17" t="s">
        <v>41</v>
      </c>
      <c r="E3001" s="96" t="s">
        <v>38</v>
      </c>
      <c r="F3001" s="96" t="s">
        <v>38</v>
      </c>
      <c r="G3001" s="19">
        <v>0</v>
      </c>
      <c r="H3001" s="96" t="s">
        <v>38</v>
      </c>
      <c r="I3001" s="96" t="s">
        <v>38</v>
      </c>
      <c r="J3001" s="19">
        <v>210.22</v>
      </c>
      <c r="K3001" s="19">
        <v>0</v>
      </c>
      <c r="L3001" t="str">
        <f>VLOOKUP(LEFT(A3001,FIND("-",A3001)-1),MASTER!A:C,2,FALSE())</f>
        <v>Silver</v>
      </c>
      <c r="M3001" t="str">
        <f>VLOOKUP(LEFT(A3001,FIND("-",A3001)-1),MASTER!A:C,3,FALSE())</f>
        <v>Sale</v>
      </c>
      <c r="N3001" t="str">
        <f t="shared" si="248"/>
        <v/>
      </c>
      <c r="O3001" t="str">
        <f t="shared" si="249"/>
        <v/>
      </c>
      <c r="P3001">
        <f t="shared" si="250"/>
        <v>0</v>
      </c>
      <c r="Q3001">
        <f t="shared" si="251"/>
        <v>0</v>
      </c>
      <c r="R3001">
        <f t="shared" si="252"/>
        <v>0</v>
      </c>
    </row>
    <row r="3002" spans="1:18" ht="15" customHeight="1">
      <c r="A3002" s="17" t="s">
        <v>437</v>
      </c>
      <c r="B3002" s="17" t="s">
        <v>288</v>
      </c>
      <c r="C3002" s="17" t="s">
        <v>36</v>
      </c>
      <c r="D3002" s="17" t="s">
        <v>42</v>
      </c>
      <c r="E3002" s="96" t="s">
        <v>38</v>
      </c>
      <c r="F3002" s="96" t="s">
        <v>38</v>
      </c>
      <c r="G3002" s="19">
        <v>0</v>
      </c>
      <c r="H3002" s="96" t="s">
        <v>38</v>
      </c>
      <c r="I3002" s="96" t="s">
        <v>38</v>
      </c>
      <c r="J3002" s="19">
        <v>0.22</v>
      </c>
      <c r="K3002" s="19">
        <v>0</v>
      </c>
      <c r="L3002" t="str">
        <f>VLOOKUP(LEFT(A3002,FIND("-",A3002)-1),MASTER!A:C,2,FALSE())</f>
        <v>Silver</v>
      </c>
      <c r="M3002" t="str">
        <f>VLOOKUP(LEFT(A3002,FIND("-",A3002)-1),MASTER!A:C,3,FALSE())</f>
        <v>Sale</v>
      </c>
      <c r="N3002" t="str">
        <f t="shared" si="248"/>
        <v/>
      </c>
      <c r="O3002" t="str">
        <f t="shared" si="249"/>
        <v/>
      </c>
      <c r="P3002">
        <f t="shared" si="250"/>
        <v>0</v>
      </c>
      <c r="Q3002">
        <f t="shared" si="251"/>
        <v>0</v>
      </c>
      <c r="R3002">
        <f t="shared" si="252"/>
        <v>0</v>
      </c>
    </row>
    <row r="3003" spans="1:18" ht="15" customHeight="1">
      <c r="A3003" s="17" t="s">
        <v>437</v>
      </c>
      <c r="B3003" s="17" t="s">
        <v>288</v>
      </c>
      <c r="C3003" s="17" t="s">
        <v>36</v>
      </c>
      <c r="D3003" s="17" t="s">
        <v>43</v>
      </c>
      <c r="E3003" s="96" t="s">
        <v>38</v>
      </c>
      <c r="F3003" s="96" t="s">
        <v>38</v>
      </c>
      <c r="G3003" s="19">
        <v>14435</v>
      </c>
      <c r="H3003" s="96" t="s">
        <v>38</v>
      </c>
      <c r="I3003" s="96" t="s">
        <v>38</v>
      </c>
      <c r="J3003" s="19">
        <v>0</v>
      </c>
      <c r="K3003" s="19">
        <v>0</v>
      </c>
      <c r="L3003" t="str">
        <f>VLOOKUP(LEFT(A3003,FIND("-",A3003)-1),MASTER!A:C,2,FALSE())</f>
        <v>Silver</v>
      </c>
      <c r="M3003" t="str">
        <f>VLOOKUP(LEFT(A3003,FIND("-",A3003)-1),MASTER!A:C,3,FALSE())</f>
        <v>Sale</v>
      </c>
      <c r="N3003" t="str">
        <f t="shared" si="248"/>
        <v/>
      </c>
      <c r="O3003" t="str">
        <f t="shared" si="249"/>
        <v/>
      </c>
      <c r="P3003">
        <f t="shared" si="250"/>
        <v>0</v>
      </c>
      <c r="Q3003">
        <f t="shared" si="251"/>
        <v>0</v>
      </c>
      <c r="R3003">
        <f t="shared" si="252"/>
        <v>0</v>
      </c>
    </row>
    <row r="3004" spans="1:18" ht="15" customHeight="1">
      <c r="A3004" s="17" t="s">
        <v>438</v>
      </c>
      <c r="B3004" s="17" t="s">
        <v>288</v>
      </c>
      <c r="C3004" s="17" t="s">
        <v>36</v>
      </c>
      <c r="D3004" s="17" t="s">
        <v>37</v>
      </c>
      <c r="E3004" s="96" t="s">
        <v>38</v>
      </c>
      <c r="F3004" s="19">
        <v>0</v>
      </c>
      <c r="G3004" s="19">
        <v>0</v>
      </c>
      <c r="H3004" s="97">
        <v>73.481999999999999</v>
      </c>
      <c r="I3004" s="19">
        <v>81.23</v>
      </c>
      <c r="J3004" s="19">
        <v>15007.09</v>
      </c>
      <c r="K3004" s="19">
        <v>15007.09</v>
      </c>
      <c r="L3004" t="str">
        <f>VLOOKUP(LEFT(A3004,FIND("-",A3004)-1),MASTER!A:C,2,FALSE())</f>
        <v>Silver</v>
      </c>
      <c r="M3004" t="str">
        <f>VLOOKUP(LEFT(A3004,FIND("-",A3004)-1),MASTER!A:C,3,FALSE())</f>
        <v>Sale</v>
      </c>
      <c r="N3004">
        <f t="shared" si="248"/>
        <v>73.481999999999999</v>
      </c>
      <c r="O3004">
        <f t="shared" si="249"/>
        <v>81.23</v>
      </c>
      <c r="P3004">
        <f t="shared" si="250"/>
        <v>5968.9430000000002</v>
      </c>
      <c r="Q3004">
        <f t="shared" si="251"/>
        <v>5968.9430000000002</v>
      </c>
      <c r="R3004">
        <f t="shared" si="252"/>
        <v>0</v>
      </c>
    </row>
    <row r="3005" spans="1:18" ht="15" customHeight="1">
      <c r="A3005" s="17" t="s">
        <v>438</v>
      </c>
      <c r="B3005" s="17" t="s">
        <v>288</v>
      </c>
      <c r="C3005" s="17" t="s">
        <v>36</v>
      </c>
      <c r="D3005" s="17" t="s">
        <v>40</v>
      </c>
      <c r="E3005" s="96" t="s">
        <v>38</v>
      </c>
      <c r="F3005" s="96" t="s">
        <v>38</v>
      </c>
      <c r="G3005" s="19">
        <v>0</v>
      </c>
      <c r="H3005" s="96" t="s">
        <v>38</v>
      </c>
      <c r="I3005" s="96" t="s">
        <v>38</v>
      </c>
      <c r="J3005" s="19">
        <v>225.11</v>
      </c>
      <c r="K3005" s="19">
        <v>0</v>
      </c>
      <c r="L3005" t="str">
        <f>VLOOKUP(LEFT(A3005,FIND("-",A3005)-1),MASTER!A:C,2,FALSE())</f>
        <v>Silver</v>
      </c>
      <c r="M3005" t="str">
        <f>VLOOKUP(LEFT(A3005,FIND("-",A3005)-1),MASTER!A:C,3,FALSE())</f>
        <v>Sale</v>
      </c>
      <c r="N3005" t="str">
        <f t="shared" si="248"/>
        <v/>
      </c>
      <c r="O3005" t="str">
        <f t="shared" si="249"/>
        <v/>
      </c>
      <c r="P3005">
        <f t="shared" si="250"/>
        <v>0</v>
      </c>
      <c r="Q3005">
        <f t="shared" si="251"/>
        <v>0</v>
      </c>
      <c r="R3005">
        <f t="shared" si="252"/>
        <v>0</v>
      </c>
    </row>
    <row r="3006" spans="1:18" ht="15" customHeight="1">
      <c r="A3006" s="17" t="s">
        <v>438</v>
      </c>
      <c r="B3006" s="17" t="s">
        <v>288</v>
      </c>
      <c r="C3006" s="17" t="s">
        <v>36</v>
      </c>
      <c r="D3006" s="17" t="s">
        <v>41</v>
      </c>
      <c r="E3006" s="96" t="s">
        <v>38</v>
      </c>
      <c r="F3006" s="96" t="s">
        <v>38</v>
      </c>
      <c r="G3006" s="19">
        <v>0</v>
      </c>
      <c r="H3006" s="96" t="s">
        <v>38</v>
      </c>
      <c r="I3006" s="96" t="s">
        <v>38</v>
      </c>
      <c r="J3006" s="19">
        <v>225.11</v>
      </c>
      <c r="K3006" s="19">
        <v>0</v>
      </c>
      <c r="L3006" t="str">
        <f>VLOOKUP(LEFT(A3006,FIND("-",A3006)-1),MASTER!A:C,2,FALSE())</f>
        <v>Silver</v>
      </c>
      <c r="M3006" t="str">
        <f>VLOOKUP(LEFT(A3006,FIND("-",A3006)-1),MASTER!A:C,3,FALSE())</f>
        <v>Sale</v>
      </c>
      <c r="N3006" t="str">
        <f t="shared" si="248"/>
        <v/>
      </c>
      <c r="O3006" t="str">
        <f t="shared" si="249"/>
        <v/>
      </c>
      <c r="P3006">
        <f t="shared" si="250"/>
        <v>0</v>
      </c>
      <c r="Q3006">
        <f t="shared" si="251"/>
        <v>0</v>
      </c>
      <c r="R3006">
        <f t="shared" si="252"/>
        <v>0</v>
      </c>
    </row>
    <row r="3007" spans="1:18" ht="15" customHeight="1">
      <c r="A3007" s="17" t="s">
        <v>438</v>
      </c>
      <c r="B3007" s="17" t="s">
        <v>288</v>
      </c>
      <c r="C3007" s="17" t="s">
        <v>36</v>
      </c>
      <c r="D3007" s="17" t="s">
        <v>42</v>
      </c>
      <c r="E3007" s="96" t="s">
        <v>38</v>
      </c>
      <c r="F3007" s="96" t="s">
        <v>38</v>
      </c>
      <c r="G3007" s="19">
        <v>0.31</v>
      </c>
      <c r="H3007" s="96" t="s">
        <v>38</v>
      </c>
      <c r="I3007" s="96" t="s">
        <v>38</v>
      </c>
      <c r="J3007" s="19">
        <v>0</v>
      </c>
      <c r="K3007" s="19">
        <v>0</v>
      </c>
      <c r="L3007" t="str">
        <f>VLOOKUP(LEFT(A3007,FIND("-",A3007)-1),MASTER!A:C,2,FALSE())</f>
        <v>Silver</v>
      </c>
      <c r="M3007" t="str">
        <f>VLOOKUP(LEFT(A3007,FIND("-",A3007)-1),MASTER!A:C,3,FALSE())</f>
        <v>Sale</v>
      </c>
      <c r="N3007" t="str">
        <f t="shared" si="248"/>
        <v/>
      </c>
      <c r="O3007" t="str">
        <f t="shared" si="249"/>
        <v/>
      </c>
      <c r="P3007">
        <f t="shared" si="250"/>
        <v>0</v>
      </c>
      <c r="Q3007">
        <f t="shared" si="251"/>
        <v>0</v>
      </c>
      <c r="R3007">
        <f t="shared" si="252"/>
        <v>0</v>
      </c>
    </row>
    <row r="3008" spans="1:18" ht="15" customHeight="1">
      <c r="A3008" s="17" t="s">
        <v>438</v>
      </c>
      <c r="B3008" s="17" t="s">
        <v>288</v>
      </c>
      <c r="C3008" s="17" t="s">
        <v>36</v>
      </c>
      <c r="D3008" s="17" t="s">
        <v>43</v>
      </c>
      <c r="E3008" s="96" t="s">
        <v>38</v>
      </c>
      <c r="F3008" s="96" t="s">
        <v>38</v>
      </c>
      <c r="G3008" s="19">
        <v>15457</v>
      </c>
      <c r="H3008" s="96" t="s">
        <v>38</v>
      </c>
      <c r="I3008" s="96" t="s">
        <v>38</v>
      </c>
      <c r="J3008" s="19">
        <v>0</v>
      </c>
      <c r="K3008" s="19">
        <v>0</v>
      </c>
      <c r="L3008" t="str">
        <f>VLOOKUP(LEFT(A3008,FIND("-",A3008)-1),MASTER!A:C,2,FALSE())</f>
        <v>Silver</v>
      </c>
      <c r="M3008" t="str">
        <f>VLOOKUP(LEFT(A3008,FIND("-",A3008)-1),MASTER!A:C,3,FALSE())</f>
        <v>Sale</v>
      </c>
      <c r="N3008" t="str">
        <f t="shared" si="248"/>
        <v/>
      </c>
      <c r="O3008" t="str">
        <f t="shared" si="249"/>
        <v/>
      </c>
      <c r="P3008">
        <f t="shared" si="250"/>
        <v>0</v>
      </c>
      <c r="Q3008">
        <f t="shared" si="251"/>
        <v>0</v>
      </c>
      <c r="R3008">
        <f t="shared" si="252"/>
        <v>0</v>
      </c>
    </row>
    <row r="3009" spans="1:18" ht="15" customHeight="1">
      <c r="A3009" s="17" t="s">
        <v>439</v>
      </c>
      <c r="B3009" s="17" t="s">
        <v>288</v>
      </c>
      <c r="C3009" s="17" t="s">
        <v>36</v>
      </c>
      <c r="D3009" s="17" t="s">
        <v>37</v>
      </c>
      <c r="E3009" s="96" t="s">
        <v>38</v>
      </c>
      <c r="F3009" s="19">
        <v>0</v>
      </c>
      <c r="G3009" s="19">
        <v>0</v>
      </c>
      <c r="H3009" s="97">
        <v>60.743000000000002</v>
      </c>
      <c r="I3009" s="19">
        <v>81.23</v>
      </c>
      <c r="J3009" s="19">
        <v>13034.79</v>
      </c>
      <c r="K3009" s="19">
        <v>13034.79</v>
      </c>
      <c r="L3009" t="str">
        <f>VLOOKUP(LEFT(A3009,FIND("-",A3009)-1),MASTER!A:C,2,FALSE())</f>
        <v>Silver</v>
      </c>
      <c r="M3009" t="str">
        <f>VLOOKUP(LEFT(A3009,FIND("-",A3009)-1),MASTER!A:C,3,FALSE())</f>
        <v>Sale</v>
      </c>
      <c r="N3009">
        <f t="shared" si="248"/>
        <v>60.743000000000002</v>
      </c>
      <c r="O3009">
        <f t="shared" si="249"/>
        <v>81.23</v>
      </c>
      <c r="P3009">
        <f t="shared" si="250"/>
        <v>4934.1540000000005</v>
      </c>
      <c r="Q3009">
        <f t="shared" si="251"/>
        <v>4934.1540000000005</v>
      </c>
      <c r="R3009">
        <f t="shared" si="252"/>
        <v>0</v>
      </c>
    </row>
    <row r="3010" spans="1:18" ht="15" customHeight="1">
      <c r="A3010" s="17" t="s">
        <v>439</v>
      </c>
      <c r="B3010" s="17" t="s">
        <v>288</v>
      </c>
      <c r="C3010" s="17" t="s">
        <v>36</v>
      </c>
      <c r="D3010" s="17" t="s">
        <v>40</v>
      </c>
      <c r="E3010" s="96" t="s">
        <v>38</v>
      </c>
      <c r="F3010" s="96" t="s">
        <v>38</v>
      </c>
      <c r="G3010" s="19">
        <v>0</v>
      </c>
      <c r="H3010" s="96" t="s">
        <v>38</v>
      </c>
      <c r="I3010" s="96" t="s">
        <v>38</v>
      </c>
      <c r="J3010" s="19">
        <v>195.52</v>
      </c>
      <c r="K3010" s="19">
        <v>0</v>
      </c>
      <c r="L3010" t="str">
        <f>VLOOKUP(LEFT(A3010,FIND("-",A3010)-1),MASTER!A:C,2,FALSE())</f>
        <v>Silver</v>
      </c>
      <c r="M3010" t="str">
        <f>VLOOKUP(LEFT(A3010,FIND("-",A3010)-1),MASTER!A:C,3,FALSE())</f>
        <v>Sale</v>
      </c>
      <c r="N3010" t="str">
        <f t="shared" si="248"/>
        <v/>
      </c>
      <c r="O3010" t="str">
        <f t="shared" si="249"/>
        <v/>
      </c>
      <c r="P3010">
        <f t="shared" si="250"/>
        <v>0</v>
      </c>
      <c r="Q3010">
        <f t="shared" si="251"/>
        <v>0</v>
      </c>
      <c r="R3010">
        <f t="shared" si="252"/>
        <v>0</v>
      </c>
    </row>
    <row r="3011" spans="1:18" ht="15" customHeight="1">
      <c r="A3011" s="17" t="s">
        <v>439</v>
      </c>
      <c r="B3011" s="17" t="s">
        <v>288</v>
      </c>
      <c r="C3011" s="17" t="s">
        <v>36</v>
      </c>
      <c r="D3011" s="17" t="s">
        <v>41</v>
      </c>
      <c r="E3011" s="96" t="s">
        <v>38</v>
      </c>
      <c r="F3011" s="96" t="s">
        <v>38</v>
      </c>
      <c r="G3011" s="19">
        <v>0</v>
      </c>
      <c r="H3011" s="96" t="s">
        <v>38</v>
      </c>
      <c r="I3011" s="96" t="s">
        <v>38</v>
      </c>
      <c r="J3011" s="19">
        <v>195.52</v>
      </c>
      <c r="K3011" s="19">
        <v>0</v>
      </c>
      <c r="L3011" t="str">
        <f>VLOOKUP(LEFT(A3011,FIND("-",A3011)-1),MASTER!A:C,2,FALSE())</f>
        <v>Silver</v>
      </c>
      <c r="M3011" t="str">
        <f>VLOOKUP(LEFT(A3011,FIND("-",A3011)-1),MASTER!A:C,3,FALSE())</f>
        <v>Sale</v>
      </c>
      <c r="N3011" t="str">
        <f t="shared" si="248"/>
        <v/>
      </c>
      <c r="O3011" t="str">
        <f t="shared" si="249"/>
        <v/>
      </c>
      <c r="P3011">
        <f t="shared" si="250"/>
        <v>0</v>
      </c>
      <c r="Q3011">
        <f t="shared" si="251"/>
        <v>0</v>
      </c>
      <c r="R3011">
        <f t="shared" si="252"/>
        <v>0</v>
      </c>
    </row>
    <row r="3012" spans="1:18" ht="15" customHeight="1">
      <c r="A3012" s="17" t="s">
        <v>439</v>
      </c>
      <c r="B3012" s="17" t="s">
        <v>288</v>
      </c>
      <c r="C3012" s="17" t="s">
        <v>36</v>
      </c>
      <c r="D3012" s="17" t="s">
        <v>42</v>
      </c>
      <c r="E3012" s="96" t="s">
        <v>38</v>
      </c>
      <c r="F3012" s="96" t="s">
        <v>38</v>
      </c>
      <c r="G3012" s="19">
        <v>0</v>
      </c>
      <c r="H3012" s="96" t="s">
        <v>38</v>
      </c>
      <c r="I3012" s="96" t="s">
        <v>38</v>
      </c>
      <c r="J3012" s="19">
        <v>0.17</v>
      </c>
      <c r="K3012" s="19">
        <v>0</v>
      </c>
      <c r="L3012" t="str">
        <f>VLOOKUP(LEFT(A3012,FIND("-",A3012)-1),MASTER!A:C,2,FALSE())</f>
        <v>Silver</v>
      </c>
      <c r="M3012" t="str">
        <f>VLOOKUP(LEFT(A3012,FIND("-",A3012)-1),MASTER!A:C,3,FALSE())</f>
        <v>Sale</v>
      </c>
      <c r="N3012" t="str">
        <f t="shared" si="248"/>
        <v/>
      </c>
      <c r="O3012" t="str">
        <f t="shared" si="249"/>
        <v/>
      </c>
      <c r="P3012">
        <f t="shared" si="250"/>
        <v>0</v>
      </c>
      <c r="Q3012">
        <f t="shared" si="251"/>
        <v>0</v>
      </c>
      <c r="R3012">
        <f t="shared" si="252"/>
        <v>0</v>
      </c>
    </row>
    <row r="3013" spans="1:18" ht="15" customHeight="1">
      <c r="A3013" s="17" t="s">
        <v>439</v>
      </c>
      <c r="B3013" s="17" t="s">
        <v>288</v>
      </c>
      <c r="C3013" s="17" t="s">
        <v>36</v>
      </c>
      <c r="D3013" s="17" t="s">
        <v>43</v>
      </c>
      <c r="E3013" s="96" t="s">
        <v>38</v>
      </c>
      <c r="F3013" s="96" t="s">
        <v>38</v>
      </c>
      <c r="G3013" s="19">
        <v>13426</v>
      </c>
      <c r="H3013" s="96" t="s">
        <v>38</v>
      </c>
      <c r="I3013" s="96" t="s">
        <v>38</v>
      </c>
      <c r="J3013" s="19">
        <v>0</v>
      </c>
      <c r="K3013" s="19">
        <v>0</v>
      </c>
      <c r="L3013" t="str">
        <f>VLOOKUP(LEFT(A3013,FIND("-",A3013)-1),MASTER!A:C,2,FALSE())</f>
        <v>Silver</v>
      </c>
      <c r="M3013" t="str">
        <f>VLOOKUP(LEFT(A3013,FIND("-",A3013)-1),MASTER!A:C,3,FALSE())</f>
        <v>Sale</v>
      </c>
      <c r="N3013" t="str">
        <f t="shared" si="248"/>
        <v/>
      </c>
      <c r="O3013" t="str">
        <f t="shared" si="249"/>
        <v/>
      </c>
      <c r="P3013">
        <f t="shared" si="250"/>
        <v>0</v>
      </c>
      <c r="Q3013">
        <f t="shared" si="251"/>
        <v>0</v>
      </c>
      <c r="R3013">
        <f t="shared" si="252"/>
        <v>0</v>
      </c>
    </row>
    <row r="3014" spans="1:18" ht="15" customHeight="1">
      <c r="A3014" s="17" t="s">
        <v>440</v>
      </c>
      <c r="B3014" s="17" t="s">
        <v>288</v>
      </c>
      <c r="C3014" s="17" t="s">
        <v>36</v>
      </c>
      <c r="D3014" s="17" t="s">
        <v>37</v>
      </c>
      <c r="E3014" s="96" t="s">
        <v>38</v>
      </c>
      <c r="F3014" s="19">
        <v>0</v>
      </c>
      <c r="G3014" s="19">
        <v>0</v>
      </c>
      <c r="H3014" s="97">
        <v>1819.7840000000001</v>
      </c>
      <c r="I3014" s="19">
        <v>81.23</v>
      </c>
      <c r="J3014" s="19">
        <v>101571.07</v>
      </c>
      <c r="K3014" s="19">
        <v>101571.07</v>
      </c>
      <c r="L3014" t="str">
        <f>VLOOKUP(LEFT(A3014,FIND("-",A3014)-1),MASTER!A:C,2,FALSE())</f>
        <v>Silver</v>
      </c>
      <c r="M3014" t="str">
        <f>VLOOKUP(LEFT(A3014,FIND("-",A3014)-1),MASTER!A:C,3,FALSE())</f>
        <v>Sale</v>
      </c>
      <c r="N3014">
        <f t="shared" si="248"/>
        <v>1819.7840000000001</v>
      </c>
      <c r="O3014">
        <f t="shared" si="249"/>
        <v>81.23</v>
      </c>
      <c r="P3014">
        <f t="shared" si="250"/>
        <v>147821.054</v>
      </c>
      <c r="Q3014">
        <f t="shared" si="251"/>
        <v>147821.054</v>
      </c>
      <c r="R3014">
        <f t="shared" si="252"/>
        <v>0</v>
      </c>
    </row>
    <row r="3015" spans="1:18" ht="15" customHeight="1">
      <c r="A3015" s="17" t="s">
        <v>440</v>
      </c>
      <c r="B3015" s="17" t="s">
        <v>288</v>
      </c>
      <c r="C3015" s="17" t="s">
        <v>36</v>
      </c>
      <c r="D3015" s="17" t="s">
        <v>39</v>
      </c>
      <c r="E3015" s="96" t="s">
        <v>38</v>
      </c>
      <c r="F3015" s="96" t="s">
        <v>38</v>
      </c>
      <c r="G3015" s="19">
        <v>0</v>
      </c>
      <c r="H3015" s="96" t="s">
        <v>38</v>
      </c>
      <c r="I3015" s="96" t="s">
        <v>38</v>
      </c>
      <c r="J3015" s="19">
        <v>19230.7</v>
      </c>
      <c r="K3015" s="19">
        <v>19230.7</v>
      </c>
      <c r="L3015" t="str">
        <f>VLOOKUP(LEFT(A3015,FIND("-",A3015)-1),MASTER!A:C,2,FALSE())</f>
        <v>Silver</v>
      </c>
      <c r="M3015" t="str">
        <f>VLOOKUP(LEFT(A3015,FIND("-",A3015)-1),MASTER!A:C,3,FALSE())</f>
        <v>Sale</v>
      </c>
      <c r="N3015" t="str">
        <f t="shared" si="248"/>
        <v/>
      </c>
      <c r="O3015" t="str">
        <f t="shared" si="249"/>
        <v/>
      </c>
      <c r="P3015">
        <f t="shared" si="250"/>
        <v>0</v>
      </c>
      <c r="Q3015">
        <f t="shared" si="251"/>
        <v>0</v>
      </c>
      <c r="R3015">
        <f t="shared" si="252"/>
        <v>0</v>
      </c>
    </row>
    <row r="3016" spans="1:18" ht="15" customHeight="1">
      <c r="A3016" s="17" t="s">
        <v>440</v>
      </c>
      <c r="B3016" s="17" t="s">
        <v>288</v>
      </c>
      <c r="C3016" s="17" t="s">
        <v>36</v>
      </c>
      <c r="D3016" s="17" t="s">
        <v>44</v>
      </c>
      <c r="E3016" s="96" t="s">
        <v>38</v>
      </c>
      <c r="F3016" s="96" t="s">
        <v>38</v>
      </c>
      <c r="G3016" s="19">
        <v>0</v>
      </c>
      <c r="H3016" s="96" t="s">
        <v>38</v>
      </c>
      <c r="I3016" s="96" t="s">
        <v>38</v>
      </c>
      <c r="J3016" s="19">
        <v>46244.45</v>
      </c>
      <c r="K3016" s="19">
        <v>46244.45</v>
      </c>
      <c r="L3016" t="str">
        <f>VLOOKUP(LEFT(A3016,FIND("-",A3016)-1),MASTER!A:C,2,FALSE())</f>
        <v>Silver</v>
      </c>
      <c r="M3016" t="str">
        <f>VLOOKUP(LEFT(A3016,FIND("-",A3016)-1),MASTER!A:C,3,FALSE())</f>
        <v>Sale</v>
      </c>
      <c r="N3016" t="str">
        <f t="shared" si="248"/>
        <v/>
      </c>
      <c r="O3016" t="str">
        <f t="shared" si="249"/>
        <v/>
      </c>
      <c r="P3016">
        <f t="shared" si="250"/>
        <v>0</v>
      </c>
      <c r="Q3016">
        <f t="shared" si="251"/>
        <v>0</v>
      </c>
      <c r="R3016">
        <f t="shared" si="252"/>
        <v>0</v>
      </c>
    </row>
    <row r="3017" spans="1:18" ht="15" customHeight="1">
      <c r="A3017" s="17" t="s">
        <v>440</v>
      </c>
      <c r="B3017" s="17" t="s">
        <v>288</v>
      </c>
      <c r="C3017" s="17" t="s">
        <v>36</v>
      </c>
      <c r="D3017" s="17" t="s">
        <v>45</v>
      </c>
      <c r="E3017" s="96" t="s">
        <v>38</v>
      </c>
      <c r="F3017" s="96" t="s">
        <v>38</v>
      </c>
      <c r="G3017" s="19">
        <v>0</v>
      </c>
      <c r="H3017" s="96" t="s">
        <v>38</v>
      </c>
      <c r="I3017" s="96" t="s">
        <v>38</v>
      </c>
      <c r="J3017" s="19">
        <v>5195.22</v>
      </c>
      <c r="K3017" s="19">
        <v>5195.22</v>
      </c>
      <c r="L3017" t="str">
        <f>VLOOKUP(LEFT(A3017,FIND("-",A3017)-1),MASTER!A:C,2,FALSE())</f>
        <v>Silver</v>
      </c>
      <c r="M3017" t="str">
        <f>VLOOKUP(LEFT(A3017,FIND("-",A3017)-1),MASTER!A:C,3,FALSE())</f>
        <v>Sale</v>
      </c>
      <c r="N3017" t="str">
        <f t="shared" si="248"/>
        <v/>
      </c>
      <c r="O3017" t="str">
        <f t="shared" si="249"/>
        <v/>
      </c>
      <c r="P3017">
        <f t="shared" si="250"/>
        <v>0</v>
      </c>
      <c r="Q3017">
        <f t="shared" si="251"/>
        <v>0</v>
      </c>
      <c r="R3017">
        <f t="shared" si="252"/>
        <v>0</v>
      </c>
    </row>
    <row r="3018" spans="1:18" ht="15" customHeight="1">
      <c r="A3018" s="17" t="s">
        <v>440</v>
      </c>
      <c r="B3018" s="17" t="s">
        <v>288</v>
      </c>
      <c r="C3018" s="17" t="s">
        <v>36</v>
      </c>
      <c r="D3018" s="17" t="s">
        <v>40</v>
      </c>
      <c r="E3018" s="96" t="s">
        <v>38</v>
      </c>
      <c r="F3018" s="96" t="s">
        <v>38</v>
      </c>
      <c r="G3018" s="19">
        <v>0</v>
      </c>
      <c r="H3018" s="96" t="s">
        <v>38</v>
      </c>
      <c r="I3018" s="96" t="s">
        <v>38</v>
      </c>
      <c r="J3018" s="19">
        <v>1523.57</v>
      </c>
      <c r="K3018" s="19">
        <v>0</v>
      </c>
      <c r="L3018" t="str">
        <f>VLOOKUP(LEFT(A3018,FIND("-",A3018)-1),MASTER!A:C,2,FALSE())</f>
        <v>Silver</v>
      </c>
      <c r="M3018" t="str">
        <f>VLOOKUP(LEFT(A3018,FIND("-",A3018)-1),MASTER!A:C,3,FALSE())</f>
        <v>Sale</v>
      </c>
      <c r="N3018" t="str">
        <f t="shared" si="248"/>
        <v/>
      </c>
      <c r="O3018" t="str">
        <f t="shared" si="249"/>
        <v/>
      </c>
      <c r="P3018">
        <f t="shared" si="250"/>
        <v>0</v>
      </c>
      <c r="Q3018">
        <f t="shared" si="251"/>
        <v>0</v>
      </c>
      <c r="R3018">
        <f t="shared" si="252"/>
        <v>0</v>
      </c>
    </row>
    <row r="3019" spans="1:18" ht="15" customHeight="1">
      <c r="A3019" s="17" t="s">
        <v>440</v>
      </c>
      <c r="B3019" s="17" t="s">
        <v>288</v>
      </c>
      <c r="C3019" s="17" t="s">
        <v>36</v>
      </c>
      <c r="D3019" s="17" t="s">
        <v>41</v>
      </c>
      <c r="E3019" s="96" t="s">
        <v>38</v>
      </c>
      <c r="F3019" s="96" t="s">
        <v>38</v>
      </c>
      <c r="G3019" s="19">
        <v>0</v>
      </c>
      <c r="H3019" s="96" t="s">
        <v>38</v>
      </c>
      <c r="I3019" s="96" t="s">
        <v>38</v>
      </c>
      <c r="J3019" s="19">
        <v>1523.57</v>
      </c>
      <c r="K3019" s="19">
        <v>0</v>
      </c>
      <c r="L3019" t="str">
        <f>VLOOKUP(LEFT(A3019,FIND("-",A3019)-1),MASTER!A:C,2,FALSE())</f>
        <v>Silver</v>
      </c>
      <c r="M3019" t="str">
        <f>VLOOKUP(LEFT(A3019,FIND("-",A3019)-1),MASTER!A:C,3,FALSE())</f>
        <v>Sale</v>
      </c>
      <c r="N3019" t="str">
        <f t="shared" si="248"/>
        <v/>
      </c>
      <c r="O3019" t="str">
        <f t="shared" si="249"/>
        <v/>
      </c>
      <c r="P3019">
        <f t="shared" si="250"/>
        <v>0</v>
      </c>
      <c r="Q3019">
        <f t="shared" si="251"/>
        <v>0</v>
      </c>
      <c r="R3019">
        <f t="shared" si="252"/>
        <v>0</v>
      </c>
    </row>
    <row r="3020" spans="1:18" ht="15" customHeight="1">
      <c r="A3020" s="17" t="s">
        <v>440</v>
      </c>
      <c r="B3020" s="17" t="s">
        <v>288</v>
      </c>
      <c r="C3020" s="17" t="s">
        <v>36</v>
      </c>
      <c r="D3020" s="17" t="s">
        <v>40</v>
      </c>
      <c r="E3020" s="96" t="s">
        <v>38</v>
      </c>
      <c r="F3020" s="96" t="s">
        <v>38</v>
      </c>
      <c r="G3020" s="19">
        <v>0</v>
      </c>
      <c r="H3020" s="96" t="s">
        <v>38</v>
      </c>
      <c r="I3020" s="96" t="s">
        <v>38</v>
      </c>
      <c r="J3020" s="19">
        <v>288.45999999999998</v>
      </c>
      <c r="K3020" s="19">
        <v>0</v>
      </c>
      <c r="L3020" t="str">
        <f>VLOOKUP(LEFT(A3020,FIND("-",A3020)-1),MASTER!A:C,2,FALSE())</f>
        <v>Silver</v>
      </c>
      <c r="M3020" t="str">
        <f>VLOOKUP(LEFT(A3020,FIND("-",A3020)-1),MASTER!A:C,3,FALSE())</f>
        <v>Sale</v>
      </c>
      <c r="N3020" t="str">
        <f t="shared" si="248"/>
        <v/>
      </c>
      <c r="O3020" t="str">
        <f t="shared" si="249"/>
        <v/>
      </c>
      <c r="P3020">
        <f t="shared" si="250"/>
        <v>0</v>
      </c>
      <c r="Q3020">
        <f t="shared" si="251"/>
        <v>0</v>
      </c>
      <c r="R3020">
        <f t="shared" si="252"/>
        <v>0</v>
      </c>
    </row>
    <row r="3021" spans="1:18" ht="15" customHeight="1">
      <c r="A3021" s="17" t="s">
        <v>440</v>
      </c>
      <c r="B3021" s="17" t="s">
        <v>288</v>
      </c>
      <c r="C3021" s="17" t="s">
        <v>36</v>
      </c>
      <c r="D3021" s="17" t="s">
        <v>41</v>
      </c>
      <c r="E3021" s="96" t="s">
        <v>38</v>
      </c>
      <c r="F3021" s="96" t="s">
        <v>38</v>
      </c>
      <c r="G3021" s="19">
        <v>0</v>
      </c>
      <c r="H3021" s="96" t="s">
        <v>38</v>
      </c>
      <c r="I3021" s="96" t="s">
        <v>38</v>
      </c>
      <c r="J3021" s="19">
        <v>288.45999999999998</v>
      </c>
      <c r="K3021" s="19">
        <v>0</v>
      </c>
      <c r="L3021" t="str">
        <f>VLOOKUP(LEFT(A3021,FIND("-",A3021)-1),MASTER!A:C,2,FALSE())</f>
        <v>Silver</v>
      </c>
      <c r="M3021" t="str">
        <f>VLOOKUP(LEFT(A3021,FIND("-",A3021)-1),MASTER!A:C,3,FALSE())</f>
        <v>Sale</v>
      </c>
      <c r="N3021" t="str">
        <f t="shared" si="248"/>
        <v/>
      </c>
      <c r="O3021" t="str">
        <f t="shared" si="249"/>
        <v/>
      </c>
      <c r="P3021">
        <f t="shared" si="250"/>
        <v>0</v>
      </c>
      <c r="Q3021">
        <f t="shared" si="251"/>
        <v>0</v>
      </c>
      <c r="R3021">
        <f t="shared" si="252"/>
        <v>0</v>
      </c>
    </row>
    <row r="3022" spans="1:18" ht="15" customHeight="1">
      <c r="A3022" s="17" t="s">
        <v>440</v>
      </c>
      <c r="B3022" s="17" t="s">
        <v>288</v>
      </c>
      <c r="C3022" s="17" t="s">
        <v>36</v>
      </c>
      <c r="D3022" s="17" t="s">
        <v>46</v>
      </c>
      <c r="E3022" s="96" t="s">
        <v>38</v>
      </c>
      <c r="F3022" s="96" t="s">
        <v>38</v>
      </c>
      <c r="G3022" s="19">
        <v>0</v>
      </c>
      <c r="H3022" s="96" t="s">
        <v>38</v>
      </c>
      <c r="I3022" s="96" t="s">
        <v>38</v>
      </c>
      <c r="J3022" s="19">
        <v>693.67</v>
      </c>
      <c r="K3022" s="19">
        <v>0</v>
      </c>
      <c r="L3022" t="str">
        <f>VLOOKUP(LEFT(A3022,FIND("-",A3022)-1),MASTER!A:C,2,FALSE())</f>
        <v>Silver</v>
      </c>
      <c r="M3022" t="str">
        <f>VLOOKUP(LEFT(A3022,FIND("-",A3022)-1),MASTER!A:C,3,FALSE())</f>
        <v>Sale</v>
      </c>
      <c r="N3022" t="str">
        <f t="shared" ref="N3022:N3085" si="253">IF(M3022="SALE",H3022,IF(M3022="Purchase",E3022,"False"))</f>
        <v/>
      </c>
      <c r="O3022" t="str">
        <f t="shared" ref="O3022:O3085" si="254">IF(M3022="SALE",I3022,IF(M3022="Purchase",F3022,"False"))</f>
        <v/>
      </c>
      <c r="P3022">
        <f t="shared" ref="P3022:P3085" si="255">IF(AND(N3022="",O3022=""),0,ROUND(N3022*O3022,3))</f>
        <v>0</v>
      </c>
      <c r="Q3022">
        <f t="shared" ref="Q3022:Q3085" si="256">IF(M3022="SALE",P3022,IF(M3022="Purchase",0,"FALSE"))</f>
        <v>0</v>
      </c>
      <c r="R3022">
        <f t="shared" ref="R3022:R3085" si="257">IF(M3022="Purchase",P3022,IF(M3022="Sale",0,"FALSE"))</f>
        <v>0</v>
      </c>
    </row>
    <row r="3023" spans="1:18" ht="15" customHeight="1">
      <c r="A3023" s="17" t="s">
        <v>440</v>
      </c>
      <c r="B3023" s="17" t="s">
        <v>288</v>
      </c>
      <c r="C3023" s="17" t="s">
        <v>36</v>
      </c>
      <c r="D3023" s="17" t="s">
        <v>47</v>
      </c>
      <c r="E3023" s="96" t="s">
        <v>38</v>
      </c>
      <c r="F3023" s="96" t="s">
        <v>38</v>
      </c>
      <c r="G3023" s="19">
        <v>0</v>
      </c>
      <c r="H3023" s="96" t="s">
        <v>38</v>
      </c>
      <c r="I3023" s="96" t="s">
        <v>38</v>
      </c>
      <c r="J3023" s="19">
        <v>693.67</v>
      </c>
      <c r="K3023" s="19">
        <v>0</v>
      </c>
      <c r="L3023" t="str">
        <f>VLOOKUP(LEFT(A3023,FIND("-",A3023)-1),MASTER!A:C,2,FALSE())</f>
        <v>Silver</v>
      </c>
      <c r="M3023" t="str">
        <f>VLOOKUP(LEFT(A3023,FIND("-",A3023)-1),MASTER!A:C,3,FALSE())</f>
        <v>Sale</v>
      </c>
      <c r="N3023" t="str">
        <f t="shared" si="253"/>
        <v/>
      </c>
      <c r="O3023" t="str">
        <f t="shared" si="254"/>
        <v/>
      </c>
      <c r="P3023">
        <f t="shared" si="255"/>
        <v>0</v>
      </c>
      <c r="Q3023">
        <f t="shared" si="256"/>
        <v>0</v>
      </c>
      <c r="R3023">
        <f t="shared" si="257"/>
        <v>0</v>
      </c>
    </row>
    <row r="3024" spans="1:18" ht="15" customHeight="1">
      <c r="A3024" s="17" t="s">
        <v>440</v>
      </c>
      <c r="B3024" s="17" t="s">
        <v>288</v>
      </c>
      <c r="C3024" s="17" t="s">
        <v>36</v>
      </c>
      <c r="D3024" s="17" t="s">
        <v>46</v>
      </c>
      <c r="E3024" s="96" t="s">
        <v>38</v>
      </c>
      <c r="F3024" s="96" t="s">
        <v>38</v>
      </c>
      <c r="G3024" s="19">
        <v>0</v>
      </c>
      <c r="H3024" s="96" t="s">
        <v>38</v>
      </c>
      <c r="I3024" s="96" t="s">
        <v>38</v>
      </c>
      <c r="J3024" s="19">
        <v>77.930000000000007</v>
      </c>
      <c r="K3024" s="19">
        <v>0</v>
      </c>
      <c r="L3024" t="str">
        <f>VLOOKUP(LEFT(A3024,FIND("-",A3024)-1),MASTER!A:C,2,FALSE())</f>
        <v>Silver</v>
      </c>
      <c r="M3024" t="str">
        <f>VLOOKUP(LEFT(A3024,FIND("-",A3024)-1),MASTER!A:C,3,FALSE())</f>
        <v>Sale</v>
      </c>
      <c r="N3024" t="str">
        <f t="shared" si="253"/>
        <v/>
      </c>
      <c r="O3024" t="str">
        <f t="shared" si="254"/>
        <v/>
      </c>
      <c r="P3024">
        <f t="shared" si="255"/>
        <v>0</v>
      </c>
      <c r="Q3024">
        <f t="shared" si="256"/>
        <v>0</v>
      </c>
      <c r="R3024">
        <f t="shared" si="257"/>
        <v>0</v>
      </c>
    </row>
    <row r="3025" spans="1:18" ht="15" customHeight="1">
      <c r="A3025" s="17" t="s">
        <v>440</v>
      </c>
      <c r="B3025" s="17" t="s">
        <v>288</v>
      </c>
      <c r="C3025" s="17" t="s">
        <v>36</v>
      </c>
      <c r="D3025" s="17" t="s">
        <v>47</v>
      </c>
      <c r="E3025" s="96" t="s">
        <v>38</v>
      </c>
      <c r="F3025" s="96" t="s">
        <v>38</v>
      </c>
      <c r="G3025" s="19">
        <v>0</v>
      </c>
      <c r="H3025" s="96" t="s">
        <v>38</v>
      </c>
      <c r="I3025" s="96" t="s">
        <v>38</v>
      </c>
      <c r="J3025" s="19">
        <v>77.930000000000007</v>
      </c>
      <c r="K3025" s="19">
        <v>0</v>
      </c>
      <c r="L3025" t="str">
        <f>VLOOKUP(LEFT(A3025,FIND("-",A3025)-1),MASTER!A:C,2,FALSE())</f>
        <v>Silver</v>
      </c>
      <c r="M3025" t="str">
        <f>VLOOKUP(LEFT(A3025,FIND("-",A3025)-1),MASTER!A:C,3,FALSE())</f>
        <v>Sale</v>
      </c>
      <c r="N3025" t="str">
        <f t="shared" si="253"/>
        <v/>
      </c>
      <c r="O3025" t="str">
        <f t="shared" si="254"/>
        <v/>
      </c>
      <c r="P3025">
        <f t="shared" si="255"/>
        <v>0</v>
      </c>
      <c r="Q3025">
        <f t="shared" si="256"/>
        <v>0</v>
      </c>
      <c r="R3025">
        <f t="shared" si="257"/>
        <v>0</v>
      </c>
    </row>
    <row r="3026" spans="1:18" ht="15" customHeight="1">
      <c r="A3026" s="17" t="s">
        <v>440</v>
      </c>
      <c r="B3026" s="17" t="s">
        <v>288</v>
      </c>
      <c r="C3026" s="17" t="s">
        <v>36</v>
      </c>
      <c r="D3026" s="17" t="s">
        <v>42</v>
      </c>
      <c r="E3026" s="96" t="s">
        <v>38</v>
      </c>
      <c r="F3026" s="96" t="s">
        <v>38</v>
      </c>
      <c r="G3026" s="19">
        <v>0</v>
      </c>
      <c r="H3026" s="96" t="s">
        <v>38</v>
      </c>
      <c r="I3026" s="96" t="s">
        <v>38</v>
      </c>
      <c r="J3026" s="19">
        <v>0.3</v>
      </c>
      <c r="K3026" s="19">
        <v>0</v>
      </c>
      <c r="L3026" t="str">
        <f>VLOOKUP(LEFT(A3026,FIND("-",A3026)-1),MASTER!A:C,2,FALSE())</f>
        <v>Silver</v>
      </c>
      <c r="M3026" t="str">
        <f>VLOOKUP(LEFT(A3026,FIND("-",A3026)-1),MASTER!A:C,3,FALSE())</f>
        <v>Sale</v>
      </c>
      <c r="N3026" t="str">
        <f t="shared" si="253"/>
        <v/>
      </c>
      <c r="O3026" t="str">
        <f t="shared" si="254"/>
        <v/>
      </c>
      <c r="P3026">
        <f t="shared" si="255"/>
        <v>0</v>
      </c>
      <c r="Q3026">
        <f t="shared" si="256"/>
        <v>0</v>
      </c>
      <c r="R3026">
        <f t="shared" si="257"/>
        <v>0</v>
      </c>
    </row>
    <row r="3027" spans="1:18" ht="15" customHeight="1">
      <c r="A3027" s="17" t="s">
        <v>440</v>
      </c>
      <c r="B3027" s="17" t="s">
        <v>288</v>
      </c>
      <c r="C3027" s="17" t="s">
        <v>36</v>
      </c>
      <c r="D3027" s="17" t="s">
        <v>43</v>
      </c>
      <c r="E3027" s="96" t="s">
        <v>38</v>
      </c>
      <c r="F3027" s="96" t="s">
        <v>38</v>
      </c>
      <c r="G3027" s="19">
        <v>177409</v>
      </c>
      <c r="H3027" s="96" t="s">
        <v>38</v>
      </c>
      <c r="I3027" s="96" t="s">
        <v>38</v>
      </c>
      <c r="J3027" s="19">
        <v>0</v>
      </c>
      <c r="K3027" s="19">
        <v>0</v>
      </c>
      <c r="L3027" t="str">
        <f>VLOOKUP(LEFT(A3027,FIND("-",A3027)-1),MASTER!A:C,2,FALSE())</f>
        <v>Silver</v>
      </c>
      <c r="M3027" t="str">
        <f>VLOOKUP(LEFT(A3027,FIND("-",A3027)-1),MASTER!A:C,3,FALSE())</f>
        <v>Sale</v>
      </c>
      <c r="N3027" t="str">
        <f t="shared" si="253"/>
        <v/>
      </c>
      <c r="O3027" t="str">
        <f t="shared" si="254"/>
        <v/>
      </c>
      <c r="P3027">
        <f t="shared" si="255"/>
        <v>0</v>
      </c>
      <c r="Q3027">
        <f t="shared" si="256"/>
        <v>0</v>
      </c>
      <c r="R3027">
        <f t="shared" si="257"/>
        <v>0</v>
      </c>
    </row>
    <row r="3028" spans="1:18" ht="15" customHeight="1">
      <c r="A3028" s="17" t="s">
        <v>441</v>
      </c>
      <c r="B3028" s="17" t="s">
        <v>288</v>
      </c>
      <c r="C3028" s="17" t="s">
        <v>36</v>
      </c>
      <c r="D3028" s="17" t="s">
        <v>37</v>
      </c>
      <c r="E3028" s="96" t="s">
        <v>38</v>
      </c>
      <c r="F3028" s="19">
        <v>0</v>
      </c>
      <c r="G3028" s="19">
        <v>0</v>
      </c>
      <c r="H3028" s="97">
        <v>1294.777</v>
      </c>
      <c r="I3028" s="19">
        <v>81.23</v>
      </c>
      <c r="J3028" s="19">
        <v>62917.21</v>
      </c>
      <c r="K3028" s="19">
        <v>62917.21</v>
      </c>
      <c r="L3028" t="str">
        <f>VLOOKUP(LEFT(A3028,FIND("-",A3028)-1),MASTER!A:C,2,FALSE())</f>
        <v>Silver</v>
      </c>
      <c r="M3028" t="str">
        <f>VLOOKUP(LEFT(A3028,FIND("-",A3028)-1),MASTER!A:C,3,FALSE())</f>
        <v>Sale</v>
      </c>
      <c r="N3028">
        <f t="shared" si="253"/>
        <v>1294.777</v>
      </c>
      <c r="O3028">
        <f t="shared" si="254"/>
        <v>81.23</v>
      </c>
      <c r="P3028">
        <f t="shared" si="255"/>
        <v>105174.736</v>
      </c>
      <c r="Q3028">
        <f t="shared" si="256"/>
        <v>105174.736</v>
      </c>
      <c r="R3028">
        <f t="shared" si="257"/>
        <v>0</v>
      </c>
    </row>
    <row r="3029" spans="1:18" ht="15" customHeight="1">
      <c r="A3029" s="17" t="s">
        <v>441</v>
      </c>
      <c r="B3029" s="17" t="s">
        <v>288</v>
      </c>
      <c r="C3029" s="17" t="s">
        <v>36</v>
      </c>
      <c r="D3029" s="17" t="s">
        <v>39</v>
      </c>
      <c r="E3029" s="96" t="s">
        <v>38</v>
      </c>
      <c r="F3029" s="96" t="s">
        <v>38</v>
      </c>
      <c r="G3029" s="19">
        <v>0</v>
      </c>
      <c r="H3029" s="96" t="s">
        <v>38</v>
      </c>
      <c r="I3029" s="96" t="s">
        <v>38</v>
      </c>
      <c r="J3029" s="19">
        <v>11897.42</v>
      </c>
      <c r="K3029" s="19">
        <v>11897.42</v>
      </c>
      <c r="L3029" t="str">
        <f>VLOOKUP(LEFT(A3029,FIND("-",A3029)-1),MASTER!A:C,2,FALSE())</f>
        <v>Silver</v>
      </c>
      <c r="M3029" t="str">
        <f>VLOOKUP(LEFT(A3029,FIND("-",A3029)-1),MASTER!A:C,3,FALSE())</f>
        <v>Sale</v>
      </c>
      <c r="N3029" t="str">
        <f t="shared" si="253"/>
        <v/>
      </c>
      <c r="O3029" t="str">
        <f t="shared" si="254"/>
        <v/>
      </c>
      <c r="P3029">
        <f t="shared" si="255"/>
        <v>0</v>
      </c>
      <c r="Q3029">
        <f t="shared" si="256"/>
        <v>0</v>
      </c>
      <c r="R3029">
        <f t="shared" si="257"/>
        <v>0</v>
      </c>
    </row>
    <row r="3030" spans="1:18" ht="15" customHeight="1">
      <c r="A3030" s="17" t="s">
        <v>441</v>
      </c>
      <c r="B3030" s="17" t="s">
        <v>288</v>
      </c>
      <c r="C3030" s="17" t="s">
        <v>36</v>
      </c>
      <c r="D3030" s="17" t="s">
        <v>44</v>
      </c>
      <c r="E3030" s="96" t="s">
        <v>38</v>
      </c>
      <c r="F3030" s="96" t="s">
        <v>38</v>
      </c>
      <c r="G3030" s="19">
        <v>0</v>
      </c>
      <c r="H3030" s="96" t="s">
        <v>38</v>
      </c>
      <c r="I3030" s="96" t="s">
        <v>38</v>
      </c>
      <c r="J3030" s="19">
        <v>42256.01</v>
      </c>
      <c r="K3030" s="19">
        <v>42256.01</v>
      </c>
      <c r="L3030" t="str">
        <f>VLOOKUP(LEFT(A3030,FIND("-",A3030)-1),MASTER!A:C,2,FALSE())</f>
        <v>Silver</v>
      </c>
      <c r="M3030" t="str">
        <f>VLOOKUP(LEFT(A3030,FIND("-",A3030)-1),MASTER!A:C,3,FALSE())</f>
        <v>Sale</v>
      </c>
      <c r="N3030" t="str">
        <f t="shared" si="253"/>
        <v/>
      </c>
      <c r="O3030" t="str">
        <f t="shared" si="254"/>
        <v/>
      </c>
      <c r="P3030">
        <f t="shared" si="255"/>
        <v>0</v>
      </c>
      <c r="Q3030">
        <f t="shared" si="256"/>
        <v>0</v>
      </c>
      <c r="R3030">
        <f t="shared" si="257"/>
        <v>0</v>
      </c>
    </row>
    <row r="3031" spans="1:18" ht="15" customHeight="1">
      <c r="A3031" s="17" t="s">
        <v>441</v>
      </c>
      <c r="B3031" s="17" t="s">
        <v>288</v>
      </c>
      <c r="C3031" s="17" t="s">
        <v>36</v>
      </c>
      <c r="D3031" s="17" t="s">
        <v>45</v>
      </c>
      <c r="E3031" s="96" t="s">
        <v>38</v>
      </c>
      <c r="F3031" s="96" t="s">
        <v>38</v>
      </c>
      <c r="G3031" s="19">
        <v>0</v>
      </c>
      <c r="H3031" s="96" t="s">
        <v>38</v>
      </c>
      <c r="I3031" s="96" t="s">
        <v>38</v>
      </c>
      <c r="J3031" s="19">
        <v>7492.59</v>
      </c>
      <c r="K3031" s="19">
        <v>7492.59</v>
      </c>
      <c r="L3031" t="str">
        <f>VLOOKUP(LEFT(A3031,FIND("-",A3031)-1),MASTER!A:C,2,FALSE())</f>
        <v>Silver</v>
      </c>
      <c r="M3031" t="str">
        <f>VLOOKUP(LEFT(A3031,FIND("-",A3031)-1),MASTER!A:C,3,FALSE())</f>
        <v>Sale</v>
      </c>
      <c r="N3031" t="str">
        <f t="shared" si="253"/>
        <v/>
      </c>
      <c r="O3031" t="str">
        <f t="shared" si="254"/>
        <v/>
      </c>
      <c r="P3031">
        <f t="shared" si="255"/>
        <v>0</v>
      </c>
      <c r="Q3031">
        <f t="shared" si="256"/>
        <v>0</v>
      </c>
      <c r="R3031">
        <f t="shared" si="257"/>
        <v>0</v>
      </c>
    </row>
    <row r="3032" spans="1:18" ht="15" customHeight="1">
      <c r="A3032" s="17" t="s">
        <v>441</v>
      </c>
      <c r="B3032" s="17" t="s">
        <v>288</v>
      </c>
      <c r="C3032" s="17" t="s">
        <v>36</v>
      </c>
      <c r="D3032" s="17" t="s">
        <v>40</v>
      </c>
      <c r="E3032" s="96" t="s">
        <v>38</v>
      </c>
      <c r="F3032" s="96" t="s">
        <v>38</v>
      </c>
      <c r="G3032" s="19">
        <v>0</v>
      </c>
      <c r="H3032" s="96" t="s">
        <v>38</v>
      </c>
      <c r="I3032" s="96" t="s">
        <v>38</v>
      </c>
      <c r="J3032" s="19">
        <v>943.76</v>
      </c>
      <c r="K3032" s="19">
        <v>0</v>
      </c>
      <c r="L3032" t="str">
        <f>VLOOKUP(LEFT(A3032,FIND("-",A3032)-1),MASTER!A:C,2,FALSE())</f>
        <v>Silver</v>
      </c>
      <c r="M3032" t="str">
        <f>VLOOKUP(LEFT(A3032,FIND("-",A3032)-1),MASTER!A:C,3,FALSE())</f>
        <v>Sale</v>
      </c>
      <c r="N3032" t="str">
        <f t="shared" si="253"/>
        <v/>
      </c>
      <c r="O3032" t="str">
        <f t="shared" si="254"/>
        <v/>
      </c>
      <c r="P3032">
        <f t="shared" si="255"/>
        <v>0</v>
      </c>
      <c r="Q3032">
        <f t="shared" si="256"/>
        <v>0</v>
      </c>
      <c r="R3032">
        <f t="shared" si="257"/>
        <v>0</v>
      </c>
    </row>
    <row r="3033" spans="1:18" ht="15" customHeight="1">
      <c r="A3033" s="17" t="s">
        <v>441</v>
      </c>
      <c r="B3033" s="17" t="s">
        <v>288</v>
      </c>
      <c r="C3033" s="17" t="s">
        <v>36</v>
      </c>
      <c r="D3033" s="17" t="s">
        <v>41</v>
      </c>
      <c r="E3033" s="96" t="s">
        <v>38</v>
      </c>
      <c r="F3033" s="96" t="s">
        <v>38</v>
      </c>
      <c r="G3033" s="19">
        <v>0</v>
      </c>
      <c r="H3033" s="96" t="s">
        <v>38</v>
      </c>
      <c r="I3033" s="96" t="s">
        <v>38</v>
      </c>
      <c r="J3033" s="19">
        <v>943.76</v>
      </c>
      <c r="K3033" s="19">
        <v>0</v>
      </c>
      <c r="L3033" t="str">
        <f>VLOOKUP(LEFT(A3033,FIND("-",A3033)-1),MASTER!A:C,2,FALSE())</f>
        <v>Silver</v>
      </c>
      <c r="M3033" t="str">
        <f>VLOOKUP(LEFT(A3033,FIND("-",A3033)-1),MASTER!A:C,3,FALSE())</f>
        <v>Sale</v>
      </c>
      <c r="N3033" t="str">
        <f t="shared" si="253"/>
        <v/>
      </c>
      <c r="O3033" t="str">
        <f t="shared" si="254"/>
        <v/>
      </c>
      <c r="P3033">
        <f t="shared" si="255"/>
        <v>0</v>
      </c>
      <c r="Q3033">
        <f t="shared" si="256"/>
        <v>0</v>
      </c>
      <c r="R3033">
        <f t="shared" si="257"/>
        <v>0</v>
      </c>
    </row>
    <row r="3034" spans="1:18" ht="15" customHeight="1">
      <c r="A3034" s="17" t="s">
        <v>441</v>
      </c>
      <c r="B3034" s="17" t="s">
        <v>288</v>
      </c>
      <c r="C3034" s="17" t="s">
        <v>36</v>
      </c>
      <c r="D3034" s="17" t="s">
        <v>40</v>
      </c>
      <c r="E3034" s="96" t="s">
        <v>38</v>
      </c>
      <c r="F3034" s="96" t="s">
        <v>38</v>
      </c>
      <c r="G3034" s="19">
        <v>0</v>
      </c>
      <c r="H3034" s="96" t="s">
        <v>38</v>
      </c>
      <c r="I3034" s="96" t="s">
        <v>38</v>
      </c>
      <c r="J3034" s="19">
        <v>178.46</v>
      </c>
      <c r="K3034" s="19">
        <v>0</v>
      </c>
      <c r="L3034" t="str">
        <f>VLOOKUP(LEFT(A3034,FIND("-",A3034)-1),MASTER!A:C,2,FALSE())</f>
        <v>Silver</v>
      </c>
      <c r="M3034" t="str">
        <f>VLOOKUP(LEFT(A3034,FIND("-",A3034)-1),MASTER!A:C,3,FALSE())</f>
        <v>Sale</v>
      </c>
      <c r="N3034" t="str">
        <f t="shared" si="253"/>
        <v/>
      </c>
      <c r="O3034" t="str">
        <f t="shared" si="254"/>
        <v/>
      </c>
      <c r="P3034">
        <f t="shared" si="255"/>
        <v>0</v>
      </c>
      <c r="Q3034">
        <f t="shared" si="256"/>
        <v>0</v>
      </c>
      <c r="R3034">
        <f t="shared" si="257"/>
        <v>0</v>
      </c>
    </row>
    <row r="3035" spans="1:18" ht="15" customHeight="1">
      <c r="A3035" s="17" t="s">
        <v>441</v>
      </c>
      <c r="B3035" s="17" t="s">
        <v>288</v>
      </c>
      <c r="C3035" s="17" t="s">
        <v>36</v>
      </c>
      <c r="D3035" s="17" t="s">
        <v>41</v>
      </c>
      <c r="E3035" s="96" t="s">
        <v>38</v>
      </c>
      <c r="F3035" s="96" t="s">
        <v>38</v>
      </c>
      <c r="G3035" s="19">
        <v>0</v>
      </c>
      <c r="H3035" s="96" t="s">
        <v>38</v>
      </c>
      <c r="I3035" s="96" t="s">
        <v>38</v>
      </c>
      <c r="J3035" s="19">
        <v>178.46</v>
      </c>
      <c r="K3035" s="19">
        <v>0</v>
      </c>
      <c r="L3035" t="str">
        <f>VLOOKUP(LEFT(A3035,FIND("-",A3035)-1),MASTER!A:C,2,FALSE())</f>
        <v>Silver</v>
      </c>
      <c r="M3035" t="str">
        <f>VLOOKUP(LEFT(A3035,FIND("-",A3035)-1),MASTER!A:C,3,FALSE())</f>
        <v>Sale</v>
      </c>
      <c r="N3035" t="str">
        <f t="shared" si="253"/>
        <v/>
      </c>
      <c r="O3035" t="str">
        <f t="shared" si="254"/>
        <v/>
      </c>
      <c r="P3035">
        <f t="shared" si="255"/>
        <v>0</v>
      </c>
      <c r="Q3035">
        <f t="shared" si="256"/>
        <v>0</v>
      </c>
      <c r="R3035">
        <f t="shared" si="257"/>
        <v>0</v>
      </c>
    </row>
    <row r="3036" spans="1:18" ht="15" customHeight="1">
      <c r="A3036" s="17" t="s">
        <v>441</v>
      </c>
      <c r="B3036" s="17" t="s">
        <v>288</v>
      </c>
      <c r="C3036" s="17" t="s">
        <v>36</v>
      </c>
      <c r="D3036" s="17" t="s">
        <v>46</v>
      </c>
      <c r="E3036" s="96" t="s">
        <v>38</v>
      </c>
      <c r="F3036" s="96" t="s">
        <v>38</v>
      </c>
      <c r="G3036" s="19">
        <v>0</v>
      </c>
      <c r="H3036" s="96" t="s">
        <v>38</v>
      </c>
      <c r="I3036" s="96" t="s">
        <v>38</v>
      </c>
      <c r="J3036" s="19">
        <v>633.84</v>
      </c>
      <c r="K3036" s="19">
        <v>0</v>
      </c>
      <c r="L3036" t="str">
        <f>VLOOKUP(LEFT(A3036,FIND("-",A3036)-1),MASTER!A:C,2,FALSE())</f>
        <v>Silver</v>
      </c>
      <c r="M3036" t="str">
        <f>VLOOKUP(LEFT(A3036,FIND("-",A3036)-1),MASTER!A:C,3,FALSE())</f>
        <v>Sale</v>
      </c>
      <c r="N3036" t="str">
        <f t="shared" si="253"/>
        <v/>
      </c>
      <c r="O3036" t="str">
        <f t="shared" si="254"/>
        <v/>
      </c>
      <c r="P3036">
        <f t="shared" si="255"/>
        <v>0</v>
      </c>
      <c r="Q3036">
        <f t="shared" si="256"/>
        <v>0</v>
      </c>
      <c r="R3036">
        <f t="shared" si="257"/>
        <v>0</v>
      </c>
    </row>
    <row r="3037" spans="1:18" ht="15" customHeight="1">
      <c r="A3037" s="17" t="s">
        <v>441</v>
      </c>
      <c r="B3037" s="17" t="s">
        <v>288</v>
      </c>
      <c r="C3037" s="17" t="s">
        <v>36</v>
      </c>
      <c r="D3037" s="17" t="s">
        <v>47</v>
      </c>
      <c r="E3037" s="96" t="s">
        <v>38</v>
      </c>
      <c r="F3037" s="96" t="s">
        <v>38</v>
      </c>
      <c r="G3037" s="19">
        <v>0</v>
      </c>
      <c r="H3037" s="96" t="s">
        <v>38</v>
      </c>
      <c r="I3037" s="96" t="s">
        <v>38</v>
      </c>
      <c r="J3037" s="19">
        <v>633.84</v>
      </c>
      <c r="K3037" s="19">
        <v>0</v>
      </c>
      <c r="L3037" t="str">
        <f>VLOOKUP(LEFT(A3037,FIND("-",A3037)-1),MASTER!A:C,2,FALSE())</f>
        <v>Silver</v>
      </c>
      <c r="M3037" t="str">
        <f>VLOOKUP(LEFT(A3037,FIND("-",A3037)-1),MASTER!A:C,3,FALSE())</f>
        <v>Sale</v>
      </c>
      <c r="N3037" t="str">
        <f t="shared" si="253"/>
        <v/>
      </c>
      <c r="O3037" t="str">
        <f t="shared" si="254"/>
        <v/>
      </c>
      <c r="P3037">
        <f t="shared" si="255"/>
        <v>0</v>
      </c>
      <c r="Q3037">
        <f t="shared" si="256"/>
        <v>0</v>
      </c>
      <c r="R3037">
        <f t="shared" si="257"/>
        <v>0</v>
      </c>
    </row>
    <row r="3038" spans="1:18" ht="15" customHeight="1">
      <c r="A3038" s="17" t="s">
        <v>441</v>
      </c>
      <c r="B3038" s="17" t="s">
        <v>288</v>
      </c>
      <c r="C3038" s="17" t="s">
        <v>36</v>
      </c>
      <c r="D3038" s="17" t="s">
        <v>46</v>
      </c>
      <c r="E3038" s="96" t="s">
        <v>38</v>
      </c>
      <c r="F3038" s="96" t="s">
        <v>38</v>
      </c>
      <c r="G3038" s="19">
        <v>0</v>
      </c>
      <c r="H3038" s="96" t="s">
        <v>38</v>
      </c>
      <c r="I3038" s="96" t="s">
        <v>38</v>
      </c>
      <c r="J3038" s="19">
        <v>112.39</v>
      </c>
      <c r="K3038" s="19">
        <v>0</v>
      </c>
      <c r="L3038" t="str">
        <f>VLOOKUP(LEFT(A3038,FIND("-",A3038)-1),MASTER!A:C,2,FALSE())</f>
        <v>Silver</v>
      </c>
      <c r="M3038" t="str">
        <f>VLOOKUP(LEFT(A3038,FIND("-",A3038)-1),MASTER!A:C,3,FALSE())</f>
        <v>Sale</v>
      </c>
      <c r="N3038" t="str">
        <f t="shared" si="253"/>
        <v/>
      </c>
      <c r="O3038" t="str">
        <f t="shared" si="254"/>
        <v/>
      </c>
      <c r="P3038">
        <f t="shared" si="255"/>
        <v>0</v>
      </c>
      <c r="Q3038">
        <f t="shared" si="256"/>
        <v>0</v>
      </c>
      <c r="R3038">
        <f t="shared" si="257"/>
        <v>0</v>
      </c>
    </row>
    <row r="3039" spans="1:18" ht="15" customHeight="1">
      <c r="A3039" s="17" t="s">
        <v>441</v>
      </c>
      <c r="B3039" s="17" t="s">
        <v>288</v>
      </c>
      <c r="C3039" s="17" t="s">
        <v>36</v>
      </c>
      <c r="D3039" s="17" t="s">
        <v>47</v>
      </c>
      <c r="E3039" s="96" t="s">
        <v>38</v>
      </c>
      <c r="F3039" s="96" t="s">
        <v>38</v>
      </c>
      <c r="G3039" s="19">
        <v>0</v>
      </c>
      <c r="H3039" s="96" t="s">
        <v>38</v>
      </c>
      <c r="I3039" s="96" t="s">
        <v>38</v>
      </c>
      <c r="J3039" s="19">
        <v>112.39</v>
      </c>
      <c r="K3039" s="19">
        <v>0</v>
      </c>
      <c r="L3039" t="str">
        <f>VLOOKUP(LEFT(A3039,FIND("-",A3039)-1),MASTER!A:C,2,FALSE())</f>
        <v>Silver</v>
      </c>
      <c r="M3039" t="str">
        <f>VLOOKUP(LEFT(A3039,FIND("-",A3039)-1),MASTER!A:C,3,FALSE())</f>
        <v>Sale</v>
      </c>
      <c r="N3039" t="str">
        <f t="shared" si="253"/>
        <v/>
      </c>
      <c r="O3039" t="str">
        <f t="shared" si="254"/>
        <v/>
      </c>
      <c r="P3039">
        <f t="shared" si="255"/>
        <v>0</v>
      </c>
      <c r="Q3039">
        <f t="shared" si="256"/>
        <v>0</v>
      </c>
      <c r="R3039">
        <f t="shared" si="257"/>
        <v>0</v>
      </c>
    </row>
    <row r="3040" spans="1:18" ht="15" customHeight="1">
      <c r="A3040" s="17" t="s">
        <v>441</v>
      </c>
      <c r="B3040" s="17" t="s">
        <v>288</v>
      </c>
      <c r="C3040" s="17" t="s">
        <v>36</v>
      </c>
      <c r="D3040" s="17" t="s">
        <v>42</v>
      </c>
      <c r="E3040" s="96" t="s">
        <v>38</v>
      </c>
      <c r="F3040" s="96" t="s">
        <v>38</v>
      </c>
      <c r="G3040" s="19">
        <v>0.13</v>
      </c>
      <c r="H3040" s="96" t="s">
        <v>38</v>
      </c>
      <c r="I3040" s="96" t="s">
        <v>38</v>
      </c>
      <c r="J3040" s="19">
        <v>0</v>
      </c>
      <c r="K3040" s="19">
        <v>0</v>
      </c>
      <c r="L3040" t="str">
        <f>VLOOKUP(LEFT(A3040,FIND("-",A3040)-1),MASTER!A:C,2,FALSE())</f>
        <v>Silver</v>
      </c>
      <c r="M3040" t="str">
        <f>VLOOKUP(LEFT(A3040,FIND("-",A3040)-1),MASTER!A:C,3,FALSE())</f>
        <v>Sale</v>
      </c>
      <c r="N3040" t="str">
        <f t="shared" si="253"/>
        <v/>
      </c>
      <c r="O3040" t="str">
        <f t="shared" si="254"/>
        <v/>
      </c>
      <c r="P3040">
        <f t="shared" si="255"/>
        <v>0</v>
      </c>
      <c r="Q3040">
        <f t="shared" si="256"/>
        <v>0</v>
      </c>
      <c r="R3040">
        <f t="shared" si="257"/>
        <v>0</v>
      </c>
    </row>
    <row r="3041" spans="1:18" ht="15" customHeight="1">
      <c r="A3041" s="17" t="s">
        <v>441</v>
      </c>
      <c r="B3041" s="17" t="s">
        <v>288</v>
      </c>
      <c r="C3041" s="17" t="s">
        <v>36</v>
      </c>
      <c r="D3041" s="17" t="s">
        <v>43</v>
      </c>
      <c r="E3041" s="96" t="s">
        <v>38</v>
      </c>
      <c r="F3041" s="96" t="s">
        <v>38</v>
      </c>
      <c r="G3041" s="19">
        <v>128300</v>
      </c>
      <c r="H3041" s="96" t="s">
        <v>38</v>
      </c>
      <c r="I3041" s="96" t="s">
        <v>38</v>
      </c>
      <c r="J3041" s="19">
        <v>0</v>
      </c>
      <c r="K3041" s="19">
        <v>0</v>
      </c>
      <c r="L3041" t="str">
        <f>VLOOKUP(LEFT(A3041,FIND("-",A3041)-1),MASTER!A:C,2,FALSE())</f>
        <v>Silver</v>
      </c>
      <c r="M3041" t="str">
        <f>VLOOKUP(LEFT(A3041,FIND("-",A3041)-1),MASTER!A:C,3,FALSE())</f>
        <v>Sale</v>
      </c>
      <c r="N3041" t="str">
        <f t="shared" si="253"/>
        <v/>
      </c>
      <c r="O3041" t="str">
        <f t="shared" si="254"/>
        <v/>
      </c>
      <c r="P3041">
        <f t="shared" si="255"/>
        <v>0</v>
      </c>
      <c r="Q3041">
        <f t="shared" si="256"/>
        <v>0</v>
      </c>
      <c r="R3041">
        <f t="shared" si="257"/>
        <v>0</v>
      </c>
    </row>
    <row r="3042" spans="1:18" ht="15" customHeight="1">
      <c r="A3042" s="17" t="s">
        <v>442</v>
      </c>
      <c r="B3042" s="17" t="s">
        <v>288</v>
      </c>
      <c r="C3042" s="17" t="s">
        <v>36</v>
      </c>
      <c r="D3042" s="17" t="s">
        <v>37</v>
      </c>
      <c r="E3042" s="96" t="s">
        <v>38</v>
      </c>
      <c r="F3042" s="19">
        <v>0</v>
      </c>
      <c r="G3042" s="19">
        <v>0</v>
      </c>
      <c r="H3042" s="97">
        <v>924.00099999999998</v>
      </c>
      <c r="I3042" s="19">
        <v>81.23</v>
      </c>
      <c r="J3042" s="19">
        <v>43684.56</v>
      </c>
      <c r="K3042" s="19">
        <v>43684.56</v>
      </c>
      <c r="L3042" t="str">
        <f>VLOOKUP(LEFT(A3042,FIND("-",A3042)-1),MASTER!A:C,2,FALSE())</f>
        <v>Silver</v>
      </c>
      <c r="M3042" t="str">
        <f>VLOOKUP(LEFT(A3042,FIND("-",A3042)-1),MASTER!A:C,3,FALSE())</f>
        <v>Sale</v>
      </c>
      <c r="N3042">
        <f t="shared" si="253"/>
        <v>924.00099999999998</v>
      </c>
      <c r="O3042">
        <f t="shared" si="254"/>
        <v>81.23</v>
      </c>
      <c r="P3042">
        <f t="shared" si="255"/>
        <v>75056.600999999995</v>
      </c>
      <c r="Q3042">
        <f t="shared" si="256"/>
        <v>75056.600999999995</v>
      </c>
      <c r="R3042">
        <f t="shared" si="257"/>
        <v>0</v>
      </c>
    </row>
    <row r="3043" spans="1:18" ht="15" customHeight="1">
      <c r="A3043" s="17" t="s">
        <v>442</v>
      </c>
      <c r="B3043" s="17" t="s">
        <v>288</v>
      </c>
      <c r="C3043" s="17" t="s">
        <v>36</v>
      </c>
      <c r="D3043" s="17" t="s">
        <v>39</v>
      </c>
      <c r="E3043" s="96" t="s">
        <v>38</v>
      </c>
      <c r="F3043" s="96" t="s">
        <v>38</v>
      </c>
      <c r="G3043" s="19">
        <v>0</v>
      </c>
      <c r="H3043" s="96" t="s">
        <v>38</v>
      </c>
      <c r="I3043" s="96" t="s">
        <v>38</v>
      </c>
      <c r="J3043" s="19">
        <v>8278.7199999999993</v>
      </c>
      <c r="K3043" s="19">
        <v>8278.7199999999993</v>
      </c>
      <c r="L3043" t="str">
        <f>VLOOKUP(LEFT(A3043,FIND("-",A3043)-1),MASTER!A:C,2,FALSE())</f>
        <v>Silver</v>
      </c>
      <c r="M3043" t="str">
        <f>VLOOKUP(LEFT(A3043,FIND("-",A3043)-1),MASTER!A:C,3,FALSE())</f>
        <v>Sale</v>
      </c>
      <c r="N3043" t="str">
        <f t="shared" si="253"/>
        <v/>
      </c>
      <c r="O3043" t="str">
        <f t="shared" si="254"/>
        <v/>
      </c>
      <c r="P3043">
        <f t="shared" si="255"/>
        <v>0</v>
      </c>
      <c r="Q3043">
        <f t="shared" si="256"/>
        <v>0</v>
      </c>
      <c r="R3043">
        <f t="shared" si="257"/>
        <v>0</v>
      </c>
    </row>
    <row r="3044" spans="1:18" ht="15" customHeight="1">
      <c r="A3044" s="17" t="s">
        <v>442</v>
      </c>
      <c r="B3044" s="17" t="s">
        <v>288</v>
      </c>
      <c r="C3044" s="17" t="s">
        <v>36</v>
      </c>
      <c r="D3044" s="17" t="s">
        <v>44</v>
      </c>
      <c r="E3044" s="96" t="s">
        <v>38</v>
      </c>
      <c r="F3044" s="96" t="s">
        <v>38</v>
      </c>
      <c r="G3044" s="19">
        <v>0</v>
      </c>
      <c r="H3044" s="96" t="s">
        <v>38</v>
      </c>
      <c r="I3044" s="96" t="s">
        <v>38</v>
      </c>
      <c r="J3044" s="19">
        <v>7247.3</v>
      </c>
      <c r="K3044" s="19">
        <v>7247.3</v>
      </c>
      <c r="L3044" t="str">
        <f>VLOOKUP(LEFT(A3044,FIND("-",A3044)-1),MASTER!A:C,2,FALSE())</f>
        <v>Silver</v>
      </c>
      <c r="M3044" t="str">
        <f>VLOOKUP(LEFT(A3044,FIND("-",A3044)-1),MASTER!A:C,3,FALSE())</f>
        <v>Sale</v>
      </c>
      <c r="N3044" t="str">
        <f t="shared" si="253"/>
        <v/>
      </c>
      <c r="O3044" t="str">
        <f t="shared" si="254"/>
        <v/>
      </c>
      <c r="P3044">
        <f t="shared" si="255"/>
        <v>0</v>
      </c>
      <c r="Q3044">
        <f t="shared" si="256"/>
        <v>0</v>
      </c>
      <c r="R3044">
        <f t="shared" si="257"/>
        <v>0</v>
      </c>
    </row>
    <row r="3045" spans="1:18" ht="15" customHeight="1">
      <c r="A3045" s="17" t="s">
        <v>442</v>
      </c>
      <c r="B3045" s="17" t="s">
        <v>288</v>
      </c>
      <c r="C3045" s="17" t="s">
        <v>36</v>
      </c>
      <c r="D3045" s="17" t="s">
        <v>45</v>
      </c>
      <c r="E3045" s="96" t="s">
        <v>38</v>
      </c>
      <c r="F3045" s="96" t="s">
        <v>38</v>
      </c>
      <c r="G3045" s="19">
        <v>0</v>
      </c>
      <c r="H3045" s="96" t="s">
        <v>38</v>
      </c>
      <c r="I3045" s="96" t="s">
        <v>38</v>
      </c>
      <c r="J3045" s="19">
        <v>1269.06</v>
      </c>
      <c r="K3045" s="19">
        <v>1269.06</v>
      </c>
      <c r="L3045" t="str">
        <f>VLOOKUP(LEFT(A3045,FIND("-",A3045)-1),MASTER!A:C,2,FALSE())</f>
        <v>Silver</v>
      </c>
      <c r="M3045" t="str">
        <f>VLOOKUP(LEFT(A3045,FIND("-",A3045)-1),MASTER!A:C,3,FALSE())</f>
        <v>Sale</v>
      </c>
      <c r="N3045" t="str">
        <f t="shared" si="253"/>
        <v/>
      </c>
      <c r="O3045" t="str">
        <f t="shared" si="254"/>
        <v/>
      </c>
      <c r="P3045">
        <f t="shared" si="255"/>
        <v>0</v>
      </c>
      <c r="Q3045">
        <f t="shared" si="256"/>
        <v>0</v>
      </c>
      <c r="R3045">
        <f t="shared" si="257"/>
        <v>0</v>
      </c>
    </row>
    <row r="3046" spans="1:18" ht="15" customHeight="1">
      <c r="A3046" s="17" t="s">
        <v>442</v>
      </c>
      <c r="B3046" s="17" t="s">
        <v>288</v>
      </c>
      <c r="C3046" s="17" t="s">
        <v>36</v>
      </c>
      <c r="D3046" s="17" t="s">
        <v>95</v>
      </c>
      <c r="E3046" s="96" t="s">
        <v>38</v>
      </c>
      <c r="F3046" s="96" t="s">
        <v>38</v>
      </c>
      <c r="G3046" s="19">
        <v>0</v>
      </c>
      <c r="H3046" s="96" t="s">
        <v>38</v>
      </c>
      <c r="I3046" s="96" t="s">
        <v>38</v>
      </c>
      <c r="J3046" s="19">
        <v>24122.87</v>
      </c>
      <c r="K3046" s="19">
        <v>24122.87</v>
      </c>
      <c r="L3046" t="str">
        <f>VLOOKUP(LEFT(A3046,FIND("-",A3046)-1),MASTER!A:C,2,FALSE())</f>
        <v>Silver</v>
      </c>
      <c r="M3046" t="str">
        <f>VLOOKUP(LEFT(A3046,FIND("-",A3046)-1),MASTER!A:C,3,FALSE())</f>
        <v>Sale</v>
      </c>
      <c r="N3046" t="str">
        <f t="shared" si="253"/>
        <v/>
      </c>
      <c r="O3046" t="str">
        <f t="shared" si="254"/>
        <v/>
      </c>
      <c r="P3046">
        <f t="shared" si="255"/>
        <v>0</v>
      </c>
      <c r="Q3046">
        <f t="shared" si="256"/>
        <v>0</v>
      </c>
      <c r="R3046">
        <f t="shared" si="257"/>
        <v>0</v>
      </c>
    </row>
    <row r="3047" spans="1:18" ht="15" customHeight="1">
      <c r="A3047" s="17" t="s">
        <v>442</v>
      </c>
      <c r="B3047" s="17" t="s">
        <v>288</v>
      </c>
      <c r="C3047" s="17" t="s">
        <v>36</v>
      </c>
      <c r="D3047" s="17" t="s">
        <v>96</v>
      </c>
      <c r="E3047" s="96" t="s">
        <v>38</v>
      </c>
      <c r="F3047" s="96" t="s">
        <v>38</v>
      </c>
      <c r="G3047" s="19">
        <v>0</v>
      </c>
      <c r="H3047" s="96" t="s">
        <v>38</v>
      </c>
      <c r="I3047" s="96" t="s">
        <v>38</v>
      </c>
      <c r="J3047" s="19">
        <v>96.5</v>
      </c>
      <c r="K3047" s="19">
        <v>96.5</v>
      </c>
      <c r="L3047" t="str">
        <f>VLOOKUP(LEFT(A3047,FIND("-",A3047)-1),MASTER!A:C,2,FALSE())</f>
        <v>Silver</v>
      </c>
      <c r="M3047" t="str">
        <f>VLOOKUP(LEFT(A3047,FIND("-",A3047)-1),MASTER!A:C,3,FALSE())</f>
        <v>Sale</v>
      </c>
      <c r="N3047" t="str">
        <f t="shared" si="253"/>
        <v/>
      </c>
      <c r="O3047" t="str">
        <f t="shared" si="254"/>
        <v/>
      </c>
      <c r="P3047">
        <f t="shared" si="255"/>
        <v>0</v>
      </c>
      <c r="Q3047">
        <f t="shared" si="256"/>
        <v>0</v>
      </c>
      <c r="R3047">
        <f t="shared" si="257"/>
        <v>0</v>
      </c>
    </row>
    <row r="3048" spans="1:18" ht="15" customHeight="1">
      <c r="A3048" s="17" t="s">
        <v>442</v>
      </c>
      <c r="B3048" s="17" t="s">
        <v>288</v>
      </c>
      <c r="C3048" s="17" t="s">
        <v>36</v>
      </c>
      <c r="D3048" s="17" t="s">
        <v>40</v>
      </c>
      <c r="E3048" s="96" t="s">
        <v>38</v>
      </c>
      <c r="F3048" s="96" t="s">
        <v>38</v>
      </c>
      <c r="G3048" s="19">
        <v>0</v>
      </c>
      <c r="H3048" s="96" t="s">
        <v>38</v>
      </c>
      <c r="I3048" s="96" t="s">
        <v>38</v>
      </c>
      <c r="J3048" s="19">
        <v>655.27</v>
      </c>
      <c r="K3048" s="19">
        <v>0</v>
      </c>
      <c r="L3048" t="str">
        <f>VLOOKUP(LEFT(A3048,FIND("-",A3048)-1),MASTER!A:C,2,FALSE())</f>
        <v>Silver</v>
      </c>
      <c r="M3048" t="str">
        <f>VLOOKUP(LEFT(A3048,FIND("-",A3048)-1),MASTER!A:C,3,FALSE())</f>
        <v>Sale</v>
      </c>
      <c r="N3048" t="str">
        <f t="shared" si="253"/>
        <v/>
      </c>
      <c r="O3048" t="str">
        <f t="shared" si="254"/>
        <v/>
      </c>
      <c r="P3048">
        <f t="shared" si="255"/>
        <v>0</v>
      </c>
      <c r="Q3048">
        <f t="shared" si="256"/>
        <v>0</v>
      </c>
      <c r="R3048">
        <f t="shared" si="257"/>
        <v>0</v>
      </c>
    </row>
    <row r="3049" spans="1:18" ht="15" customHeight="1">
      <c r="A3049" s="17" t="s">
        <v>442</v>
      </c>
      <c r="B3049" s="17" t="s">
        <v>288</v>
      </c>
      <c r="C3049" s="17" t="s">
        <v>36</v>
      </c>
      <c r="D3049" s="17" t="s">
        <v>41</v>
      </c>
      <c r="E3049" s="96" t="s">
        <v>38</v>
      </c>
      <c r="F3049" s="96" t="s">
        <v>38</v>
      </c>
      <c r="G3049" s="19">
        <v>0</v>
      </c>
      <c r="H3049" s="96" t="s">
        <v>38</v>
      </c>
      <c r="I3049" s="96" t="s">
        <v>38</v>
      </c>
      <c r="J3049" s="19">
        <v>655.27</v>
      </c>
      <c r="K3049" s="19">
        <v>0</v>
      </c>
      <c r="L3049" t="str">
        <f>VLOOKUP(LEFT(A3049,FIND("-",A3049)-1),MASTER!A:C,2,FALSE())</f>
        <v>Silver</v>
      </c>
      <c r="M3049" t="str">
        <f>VLOOKUP(LEFT(A3049,FIND("-",A3049)-1),MASTER!A:C,3,FALSE())</f>
        <v>Sale</v>
      </c>
      <c r="N3049" t="str">
        <f t="shared" si="253"/>
        <v/>
      </c>
      <c r="O3049" t="str">
        <f t="shared" si="254"/>
        <v/>
      </c>
      <c r="P3049">
        <f t="shared" si="255"/>
        <v>0</v>
      </c>
      <c r="Q3049">
        <f t="shared" si="256"/>
        <v>0</v>
      </c>
      <c r="R3049">
        <f t="shared" si="257"/>
        <v>0</v>
      </c>
    </row>
    <row r="3050" spans="1:18" ht="15" customHeight="1">
      <c r="A3050" s="17" t="s">
        <v>442</v>
      </c>
      <c r="B3050" s="17" t="s">
        <v>288</v>
      </c>
      <c r="C3050" s="17" t="s">
        <v>36</v>
      </c>
      <c r="D3050" s="17" t="s">
        <v>40</v>
      </c>
      <c r="E3050" s="96" t="s">
        <v>38</v>
      </c>
      <c r="F3050" s="96" t="s">
        <v>38</v>
      </c>
      <c r="G3050" s="19">
        <v>0</v>
      </c>
      <c r="H3050" s="96" t="s">
        <v>38</v>
      </c>
      <c r="I3050" s="96" t="s">
        <v>38</v>
      </c>
      <c r="J3050" s="19">
        <v>124.18</v>
      </c>
      <c r="K3050" s="19">
        <v>0</v>
      </c>
      <c r="L3050" t="str">
        <f>VLOOKUP(LEFT(A3050,FIND("-",A3050)-1),MASTER!A:C,2,FALSE())</f>
        <v>Silver</v>
      </c>
      <c r="M3050" t="str">
        <f>VLOOKUP(LEFT(A3050,FIND("-",A3050)-1),MASTER!A:C,3,FALSE())</f>
        <v>Sale</v>
      </c>
      <c r="N3050" t="str">
        <f t="shared" si="253"/>
        <v/>
      </c>
      <c r="O3050" t="str">
        <f t="shared" si="254"/>
        <v/>
      </c>
      <c r="P3050">
        <f t="shared" si="255"/>
        <v>0</v>
      </c>
      <c r="Q3050">
        <f t="shared" si="256"/>
        <v>0</v>
      </c>
      <c r="R3050">
        <f t="shared" si="257"/>
        <v>0</v>
      </c>
    </row>
    <row r="3051" spans="1:18" ht="15" customHeight="1">
      <c r="A3051" s="17" t="s">
        <v>442</v>
      </c>
      <c r="B3051" s="17" t="s">
        <v>288</v>
      </c>
      <c r="C3051" s="17" t="s">
        <v>36</v>
      </c>
      <c r="D3051" s="17" t="s">
        <v>41</v>
      </c>
      <c r="E3051" s="96" t="s">
        <v>38</v>
      </c>
      <c r="F3051" s="96" t="s">
        <v>38</v>
      </c>
      <c r="G3051" s="19">
        <v>0</v>
      </c>
      <c r="H3051" s="96" t="s">
        <v>38</v>
      </c>
      <c r="I3051" s="96" t="s">
        <v>38</v>
      </c>
      <c r="J3051" s="19">
        <v>124.18</v>
      </c>
      <c r="K3051" s="19">
        <v>0</v>
      </c>
      <c r="L3051" t="str">
        <f>VLOOKUP(LEFT(A3051,FIND("-",A3051)-1),MASTER!A:C,2,FALSE())</f>
        <v>Silver</v>
      </c>
      <c r="M3051" t="str">
        <f>VLOOKUP(LEFT(A3051,FIND("-",A3051)-1),MASTER!A:C,3,FALSE())</f>
        <v>Sale</v>
      </c>
      <c r="N3051" t="str">
        <f t="shared" si="253"/>
        <v/>
      </c>
      <c r="O3051" t="str">
        <f t="shared" si="254"/>
        <v/>
      </c>
      <c r="P3051">
        <f t="shared" si="255"/>
        <v>0</v>
      </c>
      <c r="Q3051">
        <f t="shared" si="256"/>
        <v>0</v>
      </c>
      <c r="R3051">
        <f t="shared" si="257"/>
        <v>0</v>
      </c>
    </row>
    <row r="3052" spans="1:18" ht="15" customHeight="1">
      <c r="A3052" s="17" t="s">
        <v>442</v>
      </c>
      <c r="B3052" s="17" t="s">
        <v>288</v>
      </c>
      <c r="C3052" s="17" t="s">
        <v>36</v>
      </c>
      <c r="D3052" s="17" t="s">
        <v>46</v>
      </c>
      <c r="E3052" s="96" t="s">
        <v>38</v>
      </c>
      <c r="F3052" s="96" t="s">
        <v>38</v>
      </c>
      <c r="G3052" s="19">
        <v>0</v>
      </c>
      <c r="H3052" s="96" t="s">
        <v>38</v>
      </c>
      <c r="I3052" s="96" t="s">
        <v>38</v>
      </c>
      <c r="J3052" s="19">
        <v>108.71</v>
      </c>
      <c r="K3052" s="19">
        <v>0</v>
      </c>
      <c r="L3052" t="str">
        <f>VLOOKUP(LEFT(A3052,FIND("-",A3052)-1),MASTER!A:C,2,FALSE())</f>
        <v>Silver</v>
      </c>
      <c r="M3052" t="str">
        <f>VLOOKUP(LEFT(A3052,FIND("-",A3052)-1),MASTER!A:C,3,FALSE())</f>
        <v>Sale</v>
      </c>
      <c r="N3052" t="str">
        <f t="shared" si="253"/>
        <v/>
      </c>
      <c r="O3052" t="str">
        <f t="shared" si="254"/>
        <v/>
      </c>
      <c r="P3052">
        <f t="shared" si="255"/>
        <v>0</v>
      </c>
      <c r="Q3052">
        <f t="shared" si="256"/>
        <v>0</v>
      </c>
      <c r="R3052">
        <f t="shared" si="257"/>
        <v>0</v>
      </c>
    </row>
    <row r="3053" spans="1:18" ht="15" customHeight="1">
      <c r="A3053" s="17" t="s">
        <v>442</v>
      </c>
      <c r="B3053" s="17" t="s">
        <v>288</v>
      </c>
      <c r="C3053" s="17" t="s">
        <v>36</v>
      </c>
      <c r="D3053" s="17" t="s">
        <v>47</v>
      </c>
      <c r="E3053" s="96" t="s">
        <v>38</v>
      </c>
      <c r="F3053" s="96" t="s">
        <v>38</v>
      </c>
      <c r="G3053" s="19">
        <v>0</v>
      </c>
      <c r="H3053" s="96" t="s">
        <v>38</v>
      </c>
      <c r="I3053" s="96" t="s">
        <v>38</v>
      </c>
      <c r="J3053" s="19">
        <v>108.71</v>
      </c>
      <c r="K3053" s="19">
        <v>0</v>
      </c>
      <c r="L3053" t="str">
        <f>VLOOKUP(LEFT(A3053,FIND("-",A3053)-1),MASTER!A:C,2,FALSE())</f>
        <v>Silver</v>
      </c>
      <c r="M3053" t="str">
        <f>VLOOKUP(LEFT(A3053,FIND("-",A3053)-1),MASTER!A:C,3,FALSE())</f>
        <v>Sale</v>
      </c>
      <c r="N3053" t="str">
        <f t="shared" si="253"/>
        <v/>
      </c>
      <c r="O3053" t="str">
        <f t="shared" si="254"/>
        <v/>
      </c>
      <c r="P3053">
        <f t="shared" si="255"/>
        <v>0</v>
      </c>
      <c r="Q3053">
        <f t="shared" si="256"/>
        <v>0</v>
      </c>
      <c r="R3053">
        <f t="shared" si="257"/>
        <v>0</v>
      </c>
    </row>
    <row r="3054" spans="1:18" ht="15" customHeight="1">
      <c r="A3054" s="17" t="s">
        <v>442</v>
      </c>
      <c r="B3054" s="17" t="s">
        <v>288</v>
      </c>
      <c r="C3054" s="17" t="s">
        <v>36</v>
      </c>
      <c r="D3054" s="17" t="s">
        <v>46</v>
      </c>
      <c r="E3054" s="96" t="s">
        <v>38</v>
      </c>
      <c r="F3054" s="96" t="s">
        <v>38</v>
      </c>
      <c r="G3054" s="19">
        <v>0</v>
      </c>
      <c r="H3054" s="96" t="s">
        <v>38</v>
      </c>
      <c r="I3054" s="96" t="s">
        <v>38</v>
      </c>
      <c r="J3054" s="19">
        <v>19.04</v>
      </c>
      <c r="K3054" s="19">
        <v>0</v>
      </c>
      <c r="L3054" t="str">
        <f>VLOOKUP(LEFT(A3054,FIND("-",A3054)-1),MASTER!A:C,2,FALSE())</f>
        <v>Silver</v>
      </c>
      <c r="M3054" t="str">
        <f>VLOOKUP(LEFT(A3054,FIND("-",A3054)-1),MASTER!A:C,3,FALSE())</f>
        <v>Sale</v>
      </c>
      <c r="N3054" t="str">
        <f t="shared" si="253"/>
        <v/>
      </c>
      <c r="O3054" t="str">
        <f t="shared" si="254"/>
        <v/>
      </c>
      <c r="P3054">
        <f t="shared" si="255"/>
        <v>0</v>
      </c>
      <c r="Q3054">
        <f t="shared" si="256"/>
        <v>0</v>
      </c>
      <c r="R3054">
        <f t="shared" si="257"/>
        <v>0</v>
      </c>
    </row>
    <row r="3055" spans="1:18" ht="15" customHeight="1">
      <c r="A3055" s="17" t="s">
        <v>442</v>
      </c>
      <c r="B3055" s="17" t="s">
        <v>288</v>
      </c>
      <c r="C3055" s="17" t="s">
        <v>36</v>
      </c>
      <c r="D3055" s="17" t="s">
        <v>47</v>
      </c>
      <c r="E3055" s="96" t="s">
        <v>38</v>
      </c>
      <c r="F3055" s="96" t="s">
        <v>38</v>
      </c>
      <c r="G3055" s="19">
        <v>0</v>
      </c>
      <c r="H3055" s="96" t="s">
        <v>38</v>
      </c>
      <c r="I3055" s="96" t="s">
        <v>38</v>
      </c>
      <c r="J3055" s="19">
        <v>19.04</v>
      </c>
      <c r="K3055" s="19">
        <v>0</v>
      </c>
      <c r="L3055" t="str">
        <f>VLOOKUP(LEFT(A3055,FIND("-",A3055)-1),MASTER!A:C,2,FALSE())</f>
        <v>Silver</v>
      </c>
      <c r="M3055" t="str">
        <f>VLOOKUP(LEFT(A3055,FIND("-",A3055)-1),MASTER!A:C,3,FALSE())</f>
        <v>Sale</v>
      </c>
      <c r="N3055" t="str">
        <f t="shared" si="253"/>
        <v/>
      </c>
      <c r="O3055" t="str">
        <f t="shared" si="254"/>
        <v/>
      </c>
      <c r="P3055">
        <f t="shared" si="255"/>
        <v>0</v>
      </c>
      <c r="Q3055">
        <f t="shared" si="256"/>
        <v>0</v>
      </c>
      <c r="R3055">
        <f t="shared" si="257"/>
        <v>0</v>
      </c>
    </row>
    <row r="3056" spans="1:18" ht="15" customHeight="1">
      <c r="A3056" s="17" t="s">
        <v>442</v>
      </c>
      <c r="B3056" s="17" t="s">
        <v>288</v>
      </c>
      <c r="C3056" s="17" t="s">
        <v>36</v>
      </c>
      <c r="D3056" s="17" t="s">
        <v>97</v>
      </c>
      <c r="E3056" s="96" t="s">
        <v>38</v>
      </c>
      <c r="F3056" s="96" t="s">
        <v>38</v>
      </c>
      <c r="G3056" s="19">
        <v>0</v>
      </c>
      <c r="H3056" s="96" t="s">
        <v>38</v>
      </c>
      <c r="I3056" s="96" t="s">
        <v>38</v>
      </c>
      <c r="J3056" s="19">
        <v>361.84</v>
      </c>
      <c r="K3056" s="19">
        <v>0</v>
      </c>
      <c r="L3056" t="str">
        <f>VLOOKUP(LEFT(A3056,FIND("-",A3056)-1),MASTER!A:C,2,FALSE())</f>
        <v>Silver</v>
      </c>
      <c r="M3056" t="str">
        <f>VLOOKUP(LEFT(A3056,FIND("-",A3056)-1),MASTER!A:C,3,FALSE())</f>
        <v>Sale</v>
      </c>
      <c r="N3056" t="str">
        <f t="shared" si="253"/>
        <v/>
      </c>
      <c r="O3056" t="str">
        <f t="shared" si="254"/>
        <v/>
      </c>
      <c r="P3056">
        <f t="shared" si="255"/>
        <v>0</v>
      </c>
      <c r="Q3056">
        <f t="shared" si="256"/>
        <v>0</v>
      </c>
      <c r="R3056">
        <f t="shared" si="257"/>
        <v>0</v>
      </c>
    </row>
    <row r="3057" spans="1:18" ht="15" customHeight="1">
      <c r="A3057" s="17" t="s">
        <v>442</v>
      </c>
      <c r="B3057" s="17" t="s">
        <v>288</v>
      </c>
      <c r="C3057" s="17" t="s">
        <v>36</v>
      </c>
      <c r="D3057" s="17" t="s">
        <v>98</v>
      </c>
      <c r="E3057" s="96" t="s">
        <v>38</v>
      </c>
      <c r="F3057" s="96" t="s">
        <v>38</v>
      </c>
      <c r="G3057" s="19">
        <v>0</v>
      </c>
      <c r="H3057" s="96" t="s">
        <v>38</v>
      </c>
      <c r="I3057" s="96" t="s">
        <v>38</v>
      </c>
      <c r="J3057" s="19">
        <v>361.84</v>
      </c>
      <c r="K3057" s="19">
        <v>0</v>
      </c>
      <c r="L3057" t="str">
        <f>VLOOKUP(LEFT(A3057,FIND("-",A3057)-1),MASTER!A:C,2,FALSE())</f>
        <v>Silver</v>
      </c>
      <c r="M3057" t="str">
        <f>VLOOKUP(LEFT(A3057,FIND("-",A3057)-1),MASTER!A:C,3,FALSE())</f>
        <v>Sale</v>
      </c>
      <c r="N3057" t="str">
        <f t="shared" si="253"/>
        <v/>
      </c>
      <c r="O3057" t="str">
        <f t="shared" si="254"/>
        <v/>
      </c>
      <c r="P3057">
        <f t="shared" si="255"/>
        <v>0</v>
      </c>
      <c r="Q3057">
        <f t="shared" si="256"/>
        <v>0</v>
      </c>
      <c r="R3057">
        <f t="shared" si="257"/>
        <v>0</v>
      </c>
    </row>
    <row r="3058" spans="1:18" ht="15" customHeight="1">
      <c r="A3058" s="17" t="s">
        <v>442</v>
      </c>
      <c r="B3058" s="17" t="s">
        <v>288</v>
      </c>
      <c r="C3058" s="17" t="s">
        <v>36</v>
      </c>
      <c r="D3058" s="17" t="s">
        <v>97</v>
      </c>
      <c r="E3058" s="96" t="s">
        <v>38</v>
      </c>
      <c r="F3058" s="96" t="s">
        <v>38</v>
      </c>
      <c r="G3058" s="19">
        <v>0</v>
      </c>
      <c r="H3058" s="96" t="s">
        <v>38</v>
      </c>
      <c r="I3058" s="96" t="s">
        <v>38</v>
      </c>
      <c r="J3058" s="19">
        <v>1.45</v>
      </c>
      <c r="K3058" s="19">
        <v>0</v>
      </c>
      <c r="L3058" t="str">
        <f>VLOOKUP(LEFT(A3058,FIND("-",A3058)-1),MASTER!A:C,2,FALSE())</f>
        <v>Silver</v>
      </c>
      <c r="M3058" t="str">
        <f>VLOOKUP(LEFT(A3058,FIND("-",A3058)-1),MASTER!A:C,3,FALSE())</f>
        <v>Sale</v>
      </c>
      <c r="N3058" t="str">
        <f t="shared" si="253"/>
        <v/>
      </c>
      <c r="O3058" t="str">
        <f t="shared" si="254"/>
        <v/>
      </c>
      <c r="P3058">
        <f t="shared" si="255"/>
        <v>0</v>
      </c>
      <c r="Q3058">
        <f t="shared" si="256"/>
        <v>0</v>
      </c>
      <c r="R3058">
        <f t="shared" si="257"/>
        <v>0</v>
      </c>
    </row>
    <row r="3059" spans="1:18" ht="15" customHeight="1">
      <c r="A3059" s="17" t="s">
        <v>442</v>
      </c>
      <c r="B3059" s="17" t="s">
        <v>288</v>
      </c>
      <c r="C3059" s="17" t="s">
        <v>36</v>
      </c>
      <c r="D3059" s="17" t="s">
        <v>98</v>
      </c>
      <c r="E3059" s="96" t="s">
        <v>38</v>
      </c>
      <c r="F3059" s="96" t="s">
        <v>38</v>
      </c>
      <c r="G3059" s="19">
        <v>0</v>
      </c>
      <c r="H3059" s="96" t="s">
        <v>38</v>
      </c>
      <c r="I3059" s="96" t="s">
        <v>38</v>
      </c>
      <c r="J3059" s="19">
        <v>1.45</v>
      </c>
      <c r="K3059" s="19">
        <v>0</v>
      </c>
      <c r="L3059" t="str">
        <f>VLOOKUP(LEFT(A3059,FIND("-",A3059)-1),MASTER!A:C,2,FALSE())</f>
        <v>Silver</v>
      </c>
      <c r="M3059" t="str">
        <f>VLOOKUP(LEFT(A3059,FIND("-",A3059)-1),MASTER!A:C,3,FALSE())</f>
        <v>Sale</v>
      </c>
      <c r="N3059" t="str">
        <f t="shared" si="253"/>
        <v/>
      </c>
      <c r="O3059" t="str">
        <f t="shared" si="254"/>
        <v/>
      </c>
      <c r="P3059">
        <f t="shared" si="255"/>
        <v>0</v>
      </c>
      <c r="Q3059">
        <f t="shared" si="256"/>
        <v>0</v>
      </c>
      <c r="R3059">
        <f t="shared" si="257"/>
        <v>0</v>
      </c>
    </row>
    <row r="3060" spans="1:18" ht="15" customHeight="1">
      <c r="A3060" s="17" t="s">
        <v>442</v>
      </c>
      <c r="B3060" s="17" t="s">
        <v>288</v>
      </c>
      <c r="C3060" s="17" t="s">
        <v>36</v>
      </c>
      <c r="D3060" s="17" t="s">
        <v>42</v>
      </c>
      <c r="E3060" s="96" t="s">
        <v>38</v>
      </c>
      <c r="F3060" s="96" t="s">
        <v>38</v>
      </c>
      <c r="G3060" s="19">
        <v>0</v>
      </c>
      <c r="H3060" s="96" t="s">
        <v>38</v>
      </c>
      <c r="I3060" s="96" t="s">
        <v>38</v>
      </c>
      <c r="J3060" s="19">
        <v>0.01</v>
      </c>
      <c r="K3060" s="19">
        <v>0</v>
      </c>
      <c r="L3060" t="str">
        <f>VLOOKUP(LEFT(A3060,FIND("-",A3060)-1),MASTER!A:C,2,FALSE())</f>
        <v>Silver</v>
      </c>
      <c r="M3060" t="str">
        <f>VLOOKUP(LEFT(A3060,FIND("-",A3060)-1),MASTER!A:C,3,FALSE())</f>
        <v>Sale</v>
      </c>
      <c r="N3060" t="str">
        <f t="shared" si="253"/>
        <v/>
      </c>
      <c r="O3060" t="str">
        <f t="shared" si="254"/>
        <v/>
      </c>
      <c r="P3060">
        <f t="shared" si="255"/>
        <v>0</v>
      </c>
      <c r="Q3060">
        <f t="shared" si="256"/>
        <v>0</v>
      </c>
      <c r="R3060">
        <f t="shared" si="257"/>
        <v>0</v>
      </c>
    </row>
    <row r="3061" spans="1:18" ht="15" customHeight="1">
      <c r="A3061" s="17" t="s">
        <v>442</v>
      </c>
      <c r="B3061" s="17" t="s">
        <v>288</v>
      </c>
      <c r="C3061" s="17" t="s">
        <v>36</v>
      </c>
      <c r="D3061" s="17" t="s">
        <v>43</v>
      </c>
      <c r="E3061" s="96" t="s">
        <v>38</v>
      </c>
      <c r="F3061" s="96" t="s">
        <v>38</v>
      </c>
      <c r="G3061" s="19">
        <v>87240</v>
      </c>
      <c r="H3061" s="96" t="s">
        <v>38</v>
      </c>
      <c r="I3061" s="96" t="s">
        <v>38</v>
      </c>
      <c r="J3061" s="19">
        <v>0</v>
      </c>
      <c r="K3061" s="19">
        <v>0</v>
      </c>
      <c r="L3061" t="str">
        <f>VLOOKUP(LEFT(A3061,FIND("-",A3061)-1),MASTER!A:C,2,FALSE())</f>
        <v>Silver</v>
      </c>
      <c r="M3061" t="str">
        <f>VLOOKUP(LEFT(A3061,FIND("-",A3061)-1),MASTER!A:C,3,FALSE())</f>
        <v>Sale</v>
      </c>
      <c r="N3061" t="str">
        <f t="shared" si="253"/>
        <v/>
      </c>
      <c r="O3061" t="str">
        <f t="shared" si="254"/>
        <v/>
      </c>
      <c r="P3061">
        <f t="shared" si="255"/>
        <v>0</v>
      </c>
      <c r="Q3061">
        <f t="shared" si="256"/>
        <v>0</v>
      </c>
      <c r="R3061">
        <f t="shared" si="257"/>
        <v>0</v>
      </c>
    </row>
    <row r="3062" spans="1:18" ht="15" customHeight="1">
      <c r="A3062" s="17" t="s">
        <v>443</v>
      </c>
      <c r="B3062" s="17" t="s">
        <v>288</v>
      </c>
      <c r="C3062" s="17" t="s">
        <v>36</v>
      </c>
      <c r="D3062" s="17" t="s">
        <v>37</v>
      </c>
      <c r="E3062" s="96" t="s">
        <v>38</v>
      </c>
      <c r="F3062" s="19">
        <v>0</v>
      </c>
      <c r="G3062" s="19">
        <v>0</v>
      </c>
      <c r="H3062" s="97">
        <v>52.155999999999999</v>
      </c>
      <c r="I3062" s="19">
        <v>81.23</v>
      </c>
      <c r="J3062" s="19">
        <v>10884.17</v>
      </c>
      <c r="K3062" s="19">
        <v>10884.17</v>
      </c>
      <c r="L3062" t="str">
        <f>VLOOKUP(LEFT(A3062,FIND("-",A3062)-1),MASTER!A:C,2,FALSE())</f>
        <v>Silver</v>
      </c>
      <c r="M3062" t="str">
        <f>VLOOKUP(LEFT(A3062,FIND("-",A3062)-1),MASTER!A:C,3,FALSE())</f>
        <v>Sale</v>
      </c>
      <c r="N3062">
        <f t="shared" si="253"/>
        <v>52.155999999999999</v>
      </c>
      <c r="O3062">
        <f t="shared" si="254"/>
        <v>81.23</v>
      </c>
      <c r="P3062">
        <f t="shared" si="255"/>
        <v>4236.6319999999996</v>
      </c>
      <c r="Q3062">
        <f t="shared" si="256"/>
        <v>4236.6319999999996</v>
      </c>
      <c r="R3062">
        <f t="shared" si="257"/>
        <v>0</v>
      </c>
    </row>
    <row r="3063" spans="1:18" ht="15" customHeight="1">
      <c r="A3063" s="17" t="s">
        <v>443</v>
      </c>
      <c r="B3063" s="17" t="s">
        <v>288</v>
      </c>
      <c r="C3063" s="17" t="s">
        <v>36</v>
      </c>
      <c r="D3063" s="17" t="s">
        <v>40</v>
      </c>
      <c r="E3063" s="96" t="s">
        <v>38</v>
      </c>
      <c r="F3063" s="96" t="s">
        <v>38</v>
      </c>
      <c r="G3063" s="19">
        <v>0</v>
      </c>
      <c r="H3063" s="96" t="s">
        <v>38</v>
      </c>
      <c r="I3063" s="96" t="s">
        <v>38</v>
      </c>
      <c r="J3063" s="19">
        <v>163.26</v>
      </c>
      <c r="K3063" s="19">
        <v>0</v>
      </c>
      <c r="L3063" t="str">
        <f>VLOOKUP(LEFT(A3063,FIND("-",A3063)-1),MASTER!A:C,2,FALSE())</f>
        <v>Silver</v>
      </c>
      <c r="M3063" t="str">
        <f>VLOOKUP(LEFT(A3063,FIND("-",A3063)-1),MASTER!A:C,3,FALSE())</f>
        <v>Sale</v>
      </c>
      <c r="N3063" t="str">
        <f t="shared" si="253"/>
        <v/>
      </c>
      <c r="O3063" t="str">
        <f t="shared" si="254"/>
        <v/>
      </c>
      <c r="P3063">
        <f t="shared" si="255"/>
        <v>0</v>
      </c>
      <c r="Q3063">
        <f t="shared" si="256"/>
        <v>0</v>
      </c>
      <c r="R3063">
        <f t="shared" si="257"/>
        <v>0</v>
      </c>
    </row>
    <row r="3064" spans="1:18" ht="15" customHeight="1">
      <c r="A3064" s="17" t="s">
        <v>443</v>
      </c>
      <c r="B3064" s="17" t="s">
        <v>288</v>
      </c>
      <c r="C3064" s="17" t="s">
        <v>36</v>
      </c>
      <c r="D3064" s="17" t="s">
        <v>41</v>
      </c>
      <c r="E3064" s="96" t="s">
        <v>38</v>
      </c>
      <c r="F3064" s="96" t="s">
        <v>38</v>
      </c>
      <c r="G3064" s="19">
        <v>0</v>
      </c>
      <c r="H3064" s="96" t="s">
        <v>38</v>
      </c>
      <c r="I3064" s="96" t="s">
        <v>38</v>
      </c>
      <c r="J3064" s="19">
        <v>163.26</v>
      </c>
      <c r="K3064" s="19">
        <v>0</v>
      </c>
      <c r="L3064" t="str">
        <f>VLOOKUP(LEFT(A3064,FIND("-",A3064)-1),MASTER!A:C,2,FALSE())</f>
        <v>Silver</v>
      </c>
      <c r="M3064" t="str">
        <f>VLOOKUP(LEFT(A3064,FIND("-",A3064)-1),MASTER!A:C,3,FALSE())</f>
        <v>Sale</v>
      </c>
      <c r="N3064" t="str">
        <f t="shared" si="253"/>
        <v/>
      </c>
      <c r="O3064" t="str">
        <f t="shared" si="254"/>
        <v/>
      </c>
      <c r="P3064">
        <f t="shared" si="255"/>
        <v>0</v>
      </c>
      <c r="Q3064">
        <f t="shared" si="256"/>
        <v>0</v>
      </c>
      <c r="R3064">
        <f t="shared" si="257"/>
        <v>0</v>
      </c>
    </row>
    <row r="3065" spans="1:18" ht="15" customHeight="1">
      <c r="A3065" s="17" t="s">
        <v>443</v>
      </c>
      <c r="B3065" s="17" t="s">
        <v>288</v>
      </c>
      <c r="C3065" s="17" t="s">
        <v>36</v>
      </c>
      <c r="D3065" s="17" t="s">
        <v>42</v>
      </c>
      <c r="E3065" s="96" t="s">
        <v>38</v>
      </c>
      <c r="F3065" s="96" t="s">
        <v>38</v>
      </c>
      <c r="G3065" s="19">
        <v>0</v>
      </c>
      <c r="H3065" s="96" t="s">
        <v>38</v>
      </c>
      <c r="I3065" s="96" t="s">
        <v>38</v>
      </c>
      <c r="J3065" s="19">
        <v>0.31</v>
      </c>
      <c r="K3065" s="19">
        <v>0</v>
      </c>
      <c r="L3065" t="str">
        <f>VLOOKUP(LEFT(A3065,FIND("-",A3065)-1),MASTER!A:C,2,FALSE())</f>
        <v>Silver</v>
      </c>
      <c r="M3065" t="str">
        <f>VLOOKUP(LEFT(A3065,FIND("-",A3065)-1),MASTER!A:C,3,FALSE())</f>
        <v>Sale</v>
      </c>
      <c r="N3065" t="str">
        <f t="shared" si="253"/>
        <v/>
      </c>
      <c r="O3065" t="str">
        <f t="shared" si="254"/>
        <v/>
      </c>
      <c r="P3065">
        <f t="shared" si="255"/>
        <v>0</v>
      </c>
      <c r="Q3065">
        <f t="shared" si="256"/>
        <v>0</v>
      </c>
      <c r="R3065">
        <f t="shared" si="257"/>
        <v>0</v>
      </c>
    </row>
    <row r="3066" spans="1:18" ht="15" customHeight="1">
      <c r="A3066" s="17" t="s">
        <v>443</v>
      </c>
      <c r="B3066" s="17" t="s">
        <v>288</v>
      </c>
      <c r="C3066" s="17" t="s">
        <v>36</v>
      </c>
      <c r="D3066" s="17" t="s">
        <v>43</v>
      </c>
      <c r="E3066" s="96" t="s">
        <v>38</v>
      </c>
      <c r="F3066" s="96" t="s">
        <v>38</v>
      </c>
      <c r="G3066" s="19">
        <v>11211</v>
      </c>
      <c r="H3066" s="96" t="s">
        <v>38</v>
      </c>
      <c r="I3066" s="96" t="s">
        <v>38</v>
      </c>
      <c r="J3066" s="19">
        <v>0</v>
      </c>
      <c r="K3066" s="19">
        <v>0</v>
      </c>
      <c r="L3066" t="str">
        <f>VLOOKUP(LEFT(A3066,FIND("-",A3066)-1),MASTER!A:C,2,FALSE())</f>
        <v>Silver</v>
      </c>
      <c r="M3066" t="str">
        <f>VLOOKUP(LEFT(A3066,FIND("-",A3066)-1),MASTER!A:C,3,FALSE())</f>
        <v>Sale</v>
      </c>
      <c r="N3066" t="str">
        <f t="shared" si="253"/>
        <v/>
      </c>
      <c r="O3066" t="str">
        <f t="shared" si="254"/>
        <v/>
      </c>
      <c r="P3066">
        <f t="shared" si="255"/>
        <v>0</v>
      </c>
      <c r="Q3066">
        <f t="shared" si="256"/>
        <v>0</v>
      </c>
      <c r="R3066">
        <f t="shared" si="257"/>
        <v>0</v>
      </c>
    </row>
    <row r="3067" spans="1:18" ht="15" customHeight="1">
      <c r="A3067" s="17" t="s">
        <v>289</v>
      </c>
      <c r="B3067" s="17" t="s">
        <v>288</v>
      </c>
      <c r="C3067" s="17" t="s">
        <v>48</v>
      </c>
      <c r="D3067" s="17" t="s">
        <v>57</v>
      </c>
      <c r="E3067" s="96" t="s">
        <v>38</v>
      </c>
      <c r="F3067" s="19">
        <v>0</v>
      </c>
      <c r="G3067" s="19">
        <v>0</v>
      </c>
      <c r="H3067" s="97">
        <v>478.029</v>
      </c>
      <c r="I3067" s="19">
        <v>6873.46</v>
      </c>
      <c r="J3067" s="19">
        <v>3285703.96</v>
      </c>
      <c r="K3067" s="19">
        <v>3285703.96</v>
      </c>
      <c r="L3067" t="str">
        <f>VLOOKUP(LEFT(A3067,FIND("-",A3067)-1),MASTER!A:C,2,FALSE())</f>
        <v>Gold</v>
      </c>
      <c r="M3067" t="str">
        <f>VLOOKUP(LEFT(A3067,FIND("-",A3067)-1),MASTER!A:C,3,FALSE())</f>
        <v>Sale</v>
      </c>
      <c r="N3067">
        <f t="shared" si="253"/>
        <v>478.029</v>
      </c>
      <c r="O3067">
        <f t="shared" si="254"/>
        <v>6873.46</v>
      </c>
      <c r="P3067">
        <f t="shared" si="255"/>
        <v>3285713.21</v>
      </c>
      <c r="Q3067">
        <f t="shared" si="256"/>
        <v>3285713.21</v>
      </c>
      <c r="R3067">
        <f t="shared" si="257"/>
        <v>0</v>
      </c>
    </row>
    <row r="3068" spans="1:18" ht="15" customHeight="1">
      <c r="A3068" s="17" t="s">
        <v>289</v>
      </c>
      <c r="B3068" s="17" t="s">
        <v>288</v>
      </c>
      <c r="C3068" s="17" t="s">
        <v>48</v>
      </c>
      <c r="D3068" s="17" t="s">
        <v>58</v>
      </c>
      <c r="E3068" s="96" t="s">
        <v>38</v>
      </c>
      <c r="F3068" s="96" t="s">
        <v>38</v>
      </c>
      <c r="G3068" s="19">
        <v>0</v>
      </c>
      <c r="H3068" s="96" t="s">
        <v>38</v>
      </c>
      <c r="I3068" s="96" t="s">
        <v>38</v>
      </c>
      <c r="J3068" s="19">
        <v>6591.55</v>
      </c>
      <c r="K3068" s="19">
        <v>6591.55</v>
      </c>
      <c r="L3068" t="str">
        <f>VLOOKUP(LEFT(A3068,FIND("-",A3068)-1),MASTER!A:C,2,FALSE())</f>
        <v>Gold</v>
      </c>
      <c r="M3068" t="str">
        <f>VLOOKUP(LEFT(A3068,FIND("-",A3068)-1),MASTER!A:C,3,FALSE())</f>
        <v>Sale</v>
      </c>
      <c r="N3068" t="str">
        <f t="shared" si="253"/>
        <v/>
      </c>
      <c r="O3068" t="str">
        <f t="shared" si="254"/>
        <v/>
      </c>
      <c r="P3068">
        <f t="shared" si="255"/>
        <v>0</v>
      </c>
      <c r="Q3068">
        <f t="shared" si="256"/>
        <v>0</v>
      </c>
      <c r="R3068">
        <f t="shared" si="257"/>
        <v>0</v>
      </c>
    </row>
    <row r="3069" spans="1:18" ht="15" customHeight="1">
      <c r="A3069" s="17" t="s">
        <v>289</v>
      </c>
      <c r="B3069" s="17" t="s">
        <v>288</v>
      </c>
      <c r="C3069" s="17" t="s">
        <v>48</v>
      </c>
      <c r="D3069" s="17" t="s">
        <v>59</v>
      </c>
      <c r="E3069" s="96" t="s">
        <v>38</v>
      </c>
      <c r="F3069" s="96" t="s">
        <v>38</v>
      </c>
      <c r="G3069" s="19">
        <v>0</v>
      </c>
      <c r="H3069" s="96" t="s">
        <v>38</v>
      </c>
      <c r="I3069" s="96" t="s">
        <v>38</v>
      </c>
      <c r="J3069" s="19">
        <v>365.25</v>
      </c>
      <c r="K3069" s="19">
        <v>365.25</v>
      </c>
      <c r="L3069" t="str">
        <f>VLOOKUP(LEFT(A3069,FIND("-",A3069)-1),MASTER!A:C,2,FALSE())</f>
        <v>Gold</v>
      </c>
      <c r="M3069" t="str">
        <f>VLOOKUP(LEFT(A3069,FIND("-",A3069)-1),MASTER!A:C,3,FALSE())</f>
        <v>Sale</v>
      </c>
      <c r="N3069" t="str">
        <f t="shared" si="253"/>
        <v/>
      </c>
      <c r="O3069" t="str">
        <f t="shared" si="254"/>
        <v/>
      </c>
      <c r="P3069">
        <f t="shared" si="255"/>
        <v>0</v>
      </c>
      <c r="Q3069">
        <f t="shared" si="256"/>
        <v>0</v>
      </c>
      <c r="R3069">
        <f t="shared" si="257"/>
        <v>0</v>
      </c>
    </row>
    <row r="3070" spans="1:18" ht="15" customHeight="1">
      <c r="A3070" s="17" t="s">
        <v>289</v>
      </c>
      <c r="B3070" s="17" t="s">
        <v>288</v>
      </c>
      <c r="C3070" s="17" t="s">
        <v>48</v>
      </c>
      <c r="D3070" s="17" t="s">
        <v>60</v>
      </c>
      <c r="E3070" s="96" t="s">
        <v>38</v>
      </c>
      <c r="F3070" s="96" t="s">
        <v>38</v>
      </c>
      <c r="G3070" s="19">
        <v>0</v>
      </c>
      <c r="H3070" s="96" t="s">
        <v>38</v>
      </c>
      <c r="I3070" s="96" t="s">
        <v>38</v>
      </c>
      <c r="J3070" s="19">
        <v>49285.56</v>
      </c>
      <c r="K3070" s="19">
        <v>0</v>
      </c>
      <c r="L3070" t="str">
        <f>VLOOKUP(LEFT(A3070,FIND("-",A3070)-1),MASTER!A:C,2,FALSE())</f>
        <v>Gold</v>
      </c>
      <c r="M3070" t="str">
        <f>VLOOKUP(LEFT(A3070,FIND("-",A3070)-1),MASTER!A:C,3,FALSE())</f>
        <v>Sale</v>
      </c>
      <c r="N3070" t="str">
        <f t="shared" si="253"/>
        <v/>
      </c>
      <c r="O3070" t="str">
        <f t="shared" si="254"/>
        <v/>
      </c>
      <c r="P3070">
        <f t="shared" si="255"/>
        <v>0</v>
      </c>
      <c r="Q3070">
        <f t="shared" si="256"/>
        <v>0</v>
      </c>
      <c r="R3070">
        <f t="shared" si="257"/>
        <v>0</v>
      </c>
    </row>
    <row r="3071" spans="1:18" ht="15" customHeight="1">
      <c r="A3071" s="17" t="s">
        <v>289</v>
      </c>
      <c r="B3071" s="17" t="s">
        <v>288</v>
      </c>
      <c r="C3071" s="17" t="s">
        <v>48</v>
      </c>
      <c r="D3071" s="17" t="s">
        <v>61</v>
      </c>
      <c r="E3071" s="96" t="s">
        <v>38</v>
      </c>
      <c r="F3071" s="96" t="s">
        <v>38</v>
      </c>
      <c r="G3071" s="19">
        <v>0</v>
      </c>
      <c r="H3071" s="96" t="s">
        <v>38</v>
      </c>
      <c r="I3071" s="96" t="s">
        <v>38</v>
      </c>
      <c r="J3071" s="19">
        <v>49285.56</v>
      </c>
      <c r="K3071" s="19">
        <v>0</v>
      </c>
      <c r="L3071" t="str">
        <f>VLOOKUP(LEFT(A3071,FIND("-",A3071)-1),MASTER!A:C,2,FALSE())</f>
        <v>Gold</v>
      </c>
      <c r="M3071" t="str">
        <f>VLOOKUP(LEFT(A3071,FIND("-",A3071)-1),MASTER!A:C,3,FALSE())</f>
        <v>Sale</v>
      </c>
      <c r="N3071" t="str">
        <f t="shared" si="253"/>
        <v/>
      </c>
      <c r="O3071" t="str">
        <f t="shared" si="254"/>
        <v/>
      </c>
      <c r="P3071">
        <f t="shared" si="255"/>
        <v>0</v>
      </c>
      <c r="Q3071">
        <f t="shared" si="256"/>
        <v>0</v>
      </c>
      <c r="R3071">
        <f t="shared" si="257"/>
        <v>0</v>
      </c>
    </row>
    <row r="3072" spans="1:18" ht="15" customHeight="1">
      <c r="A3072" s="17" t="s">
        <v>289</v>
      </c>
      <c r="B3072" s="17" t="s">
        <v>288</v>
      </c>
      <c r="C3072" s="17" t="s">
        <v>48</v>
      </c>
      <c r="D3072" s="17" t="s">
        <v>60</v>
      </c>
      <c r="E3072" s="96" t="s">
        <v>38</v>
      </c>
      <c r="F3072" s="96" t="s">
        <v>38</v>
      </c>
      <c r="G3072" s="19">
        <v>0</v>
      </c>
      <c r="H3072" s="96" t="s">
        <v>38</v>
      </c>
      <c r="I3072" s="96" t="s">
        <v>38</v>
      </c>
      <c r="J3072" s="19">
        <v>98.87</v>
      </c>
      <c r="K3072" s="19">
        <v>0</v>
      </c>
      <c r="L3072" t="str">
        <f>VLOOKUP(LEFT(A3072,FIND("-",A3072)-1),MASTER!A:C,2,FALSE())</f>
        <v>Gold</v>
      </c>
      <c r="M3072" t="str">
        <f>VLOOKUP(LEFT(A3072,FIND("-",A3072)-1),MASTER!A:C,3,FALSE())</f>
        <v>Sale</v>
      </c>
      <c r="N3072" t="str">
        <f t="shared" si="253"/>
        <v/>
      </c>
      <c r="O3072" t="str">
        <f t="shared" si="254"/>
        <v/>
      </c>
      <c r="P3072">
        <f t="shared" si="255"/>
        <v>0</v>
      </c>
      <c r="Q3072">
        <f t="shared" si="256"/>
        <v>0</v>
      </c>
      <c r="R3072">
        <f t="shared" si="257"/>
        <v>0</v>
      </c>
    </row>
    <row r="3073" spans="1:18" ht="15" customHeight="1">
      <c r="A3073" s="17" t="s">
        <v>289</v>
      </c>
      <c r="B3073" s="17" t="s">
        <v>288</v>
      </c>
      <c r="C3073" s="17" t="s">
        <v>48</v>
      </c>
      <c r="D3073" s="17" t="s">
        <v>61</v>
      </c>
      <c r="E3073" s="96" t="s">
        <v>38</v>
      </c>
      <c r="F3073" s="96" t="s">
        <v>38</v>
      </c>
      <c r="G3073" s="19">
        <v>0</v>
      </c>
      <c r="H3073" s="96" t="s">
        <v>38</v>
      </c>
      <c r="I3073" s="96" t="s">
        <v>38</v>
      </c>
      <c r="J3073" s="19">
        <v>98.87</v>
      </c>
      <c r="K3073" s="19">
        <v>0</v>
      </c>
      <c r="L3073" t="str">
        <f>VLOOKUP(LEFT(A3073,FIND("-",A3073)-1),MASTER!A:C,2,FALSE())</f>
        <v>Gold</v>
      </c>
      <c r="M3073" t="str">
        <f>VLOOKUP(LEFT(A3073,FIND("-",A3073)-1),MASTER!A:C,3,FALSE())</f>
        <v>Sale</v>
      </c>
      <c r="N3073" t="str">
        <f t="shared" si="253"/>
        <v/>
      </c>
      <c r="O3073" t="str">
        <f t="shared" si="254"/>
        <v/>
      </c>
      <c r="P3073">
        <f t="shared" si="255"/>
        <v>0</v>
      </c>
      <c r="Q3073">
        <f t="shared" si="256"/>
        <v>0</v>
      </c>
      <c r="R3073">
        <f t="shared" si="257"/>
        <v>0</v>
      </c>
    </row>
    <row r="3074" spans="1:18" ht="15" customHeight="1">
      <c r="A3074" s="17" t="s">
        <v>289</v>
      </c>
      <c r="B3074" s="17" t="s">
        <v>288</v>
      </c>
      <c r="C3074" s="17" t="s">
        <v>48</v>
      </c>
      <c r="D3074" s="17" t="s">
        <v>60</v>
      </c>
      <c r="E3074" s="96" t="s">
        <v>38</v>
      </c>
      <c r="F3074" s="96" t="s">
        <v>38</v>
      </c>
      <c r="G3074" s="19">
        <v>0</v>
      </c>
      <c r="H3074" s="96" t="s">
        <v>38</v>
      </c>
      <c r="I3074" s="96" t="s">
        <v>38</v>
      </c>
      <c r="J3074" s="19">
        <v>5.48</v>
      </c>
      <c r="K3074" s="19">
        <v>0</v>
      </c>
      <c r="L3074" t="str">
        <f>VLOOKUP(LEFT(A3074,FIND("-",A3074)-1),MASTER!A:C,2,FALSE())</f>
        <v>Gold</v>
      </c>
      <c r="M3074" t="str">
        <f>VLOOKUP(LEFT(A3074,FIND("-",A3074)-1),MASTER!A:C,3,FALSE())</f>
        <v>Sale</v>
      </c>
      <c r="N3074" t="str">
        <f t="shared" si="253"/>
        <v/>
      </c>
      <c r="O3074" t="str">
        <f t="shared" si="254"/>
        <v/>
      </c>
      <c r="P3074">
        <f t="shared" si="255"/>
        <v>0</v>
      </c>
      <c r="Q3074">
        <f t="shared" si="256"/>
        <v>0</v>
      </c>
      <c r="R3074">
        <f t="shared" si="257"/>
        <v>0</v>
      </c>
    </row>
    <row r="3075" spans="1:18" ht="15" customHeight="1">
      <c r="A3075" s="17" t="s">
        <v>289</v>
      </c>
      <c r="B3075" s="17" t="s">
        <v>288</v>
      </c>
      <c r="C3075" s="17" t="s">
        <v>48</v>
      </c>
      <c r="D3075" s="17" t="s">
        <v>61</v>
      </c>
      <c r="E3075" s="96" t="s">
        <v>38</v>
      </c>
      <c r="F3075" s="96" t="s">
        <v>38</v>
      </c>
      <c r="G3075" s="19">
        <v>0</v>
      </c>
      <c r="H3075" s="96" t="s">
        <v>38</v>
      </c>
      <c r="I3075" s="96" t="s">
        <v>38</v>
      </c>
      <c r="J3075" s="19">
        <v>5.48</v>
      </c>
      <c r="K3075" s="19">
        <v>0</v>
      </c>
      <c r="L3075" t="str">
        <f>VLOOKUP(LEFT(A3075,FIND("-",A3075)-1),MASTER!A:C,2,FALSE())</f>
        <v>Gold</v>
      </c>
      <c r="M3075" t="str">
        <f>VLOOKUP(LEFT(A3075,FIND("-",A3075)-1),MASTER!A:C,3,FALSE())</f>
        <v>Sale</v>
      </c>
      <c r="N3075" t="str">
        <f t="shared" si="253"/>
        <v/>
      </c>
      <c r="O3075" t="str">
        <f t="shared" si="254"/>
        <v/>
      </c>
      <c r="P3075">
        <f t="shared" si="255"/>
        <v>0</v>
      </c>
      <c r="Q3075">
        <f t="shared" si="256"/>
        <v>0</v>
      </c>
      <c r="R3075">
        <f t="shared" si="257"/>
        <v>0</v>
      </c>
    </row>
    <row r="3076" spans="1:18" ht="15" customHeight="1">
      <c r="A3076" s="17" t="s">
        <v>289</v>
      </c>
      <c r="B3076" s="17" t="s">
        <v>288</v>
      </c>
      <c r="C3076" s="17" t="s">
        <v>48</v>
      </c>
      <c r="D3076" s="17" t="s">
        <v>42</v>
      </c>
      <c r="E3076" s="96" t="s">
        <v>38</v>
      </c>
      <c r="F3076" s="96" t="s">
        <v>38</v>
      </c>
      <c r="G3076" s="19">
        <v>0</v>
      </c>
      <c r="H3076" s="96" t="s">
        <v>38</v>
      </c>
      <c r="I3076" s="96" t="s">
        <v>38</v>
      </c>
      <c r="J3076" s="19">
        <v>0.42</v>
      </c>
      <c r="K3076" s="19">
        <v>0</v>
      </c>
      <c r="L3076" t="str">
        <f>VLOOKUP(LEFT(A3076,FIND("-",A3076)-1),MASTER!A:C,2,FALSE())</f>
        <v>Gold</v>
      </c>
      <c r="M3076" t="str">
        <f>VLOOKUP(LEFT(A3076,FIND("-",A3076)-1),MASTER!A:C,3,FALSE())</f>
        <v>Sale</v>
      </c>
      <c r="N3076" t="str">
        <f t="shared" si="253"/>
        <v/>
      </c>
      <c r="O3076" t="str">
        <f t="shared" si="254"/>
        <v/>
      </c>
      <c r="P3076">
        <f t="shared" si="255"/>
        <v>0</v>
      </c>
      <c r="Q3076">
        <f t="shared" si="256"/>
        <v>0</v>
      </c>
      <c r="R3076">
        <f t="shared" si="257"/>
        <v>0</v>
      </c>
    </row>
    <row r="3077" spans="1:18" ht="15" customHeight="1">
      <c r="A3077" s="17" t="s">
        <v>289</v>
      </c>
      <c r="B3077" s="17" t="s">
        <v>288</v>
      </c>
      <c r="C3077" s="17" t="s">
        <v>48</v>
      </c>
      <c r="D3077" s="17" t="s">
        <v>43</v>
      </c>
      <c r="E3077" s="96" t="s">
        <v>38</v>
      </c>
      <c r="F3077" s="96" t="s">
        <v>38</v>
      </c>
      <c r="G3077" s="19">
        <v>3391441</v>
      </c>
      <c r="H3077" s="96" t="s">
        <v>38</v>
      </c>
      <c r="I3077" s="96" t="s">
        <v>38</v>
      </c>
      <c r="J3077" s="19">
        <v>0</v>
      </c>
      <c r="K3077" s="19">
        <v>0</v>
      </c>
      <c r="L3077" t="str">
        <f>VLOOKUP(LEFT(A3077,FIND("-",A3077)-1),MASTER!A:C,2,FALSE())</f>
        <v>Gold</v>
      </c>
      <c r="M3077" t="str">
        <f>VLOOKUP(LEFT(A3077,FIND("-",A3077)-1),MASTER!A:C,3,FALSE())</f>
        <v>Sale</v>
      </c>
      <c r="N3077" t="str">
        <f t="shared" si="253"/>
        <v/>
      </c>
      <c r="O3077" t="str">
        <f t="shared" si="254"/>
        <v/>
      </c>
      <c r="P3077">
        <f t="shared" si="255"/>
        <v>0</v>
      </c>
      <c r="Q3077">
        <f t="shared" si="256"/>
        <v>0</v>
      </c>
      <c r="R3077">
        <f t="shared" si="257"/>
        <v>0</v>
      </c>
    </row>
    <row r="3078" spans="1:18" ht="15" customHeight="1">
      <c r="A3078" s="17" t="s">
        <v>290</v>
      </c>
      <c r="B3078" s="17" t="s">
        <v>288</v>
      </c>
      <c r="C3078" s="17" t="s">
        <v>48</v>
      </c>
      <c r="D3078" s="17" t="s">
        <v>49</v>
      </c>
      <c r="E3078" s="96" t="s">
        <v>38</v>
      </c>
      <c r="F3078" s="19">
        <v>0</v>
      </c>
      <c r="G3078" s="19">
        <v>0</v>
      </c>
      <c r="H3078" s="97">
        <v>46.036999999999999</v>
      </c>
      <c r="I3078" s="19">
        <v>6873.46</v>
      </c>
      <c r="J3078" s="19">
        <v>316431.94</v>
      </c>
      <c r="K3078" s="19">
        <v>316431.94</v>
      </c>
      <c r="L3078" t="str">
        <f>VLOOKUP(LEFT(A3078,FIND("-",A3078)-1),MASTER!A:C,2,FALSE())</f>
        <v>Gold</v>
      </c>
      <c r="M3078" t="str">
        <f>VLOOKUP(LEFT(A3078,FIND("-",A3078)-1),MASTER!A:C,3,FALSE())</f>
        <v>Sale</v>
      </c>
      <c r="N3078">
        <f t="shared" si="253"/>
        <v>46.036999999999999</v>
      </c>
      <c r="O3078">
        <f t="shared" si="254"/>
        <v>6873.46</v>
      </c>
      <c r="P3078">
        <f t="shared" si="255"/>
        <v>316433.478</v>
      </c>
      <c r="Q3078">
        <f t="shared" si="256"/>
        <v>316433.478</v>
      </c>
      <c r="R3078">
        <f t="shared" si="257"/>
        <v>0</v>
      </c>
    </row>
    <row r="3079" spans="1:18" ht="15" customHeight="1">
      <c r="A3079" s="17" t="s">
        <v>290</v>
      </c>
      <c r="B3079" s="17" t="s">
        <v>288</v>
      </c>
      <c r="C3079" s="17" t="s">
        <v>48</v>
      </c>
      <c r="D3079" s="17" t="s">
        <v>50</v>
      </c>
      <c r="E3079" s="96" t="s">
        <v>38</v>
      </c>
      <c r="F3079" s="96" t="s">
        <v>38</v>
      </c>
      <c r="G3079" s="19">
        <v>0</v>
      </c>
      <c r="H3079" s="96" t="s">
        <v>38</v>
      </c>
      <c r="I3079" s="96" t="s">
        <v>38</v>
      </c>
      <c r="J3079" s="19">
        <v>6880.33</v>
      </c>
      <c r="K3079" s="19">
        <v>6880.33</v>
      </c>
      <c r="L3079" t="str">
        <f>VLOOKUP(LEFT(A3079,FIND("-",A3079)-1),MASTER!A:C,2,FALSE())</f>
        <v>Gold</v>
      </c>
      <c r="M3079" t="str">
        <f>VLOOKUP(LEFT(A3079,FIND("-",A3079)-1),MASTER!A:C,3,FALSE())</f>
        <v>Sale</v>
      </c>
      <c r="N3079" t="str">
        <f t="shared" si="253"/>
        <v/>
      </c>
      <c r="O3079" t="str">
        <f t="shared" si="254"/>
        <v/>
      </c>
      <c r="P3079">
        <f t="shared" si="255"/>
        <v>0</v>
      </c>
      <c r="Q3079">
        <f t="shared" si="256"/>
        <v>0</v>
      </c>
      <c r="R3079">
        <f t="shared" si="257"/>
        <v>0</v>
      </c>
    </row>
    <row r="3080" spans="1:18" ht="15" customHeight="1">
      <c r="A3080" s="17" t="s">
        <v>290</v>
      </c>
      <c r="B3080" s="17" t="s">
        <v>288</v>
      </c>
      <c r="C3080" s="17" t="s">
        <v>48</v>
      </c>
      <c r="D3080" s="17" t="s">
        <v>52</v>
      </c>
      <c r="E3080" s="96" t="s">
        <v>38</v>
      </c>
      <c r="F3080" s="96" t="s">
        <v>38</v>
      </c>
      <c r="G3080" s="19">
        <v>0</v>
      </c>
      <c r="H3080" s="96" t="s">
        <v>38</v>
      </c>
      <c r="I3080" s="96" t="s">
        <v>38</v>
      </c>
      <c r="J3080" s="19">
        <v>4746.4799999999996</v>
      </c>
      <c r="K3080" s="19">
        <v>0</v>
      </c>
      <c r="L3080" t="str">
        <f>VLOOKUP(LEFT(A3080,FIND("-",A3080)-1),MASTER!A:C,2,FALSE())</f>
        <v>Gold</v>
      </c>
      <c r="M3080" t="str">
        <f>VLOOKUP(LEFT(A3080,FIND("-",A3080)-1),MASTER!A:C,3,FALSE())</f>
        <v>Sale</v>
      </c>
      <c r="N3080" t="str">
        <f t="shared" si="253"/>
        <v/>
      </c>
      <c r="O3080" t="str">
        <f t="shared" si="254"/>
        <v/>
      </c>
      <c r="P3080">
        <f t="shared" si="255"/>
        <v>0</v>
      </c>
      <c r="Q3080">
        <f t="shared" si="256"/>
        <v>0</v>
      </c>
      <c r="R3080">
        <f t="shared" si="257"/>
        <v>0</v>
      </c>
    </row>
    <row r="3081" spans="1:18" ht="15" customHeight="1">
      <c r="A3081" s="17" t="s">
        <v>290</v>
      </c>
      <c r="B3081" s="17" t="s">
        <v>288</v>
      </c>
      <c r="C3081" s="17" t="s">
        <v>48</v>
      </c>
      <c r="D3081" s="17" t="s">
        <v>53</v>
      </c>
      <c r="E3081" s="96" t="s">
        <v>38</v>
      </c>
      <c r="F3081" s="96" t="s">
        <v>38</v>
      </c>
      <c r="G3081" s="19">
        <v>0</v>
      </c>
      <c r="H3081" s="96" t="s">
        <v>38</v>
      </c>
      <c r="I3081" s="96" t="s">
        <v>38</v>
      </c>
      <c r="J3081" s="19">
        <v>4746.4799999999996</v>
      </c>
      <c r="K3081" s="19">
        <v>0</v>
      </c>
      <c r="L3081" t="str">
        <f>VLOOKUP(LEFT(A3081,FIND("-",A3081)-1),MASTER!A:C,2,FALSE())</f>
        <v>Gold</v>
      </c>
      <c r="M3081" t="str">
        <f>VLOOKUP(LEFT(A3081,FIND("-",A3081)-1),MASTER!A:C,3,FALSE())</f>
        <v>Sale</v>
      </c>
      <c r="N3081" t="str">
        <f t="shared" si="253"/>
        <v/>
      </c>
      <c r="O3081" t="str">
        <f t="shared" si="254"/>
        <v/>
      </c>
      <c r="P3081">
        <f t="shared" si="255"/>
        <v>0</v>
      </c>
      <c r="Q3081">
        <f t="shared" si="256"/>
        <v>0</v>
      </c>
      <c r="R3081">
        <f t="shared" si="257"/>
        <v>0</v>
      </c>
    </row>
    <row r="3082" spans="1:18" ht="15" customHeight="1">
      <c r="A3082" s="17" t="s">
        <v>290</v>
      </c>
      <c r="B3082" s="17" t="s">
        <v>288</v>
      </c>
      <c r="C3082" s="17" t="s">
        <v>48</v>
      </c>
      <c r="D3082" s="17" t="s">
        <v>52</v>
      </c>
      <c r="E3082" s="96" t="s">
        <v>38</v>
      </c>
      <c r="F3082" s="96" t="s">
        <v>38</v>
      </c>
      <c r="G3082" s="19">
        <v>0</v>
      </c>
      <c r="H3082" s="96" t="s">
        <v>38</v>
      </c>
      <c r="I3082" s="96" t="s">
        <v>38</v>
      </c>
      <c r="J3082" s="19">
        <v>103.2</v>
      </c>
      <c r="K3082" s="19">
        <v>0</v>
      </c>
      <c r="L3082" t="str">
        <f>VLOOKUP(LEFT(A3082,FIND("-",A3082)-1),MASTER!A:C,2,FALSE())</f>
        <v>Gold</v>
      </c>
      <c r="M3082" t="str">
        <f>VLOOKUP(LEFT(A3082,FIND("-",A3082)-1),MASTER!A:C,3,FALSE())</f>
        <v>Sale</v>
      </c>
      <c r="N3082" t="str">
        <f t="shared" si="253"/>
        <v/>
      </c>
      <c r="O3082" t="str">
        <f t="shared" si="254"/>
        <v/>
      </c>
      <c r="P3082">
        <f t="shared" si="255"/>
        <v>0</v>
      </c>
      <c r="Q3082">
        <f t="shared" si="256"/>
        <v>0</v>
      </c>
      <c r="R3082">
        <f t="shared" si="257"/>
        <v>0</v>
      </c>
    </row>
    <row r="3083" spans="1:18" ht="15" customHeight="1">
      <c r="A3083" s="17" t="s">
        <v>290</v>
      </c>
      <c r="B3083" s="17" t="s">
        <v>288</v>
      </c>
      <c r="C3083" s="17" t="s">
        <v>48</v>
      </c>
      <c r="D3083" s="17" t="s">
        <v>53</v>
      </c>
      <c r="E3083" s="96" t="s">
        <v>38</v>
      </c>
      <c r="F3083" s="96" t="s">
        <v>38</v>
      </c>
      <c r="G3083" s="19">
        <v>0</v>
      </c>
      <c r="H3083" s="96" t="s">
        <v>38</v>
      </c>
      <c r="I3083" s="96" t="s">
        <v>38</v>
      </c>
      <c r="J3083" s="19">
        <v>103.2</v>
      </c>
      <c r="K3083" s="19">
        <v>0</v>
      </c>
      <c r="L3083" t="str">
        <f>VLOOKUP(LEFT(A3083,FIND("-",A3083)-1),MASTER!A:C,2,FALSE())</f>
        <v>Gold</v>
      </c>
      <c r="M3083" t="str">
        <f>VLOOKUP(LEFT(A3083,FIND("-",A3083)-1),MASTER!A:C,3,FALSE())</f>
        <v>Sale</v>
      </c>
      <c r="N3083" t="str">
        <f t="shared" si="253"/>
        <v/>
      </c>
      <c r="O3083" t="str">
        <f t="shared" si="254"/>
        <v/>
      </c>
      <c r="P3083">
        <f t="shared" si="255"/>
        <v>0</v>
      </c>
      <c r="Q3083">
        <f t="shared" si="256"/>
        <v>0</v>
      </c>
      <c r="R3083">
        <f t="shared" si="257"/>
        <v>0</v>
      </c>
    </row>
    <row r="3084" spans="1:18" ht="15" customHeight="1">
      <c r="A3084" s="17" t="s">
        <v>290</v>
      </c>
      <c r="B3084" s="17" t="s">
        <v>288</v>
      </c>
      <c r="C3084" s="17" t="s">
        <v>48</v>
      </c>
      <c r="D3084" s="17" t="s">
        <v>42</v>
      </c>
      <c r="E3084" s="96" t="s">
        <v>38</v>
      </c>
      <c r="F3084" s="96" t="s">
        <v>38</v>
      </c>
      <c r="G3084" s="19">
        <v>0</v>
      </c>
      <c r="H3084" s="96" t="s">
        <v>38</v>
      </c>
      <c r="I3084" s="96" t="s">
        <v>38</v>
      </c>
      <c r="J3084" s="19">
        <v>0.37</v>
      </c>
      <c r="K3084" s="19">
        <v>0</v>
      </c>
      <c r="L3084" t="str">
        <f>VLOOKUP(LEFT(A3084,FIND("-",A3084)-1),MASTER!A:C,2,FALSE())</f>
        <v>Gold</v>
      </c>
      <c r="M3084" t="str">
        <f>VLOOKUP(LEFT(A3084,FIND("-",A3084)-1),MASTER!A:C,3,FALSE())</f>
        <v>Sale</v>
      </c>
      <c r="N3084" t="str">
        <f t="shared" si="253"/>
        <v/>
      </c>
      <c r="O3084" t="str">
        <f t="shared" si="254"/>
        <v/>
      </c>
      <c r="P3084">
        <f t="shared" si="255"/>
        <v>0</v>
      </c>
      <c r="Q3084">
        <f t="shared" si="256"/>
        <v>0</v>
      </c>
      <c r="R3084">
        <f t="shared" si="257"/>
        <v>0</v>
      </c>
    </row>
    <row r="3085" spans="1:18" ht="15" customHeight="1">
      <c r="A3085" s="17" t="s">
        <v>290</v>
      </c>
      <c r="B3085" s="17" t="s">
        <v>288</v>
      </c>
      <c r="C3085" s="17" t="s">
        <v>48</v>
      </c>
      <c r="D3085" s="17" t="s">
        <v>43</v>
      </c>
      <c r="E3085" s="96" t="s">
        <v>38</v>
      </c>
      <c r="F3085" s="96" t="s">
        <v>38</v>
      </c>
      <c r="G3085" s="19">
        <v>333012</v>
      </c>
      <c r="H3085" s="96" t="s">
        <v>38</v>
      </c>
      <c r="I3085" s="96" t="s">
        <v>38</v>
      </c>
      <c r="J3085" s="19">
        <v>0</v>
      </c>
      <c r="K3085" s="19">
        <v>0</v>
      </c>
      <c r="L3085" t="str">
        <f>VLOOKUP(LEFT(A3085,FIND("-",A3085)-1),MASTER!A:C,2,FALSE())</f>
        <v>Gold</v>
      </c>
      <c r="M3085" t="str">
        <f>VLOOKUP(LEFT(A3085,FIND("-",A3085)-1),MASTER!A:C,3,FALSE())</f>
        <v>Sale</v>
      </c>
      <c r="N3085" t="str">
        <f t="shared" si="253"/>
        <v/>
      </c>
      <c r="O3085" t="str">
        <f t="shared" si="254"/>
        <v/>
      </c>
      <c r="P3085">
        <f t="shared" si="255"/>
        <v>0</v>
      </c>
      <c r="Q3085">
        <f t="shared" si="256"/>
        <v>0</v>
      </c>
      <c r="R3085">
        <f t="shared" si="257"/>
        <v>0</v>
      </c>
    </row>
    <row r="3086" spans="1:18" ht="15" customHeight="1">
      <c r="A3086" s="17" t="s">
        <v>291</v>
      </c>
      <c r="B3086" s="17" t="s">
        <v>288</v>
      </c>
      <c r="C3086" s="17" t="s">
        <v>48</v>
      </c>
      <c r="D3086" s="17" t="s">
        <v>57</v>
      </c>
      <c r="E3086" s="96" t="s">
        <v>38</v>
      </c>
      <c r="F3086" s="19">
        <v>0</v>
      </c>
      <c r="G3086" s="19">
        <v>0</v>
      </c>
      <c r="H3086" s="97">
        <v>59.74</v>
      </c>
      <c r="I3086" s="19">
        <v>6873.46</v>
      </c>
      <c r="J3086" s="19">
        <v>410618.96</v>
      </c>
      <c r="K3086" s="19">
        <v>410618.96</v>
      </c>
      <c r="L3086" t="str">
        <f>VLOOKUP(LEFT(A3086,FIND("-",A3086)-1),MASTER!A:C,2,FALSE())</f>
        <v>Gold</v>
      </c>
      <c r="M3086" t="str">
        <f>VLOOKUP(LEFT(A3086,FIND("-",A3086)-1),MASTER!A:C,3,FALSE())</f>
        <v>Sale</v>
      </c>
      <c r="N3086">
        <f t="shared" ref="N3086:N3149" si="258">IF(M3086="SALE",H3086,IF(M3086="Purchase",E3086,"False"))</f>
        <v>59.74</v>
      </c>
      <c r="O3086">
        <f t="shared" ref="O3086:O3149" si="259">IF(M3086="SALE",I3086,IF(M3086="Purchase",F3086,"False"))</f>
        <v>6873.46</v>
      </c>
      <c r="P3086">
        <f t="shared" ref="P3086:P3149" si="260">IF(AND(N3086="",O3086=""),0,ROUND(N3086*O3086,3))</f>
        <v>410620.5</v>
      </c>
      <c r="Q3086">
        <f t="shared" ref="Q3086:Q3149" si="261">IF(M3086="SALE",P3086,IF(M3086="Purchase",0,"FALSE"))</f>
        <v>410620.5</v>
      </c>
      <c r="R3086">
        <f t="shared" ref="R3086:R3149" si="262">IF(M3086="Purchase",P3086,IF(M3086="Sale",0,"FALSE"))</f>
        <v>0</v>
      </c>
    </row>
    <row r="3087" spans="1:18" ht="15" customHeight="1">
      <c r="A3087" s="17" t="s">
        <v>291</v>
      </c>
      <c r="B3087" s="17" t="s">
        <v>288</v>
      </c>
      <c r="C3087" s="17" t="s">
        <v>48</v>
      </c>
      <c r="D3087" s="17" t="s">
        <v>58</v>
      </c>
      <c r="E3087" s="96" t="s">
        <v>38</v>
      </c>
      <c r="F3087" s="96" t="s">
        <v>38</v>
      </c>
      <c r="G3087" s="19">
        <v>0</v>
      </c>
      <c r="H3087" s="96" t="s">
        <v>38</v>
      </c>
      <c r="I3087" s="96" t="s">
        <v>38</v>
      </c>
      <c r="J3087" s="19">
        <v>824.82</v>
      </c>
      <c r="K3087" s="19">
        <v>824.82</v>
      </c>
      <c r="L3087" t="str">
        <f>VLOOKUP(LEFT(A3087,FIND("-",A3087)-1),MASTER!A:C,2,FALSE())</f>
        <v>Gold</v>
      </c>
      <c r="M3087" t="str">
        <f>VLOOKUP(LEFT(A3087,FIND("-",A3087)-1),MASTER!A:C,3,FALSE())</f>
        <v>Sale</v>
      </c>
      <c r="N3087" t="str">
        <f t="shared" si="258"/>
        <v/>
      </c>
      <c r="O3087" t="str">
        <f t="shared" si="259"/>
        <v/>
      </c>
      <c r="P3087">
        <f t="shared" si="260"/>
        <v>0</v>
      </c>
      <c r="Q3087">
        <f t="shared" si="261"/>
        <v>0</v>
      </c>
      <c r="R3087">
        <f t="shared" si="262"/>
        <v>0</v>
      </c>
    </row>
    <row r="3088" spans="1:18" ht="15" customHeight="1">
      <c r="A3088" s="17" t="s">
        <v>291</v>
      </c>
      <c r="B3088" s="17" t="s">
        <v>288</v>
      </c>
      <c r="C3088" s="17" t="s">
        <v>48</v>
      </c>
      <c r="D3088" s="17" t="s">
        <v>59</v>
      </c>
      <c r="E3088" s="96" t="s">
        <v>38</v>
      </c>
      <c r="F3088" s="96" t="s">
        <v>38</v>
      </c>
      <c r="G3088" s="19">
        <v>0</v>
      </c>
      <c r="H3088" s="96" t="s">
        <v>38</v>
      </c>
      <c r="I3088" s="96" t="s">
        <v>38</v>
      </c>
      <c r="J3088" s="19">
        <v>180</v>
      </c>
      <c r="K3088" s="19">
        <v>180</v>
      </c>
      <c r="L3088" t="str">
        <f>VLOOKUP(LEFT(A3088,FIND("-",A3088)-1),MASTER!A:C,2,FALSE())</f>
        <v>Gold</v>
      </c>
      <c r="M3088" t="str">
        <f>VLOOKUP(LEFT(A3088,FIND("-",A3088)-1),MASTER!A:C,3,FALSE())</f>
        <v>Sale</v>
      </c>
      <c r="N3088" t="str">
        <f t="shared" si="258"/>
        <v/>
      </c>
      <c r="O3088" t="str">
        <f t="shared" si="259"/>
        <v/>
      </c>
      <c r="P3088">
        <f t="shared" si="260"/>
        <v>0</v>
      </c>
      <c r="Q3088">
        <f t="shared" si="261"/>
        <v>0</v>
      </c>
      <c r="R3088">
        <f t="shared" si="262"/>
        <v>0</v>
      </c>
    </row>
    <row r="3089" spans="1:18" ht="15" customHeight="1">
      <c r="A3089" s="17" t="s">
        <v>291</v>
      </c>
      <c r="B3089" s="17" t="s">
        <v>288</v>
      </c>
      <c r="C3089" s="17" t="s">
        <v>48</v>
      </c>
      <c r="D3089" s="17" t="s">
        <v>60</v>
      </c>
      <c r="E3089" s="96" t="s">
        <v>38</v>
      </c>
      <c r="F3089" s="96" t="s">
        <v>38</v>
      </c>
      <c r="G3089" s="19">
        <v>0</v>
      </c>
      <c r="H3089" s="96" t="s">
        <v>38</v>
      </c>
      <c r="I3089" s="96" t="s">
        <v>38</v>
      </c>
      <c r="J3089" s="19">
        <v>6159.28</v>
      </c>
      <c r="K3089" s="19">
        <v>0</v>
      </c>
      <c r="L3089" t="str">
        <f>VLOOKUP(LEFT(A3089,FIND("-",A3089)-1),MASTER!A:C,2,FALSE())</f>
        <v>Gold</v>
      </c>
      <c r="M3089" t="str">
        <f>VLOOKUP(LEFT(A3089,FIND("-",A3089)-1),MASTER!A:C,3,FALSE())</f>
        <v>Sale</v>
      </c>
      <c r="N3089" t="str">
        <f t="shared" si="258"/>
        <v/>
      </c>
      <c r="O3089" t="str">
        <f t="shared" si="259"/>
        <v/>
      </c>
      <c r="P3089">
        <f t="shared" si="260"/>
        <v>0</v>
      </c>
      <c r="Q3089">
        <f t="shared" si="261"/>
        <v>0</v>
      </c>
      <c r="R3089">
        <f t="shared" si="262"/>
        <v>0</v>
      </c>
    </row>
    <row r="3090" spans="1:18" ht="15" customHeight="1">
      <c r="A3090" s="17" t="s">
        <v>291</v>
      </c>
      <c r="B3090" s="17" t="s">
        <v>288</v>
      </c>
      <c r="C3090" s="17" t="s">
        <v>48</v>
      </c>
      <c r="D3090" s="17" t="s">
        <v>61</v>
      </c>
      <c r="E3090" s="96" t="s">
        <v>38</v>
      </c>
      <c r="F3090" s="96" t="s">
        <v>38</v>
      </c>
      <c r="G3090" s="19">
        <v>0</v>
      </c>
      <c r="H3090" s="96" t="s">
        <v>38</v>
      </c>
      <c r="I3090" s="96" t="s">
        <v>38</v>
      </c>
      <c r="J3090" s="19">
        <v>6159.28</v>
      </c>
      <c r="K3090" s="19">
        <v>0</v>
      </c>
      <c r="L3090" t="str">
        <f>VLOOKUP(LEFT(A3090,FIND("-",A3090)-1),MASTER!A:C,2,FALSE())</f>
        <v>Gold</v>
      </c>
      <c r="M3090" t="str">
        <f>VLOOKUP(LEFT(A3090,FIND("-",A3090)-1),MASTER!A:C,3,FALSE())</f>
        <v>Sale</v>
      </c>
      <c r="N3090" t="str">
        <f t="shared" si="258"/>
        <v/>
      </c>
      <c r="O3090" t="str">
        <f t="shared" si="259"/>
        <v/>
      </c>
      <c r="P3090">
        <f t="shared" si="260"/>
        <v>0</v>
      </c>
      <c r="Q3090">
        <f t="shared" si="261"/>
        <v>0</v>
      </c>
      <c r="R3090">
        <f t="shared" si="262"/>
        <v>0</v>
      </c>
    </row>
    <row r="3091" spans="1:18" ht="15" customHeight="1">
      <c r="A3091" s="17" t="s">
        <v>291</v>
      </c>
      <c r="B3091" s="17" t="s">
        <v>288</v>
      </c>
      <c r="C3091" s="17" t="s">
        <v>48</v>
      </c>
      <c r="D3091" s="17" t="s">
        <v>60</v>
      </c>
      <c r="E3091" s="96" t="s">
        <v>38</v>
      </c>
      <c r="F3091" s="96" t="s">
        <v>38</v>
      </c>
      <c r="G3091" s="19">
        <v>0</v>
      </c>
      <c r="H3091" s="96" t="s">
        <v>38</v>
      </c>
      <c r="I3091" s="96" t="s">
        <v>38</v>
      </c>
      <c r="J3091" s="19">
        <v>12.37</v>
      </c>
      <c r="K3091" s="19">
        <v>0</v>
      </c>
      <c r="L3091" t="str">
        <f>VLOOKUP(LEFT(A3091,FIND("-",A3091)-1),MASTER!A:C,2,FALSE())</f>
        <v>Gold</v>
      </c>
      <c r="M3091" t="str">
        <f>VLOOKUP(LEFT(A3091,FIND("-",A3091)-1),MASTER!A:C,3,FALSE())</f>
        <v>Sale</v>
      </c>
      <c r="N3091" t="str">
        <f t="shared" si="258"/>
        <v/>
      </c>
      <c r="O3091" t="str">
        <f t="shared" si="259"/>
        <v/>
      </c>
      <c r="P3091">
        <f t="shared" si="260"/>
        <v>0</v>
      </c>
      <c r="Q3091">
        <f t="shared" si="261"/>
        <v>0</v>
      </c>
      <c r="R3091">
        <f t="shared" si="262"/>
        <v>0</v>
      </c>
    </row>
    <row r="3092" spans="1:18" ht="15" customHeight="1">
      <c r="A3092" s="17" t="s">
        <v>291</v>
      </c>
      <c r="B3092" s="17" t="s">
        <v>288</v>
      </c>
      <c r="C3092" s="17" t="s">
        <v>48</v>
      </c>
      <c r="D3092" s="17" t="s">
        <v>61</v>
      </c>
      <c r="E3092" s="96" t="s">
        <v>38</v>
      </c>
      <c r="F3092" s="96" t="s">
        <v>38</v>
      </c>
      <c r="G3092" s="19">
        <v>0</v>
      </c>
      <c r="H3092" s="96" t="s">
        <v>38</v>
      </c>
      <c r="I3092" s="96" t="s">
        <v>38</v>
      </c>
      <c r="J3092" s="19">
        <v>12.37</v>
      </c>
      <c r="K3092" s="19">
        <v>0</v>
      </c>
      <c r="L3092" t="str">
        <f>VLOOKUP(LEFT(A3092,FIND("-",A3092)-1),MASTER!A:C,2,FALSE())</f>
        <v>Gold</v>
      </c>
      <c r="M3092" t="str">
        <f>VLOOKUP(LEFT(A3092,FIND("-",A3092)-1),MASTER!A:C,3,FALSE())</f>
        <v>Sale</v>
      </c>
      <c r="N3092" t="str">
        <f t="shared" si="258"/>
        <v/>
      </c>
      <c r="O3092" t="str">
        <f t="shared" si="259"/>
        <v/>
      </c>
      <c r="P3092">
        <f t="shared" si="260"/>
        <v>0</v>
      </c>
      <c r="Q3092">
        <f t="shared" si="261"/>
        <v>0</v>
      </c>
      <c r="R3092">
        <f t="shared" si="262"/>
        <v>0</v>
      </c>
    </row>
    <row r="3093" spans="1:18" ht="15" customHeight="1">
      <c r="A3093" s="17" t="s">
        <v>291</v>
      </c>
      <c r="B3093" s="17" t="s">
        <v>288</v>
      </c>
      <c r="C3093" s="17" t="s">
        <v>48</v>
      </c>
      <c r="D3093" s="17" t="s">
        <v>60</v>
      </c>
      <c r="E3093" s="96" t="s">
        <v>38</v>
      </c>
      <c r="F3093" s="96" t="s">
        <v>38</v>
      </c>
      <c r="G3093" s="19">
        <v>0</v>
      </c>
      <c r="H3093" s="96" t="s">
        <v>38</v>
      </c>
      <c r="I3093" s="96" t="s">
        <v>38</v>
      </c>
      <c r="J3093" s="19">
        <v>2.7</v>
      </c>
      <c r="K3093" s="19">
        <v>0</v>
      </c>
      <c r="L3093" t="str">
        <f>VLOOKUP(LEFT(A3093,FIND("-",A3093)-1),MASTER!A:C,2,FALSE())</f>
        <v>Gold</v>
      </c>
      <c r="M3093" t="str">
        <f>VLOOKUP(LEFT(A3093,FIND("-",A3093)-1),MASTER!A:C,3,FALSE())</f>
        <v>Sale</v>
      </c>
      <c r="N3093" t="str">
        <f t="shared" si="258"/>
        <v/>
      </c>
      <c r="O3093" t="str">
        <f t="shared" si="259"/>
        <v/>
      </c>
      <c r="P3093">
        <f t="shared" si="260"/>
        <v>0</v>
      </c>
      <c r="Q3093">
        <f t="shared" si="261"/>
        <v>0</v>
      </c>
      <c r="R3093">
        <f t="shared" si="262"/>
        <v>0</v>
      </c>
    </row>
    <row r="3094" spans="1:18" ht="15" customHeight="1">
      <c r="A3094" s="17" t="s">
        <v>291</v>
      </c>
      <c r="B3094" s="17" t="s">
        <v>288</v>
      </c>
      <c r="C3094" s="17" t="s">
        <v>48</v>
      </c>
      <c r="D3094" s="17" t="s">
        <v>61</v>
      </c>
      <c r="E3094" s="96" t="s">
        <v>38</v>
      </c>
      <c r="F3094" s="96" t="s">
        <v>38</v>
      </c>
      <c r="G3094" s="19">
        <v>0</v>
      </c>
      <c r="H3094" s="96" t="s">
        <v>38</v>
      </c>
      <c r="I3094" s="96" t="s">
        <v>38</v>
      </c>
      <c r="J3094" s="19">
        <v>2.7</v>
      </c>
      <c r="K3094" s="19">
        <v>0</v>
      </c>
      <c r="L3094" t="str">
        <f>VLOOKUP(LEFT(A3094,FIND("-",A3094)-1),MASTER!A:C,2,FALSE())</f>
        <v>Gold</v>
      </c>
      <c r="M3094" t="str">
        <f>VLOOKUP(LEFT(A3094,FIND("-",A3094)-1),MASTER!A:C,3,FALSE())</f>
        <v>Sale</v>
      </c>
      <c r="N3094" t="str">
        <f t="shared" si="258"/>
        <v/>
      </c>
      <c r="O3094" t="str">
        <f t="shared" si="259"/>
        <v/>
      </c>
      <c r="P3094">
        <f t="shared" si="260"/>
        <v>0</v>
      </c>
      <c r="Q3094">
        <f t="shared" si="261"/>
        <v>0</v>
      </c>
      <c r="R3094">
        <f t="shared" si="262"/>
        <v>0</v>
      </c>
    </row>
    <row r="3095" spans="1:18" ht="15" customHeight="1">
      <c r="A3095" s="17" t="s">
        <v>291</v>
      </c>
      <c r="B3095" s="17" t="s">
        <v>288</v>
      </c>
      <c r="C3095" s="17" t="s">
        <v>48</v>
      </c>
      <c r="D3095" s="17" t="s">
        <v>42</v>
      </c>
      <c r="E3095" s="96" t="s">
        <v>38</v>
      </c>
      <c r="F3095" s="96" t="s">
        <v>38</v>
      </c>
      <c r="G3095" s="19">
        <v>0.48</v>
      </c>
      <c r="H3095" s="96" t="s">
        <v>38</v>
      </c>
      <c r="I3095" s="96" t="s">
        <v>38</v>
      </c>
      <c r="J3095" s="19">
        <v>0</v>
      </c>
      <c r="K3095" s="19">
        <v>0</v>
      </c>
      <c r="L3095" t="str">
        <f>VLOOKUP(LEFT(A3095,FIND("-",A3095)-1),MASTER!A:C,2,FALSE())</f>
        <v>Gold</v>
      </c>
      <c r="M3095" t="str">
        <f>VLOOKUP(LEFT(A3095,FIND("-",A3095)-1),MASTER!A:C,3,FALSE())</f>
        <v>Sale</v>
      </c>
      <c r="N3095" t="str">
        <f t="shared" si="258"/>
        <v/>
      </c>
      <c r="O3095" t="str">
        <f t="shared" si="259"/>
        <v/>
      </c>
      <c r="P3095">
        <f t="shared" si="260"/>
        <v>0</v>
      </c>
      <c r="Q3095">
        <f t="shared" si="261"/>
        <v>0</v>
      </c>
      <c r="R3095">
        <f t="shared" si="262"/>
        <v>0</v>
      </c>
    </row>
    <row r="3096" spans="1:18" ht="15" customHeight="1">
      <c r="A3096" s="17" t="s">
        <v>291</v>
      </c>
      <c r="B3096" s="17" t="s">
        <v>288</v>
      </c>
      <c r="C3096" s="17" t="s">
        <v>48</v>
      </c>
      <c r="D3096" s="17" t="s">
        <v>43</v>
      </c>
      <c r="E3096" s="96" t="s">
        <v>38</v>
      </c>
      <c r="F3096" s="96" t="s">
        <v>38</v>
      </c>
      <c r="G3096" s="19">
        <v>423972</v>
      </c>
      <c r="H3096" s="96" t="s">
        <v>38</v>
      </c>
      <c r="I3096" s="96" t="s">
        <v>38</v>
      </c>
      <c r="J3096" s="19">
        <v>0</v>
      </c>
      <c r="K3096" s="19">
        <v>0</v>
      </c>
      <c r="L3096" t="str">
        <f>VLOOKUP(LEFT(A3096,FIND("-",A3096)-1),MASTER!A:C,2,FALSE())</f>
        <v>Gold</v>
      </c>
      <c r="M3096" t="str">
        <f>VLOOKUP(LEFT(A3096,FIND("-",A3096)-1),MASTER!A:C,3,FALSE())</f>
        <v>Sale</v>
      </c>
      <c r="N3096" t="str">
        <f t="shared" si="258"/>
        <v/>
      </c>
      <c r="O3096" t="str">
        <f t="shared" si="259"/>
        <v/>
      </c>
      <c r="P3096">
        <f t="shared" si="260"/>
        <v>0</v>
      </c>
      <c r="Q3096">
        <f t="shared" si="261"/>
        <v>0</v>
      </c>
      <c r="R3096">
        <f t="shared" si="262"/>
        <v>0</v>
      </c>
    </row>
    <row r="3097" spans="1:18" ht="15" customHeight="1">
      <c r="A3097" s="17" t="s">
        <v>292</v>
      </c>
      <c r="B3097" s="17" t="s">
        <v>288</v>
      </c>
      <c r="C3097" s="17" t="s">
        <v>48</v>
      </c>
      <c r="D3097" s="17" t="s">
        <v>90</v>
      </c>
      <c r="E3097" s="96" t="s">
        <v>38</v>
      </c>
      <c r="F3097" s="19">
        <v>0</v>
      </c>
      <c r="G3097" s="19">
        <v>0</v>
      </c>
      <c r="H3097" s="97">
        <v>0</v>
      </c>
      <c r="I3097" s="19">
        <v>6873.46</v>
      </c>
      <c r="J3097" s="19">
        <v>2850</v>
      </c>
      <c r="K3097" s="19">
        <v>2850</v>
      </c>
      <c r="L3097" t="str">
        <f>VLOOKUP(LEFT(A3097,FIND("-",A3097)-1),MASTER!A:C,2,FALSE())</f>
        <v>Gold</v>
      </c>
      <c r="M3097" t="str">
        <f>VLOOKUP(LEFT(A3097,FIND("-",A3097)-1),MASTER!A:C,3,FALSE())</f>
        <v>Sale</v>
      </c>
      <c r="N3097">
        <f t="shared" si="258"/>
        <v>0</v>
      </c>
      <c r="O3097">
        <f t="shared" si="259"/>
        <v>6873.46</v>
      </c>
      <c r="P3097">
        <f t="shared" si="260"/>
        <v>0</v>
      </c>
      <c r="Q3097">
        <f t="shared" si="261"/>
        <v>0</v>
      </c>
      <c r="R3097">
        <f t="shared" si="262"/>
        <v>0</v>
      </c>
    </row>
    <row r="3098" spans="1:18" ht="15" customHeight="1">
      <c r="A3098" s="17" t="s">
        <v>292</v>
      </c>
      <c r="B3098" s="17" t="s">
        <v>288</v>
      </c>
      <c r="C3098" s="17" t="s">
        <v>48</v>
      </c>
      <c r="D3098" s="17" t="s">
        <v>52</v>
      </c>
      <c r="E3098" s="96" t="s">
        <v>38</v>
      </c>
      <c r="F3098" s="96" t="s">
        <v>38</v>
      </c>
      <c r="G3098" s="19">
        <v>0</v>
      </c>
      <c r="H3098" s="96" t="s">
        <v>38</v>
      </c>
      <c r="I3098" s="96" t="s">
        <v>38</v>
      </c>
      <c r="J3098" s="19">
        <v>42.75</v>
      </c>
      <c r="K3098" s="19">
        <v>0</v>
      </c>
      <c r="L3098" t="str">
        <f>VLOOKUP(LEFT(A3098,FIND("-",A3098)-1),MASTER!A:C,2,FALSE())</f>
        <v>Gold</v>
      </c>
      <c r="M3098" t="str">
        <f>VLOOKUP(LEFT(A3098,FIND("-",A3098)-1),MASTER!A:C,3,FALSE())</f>
        <v>Sale</v>
      </c>
      <c r="N3098" t="str">
        <f t="shared" si="258"/>
        <v/>
      </c>
      <c r="O3098" t="str">
        <f t="shared" si="259"/>
        <v/>
      </c>
      <c r="P3098">
        <f t="shared" si="260"/>
        <v>0</v>
      </c>
      <c r="Q3098">
        <f t="shared" si="261"/>
        <v>0</v>
      </c>
      <c r="R3098">
        <f t="shared" si="262"/>
        <v>0</v>
      </c>
    </row>
    <row r="3099" spans="1:18" ht="15" customHeight="1">
      <c r="A3099" s="17" t="s">
        <v>292</v>
      </c>
      <c r="B3099" s="17" t="s">
        <v>288</v>
      </c>
      <c r="C3099" s="17" t="s">
        <v>48</v>
      </c>
      <c r="D3099" s="17" t="s">
        <v>53</v>
      </c>
      <c r="E3099" s="96" t="s">
        <v>38</v>
      </c>
      <c r="F3099" s="96" t="s">
        <v>38</v>
      </c>
      <c r="G3099" s="19">
        <v>0</v>
      </c>
      <c r="H3099" s="96" t="s">
        <v>38</v>
      </c>
      <c r="I3099" s="96" t="s">
        <v>38</v>
      </c>
      <c r="J3099" s="19">
        <v>42.75</v>
      </c>
      <c r="K3099" s="19">
        <v>0</v>
      </c>
      <c r="L3099" t="str">
        <f>VLOOKUP(LEFT(A3099,FIND("-",A3099)-1),MASTER!A:C,2,FALSE())</f>
        <v>Gold</v>
      </c>
      <c r="M3099" t="str">
        <f>VLOOKUP(LEFT(A3099,FIND("-",A3099)-1),MASTER!A:C,3,FALSE())</f>
        <v>Sale</v>
      </c>
      <c r="N3099" t="str">
        <f t="shared" si="258"/>
        <v/>
      </c>
      <c r="O3099" t="str">
        <f t="shared" si="259"/>
        <v/>
      </c>
      <c r="P3099">
        <f t="shared" si="260"/>
        <v>0</v>
      </c>
      <c r="Q3099">
        <f t="shared" si="261"/>
        <v>0</v>
      </c>
      <c r="R3099">
        <f t="shared" si="262"/>
        <v>0</v>
      </c>
    </row>
    <row r="3100" spans="1:18" ht="15" customHeight="1">
      <c r="A3100" s="17" t="s">
        <v>292</v>
      </c>
      <c r="B3100" s="17" t="s">
        <v>288</v>
      </c>
      <c r="C3100" s="17" t="s">
        <v>48</v>
      </c>
      <c r="D3100" s="17" t="s">
        <v>42</v>
      </c>
      <c r="E3100" s="96" t="s">
        <v>38</v>
      </c>
      <c r="F3100" s="96" t="s">
        <v>38</v>
      </c>
      <c r="G3100" s="19">
        <v>0</v>
      </c>
      <c r="H3100" s="96" t="s">
        <v>38</v>
      </c>
      <c r="I3100" s="96" t="s">
        <v>38</v>
      </c>
      <c r="J3100" s="19">
        <v>0.5</v>
      </c>
      <c r="K3100" s="19">
        <v>0</v>
      </c>
      <c r="L3100" t="str">
        <f>VLOOKUP(LEFT(A3100,FIND("-",A3100)-1),MASTER!A:C,2,FALSE())</f>
        <v>Gold</v>
      </c>
      <c r="M3100" t="str">
        <f>VLOOKUP(LEFT(A3100,FIND("-",A3100)-1),MASTER!A:C,3,FALSE())</f>
        <v>Sale</v>
      </c>
      <c r="N3100" t="str">
        <f t="shared" si="258"/>
        <v/>
      </c>
      <c r="O3100" t="str">
        <f t="shared" si="259"/>
        <v/>
      </c>
      <c r="P3100">
        <f t="shared" si="260"/>
        <v>0</v>
      </c>
      <c r="Q3100">
        <f t="shared" si="261"/>
        <v>0</v>
      </c>
      <c r="R3100">
        <f t="shared" si="262"/>
        <v>0</v>
      </c>
    </row>
    <row r="3101" spans="1:18" ht="15" customHeight="1">
      <c r="A3101" s="17" t="s">
        <v>292</v>
      </c>
      <c r="B3101" s="17" t="s">
        <v>288</v>
      </c>
      <c r="C3101" s="17" t="s">
        <v>48</v>
      </c>
      <c r="D3101" s="17" t="s">
        <v>43</v>
      </c>
      <c r="E3101" s="96" t="s">
        <v>38</v>
      </c>
      <c r="F3101" s="96" t="s">
        <v>38</v>
      </c>
      <c r="G3101" s="19">
        <v>2936</v>
      </c>
      <c r="H3101" s="96" t="s">
        <v>38</v>
      </c>
      <c r="I3101" s="96" t="s">
        <v>38</v>
      </c>
      <c r="J3101" s="19">
        <v>0</v>
      </c>
      <c r="K3101" s="19">
        <v>0</v>
      </c>
      <c r="L3101" t="str">
        <f>VLOOKUP(LEFT(A3101,FIND("-",A3101)-1),MASTER!A:C,2,FALSE())</f>
        <v>Gold</v>
      </c>
      <c r="M3101" t="str">
        <f>VLOOKUP(LEFT(A3101,FIND("-",A3101)-1),MASTER!A:C,3,FALSE())</f>
        <v>Sale</v>
      </c>
      <c r="N3101" t="str">
        <f t="shared" si="258"/>
        <v/>
      </c>
      <c r="O3101" t="str">
        <f t="shared" si="259"/>
        <v/>
      </c>
      <c r="P3101">
        <f t="shared" si="260"/>
        <v>0</v>
      </c>
      <c r="Q3101">
        <f t="shared" si="261"/>
        <v>0</v>
      </c>
      <c r="R3101">
        <f t="shared" si="262"/>
        <v>0</v>
      </c>
    </row>
    <row r="3102" spans="1:18" ht="15" customHeight="1">
      <c r="A3102" s="17" t="s">
        <v>293</v>
      </c>
      <c r="B3102" s="17" t="s">
        <v>288</v>
      </c>
      <c r="C3102" s="17" t="s">
        <v>48</v>
      </c>
      <c r="D3102" s="17" t="s">
        <v>57</v>
      </c>
      <c r="E3102" s="96" t="s">
        <v>38</v>
      </c>
      <c r="F3102" s="19">
        <v>0</v>
      </c>
      <c r="G3102" s="19">
        <v>0</v>
      </c>
      <c r="H3102" s="97">
        <v>408.18799999999999</v>
      </c>
      <c r="I3102" s="19">
        <v>6873.46</v>
      </c>
      <c r="J3102" s="19">
        <v>2805668.21</v>
      </c>
      <c r="K3102" s="19">
        <v>2805668.21</v>
      </c>
      <c r="L3102" t="str">
        <f>VLOOKUP(LEFT(A3102,FIND("-",A3102)-1),MASTER!A:C,2,FALSE())</f>
        <v>Gold</v>
      </c>
      <c r="M3102" t="str">
        <f>VLOOKUP(LEFT(A3102,FIND("-",A3102)-1),MASTER!A:C,3,FALSE())</f>
        <v>Sale</v>
      </c>
      <c r="N3102">
        <f t="shared" si="258"/>
        <v>408.18799999999999</v>
      </c>
      <c r="O3102">
        <f t="shared" si="259"/>
        <v>6873.46</v>
      </c>
      <c r="P3102">
        <f t="shared" si="260"/>
        <v>2805663.89</v>
      </c>
      <c r="Q3102">
        <f t="shared" si="261"/>
        <v>2805663.89</v>
      </c>
      <c r="R3102">
        <f t="shared" si="262"/>
        <v>0</v>
      </c>
    </row>
    <row r="3103" spans="1:18" ht="15" customHeight="1">
      <c r="A3103" s="17" t="s">
        <v>293</v>
      </c>
      <c r="B3103" s="17" t="s">
        <v>288</v>
      </c>
      <c r="C3103" s="17" t="s">
        <v>48</v>
      </c>
      <c r="D3103" s="17" t="s">
        <v>58</v>
      </c>
      <c r="E3103" s="96" t="s">
        <v>38</v>
      </c>
      <c r="F3103" s="96" t="s">
        <v>38</v>
      </c>
      <c r="G3103" s="19">
        <v>0</v>
      </c>
      <c r="H3103" s="96" t="s">
        <v>38</v>
      </c>
      <c r="I3103" s="96" t="s">
        <v>38</v>
      </c>
      <c r="J3103" s="19">
        <v>5629.33</v>
      </c>
      <c r="K3103" s="19">
        <v>5629.33</v>
      </c>
      <c r="L3103" t="str">
        <f>VLOOKUP(LEFT(A3103,FIND("-",A3103)-1),MASTER!A:C,2,FALSE())</f>
        <v>Gold</v>
      </c>
      <c r="M3103" t="str">
        <f>VLOOKUP(LEFT(A3103,FIND("-",A3103)-1),MASTER!A:C,3,FALSE())</f>
        <v>Sale</v>
      </c>
      <c r="N3103" t="str">
        <f t="shared" si="258"/>
        <v/>
      </c>
      <c r="O3103" t="str">
        <f t="shared" si="259"/>
        <v/>
      </c>
      <c r="P3103">
        <f t="shared" si="260"/>
        <v>0</v>
      </c>
      <c r="Q3103">
        <f t="shared" si="261"/>
        <v>0</v>
      </c>
      <c r="R3103">
        <f t="shared" si="262"/>
        <v>0</v>
      </c>
    </row>
    <row r="3104" spans="1:18" ht="15" customHeight="1">
      <c r="A3104" s="17" t="s">
        <v>293</v>
      </c>
      <c r="B3104" s="17" t="s">
        <v>288</v>
      </c>
      <c r="C3104" s="17" t="s">
        <v>48</v>
      </c>
      <c r="D3104" s="17" t="s">
        <v>59</v>
      </c>
      <c r="E3104" s="96" t="s">
        <v>38</v>
      </c>
      <c r="F3104" s="96" t="s">
        <v>38</v>
      </c>
      <c r="G3104" s="19">
        <v>0</v>
      </c>
      <c r="H3104" s="96" t="s">
        <v>38</v>
      </c>
      <c r="I3104" s="96" t="s">
        <v>38</v>
      </c>
      <c r="J3104" s="19">
        <v>365</v>
      </c>
      <c r="K3104" s="19">
        <v>365</v>
      </c>
      <c r="L3104" t="str">
        <f>VLOOKUP(LEFT(A3104,FIND("-",A3104)-1),MASTER!A:C,2,FALSE())</f>
        <v>Gold</v>
      </c>
      <c r="M3104" t="str">
        <f>VLOOKUP(LEFT(A3104,FIND("-",A3104)-1),MASTER!A:C,3,FALSE())</f>
        <v>Sale</v>
      </c>
      <c r="N3104" t="str">
        <f t="shared" si="258"/>
        <v/>
      </c>
      <c r="O3104" t="str">
        <f t="shared" si="259"/>
        <v/>
      </c>
      <c r="P3104">
        <f t="shared" si="260"/>
        <v>0</v>
      </c>
      <c r="Q3104">
        <f t="shared" si="261"/>
        <v>0</v>
      </c>
      <c r="R3104">
        <f t="shared" si="262"/>
        <v>0</v>
      </c>
    </row>
    <row r="3105" spans="1:18" ht="15" customHeight="1">
      <c r="A3105" s="17" t="s">
        <v>293</v>
      </c>
      <c r="B3105" s="17" t="s">
        <v>288</v>
      </c>
      <c r="C3105" s="17" t="s">
        <v>48</v>
      </c>
      <c r="D3105" s="17" t="s">
        <v>60</v>
      </c>
      <c r="E3105" s="96" t="s">
        <v>38</v>
      </c>
      <c r="F3105" s="96" t="s">
        <v>38</v>
      </c>
      <c r="G3105" s="19">
        <v>0</v>
      </c>
      <c r="H3105" s="96" t="s">
        <v>38</v>
      </c>
      <c r="I3105" s="96" t="s">
        <v>38</v>
      </c>
      <c r="J3105" s="19">
        <v>42085.02</v>
      </c>
      <c r="K3105" s="19">
        <v>0</v>
      </c>
      <c r="L3105" t="str">
        <f>VLOOKUP(LEFT(A3105,FIND("-",A3105)-1),MASTER!A:C,2,FALSE())</f>
        <v>Gold</v>
      </c>
      <c r="M3105" t="str">
        <f>VLOOKUP(LEFT(A3105,FIND("-",A3105)-1),MASTER!A:C,3,FALSE())</f>
        <v>Sale</v>
      </c>
      <c r="N3105" t="str">
        <f t="shared" si="258"/>
        <v/>
      </c>
      <c r="O3105" t="str">
        <f t="shared" si="259"/>
        <v/>
      </c>
      <c r="P3105">
        <f t="shared" si="260"/>
        <v>0</v>
      </c>
      <c r="Q3105">
        <f t="shared" si="261"/>
        <v>0</v>
      </c>
      <c r="R3105">
        <f t="shared" si="262"/>
        <v>0</v>
      </c>
    </row>
    <row r="3106" spans="1:18" ht="15" customHeight="1">
      <c r="A3106" s="17" t="s">
        <v>293</v>
      </c>
      <c r="B3106" s="17" t="s">
        <v>288</v>
      </c>
      <c r="C3106" s="17" t="s">
        <v>48</v>
      </c>
      <c r="D3106" s="17" t="s">
        <v>61</v>
      </c>
      <c r="E3106" s="96" t="s">
        <v>38</v>
      </c>
      <c r="F3106" s="96" t="s">
        <v>38</v>
      </c>
      <c r="G3106" s="19">
        <v>0</v>
      </c>
      <c r="H3106" s="96" t="s">
        <v>38</v>
      </c>
      <c r="I3106" s="96" t="s">
        <v>38</v>
      </c>
      <c r="J3106" s="19">
        <v>42085.02</v>
      </c>
      <c r="K3106" s="19">
        <v>0</v>
      </c>
      <c r="L3106" t="str">
        <f>VLOOKUP(LEFT(A3106,FIND("-",A3106)-1),MASTER!A:C,2,FALSE())</f>
        <v>Gold</v>
      </c>
      <c r="M3106" t="str">
        <f>VLOOKUP(LEFT(A3106,FIND("-",A3106)-1),MASTER!A:C,3,FALSE())</f>
        <v>Sale</v>
      </c>
      <c r="N3106" t="str">
        <f t="shared" si="258"/>
        <v/>
      </c>
      <c r="O3106" t="str">
        <f t="shared" si="259"/>
        <v/>
      </c>
      <c r="P3106">
        <f t="shared" si="260"/>
        <v>0</v>
      </c>
      <c r="Q3106">
        <f t="shared" si="261"/>
        <v>0</v>
      </c>
      <c r="R3106">
        <f t="shared" si="262"/>
        <v>0</v>
      </c>
    </row>
    <row r="3107" spans="1:18" ht="15" customHeight="1">
      <c r="A3107" s="17" t="s">
        <v>293</v>
      </c>
      <c r="B3107" s="17" t="s">
        <v>288</v>
      </c>
      <c r="C3107" s="17" t="s">
        <v>48</v>
      </c>
      <c r="D3107" s="17" t="s">
        <v>60</v>
      </c>
      <c r="E3107" s="96" t="s">
        <v>38</v>
      </c>
      <c r="F3107" s="96" t="s">
        <v>38</v>
      </c>
      <c r="G3107" s="19">
        <v>0</v>
      </c>
      <c r="H3107" s="96" t="s">
        <v>38</v>
      </c>
      <c r="I3107" s="96" t="s">
        <v>38</v>
      </c>
      <c r="J3107" s="19">
        <v>84.44</v>
      </c>
      <c r="K3107" s="19">
        <v>0</v>
      </c>
      <c r="L3107" t="str">
        <f>VLOOKUP(LEFT(A3107,FIND("-",A3107)-1),MASTER!A:C,2,FALSE())</f>
        <v>Gold</v>
      </c>
      <c r="M3107" t="str">
        <f>VLOOKUP(LEFT(A3107,FIND("-",A3107)-1),MASTER!A:C,3,FALSE())</f>
        <v>Sale</v>
      </c>
      <c r="N3107" t="str">
        <f t="shared" si="258"/>
        <v/>
      </c>
      <c r="O3107" t="str">
        <f t="shared" si="259"/>
        <v/>
      </c>
      <c r="P3107">
        <f t="shared" si="260"/>
        <v>0</v>
      </c>
      <c r="Q3107">
        <f t="shared" si="261"/>
        <v>0</v>
      </c>
      <c r="R3107">
        <f t="shared" si="262"/>
        <v>0</v>
      </c>
    </row>
    <row r="3108" spans="1:18" ht="15" customHeight="1">
      <c r="A3108" s="17" t="s">
        <v>293</v>
      </c>
      <c r="B3108" s="17" t="s">
        <v>288</v>
      </c>
      <c r="C3108" s="17" t="s">
        <v>48</v>
      </c>
      <c r="D3108" s="17" t="s">
        <v>61</v>
      </c>
      <c r="E3108" s="96" t="s">
        <v>38</v>
      </c>
      <c r="F3108" s="96" t="s">
        <v>38</v>
      </c>
      <c r="G3108" s="19">
        <v>0</v>
      </c>
      <c r="H3108" s="96" t="s">
        <v>38</v>
      </c>
      <c r="I3108" s="96" t="s">
        <v>38</v>
      </c>
      <c r="J3108" s="19">
        <v>84.44</v>
      </c>
      <c r="K3108" s="19">
        <v>0</v>
      </c>
      <c r="L3108" t="str">
        <f>VLOOKUP(LEFT(A3108,FIND("-",A3108)-1),MASTER!A:C,2,FALSE())</f>
        <v>Gold</v>
      </c>
      <c r="M3108" t="str">
        <f>VLOOKUP(LEFT(A3108,FIND("-",A3108)-1),MASTER!A:C,3,FALSE())</f>
        <v>Sale</v>
      </c>
      <c r="N3108" t="str">
        <f t="shared" si="258"/>
        <v/>
      </c>
      <c r="O3108" t="str">
        <f t="shared" si="259"/>
        <v/>
      </c>
      <c r="P3108">
        <f t="shared" si="260"/>
        <v>0</v>
      </c>
      <c r="Q3108">
        <f t="shared" si="261"/>
        <v>0</v>
      </c>
      <c r="R3108">
        <f t="shared" si="262"/>
        <v>0</v>
      </c>
    </row>
    <row r="3109" spans="1:18" ht="15" customHeight="1">
      <c r="A3109" s="17" t="s">
        <v>293</v>
      </c>
      <c r="B3109" s="17" t="s">
        <v>288</v>
      </c>
      <c r="C3109" s="17" t="s">
        <v>48</v>
      </c>
      <c r="D3109" s="17" t="s">
        <v>60</v>
      </c>
      <c r="E3109" s="96" t="s">
        <v>38</v>
      </c>
      <c r="F3109" s="96" t="s">
        <v>38</v>
      </c>
      <c r="G3109" s="19">
        <v>0</v>
      </c>
      <c r="H3109" s="96" t="s">
        <v>38</v>
      </c>
      <c r="I3109" s="96" t="s">
        <v>38</v>
      </c>
      <c r="J3109" s="19">
        <v>5.48</v>
      </c>
      <c r="K3109" s="19">
        <v>0</v>
      </c>
      <c r="L3109" t="str">
        <f>VLOOKUP(LEFT(A3109,FIND("-",A3109)-1),MASTER!A:C,2,FALSE())</f>
        <v>Gold</v>
      </c>
      <c r="M3109" t="str">
        <f>VLOOKUP(LEFT(A3109,FIND("-",A3109)-1),MASTER!A:C,3,FALSE())</f>
        <v>Sale</v>
      </c>
      <c r="N3109" t="str">
        <f t="shared" si="258"/>
        <v/>
      </c>
      <c r="O3109" t="str">
        <f t="shared" si="259"/>
        <v/>
      </c>
      <c r="P3109">
        <f t="shared" si="260"/>
        <v>0</v>
      </c>
      <c r="Q3109">
        <f t="shared" si="261"/>
        <v>0</v>
      </c>
      <c r="R3109">
        <f t="shared" si="262"/>
        <v>0</v>
      </c>
    </row>
    <row r="3110" spans="1:18" ht="15" customHeight="1">
      <c r="A3110" s="17" t="s">
        <v>293</v>
      </c>
      <c r="B3110" s="17" t="s">
        <v>288</v>
      </c>
      <c r="C3110" s="17" t="s">
        <v>48</v>
      </c>
      <c r="D3110" s="17" t="s">
        <v>61</v>
      </c>
      <c r="E3110" s="96" t="s">
        <v>38</v>
      </c>
      <c r="F3110" s="96" t="s">
        <v>38</v>
      </c>
      <c r="G3110" s="19">
        <v>0</v>
      </c>
      <c r="H3110" s="96" t="s">
        <v>38</v>
      </c>
      <c r="I3110" s="96" t="s">
        <v>38</v>
      </c>
      <c r="J3110" s="19">
        <v>5.48</v>
      </c>
      <c r="K3110" s="19">
        <v>0</v>
      </c>
      <c r="L3110" t="str">
        <f>VLOOKUP(LEFT(A3110,FIND("-",A3110)-1),MASTER!A:C,2,FALSE())</f>
        <v>Gold</v>
      </c>
      <c r="M3110" t="str">
        <f>VLOOKUP(LEFT(A3110,FIND("-",A3110)-1),MASTER!A:C,3,FALSE())</f>
        <v>Sale</v>
      </c>
      <c r="N3110" t="str">
        <f t="shared" si="258"/>
        <v/>
      </c>
      <c r="O3110" t="str">
        <f t="shared" si="259"/>
        <v/>
      </c>
      <c r="P3110">
        <f t="shared" si="260"/>
        <v>0</v>
      </c>
      <c r="Q3110">
        <f t="shared" si="261"/>
        <v>0</v>
      </c>
      <c r="R3110">
        <f t="shared" si="262"/>
        <v>0</v>
      </c>
    </row>
    <row r="3111" spans="1:18" ht="15" customHeight="1">
      <c r="A3111" s="17" t="s">
        <v>293</v>
      </c>
      <c r="B3111" s="17" t="s">
        <v>288</v>
      </c>
      <c r="C3111" s="17" t="s">
        <v>48</v>
      </c>
      <c r="D3111" s="17" t="s">
        <v>42</v>
      </c>
      <c r="E3111" s="96" t="s">
        <v>38</v>
      </c>
      <c r="F3111" s="96" t="s">
        <v>38</v>
      </c>
      <c r="G3111" s="19">
        <v>0.42</v>
      </c>
      <c r="H3111" s="96" t="s">
        <v>38</v>
      </c>
      <c r="I3111" s="96" t="s">
        <v>38</v>
      </c>
      <c r="J3111" s="19">
        <v>0</v>
      </c>
      <c r="K3111" s="19">
        <v>0</v>
      </c>
      <c r="L3111" t="str">
        <f>VLOOKUP(LEFT(A3111,FIND("-",A3111)-1),MASTER!A:C,2,FALSE())</f>
        <v>Gold</v>
      </c>
      <c r="M3111" t="str">
        <f>VLOOKUP(LEFT(A3111,FIND("-",A3111)-1),MASTER!A:C,3,FALSE())</f>
        <v>Sale</v>
      </c>
      <c r="N3111" t="str">
        <f t="shared" si="258"/>
        <v/>
      </c>
      <c r="O3111" t="str">
        <f t="shared" si="259"/>
        <v/>
      </c>
      <c r="P3111">
        <f t="shared" si="260"/>
        <v>0</v>
      </c>
      <c r="Q3111">
        <f t="shared" si="261"/>
        <v>0</v>
      </c>
      <c r="R3111">
        <f t="shared" si="262"/>
        <v>0</v>
      </c>
    </row>
    <row r="3112" spans="1:18" ht="15" customHeight="1">
      <c r="A3112" s="17" t="s">
        <v>293</v>
      </c>
      <c r="B3112" s="17" t="s">
        <v>288</v>
      </c>
      <c r="C3112" s="17" t="s">
        <v>48</v>
      </c>
      <c r="D3112" s="17" t="s">
        <v>43</v>
      </c>
      <c r="E3112" s="96" t="s">
        <v>38</v>
      </c>
      <c r="F3112" s="96" t="s">
        <v>38</v>
      </c>
      <c r="G3112" s="19">
        <v>2896012</v>
      </c>
      <c r="H3112" s="96" t="s">
        <v>38</v>
      </c>
      <c r="I3112" s="96" t="s">
        <v>38</v>
      </c>
      <c r="J3112" s="19">
        <v>0</v>
      </c>
      <c r="K3112" s="19">
        <v>0</v>
      </c>
      <c r="L3112" t="str">
        <f>VLOOKUP(LEFT(A3112,FIND("-",A3112)-1),MASTER!A:C,2,FALSE())</f>
        <v>Gold</v>
      </c>
      <c r="M3112" t="str">
        <f>VLOOKUP(LEFT(A3112,FIND("-",A3112)-1),MASTER!A:C,3,FALSE())</f>
        <v>Sale</v>
      </c>
      <c r="N3112" t="str">
        <f t="shared" si="258"/>
        <v/>
      </c>
      <c r="O3112" t="str">
        <f t="shared" si="259"/>
        <v/>
      </c>
      <c r="P3112">
        <f t="shared" si="260"/>
        <v>0</v>
      </c>
      <c r="Q3112">
        <f t="shared" si="261"/>
        <v>0</v>
      </c>
      <c r="R3112">
        <f t="shared" si="262"/>
        <v>0</v>
      </c>
    </row>
    <row r="3113" spans="1:18" ht="15" customHeight="1">
      <c r="A3113" s="17" t="s">
        <v>294</v>
      </c>
      <c r="B3113" s="17" t="s">
        <v>288</v>
      </c>
      <c r="C3113" s="17" t="s">
        <v>48</v>
      </c>
      <c r="D3113" s="17" t="s">
        <v>57</v>
      </c>
      <c r="E3113" s="96" t="s">
        <v>38</v>
      </c>
      <c r="F3113" s="19">
        <v>0</v>
      </c>
      <c r="G3113" s="19">
        <v>0</v>
      </c>
      <c r="H3113" s="97">
        <v>4.9749999999999996</v>
      </c>
      <c r="I3113" s="19">
        <v>6873.46</v>
      </c>
      <c r="J3113" s="19">
        <v>34195.449999999997</v>
      </c>
      <c r="K3113" s="19">
        <v>34195.449999999997</v>
      </c>
      <c r="L3113" t="str">
        <f>VLOOKUP(LEFT(A3113,FIND("-",A3113)-1),MASTER!A:C,2,FALSE())</f>
        <v>Gold</v>
      </c>
      <c r="M3113" t="str">
        <f>VLOOKUP(LEFT(A3113,FIND("-",A3113)-1),MASTER!A:C,3,FALSE())</f>
        <v>Sale</v>
      </c>
      <c r="N3113">
        <f t="shared" si="258"/>
        <v>4.9749999999999996</v>
      </c>
      <c r="O3113">
        <f t="shared" si="259"/>
        <v>6873.46</v>
      </c>
      <c r="P3113">
        <f t="shared" si="260"/>
        <v>34195.464</v>
      </c>
      <c r="Q3113">
        <f t="shared" si="261"/>
        <v>34195.464</v>
      </c>
      <c r="R3113">
        <f t="shared" si="262"/>
        <v>0</v>
      </c>
    </row>
    <row r="3114" spans="1:18" ht="15" customHeight="1">
      <c r="A3114" s="17" t="s">
        <v>294</v>
      </c>
      <c r="B3114" s="17" t="s">
        <v>288</v>
      </c>
      <c r="C3114" s="17" t="s">
        <v>48</v>
      </c>
      <c r="D3114" s="17" t="s">
        <v>58</v>
      </c>
      <c r="E3114" s="96" t="s">
        <v>38</v>
      </c>
      <c r="F3114" s="96" t="s">
        <v>38</v>
      </c>
      <c r="G3114" s="19">
        <v>0</v>
      </c>
      <c r="H3114" s="96" t="s">
        <v>38</v>
      </c>
      <c r="I3114" s="96" t="s">
        <v>38</v>
      </c>
      <c r="J3114" s="19">
        <v>68.73</v>
      </c>
      <c r="K3114" s="19">
        <v>68.73</v>
      </c>
      <c r="L3114" t="str">
        <f>VLOOKUP(LEFT(A3114,FIND("-",A3114)-1),MASTER!A:C,2,FALSE())</f>
        <v>Gold</v>
      </c>
      <c r="M3114" t="str">
        <f>VLOOKUP(LEFT(A3114,FIND("-",A3114)-1),MASTER!A:C,3,FALSE())</f>
        <v>Sale</v>
      </c>
      <c r="N3114" t="str">
        <f t="shared" si="258"/>
        <v/>
      </c>
      <c r="O3114" t="str">
        <f t="shared" si="259"/>
        <v/>
      </c>
      <c r="P3114">
        <f t="shared" si="260"/>
        <v>0</v>
      </c>
      <c r="Q3114">
        <f t="shared" si="261"/>
        <v>0</v>
      </c>
      <c r="R3114">
        <f t="shared" si="262"/>
        <v>0</v>
      </c>
    </row>
    <row r="3115" spans="1:18" ht="15" customHeight="1">
      <c r="A3115" s="17" t="s">
        <v>294</v>
      </c>
      <c r="B3115" s="17" t="s">
        <v>288</v>
      </c>
      <c r="C3115" s="17" t="s">
        <v>48</v>
      </c>
      <c r="D3115" s="17" t="s">
        <v>60</v>
      </c>
      <c r="E3115" s="96" t="s">
        <v>38</v>
      </c>
      <c r="F3115" s="96" t="s">
        <v>38</v>
      </c>
      <c r="G3115" s="19">
        <v>0</v>
      </c>
      <c r="H3115" s="96" t="s">
        <v>38</v>
      </c>
      <c r="I3115" s="96" t="s">
        <v>38</v>
      </c>
      <c r="J3115" s="19">
        <v>512.92999999999995</v>
      </c>
      <c r="K3115" s="19">
        <v>0</v>
      </c>
      <c r="L3115" t="str">
        <f>VLOOKUP(LEFT(A3115,FIND("-",A3115)-1),MASTER!A:C,2,FALSE())</f>
        <v>Gold</v>
      </c>
      <c r="M3115" t="str">
        <f>VLOOKUP(LEFT(A3115,FIND("-",A3115)-1),MASTER!A:C,3,FALSE())</f>
        <v>Sale</v>
      </c>
      <c r="N3115" t="str">
        <f t="shared" si="258"/>
        <v/>
      </c>
      <c r="O3115" t="str">
        <f t="shared" si="259"/>
        <v/>
      </c>
      <c r="P3115">
        <f t="shared" si="260"/>
        <v>0</v>
      </c>
      <c r="Q3115">
        <f t="shared" si="261"/>
        <v>0</v>
      </c>
      <c r="R3115">
        <f t="shared" si="262"/>
        <v>0</v>
      </c>
    </row>
    <row r="3116" spans="1:18" ht="15" customHeight="1">
      <c r="A3116" s="17" t="s">
        <v>294</v>
      </c>
      <c r="B3116" s="17" t="s">
        <v>288</v>
      </c>
      <c r="C3116" s="17" t="s">
        <v>48</v>
      </c>
      <c r="D3116" s="17" t="s">
        <v>61</v>
      </c>
      <c r="E3116" s="96" t="s">
        <v>38</v>
      </c>
      <c r="F3116" s="96" t="s">
        <v>38</v>
      </c>
      <c r="G3116" s="19">
        <v>0</v>
      </c>
      <c r="H3116" s="96" t="s">
        <v>38</v>
      </c>
      <c r="I3116" s="96" t="s">
        <v>38</v>
      </c>
      <c r="J3116" s="19">
        <v>512.92999999999995</v>
      </c>
      <c r="K3116" s="19">
        <v>0</v>
      </c>
      <c r="L3116" t="str">
        <f>VLOOKUP(LEFT(A3116,FIND("-",A3116)-1),MASTER!A:C,2,FALSE())</f>
        <v>Gold</v>
      </c>
      <c r="M3116" t="str">
        <f>VLOOKUP(LEFT(A3116,FIND("-",A3116)-1),MASTER!A:C,3,FALSE())</f>
        <v>Sale</v>
      </c>
      <c r="N3116" t="str">
        <f t="shared" si="258"/>
        <v/>
      </c>
      <c r="O3116" t="str">
        <f t="shared" si="259"/>
        <v/>
      </c>
      <c r="P3116">
        <f t="shared" si="260"/>
        <v>0</v>
      </c>
      <c r="Q3116">
        <f t="shared" si="261"/>
        <v>0</v>
      </c>
      <c r="R3116">
        <f t="shared" si="262"/>
        <v>0</v>
      </c>
    </row>
    <row r="3117" spans="1:18" ht="15" customHeight="1">
      <c r="A3117" s="17" t="s">
        <v>294</v>
      </c>
      <c r="B3117" s="17" t="s">
        <v>288</v>
      </c>
      <c r="C3117" s="17" t="s">
        <v>48</v>
      </c>
      <c r="D3117" s="17" t="s">
        <v>60</v>
      </c>
      <c r="E3117" s="96" t="s">
        <v>38</v>
      </c>
      <c r="F3117" s="96" t="s">
        <v>38</v>
      </c>
      <c r="G3117" s="19">
        <v>0</v>
      </c>
      <c r="H3117" s="96" t="s">
        <v>38</v>
      </c>
      <c r="I3117" s="96" t="s">
        <v>38</v>
      </c>
      <c r="J3117" s="19">
        <v>1.03</v>
      </c>
      <c r="K3117" s="19">
        <v>0</v>
      </c>
      <c r="L3117" t="str">
        <f>VLOOKUP(LEFT(A3117,FIND("-",A3117)-1),MASTER!A:C,2,FALSE())</f>
        <v>Gold</v>
      </c>
      <c r="M3117" t="str">
        <f>VLOOKUP(LEFT(A3117,FIND("-",A3117)-1),MASTER!A:C,3,FALSE())</f>
        <v>Sale</v>
      </c>
      <c r="N3117" t="str">
        <f t="shared" si="258"/>
        <v/>
      </c>
      <c r="O3117" t="str">
        <f t="shared" si="259"/>
        <v/>
      </c>
      <c r="P3117">
        <f t="shared" si="260"/>
        <v>0</v>
      </c>
      <c r="Q3117">
        <f t="shared" si="261"/>
        <v>0</v>
      </c>
      <c r="R3117">
        <f t="shared" si="262"/>
        <v>0</v>
      </c>
    </row>
    <row r="3118" spans="1:18" ht="15" customHeight="1">
      <c r="A3118" s="17" t="s">
        <v>294</v>
      </c>
      <c r="B3118" s="17" t="s">
        <v>288</v>
      </c>
      <c r="C3118" s="17" t="s">
        <v>48</v>
      </c>
      <c r="D3118" s="17" t="s">
        <v>61</v>
      </c>
      <c r="E3118" s="96" t="s">
        <v>38</v>
      </c>
      <c r="F3118" s="96" t="s">
        <v>38</v>
      </c>
      <c r="G3118" s="19">
        <v>0</v>
      </c>
      <c r="H3118" s="96" t="s">
        <v>38</v>
      </c>
      <c r="I3118" s="96" t="s">
        <v>38</v>
      </c>
      <c r="J3118" s="19">
        <v>1.03</v>
      </c>
      <c r="K3118" s="19">
        <v>0</v>
      </c>
      <c r="L3118" t="str">
        <f>VLOOKUP(LEFT(A3118,FIND("-",A3118)-1),MASTER!A:C,2,FALSE())</f>
        <v>Gold</v>
      </c>
      <c r="M3118" t="str">
        <f>VLOOKUP(LEFT(A3118,FIND("-",A3118)-1),MASTER!A:C,3,FALSE())</f>
        <v>Sale</v>
      </c>
      <c r="N3118" t="str">
        <f t="shared" si="258"/>
        <v/>
      </c>
      <c r="O3118" t="str">
        <f t="shared" si="259"/>
        <v/>
      </c>
      <c r="P3118">
        <f t="shared" si="260"/>
        <v>0</v>
      </c>
      <c r="Q3118">
        <f t="shared" si="261"/>
        <v>0</v>
      </c>
      <c r="R3118">
        <f t="shared" si="262"/>
        <v>0</v>
      </c>
    </row>
    <row r="3119" spans="1:18" ht="15" customHeight="1">
      <c r="A3119" s="17" t="s">
        <v>294</v>
      </c>
      <c r="B3119" s="17" t="s">
        <v>288</v>
      </c>
      <c r="C3119" s="17" t="s">
        <v>48</v>
      </c>
      <c r="D3119" s="17" t="s">
        <v>42</v>
      </c>
      <c r="E3119" s="96" t="s">
        <v>38</v>
      </c>
      <c r="F3119" s="96" t="s">
        <v>38</v>
      </c>
      <c r="G3119" s="19">
        <v>0.1</v>
      </c>
      <c r="H3119" s="96" t="s">
        <v>38</v>
      </c>
      <c r="I3119" s="96" t="s">
        <v>38</v>
      </c>
      <c r="J3119" s="19">
        <v>0</v>
      </c>
      <c r="K3119" s="19">
        <v>0</v>
      </c>
      <c r="L3119" t="str">
        <f>VLOOKUP(LEFT(A3119,FIND("-",A3119)-1),MASTER!A:C,2,FALSE())</f>
        <v>Gold</v>
      </c>
      <c r="M3119" t="str">
        <f>VLOOKUP(LEFT(A3119,FIND("-",A3119)-1),MASTER!A:C,3,FALSE())</f>
        <v>Sale</v>
      </c>
      <c r="N3119" t="str">
        <f t="shared" si="258"/>
        <v/>
      </c>
      <c r="O3119" t="str">
        <f t="shared" si="259"/>
        <v/>
      </c>
      <c r="P3119">
        <f t="shared" si="260"/>
        <v>0</v>
      </c>
      <c r="Q3119">
        <f t="shared" si="261"/>
        <v>0</v>
      </c>
      <c r="R3119">
        <f t="shared" si="262"/>
        <v>0</v>
      </c>
    </row>
    <row r="3120" spans="1:18" ht="15" customHeight="1">
      <c r="A3120" s="17" t="s">
        <v>294</v>
      </c>
      <c r="B3120" s="17" t="s">
        <v>288</v>
      </c>
      <c r="C3120" s="17" t="s">
        <v>48</v>
      </c>
      <c r="D3120" s="17" t="s">
        <v>43</v>
      </c>
      <c r="E3120" s="96" t="s">
        <v>38</v>
      </c>
      <c r="F3120" s="96" t="s">
        <v>38</v>
      </c>
      <c r="G3120" s="19">
        <v>35292</v>
      </c>
      <c r="H3120" s="96" t="s">
        <v>38</v>
      </c>
      <c r="I3120" s="96" t="s">
        <v>38</v>
      </c>
      <c r="J3120" s="19">
        <v>0</v>
      </c>
      <c r="K3120" s="19">
        <v>0</v>
      </c>
      <c r="L3120" t="str">
        <f>VLOOKUP(LEFT(A3120,FIND("-",A3120)-1),MASTER!A:C,2,FALSE())</f>
        <v>Gold</v>
      </c>
      <c r="M3120" t="str">
        <f>VLOOKUP(LEFT(A3120,FIND("-",A3120)-1),MASTER!A:C,3,FALSE())</f>
        <v>Sale</v>
      </c>
      <c r="N3120" t="str">
        <f t="shared" si="258"/>
        <v/>
      </c>
      <c r="O3120" t="str">
        <f t="shared" si="259"/>
        <v/>
      </c>
      <c r="P3120">
        <f t="shared" si="260"/>
        <v>0</v>
      </c>
      <c r="Q3120">
        <f t="shared" si="261"/>
        <v>0</v>
      </c>
      <c r="R3120">
        <f t="shared" si="262"/>
        <v>0</v>
      </c>
    </row>
    <row r="3121" spans="1:18" ht="15" customHeight="1">
      <c r="A3121" s="17" t="s">
        <v>296</v>
      </c>
      <c r="B3121" s="17" t="s">
        <v>288</v>
      </c>
      <c r="C3121" s="17" t="s">
        <v>48</v>
      </c>
      <c r="D3121" s="17" t="s">
        <v>57</v>
      </c>
      <c r="E3121" s="96" t="s">
        <v>38</v>
      </c>
      <c r="F3121" s="19">
        <v>0</v>
      </c>
      <c r="G3121" s="19">
        <v>0</v>
      </c>
      <c r="H3121" s="97">
        <v>1023.688</v>
      </c>
      <c r="I3121" s="19">
        <v>6877.63</v>
      </c>
      <c r="J3121" s="19">
        <v>7040530.3700000001</v>
      </c>
      <c r="K3121" s="19">
        <v>7040530.3700000001</v>
      </c>
      <c r="L3121" t="str">
        <f>VLOOKUP(LEFT(A3121,FIND("-",A3121)-1),MASTER!A:C,2,FALSE())</f>
        <v>Gold</v>
      </c>
      <c r="M3121" t="str">
        <f>VLOOKUP(LEFT(A3121,FIND("-",A3121)-1),MASTER!A:C,3,FALSE())</f>
        <v>Sale</v>
      </c>
      <c r="N3121">
        <f t="shared" si="258"/>
        <v>1023.688</v>
      </c>
      <c r="O3121">
        <f t="shared" si="259"/>
        <v>6877.63</v>
      </c>
      <c r="P3121">
        <f t="shared" si="260"/>
        <v>7040547.2989999996</v>
      </c>
      <c r="Q3121">
        <f t="shared" si="261"/>
        <v>7040547.2989999996</v>
      </c>
      <c r="R3121">
        <f t="shared" si="262"/>
        <v>0</v>
      </c>
    </row>
    <row r="3122" spans="1:18" ht="15" customHeight="1">
      <c r="A3122" s="17" t="s">
        <v>296</v>
      </c>
      <c r="B3122" s="17" t="s">
        <v>288</v>
      </c>
      <c r="C3122" s="17" t="s">
        <v>48</v>
      </c>
      <c r="D3122" s="17" t="s">
        <v>58</v>
      </c>
      <c r="E3122" s="96" t="s">
        <v>38</v>
      </c>
      <c r="F3122" s="96" t="s">
        <v>38</v>
      </c>
      <c r="G3122" s="19">
        <v>0</v>
      </c>
      <c r="H3122" s="96" t="s">
        <v>38</v>
      </c>
      <c r="I3122" s="96" t="s">
        <v>38</v>
      </c>
      <c r="J3122" s="19">
        <v>14133.74</v>
      </c>
      <c r="K3122" s="19">
        <v>14133.74</v>
      </c>
      <c r="L3122" t="str">
        <f>VLOOKUP(LEFT(A3122,FIND("-",A3122)-1),MASTER!A:C,2,FALSE())</f>
        <v>Gold</v>
      </c>
      <c r="M3122" t="str">
        <f>VLOOKUP(LEFT(A3122,FIND("-",A3122)-1),MASTER!A:C,3,FALSE())</f>
        <v>Sale</v>
      </c>
      <c r="N3122" t="str">
        <f t="shared" si="258"/>
        <v/>
      </c>
      <c r="O3122" t="str">
        <f t="shared" si="259"/>
        <v/>
      </c>
      <c r="P3122">
        <f t="shared" si="260"/>
        <v>0</v>
      </c>
      <c r="Q3122">
        <f t="shared" si="261"/>
        <v>0</v>
      </c>
      <c r="R3122">
        <f t="shared" si="262"/>
        <v>0</v>
      </c>
    </row>
    <row r="3123" spans="1:18" ht="15" customHeight="1">
      <c r="A3123" s="17" t="s">
        <v>296</v>
      </c>
      <c r="B3123" s="17" t="s">
        <v>288</v>
      </c>
      <c r="C3123" s="17" t="s">
        <v>48</v>
      </c>
      <c r="D3123" s="17" t="s">
        <v>59</v>
      </c>
      <c r="E3123" s="96" t="s">
        <v>38</v>
      </c>
      <c r="F3123" s="96" t="s">
        <v>38</v>
      </c>
      <c r="G3123" s="19">
        <v>0</v>
      </c>
      <c r="H3123" s="96" t="s">
        <v>38</v>
      </c>
      <c r="I3123" s="96" t="s">
        <v>38</v>
      </c>
      <c r="J3123" s="19">
        <v>630</v>
      </c>
      <c r="K3123" s="19">
        <v>630</v>
      </c>
      <c r="L3123" t="str">
        <f>VLOOKUP(LEFT(A3123,FIND("-",A3123)-1),MASTER!A:C,2,FALSE())</f>
        <v>Gold</v>
      </c>
      <c r="M3123" t="str">
        <f>VLOOKUP(LEFT(A3123,FIND("-",A3123)-1),MASTER!A:C,3,FALSE())</f>
        <v>Sale</v>
      </c>
      <c r="N3123" t="str">
        <f t="shared" si="258"/>
        <v/>
      </c>
      <c r="O3123" t="str">
        <f t="shared" si="259"/>
        <v/>
      </c>
      <c r="P3123">
        <f t="shared" si="260"/>
        <v>0</v>
      </c>
      <c r="Q3123">
        <f t="shared" si="261"/>
        <v>0</v>
      </c>
      <c r="R3123">
        <f t="shared" si="262"/>
        <v>0</v>
      </c>
    </row>
    <row r="3124" spans="1:18" ht="15" customHeight="1">
      <c r="A3124" s="17" t="s">
        <v>296</v>
      </c>
      <c r="B3124" s="17" t="s">
        <v>288</v>
      </c>
      <c r="C3124" s="17" t="s">
        <v>48</v>
      </c>
      <c r="D3124" s="17" t="s">
        <v>60</v>
      </c>
      <c r="E3124" s="96" t="s">
        <v>38</v>
      </c>
      <c r="F3124" s="96" t="s">
        <v>38</v>
      </c>
      <c r="G3124" s="19">
        <v>0</v>
      </c>
      <c r="H3124" s="96" t="s">
        <v>38</v>
      </c>
      <c r="I3124" s="96" t="s">
        <v>38</v>
      </c>
      <c r="J3124" s="19">
        <v>105607.96</v>
      </c>
      <c r="K3124" s="19">
        <v>0</v>
      </c>
      <c r="L3124" t="str">
        <f>VLOOKUP(LEFT(A3124,FIND("-",A3124)-1),MASTER!A:C,2,FALSE())</f>
        <v>Gold</v>
      </c>
      <c r="M3124" t="str">
        <f>VLOOKUP(LEFT(A3124,FIND("-",A3124)-1),MASTER!A:C,3,FALSE())</f>
        <v>Sale</v>
      </c>
      <c r="N3124" t="str">
        <f t="shared" si="258"/>
        <v/>
      </c>
      <c r="O3124" t="str">
        <f t="shared" si="259"/>
        <v/>
      </c>
      <c r="P3124">
        <f t="shared" si="260"/>
        <v>0</v>
      </c>
      <c r="Q3124">
        <f t="shared" si="261"/>
        <v>0</v>
      </c>
      <c r="R3124">
        <f t="shared" si="262"/>
        <v>0</v>
      </c>
    </row>
    <row r="3125" spans="1:18" ht="15" customHeight="1">
      <c r="A3125" s="17" t="s">
        <v>296</v>
      </c>
      <c r="B3125" s="17" t="s">
        <v>288</v>
      </c>
      <c r="C3125" s="17" t="s">
        <v>48</v>
      </c>
      <c r="D3125" s="17" t="s">
        <v>61</v>
      </c>
      <c r="E3125" s="96" t="s">
        <v>38</v>
      </c>
      <c r="F3125" s="96" t="s">
        <v>38</v>
      </c>
      <c r="G3125" s="19">
        <v>0</v>
      </c>
      <c r="H3125" s="96" t="s">
        <v>38</v>
      </c>
      <c r="I3125" s="96" t="s">
        <v>38</v>
      </c>
      <c r="J3125" s="19">
        <v>105607.96</v>
      </c>
      <c r="K3125" s="19">
        <v>0</v>
      </c>
      <c r="L3125" t="str">
        <f>VLOOKUP(LEFT(A3125,FIND("-",A3125)-1),MASTER!A:C,2,FALSE())</f>
        <v>Gold</v>
      </c>
      <c r="M3125" t="str">
        <f>VLOOKUP(LEFT(A3125,FIND("-",A3125)-1),MASTER!A:C,3,FALSE())</f>
        <v>Sale</v>
      </c>
      <c r="N3125" t="str">
        <f t="shared" si="258"/>
        <v/>
      </c>
      <c r="O3125" t="str">
        <f t="shared" si="259"/>
        <v/>
      </c>
      <c r="P3125">
        <f t="shared" si="260"/>
        <v>0</v>
      </c>
      <c r="Q3125">
        <f t="shared" si="261"/>
        <v>0</v>
      </c>
      <c r="R3125">
        <f t="shared" si="262"/>
        <v>0</v>
      </c>
    </row>
    <row r="3126" spans="1:18" ht="15" customHeight="1">
      <c r="A3126" s="17" t="s">
        <v>296</v>
      </c>
      <c r="B3126" s="17" t="s">
        <v>288</v>
      </c>
      <c r="C3126" s="17" t="s">
        <v>48</v>
      </c>
      <c r="D3126" s="17" t="s">
        <v>60</v>
      </c>
      <c r="E3126" s="96" t="s">
        <v>38</v>
      </c>
      <c r="F3126" s="96" t="s">
        <v>38</v>
      </c>
      <c r="G3126" s="19">
        <v>0</v>
      </c>
      <c r="H3126" s="96" t="s">
        <v>38</v>
      </c>
      <c r="I3126" s="96" t="s">
        <v>38</v>
      </c>
      <c r="J3126" s="19">
        <v>212.01</v>
      </c>
      <c r="K3126" s="19">
        <v>0</v>
      </c>
      <c r="L3126" t="str">
        <f>VLOOKUP(LEFT(A3126,FIND("-",A3126)-1),MASTER!A:C,2,FALSE())</f>
        <v>Gold</v>
      </c>
      <c r="M3126" t="str">
        <f>VLOOKUP(LEFT(A3126,FIND("-",A3126)-1),MASTER!A:C,3,FALSE())</f>
        <v>Sale</v>
      </c>
      <c r="N3126" t="str">
        <f t="shared" si="258"/>
        <v/>
      </c>
      <c r="O3126" t="str">
        <f t="shared" si="259"/>
        <v/>
      </c>
      <c r="P3126">
        <f t="shared" si="260"/>
        <v>0</v>
      </c>
      <c r="Q3126">
        <f t="shared" si="261"/>
        <v>0</v>
      </c>
      <c r="R3126">
        <f t="shared" si="262"/>
        <v>0</v>
      </c>
    </row>
    <row r="3127" spans="1:18" ht="15" customHeight="1">
      <c r="A3127" s="17" t="s">
        <v>296</v>
      </c>
      <c r="B3127" s="17" t="s">
        <v>288</v>
      </c>
      <c r="C3127" s="17" t="s">
        <v>48</v>
      </c>
      <c r="D3127" s="17" t="s">
        <v>61</v>
      </c>
      <c r="E3127" s="96" t="s">
        <v>38</v>
      </c>
      <c r="F3127" s="96" t="s">
        <v>38</v>
      </c>
      <c r="G3127" s="19">
        <v>0</v>
      </c>
      <c r="H3127" s="96" t="s">
        <v>38</v>
      </c>
      <c r="I3127" s="96" t="s">
        <v>38</v>
      </c>
      <c r="J3127" s="19">
        <v>212.01</v>
      </c>
      <c r="K3127" s="19">
        <v>0</v>
      </c>
      <c r="L3127" t="str">
        <f>VLOOKUP(LEFT(A3127,FIND("-",A3127)-1),MASTER!A:C,2,FALSE())</f>
        <v>Gold</v>
      </c>
      <c r="M3127" t="str">
        <f>VLOOKUP(LEFT(A3127,FIND("-",A3127)-1),MASTER!A:C,3,FALSE())</f>
        <v>Sale</v>
      </c>
      <c r="N3127" t="str">
        <f t="shared" si="258"/>
        <v/>
      </c>
      <c r="O3127" t="str">
        <f t="shared" si="259"/>
        <v/>
      </c>
      <c r="P3127">
        <f t="shared" si="260"/>
        <v>0</v>
      </c>
      <c r="Q3127">
        <f t="shared" si="261"/>
        <v>0</v>
      </c>
      <c r="R3127">
        <f t="shared" si="262"/>
        <v>0</v>
      </c>
    </row>
    <row r="3128" spans="1:18" ht="15" customHeight="1">
      <c r="A3128" s="17" t="s">
        <v>296</v>
      </c>
      <c r="B3128" s="17" t="s">
        <v>288</v>
      </c>
      <c r="C3128" s="17" t="s">
        <v>48</v>
      </c>
      <c r="D3128" s="17" t="s">
        <v>60</v>
      </c>
      <c r="E3128" s="96" t="s">
        <v>38</v>
      </c>
      <c r="F3128" s="96" t="s">
        <v>38</v>
      </c>
      <c r="G3128" s="19">
        <v>0</v>
      </c>
      <c r="H3128" s="96" t="s">
        <v>38</v>
      </c>
      <c r="I3128" s="96" t="s">
        <v>38</v>
      </c>
      <c r="J3128" s="19">
        <v>9.4499999999999993</v>
      </c>
      <c r="K3128" s="19">
        <v>0</v>
      </c>
      <c r="L3128" t="str">
        <f>VLOOKUP(LEFT(A3128,FIND("-",A3128)-1),MASTER!A:C,2,FALSE())</f>
        <v>Gold</v>
      </c>
      <c r="M3128" t="str">
        <f>VLOOKUP(LEFT(A3128,FIND("-",A3128)-1),MASTER!A:C,3,FALSE())</f>
        <v>Sale</v>
      </c>
      <c r="N3128" t="str">
        <f t="shared" si="258"/>
        <v/>
      </c>
      <c r="O3128" t="str">
        <f t="shared" si="259"/>
        <v/>
      </c>
      <c r="P3128">
        <f t="shared" si="260"/>
        <v>0</v>
      </c>
      <c r="Q3128">
        <f t="shared" si="261"/>
        <v>0</v>
      </c>
      <c r="R3128">
        <f t="shared" si="262"/>
        <v>0</v>
      </c>
    </row>
    <row r="3129" spans="1:18" ht="15" customHeight="1">
      <c r="A3129" s="17" t="s">
        <v>296</v>
      </c>
      <c r="B3129" s="17" t="s">
        <v>288</v>
      </c>
      <c r="C3129" s="17" t="s">
        <v>48</v>
      </c>
      <c r="D3129" s="17" t="s">
        <v>61</v>
      </c>
      <c r="E3129" s="96" t="s">
        <v>38</v>
      </c>
      <c r="F3129" s="96" t="s">
        <v>38</v>
      </c>
      <c r="G3129" s="19">
        <v>0</v>
      </c>
      <c r="H3129" s="96" t="s">
        <v>38</v>
      </c>
      <c r="I3129" s="96" t="s">
        <v>38</v>
      </c>
      <c r="J3129" s="19">
        <v>9.4499999999999993</v>
      </c>
      <c r="K3129" s="19">
        <v>0</v>
      </c>
      <c r="L3129" t="str">
        <f>VLOOKUP(LEFT(A3129,FIND("-",A3129)-1),MASTER!A:C,2,FALSE())</f>
        <v>Gold</v>
      </c>
      <c r="M3129" t="str">
        <f>VLOOKUP(LEFT(A3129,FIND("-",A3129)-1),MASTER!A:C,3,FALSE())</f>
        <v>Sale</v>
      </c>
      <c r="N3129" t="str">
        <f t="shared" si="258"/>
        <v/>
      </c>
      <c r="O3129" t="str">
        <f t="shared" si="259"/>
        <v/>
      </c>
      <c r="P3129">
        <f t="shared" si="260"/>
        <v>0</v>
      </c>
      <c r="Q3129">
        <f t="shared" si="261"/>
        <v>0</v>
      </c>
      <c r="R3129">
        <f t="shared" si="262"/>
        <v>0</v>
      </c>
    </row>
    <row r="3130" spans="1:18" ht="15" customHeight="1">
      <c r="A3130" s="17" t="s">
        <v>296</v>
      </c>
      <c r="B3130" s="17" t="s">
        <v>288</v>
      </c>
      <c r="C3130" s="17" t="s">
        <v>48</v>
      </c>
      <c r="D3130" s="17" t="s">
        <v>42</v>
      </c>
      <c r="E3130" s="96" t="s">
        <v>38</v>
      </c>
      <c r="F3130" s="96" t="s">
        <v>38</v>
      </c>
      <c r="G3130" s="19">
        <v>0</v>
      </c>
      <c r="H3130" s="96" t="s">
        <v>38</v>
      </c>
      <c r="I3130" s="96" t="s">
        <v>38</v>
      </c>
      <c r="J3130" s="19">
        <v>0.05</v>
      </c>
      <c r="K3130" s="19">
        <v>0</v>
      </c>
      <c r="L3130" t="str">
        <f>VLOOKUP(LEFT(A3130,FIND("-",A3130)-1),MASTER!A:C,2,FALSE())</f>
        <v>Gold</v>
      </c>
      <c r="M3130" t="str">
        <f>VLOOKUP(LEFT(A3130,FIND("-",A3130)-1),MASTER!A:C,3,FALSE())</f>
        <v>Sale</v>
      </c>
      <c r="N3130" t="str">
        <f t="shared" si="258"/>
        <v/>
      </c>
      <c r="O3130" t="str">
        <f t="shared" si="259"/>
        <v/>
      </c>
      <c r="P3130">
        <f t="shared" si="260"/>
        <v>0</v>
      </c>
      <c r="Q3130">
        <f t="shared" si="261"/>
        <v>0</v>
      </c>
      <c r="R3130">
        <f t="shared" si="262"/>
        <v>0</v>
      </c>
    </row>
    <row r="3131" spans="1:18" ht="15" customHeight="1">
      <c r="A3131" s="17" t="s">
        <v>296</v>
      </c>
      <c r="B3131" s="17" t="s">
        <v>288</v>
      </c>
      <c r="C3131" s="17" t="s">
        <v>48</v>
      </c>
      <c r="D3131" s="17" t="s">
        <v>43</v>
      </c>
      <c r="E3131" s="96" t="s">
        <v>38</v>
      </c>
      <c r="F3131" s="96" t="s">
        <v>38</v>
      </c>
      <c r="G3131" s="19">
        <v>7266953</v>
      </c>
      <c r="H3131" s="96" t="s">
        <v>38</v>
      </c>
      <c r="I3131" s="96" t="s">
        <v>38</v>
      </c>
      <c r="J3131" s="19">
        <v>0</v>
      </c>
      <c r="K3131" s="19">
        <v>0</v>
      </c>
      <c r="L3131" t="str">
        <f>VLOOKUP(LEFT(A3131,FIND("-",A3131)-1),MASTER!A:C,2,FALSE())</f>
        <v>Gold</v>
      </c>
      <c r="M3131" t="str">
        <f>VLOOKUP(LEFT(A3131,FIND("-",A3131)-1),MASTER!A:C,3,FALSE())</f>
        <v>Sale</v>
      </c>
      <c r="N3131" t="str">
        <f t="shared" si="258"/>
        <v/>
      </c>
      <c r="O3131" t="str">
        <f t="shared" si="259"/>
        <v/>
      </c>
      <c r="P3131">
        <f t="shared" si="260"/>
        <v>0</v>
      </c>
      <c r="Q3131">
        <f t="shared" si="261"/>
        <v>0</v>
      </c>
      <c r="R3131">
        <f t="shared" si="262"/>
        <v>0</v>
      </c>
    </row>
    <row r="3132" spans="1:18" ht="15" customHeight="1">
      <c r="A3132" s="17" t="s">
        <v>297</v>
      </c>
      <c r="B3132" s="17" t="s">
        <v>288</v>
      </c>
      <c r="C3132" s="17" t="s">
        <v>48</v>
      </c>
      <c r="D3132" s="17" t="s">
        <v>57</v>
      </c>
      <c r="E3132" s="96" t="s">
        <v>38</v>
      </c>
      <c r="F3132" s="19">
        <v>0</v>
      </c>
      <c r="G3132" s="19">
        <v>0</v>
      </c>
      <c r="H3132" s="97">
        <v>360.81599999999997</v>
      </c>
      <c r="I3132" s="19">
        <v>6877.63</v>
      </c>
      <c r="J3132" s="19">
        <v>2481564.0099999998</v>
      </c>
      <c r="K3132" s="19">
        <v>2481564.0099999998</v>
      </c>
      <c r="L3132" t="str">
        <f>VLOOKUP(LEFT(A3132,FIND("-",A3132)-1),MASTER!A:C,2,FALSE())</f>
        <v>Gold</v>
      </c>
      <c r="M3132" t="str">
        <f>VLOOKUP(LEFT(A3132,FIND("-",A3132)-1),MASTER!A:C,3,FALSE())</f>
        <v>Sale</v>
      </c>
      <c r="N3132">
        <f t="shared" si="258"/>
        <v>360.81599999999997</v>
      </c>
      <c r="O3132">
        <f t="shared" si="259"/>
        <v>6877.63</v>
      </c>
      <c r="P3132">
        <f t="shared" si="260"/>
        <v>2481558.946</v>
      </c>
      <c r="Q3132">
        <f t="shared" si="261"/>
        <v>2481558.946</v>
      </c>
      <c r="R3132">
        <f t="shared" si="262"/>
        <v>0</v>
      </c>
    </row>
    <row r="3133" spans="1:18" ht="15" customHeight="1">
      <c r="A3133" s="17" t="s">
        <v>297</v>
      </c>
      <c r="B3133" s="17" t="s">
        <v>288</v>
      </c>
      <c r="C3133" s="17" t="s">
        <v>48</v>
      </c>
      <c r="D3133" s="17" t="s">
        <v>58</v>
      </c>
      <c r="E3133" s="96" t="s">
        <v>38</v>
      </c>
      <c r="F3133" s="96" t="s">
        <v>38</v>
      </c>
      <c r="G3133" s="19">
        <v>0</v>
      </c>
      <c r="H3133" s="96" t="s">
        <v>38</v>
      </c>
      <c r="I3133" s="96" t="s">
        <v>38</v>
      </c>
      <c r="J3133" s="19">
        <v>4979.5</v>
      </c>
      <c r="K3133" s="19">
        <v>4979.5</v>
      </c>
      <c r="L3133" t="str">
        <f>VLOOKUP(LEFT(A3133,FIND("-",A3133)-1),MASTER!A:C,2,FALSE())</f>
        <v>Gold</v>
      </c>
      <c r="M3133" t="str">
        <f>VLOOKUP(LEFT(A3133,FIND("-",A3133)-1),MASTER!A:C,3,FALSE())</f>
        <v>Sale</v>
      </c>
      <c r="N3133" t="str">
        <f t="shared" si="258"/>
        <v/>
      </c>
      <c r="O3133" t="str">
        <f t="shared" si="259"/>
        <v/>
      </c>
      <c r="P3133">
        <f t="shared" si="260"/>
        <v>0</v>
      </c>
      <c r="Q3133">
        <f t="shared" si="261"/>
        <v>0</v>
      </c>
      <c r="R3133">
        <f t="shared" si="262"/>
        <v>0</v>
      </c>
    </row>
    <row r="3134" spans="1:18" ht="15" customHeight="1">
      <c r="A3134" s="17" t="s">
        <v>297</v>
      </c>
      <c r="B3134" s="17" t="s">
        <v>288</v>
      </c>
      <c r="C3134" s="17" t="s">
        <v>48</v>
      </c>
      <c r="D3134" s="17" t="s">
        <v>59</v>
      </c>
      <c r="E3134" s="96" t="s">
        <v>38</v>
      </c>
      <c r="F3134" s="96" t="s">
        <v>38</v>
      </c>
      <c r="G3134" s="19">
        <v>0</v>
      </c>
      <c r="H3134" s="96" t="s">
        <v>38</v>
      </c>
      <c r="I3134" s="96" t="s">
        <v>38</v>
      </c>
      <c r="J3134" s="19">
        <v>995</v>
      </c>
      <c r="K3134" s="19">
        <v>995</v>
      </c>
      <c r="L3134" t="str">
        <f>VLOOKUP(LEFT(A3134,FIND("-",A3134)-1),MASTER!A:C,2,FALSE())</f>
        <v>Gold</v>
      </c>
      <c r="M3134" t="str">
        <f>VLOOKUP(LEFT(A3134,FIND("-",A3134)-1),MASTER!A:C,3,FALSE())</f>
        <v>Sale</v>
      </c>
      <c r="N3134" t="str">
        <f t="shared" si="258"/>
        <v/>
      </c>
      <c r="O3134" t="str">
        <f t="shared" si="259"/>
        <v/>
      </c>
      <c r="P3134">
        <f t="shared" si="260"/>
        <v>0</v>
      </c>
      <c r="Q3134">
        <f t="shared" si="261"/>
        <v>0</v>
      </c>
      <c r="R3134">
        <f t="shared" si="262"/>
        <v>0</v>
      </c>
    </row>
    <row r="3135" spans="1:18" ht="15" customHeight="1">
      <c r="A3135" s="17" t="s">
        <v>297</v>
      </c>
      <c r="B3135" s="17" t="s">
        <v>288</v>
      </c>
      <c r="C3135" s="17" t="s">
        <v>48</v>
      </c>
      <c r="D3135" s="17" t="s">
        <v>60</v>
      </c>
      <c r="E3135" s="96" t="s">
        <v>38</v>
      </c>
      <c r="F3135" s="96" t="s">
        <v>38</v>
      </c>
      <c r="G3135" s="19">
        <v>0</v>
      </c>
      <c r="H3135" s="96" t="s">
        <v>38</v>
      </c>
      <c r="I3135" s="96" t="s">
        <v>38</v>
      </c>
      <c r="J3135" s="19">
        <v>37223.46</v>
      </c>
      <c r="K3135" s="19">
        <v>0</v>
      </c>
      <c r="L3135" t="str">
        <f>VLOOKUP(LEFT(A3135,FIND("-",A3135)-1),MASTER!A:C,2,FALSE())</f>
        <v>Gold</v>
      </c>
      <c r="M3135" t="str">
        <f>VLOOKUP(LEFT(A3135,FIND("-",A3135)-1),MASTER!A:C,3,FALSE())</f>
        <v>Sale</v>
      </c>
      <c r="N3135" t="str">
        <f t="shared" si="258"/>
        <v/>
      </c>
      <c r="O3135" t="str">
        <f t="shared" si="259"/>
        <v/>
      </c>
      <c r="P3135">
        <f t="shared" si="260"/>
        <v>0</v>
      </c>
      <c r="Q3135">
        <f t="shared" si="261"/>
        <v>0</v>
      </c>
      <c r="R3135">
        <f t="shared" si="262"/>
        <v>0</v>
      </c>
    </row>
    <row r="3136" spans="1:18" ht="15" customHeight="1">
      <c r="A3136" s="17" t="s">
        <v>297</v>
      </c>
      <c r="B3136" s="17" t="s">
        <v>288</v>
      </c>
      <c r="C3136" s="17" t="s">
        <v>48</v>
      </c>
      <c r="D3136" s="17" t="s">
        <v>61</v>
      </c>
      <c r="E3136" s="96" t="s">
        <v>38</v>
      </c>
      <c r="F3136" s="96" t="s">
        <v>38</v>
      </c>
      <c r="G3136" s="19">
        <v>0</v>
      </c>
      <c r="H3136" s="96" t="s">
        <v>38</v>
      </c>
      <c r="I3136" s="96" t="s">
        <v>38</v>
      </c>
      <c r="J3136" s="19">
        <v>37223.46</v>
      </c>
      <c r="K3136" s="19">
        <v>0</v>
      </c>
      <c r="L3136" t="str">
        <f>VLOOKUP(LEFT(A3136,FIND("-",A3136)-1),MASTER!A:C,2,FALSE())</f>
        <v>Gold</v>
      </c>
      <c r="M3136" t="str">
        <f>VLOOKUP(LEFT(A3136,FIND("-",A3136)-1),MASTER!A:C,3,FALSE())</f>
        <v>Sale</v>
      </c>
      <c r="N3136" t="str">
        <f t="shared" si="258"/>
        <v/>
      </c>
      <c r="O3136" t="str">
        <f t="shared" si="259"/>
        <v/>
      </c>
      <c r="P3136">
        <f t="shared" si="260"/>
        <v>0</v>
      </c>
      <c r="Q3136">
        <f t="shared" si="261"/>
        <v>0</v>
      </c>
      <c r="R3136">
        <f t="shared" si="262"/>
        <v>0</v>
      </c>
    </row>
    <row r="3137" spans="1:18" ht="15" customHeight="1">
      <c r="A3137" s="17" t="s">
        <v>297</v>
      </c>
      <c r="B3137" s="17" t="s">
        <v>288</v>
      </c>
      <c r="C3137" s="17" t="s">
        <v>48</v>
      </c>
      <c r="D3137" s="17" t="s">
        <v>60</v>
      </c>
      <c r="E3137" s="96" t="s">
        <v>38</v>
      </c>
      <c r="F3137" s="96" t="s">
        <v>38</v>
      </c>
      <c r="G3137" s="19">
        <v>0</v>
      </c>
      <c r="H3137" s="96" t="s">
        <v>38</v>
      </c>
      <c r="I3137" s="96" t="s">
        <v>38</v>
      </c>
      <c r="J3137" s="19">
        <v>74.69</v>
      </c>
      <c r="K3137" s="19">
        <v>0</v>
      </c>
      <c r="L3137" t="str">
        <f>VLOOKUP(LEFT(A3137,FIND("-",A3137)-1),MASTER!A:C,2,FALSE())</f>
        <v>Gold</v>
      </c>
      <c r="M3137" t="str">
        <f>VLOOKUP(LEFT(A3137,FIND("-",A3137)-1),MASTER!A:C,3,FALSE())</f>
        <v>Sale</v>
      </c>
      <c r="N3137" t="str">
        <f t="shared" si="258"/>
        <v/>
      </c>
      <c r="O3137" t="str">
        <f t="shared" si="259"/>
        <v/>
      </c>
      <c r="P3137">
        <f t="shared" si="260"/>
        <v>0</v>
      </c>
      <c r="Q3137">
        <f t="shared" si="261"/>
        <v>0</v>
      </c>
      <c r="R3137">
        <f t="shared" si="262"/>
        <v>0</v>
      </c>
    </row>
    <row r="3138" spans="1:18" ht="15" customHeight="1">
      <c r="A3138" s="17" t="s">
        <v>297</v>
      </c>
      <c r="B3138" s="17" t="s">
        <v>288</v>
      </c>
      <c r="C3138" s="17" t="s">
        <v>48</v>
      </c>
      <c r="D3138" s="17" t="s">
        <v>61</v>
      </c>
      <c r="E3138" s="96" t="s">
        <v>38</v>
      </c>
      <c r="F3138" s="96" t="s">
        <v>38</v>
      </c>
      <c r="G3138" s="19">
        <v>0</v>
      </c>
      <c r="H3138" s="96" t="s">
        <v>38</v>
      </c>
      <c r="I3138" s="96" t="s">
        <v>38</v>
      </c>
      <c r="J3138" s="19">
        <v>74.69</v>
      </c>
      <c r="K3138" s="19">
        <v>0</v>
      </c>
      <c r="L3138" t="str">
        <f>VLOOKUP(LEFT(A3138,FIND("-",A3138)-1),MASTER!A:C,2,FALSE())</f>
        <v>Gold</v>
      </c>
      <c r="M3138" t="str">
        <f>VLOOKUP(LEFT(A3138,FIND("-",A3138)-1),MASTER!A:C,3,FALSE())</f>
        <v>Sale</v>
      </c>
      <c r="N3138" t="str">
        <f t="shared" si="258"/>
        <v/>
      </c>
      <c r="O3138" t="str">
        <f t="shared" si="259"/>
        <v/>
      </c>
      <c r="P3138">
        <f t="shared" si="260"/>
        <v>0</v>
      </c>
      <c r="Q3138">
        <f t="shared" si="261"/>
        <v>0</v>
      </c>
      <c r="R3138">
        <f t="shared" si="262"/>
        <v>0</v>
      </c>
    </row>
    <row r="3139" spans="1:18" ht="15" customHeight="1">
      <c r="A3139" s="17" t="s">
        <v>297</v>
      </c>
      <c r="B3139" s="17" t="s">
        <v>288</v>
      </c>
      <c r="C3139" s="17" t="s">
        <v>48</v>
      </c>
      <c r="D3139" s="17" t="s">
        <v>60</v>
      </c>
      <c r="E3139" s="96" t="s">
        <v>38</v>
      </c>
      <c r="F3139" s="96" t="s">
        <v>38</v>
      </c>
      <c r="G3139" s="19">
        <v>0</v>
      </c>
      <c r="H3139" s="96" t="s">
        <v>38</v>
      </c>
      <c r="I3139" s="96" t="s">
        <v>38</v>
      </c>
      <c r="J3139" s="19">
        <v>14.93</v>
      </c>
      <c r="K3139" s="19">
        <v>0</v>
      </c>
      <c r="L3139" t="str">
        <f>VLOOKUP(LEFT(A3139,FIND("-",A3139)-1),MASTER!A:C,2,FALSE())</f>
        <v>Gold</v>
      </c>
      <c r="M3139" t="str">
        <f>VLOOKUP(LEFT(A3139,FIND("-",A3139)-1),MASTER!A:C,3,FALSE())</f>
        <v>Sale</v>
      </c>
      <c r="N3139" t="str">
        <f t="shared" si="258"/>
        <v/>
      </c>
      <c r="O3139" t="str">
        <f t="shared" si="259"/>
        <v/>
      </c>
      <c r="P3139">
        <f t="shared" si="260"/>
        <v>0</v>
      </c>
      <c r="Q3139">
        <f t="shared" si="261"/>
        <v>0</v>
      </c>
      <c r="R3139">
        <f t="shared" si="262"/>
        <v>0</v>
      </c>
    </row>
    <row r="3140" spans="1:18" ht="15" customHeight="1">
      <c r="A3140" s="17" t="s">
        <v>297</v>
      </c>
      <c r="B3140" s="17" t="s">
        <v>288</v>
      </c>
      <c r="C3140" s="17" t="s">
        <v>48</v>
      </c>
      <c r="D3140" s="17" t="s">
        <v>61</v>
      </c>
      <c r="E3140" s="96" t="s">
        <v>38</v>
      </c>
      <c r="F3140" s="96" t="s">
        <v>38</v>
      </c>
      <c r="G3140" s="19">
        <v>0</v>
      </c>
      <c r="H3140" s="96" t="s">
        <v>38</v>
      </c>
      <c r="I3140" s="96" t="s">
        <v>38</v>
      </c>
      <c r="J3140" s="19">
        <v>14.93</v>
      </c>
      <c r="K3140" s="19">
        <v>0</v>
      </c>
      <c r="L3140" t="str">
        <f>VLOOKUP(LEFT(A3140,FIND("-",A3140)-1),MASTER!A:C,2,FALSE())</f>
        <v>Gold</v>
      </c>
      <c r="M3140" t="str">
        <f>VLOOKUP(LEFT(A3140,FIND("-",A3140)-1),MASTER!A:C,3,FALSE())</f>
        <v>Sale</v>
      </c>
      <c r="N3140" t="str">
        <f t="shared" si="258"/>
        <v/>
      </c>
      <c r="O3140" t="str">
        <f t="shared" si="259"/>
        <v/>
      </c>
      <c r="P3140">
        <f t="shared" si="260"/>
        <v>0</v>
      </c>
      <c r="Q3140">
        <f t="shared" si="261"/>
        <v>0</v>
      </c>
      <c r="R3140">
        <f t="shared" si="262"/>
        <v>0</v>
      </c>
    </row>
    <row r="3141" spans="1:18" ht="15" customHeight="1">
      <c r="A3141" s="17" t="s">
        <v>297</v>
      </c>
      <c r="B3141" s="17" t="s">
        <v>288</v>
      </c>
      <c r="C3141" s="17" t="s">
        <v>48</v>
      </c>
      <c r="D3141" s="17" t="s">
        <v>42</v>
      </c>
      <c r="E3141" s="96" t="s">
        <v>38</v>
      </c>
      <c r="F3141" s="96" t="s">
        <v>38</v>
      </c>
      <c r="G3141" s="19">
        <v>0</v>
      </c>
      <c r="H3141" s="96" t="s">
        <v>38</v>
      </c>
      <c r="I3141" s="96" t="s">
        <v>38</v>
      </c>
      <c r="J3141" s="19">
        <v>0.33</v>
      </c>
      <c r="K3141" s="19">
        <v>0</v>
      </c>
      <c r="L3141" t="str">
        <f>VLOOKUP(LEFT(A3141,FIND("-",A3141)-1),MASTER!A:C,2,FALSE())</f>
        <v>Gold</v>
      </c>
      <c r="M3141" t="str">
        <f>VLOOKUP(LEFT(A3141,FIND("-",A3141)-1),MASTER!A:C,3,FALSE())</f>
        <v>Sale</v>
      </c>
      <c r="N3141" t="str">
        <f t="shared" si="258"/>
        <v/>
      </c>
      <c r="O3141" t="str">
        <f t="shared" si="259"/>
        <v/>
      </c>
      <c r="P3141">
        <f t="shared" si="260"/>
        <v>0</v>
      </c>
      <c r="Q3141">
        <f t="shared" si="261"/>
        <v>0</v>
      </c>
      <c r="R3141">
        <f t="shared" si="262"/>
        <v>0</v>
      </c>
    </row>
    <row r="3142" spans="1:18" ht="15" customHeight="1">
      <c r="A3142" s="17" t="s">
        <v>297</v>
      </c>
      <c r="B3142" s="17" t="s">
        <v>288</v>
      </c>
      <c r="C3142" s="17" t="s">
        <v>48</v>
      </c>
      <c r="D3142" s="17" t="s">
        <v>43</v>
      </c>
      <c r="E3142" s="96" t="s">
        <v>38</v>
      </c>
      <c r="F3142" s="96" t="s">
        <v>38</v>
      </c>
      <c r="G3142" s="19">
        <v>2562165</v>
      </c>
      <c r="H3142" s="96" t="s">
        <v>38</v>
      </c>
      <c r="I3142" s="96" t="s">
        <v>38</v>
      </c>
      <c r="J3142" s="19">
        <v>0</v>
      </c>
      <c r="K3142" s="19">
        <v>0</v>
      </c>
      <c r="L3142" t="str">
        <f>VLOOKUP(LEFT(A3142,FIND("-",A3142)-1),MASTER!A:C,2,FALSE())</f>
        <v>Gold</v>
      </c>
      <c r="M3142" t="str">
        <f>VLOOKUP(LEFT(A3142,FIND("-",A3142)-1),MASTER!A:C,3,FALSE())</f>
        <v>Sale</v>
      </c>
      <c r="N3142" t="str">
        <f t="shared" si="258"/>
        <v/>
      </c>
      <c r="O3142" t="str">
        <f t="shared" si="259"/>
        <v/>
      </c>
      <c r="P3142">
        <f t="shared" si="260"/>
        <v>0</v>
      </c>
      <c r="Q3142">
        <f t="shared" si="261"/>
        <v>0</v>
      </c>
      <c r="R3142">
        <f t="shared" si="262"/>
        <v>0</v>
      </c>
    </row>
    <row r="3143" spans="1:18" ht="15" customHeight="1">
      <c r="A3143" s="17" t="s">
        <v>298</v>
      </c>
      <c r="B3143" s="17" t="s">
        <v>288</v>
      </c>
      <c r="C3143" s="17" t="s">
        <v>48</v>
      </c>
      <c r="D3143" s="17" t="s">
        <v>57</v>
      </c>
      <c r="E3143" s="96" t="s">
        <v>38</v>
      </c>
      <c r="F3143" s="19">
        <v>0</v>
      </c>
      <c r="G3143" s="19">
        <v>0</v>
      </c>
      <c r="H3143" s="97">
        <v>482.03100000000001</v>
      </c>
      <c r="I3143" s="19">
        <v>6877.63</v>
      </c>
      <c r="J3143" s="19">
        <v>3315207.44</v>
      </c>
      <c r="K3143" s="19">
        <v>3315207.44</v>
      </c>
      <c r="L3143" t="str">
        <f>VLOOKUP(LEFT(A3143,FIND("-",A3143)-1),MASTER!A:C,2,FALSE())</f>
        <v>Gold</v>
      </c>
      <c r="M3143" t="str">
        <f>VLOOKUP(LEFT(A3143,FIND("-",A3143)-1),MASTER!A:C,3,FALSE())</f>
        <v>Sale</v>
      </c>
      <c r="N3143">
        <f t="shared" si="258"/>
        <v>482.03100000000001</v>
      </c>
      <c r="O3143">
        <f t="shared" si="259"/>
        <v>6877.63</v>
      </c>
      <c r="P3143">
        <f t="shared" si="260"/>
        <v>3315230.8670000001</v>
      </c>
      <c r="Q3143">
        <f t="shared" si="261"/>
        <v>3315230.8670000001</v>
      </c>
      <c r="R3143">
        <f t="shared" si="262"/>
        <v>0</v>
      </c>
    </row>
    <row r="3144" spans="1:18" ht="15" customHeight="1">
      <c r="A3144" s="17" t="s">
        <v>298</v>
      </c>
      <c r="B3144" s="17" t="s">
        <v>288</v>
      </c>
      <c r="C3144" s="17" t="s">
        <v>48</v>
      </c>
      <c r="D3144" s="17" t="s">
        <v>58</v>
      </c>
      <c r="E3144" s="96" t="s">
        <v>38</v>
      </c>
      <c r="F3144" s="96" t="s">
        <v>38</v>
      </c>
      <c r="G3144" s="19">
        <v>0</v>
      </c>
      <c r="H3144" s="96" t="s">
        <v>38</v>
      </c>
      <c r="I3144" s="96" t="s">
        <v>38</v>
      </c>
      <c r="J3144" s="19">
        <v>6650.85</v>
      </c>
      <c r="K3144" s="19">
        <v>6650.85</v>
      </c>
      <c r="L3144" t="str">
        <f>VLOOKUP(LEFT(A3144,FIND("-",A3144)-1),MASTER!A:C,2,FALSE())</f>
        <v>Gold</v>
      </c>
      <c r="M3144" t="str">
        <f>VLOOKUP(LEFT(A3144,FIND("-",A3144)-1),MASTER!A:C,3,FALSE())</f>
        <v>Sale</v>
      </c>
      <c r="N3144" t="str">
        <f t="shared" si="258"/>
        <v/>
      </c>
      <c r="O3144" t="str">
        <f t="shared" si="259"/>
        <v/>
      </c>
      <c r="P3144">
        <f t="shared" si="260"/>
        <v>0</v>
      </c>
      <c r="Q3144">
        <f t="shared" si="261"/>
        <v>0</v>
      </c>
      <c r="R3144">
        <f t="shared" si="262"/>
        <v>0</v>
      </c>
    </row>
    <row r="3145" spans="1:18" ht="15" customHeight="1">
      <c r="A3145" s="17" t="s">
        <v>298</v>
      </c>
      <c r="B3145" s="17" t="s">
        <v>288</v>
      </c>
      <c r="C3145" s="17" t="s">
        <v>48</v>
      </c>
      <c r="D3145" s="17" t="s">
        <v>59</v>
      </c>
      <c r="E3145" s="96" t="s">
        <v>38</v>
      </c>
      <c r="F3145" s="96" t="s">
        <v>38</v>
      </c>
      <c r="G3145" s="19">
        <v>0</v>
      </c>
      <c r="H3145" s="96" t="s">
        <v>38</v>
      </c>
      <c r="I3145" s="96" t="s">
        <v>38</v>
      </c>
      <c r="J3145" s="19">
        <v>380</v>
      </c>
      <c r="K3145" s="19">
        <v>380</v>
      </c>
      <c r="L3145" t="str">
        <f>VLOOKUP(LEFT(A3145,FIND("-",A3145)-1),MASTER!A:C,2,FALSE())</f>
        <v>Gold</v>
      </c>
      <c r="M3145" t="str">
        <f>VLOOKUP(LEFT(A3145,FIND("-",A3145)-1),MASTER!A:C,3,FALSE())</f>
        <v>Sale</v>
      </c>
      <c r="N3145" t="str">
        <f t="shared" si="258"/>
        <v/>
      </c>
      <c r="O3145" t="str">
        <f t="shared" si="259"/>
        <v/>
      </c>
      <c r="P3145">
        <f t="shared" si="260"/>
        <v>0</v>
      </c>
      <c r="Q3145">
        <f t="shared" si="261"/>
        <v>0</v>
      </c>
      <c r="R3145">
        <f t="shared" si="262"/>
        <v>0</v>
      </c>
    </row>
    <row r="3146" spans="1:18" ht="15" customHeight="1">
      <c r="A3146" s="17" t="s">
        <v>298</v>
      </c>
      <c r="B3146" s="17" t="s">
        <v>288</v>
      </c>
      <c r="C3146" s="17" t="s">
        <v>48</v>
      </c>
      <c r="D3146" s="17" t="s">
        <v>60</v>
      </c>
      <c r="E3146" s="96" t="s">
        <v>38</v>
      </c>
      <c r="F3146" s="96" t="s">
        <v>38</v>
      </c>
      <c r="G3146" s="19">
        <v>0</v>
      </c>
      <c r="H3146" s="96" t="s">
        <v>38</v>
      </c>
      <c r="I3146" s="96" t="s">
        <v>38</v>
      </c>
      <c r="J3146" s="19">
        <v>49728.11</v>
      </c>
      <c r="K3146" s="19">
        <v>0</v>
      </c>
      <c r="L3146" t="str">
        <f>VLOOKUP(LEFT(A3146,FIND("-",A3146)-1),MASTER!A:C,2,FALSE())</f>
        <v>Gold</v>
      </c>
      <c r="M3146" t="str">
        <f>VLOOKUP(LEFT(A3146,FIND("-",A3146)-1),MASTER!A:C,3,FALSE())</f>
        <v>Sale</v>
      </c>
      <c r="N3146" t="str">
        <f t="shared" si="258"/>
        <v/>
      </c>
      <c r="O3146" t="str">
        <f t="shared" si="259"/>
        <v/>
      </c>
      <c r="P3146">
        <f t="shared" si="260"/>
        <v>0</v>
      </c>
      <c r="Q3146">
        <f t="shared" si="261"/>
        <v>0</v>
      </c>
      <c r="R3146">
        <f t="shared" si="262"/>
        <v>0</v>
      </c>
    </row>
    <row r="3147" spans="1:18" ht="15" customHeight="1">
      <c r="A3147" s="17" t="s">
        <v>298</v>
      </c>
      <c r="B3147" s="17" t="s">
        <v>288</v>
      </c>
      <c r="C3147" s="17" t="s">
        <v>48</v>
      </c>
      <c r="D3147" s="17" t="s">
        <v>61</v>
      </c>
      <c r="E3147" s="96" t="s">
        <v>38</v>
      </c>
      <c r="F3147" s="96" t="s">
        <v>38</v>
      </c>
      <c r="G3147" s="19">
        <v>0</v>
      </c>
      <c r="H3147" s="96" t="s">
        <v>38</v>
      </c>
      <c r="I3147" s="96" t="s">
        <v>38</v>
      </c>
      <c r="J3147" s="19">
        <v>49728.11</v>
      </c>
      <c r="K3147" s="19">
        <v>0</v>
      </c>
      <c r="L3147" t="str">
        <f>VLOOKUP(LEFT(A3147,FIND("-",A3147)-1),MASTER!A:C,2,FALSE())</f>
        <v>Gold</v>
      </c>
      <c r="M3147" t="str">
        <f>VLOOKUP(LEFT(A3147,FIND("-",A3147)-1),MASTER!A:C,3,FALSE())</f>
        <v>Sale</v>
      </c>
      <c r="N3147" t="str">
        <f t="shared" si="258"/>
        <v/>
      </c>
      <c r="O3147" t="str">
        <f t="shared" si="259"/>
        <v/>
      </c>
      <c r="P3147">
        <f t="shared" si="260"/>
        <v>0</v>
      </c>
      <c r="Q3147">
        <f t="shared" si="261"/>
        <v>0</v>
      </c>
      <c r="R3147">
        <f t="shared" si="262"/>
        <v>0</v>
      </c>
    </row>
    <row r="3148" spans="1:18" ht="15" customHeight="1">
      <c r="A3148" s="17" t="s">
        <v>298</v>
      </c>
      <c r="B3148" s="17" t="s">
        <v>288</v>
      </c>
      <c r="C3148" s="17" t="s">
        <v>48</v>
      </c>
      <c r="D3148" s="17" t="s">
        <v>60</v>
      </c>
      <c r="E3148" s="96" t="s">
        <v>38</v>
      </c>
      <c r="F3148" s="96" t="s">
        <v>38</v>
      </c>
      <c r="G3148" s="19">
        <v>0</v>
      </c>
      <c r="H3148" s="96" t="s">
        <v>38</v>
      </c>
      <c r="I3148" s="96" t="s">
        <v>38</v>
      </c>
      <c r="J3148" s="19">
        <v>99.76</v>
      </c>
      <c r="K3148" s="19">
        <v>0</v>
      </c>
      <c r="L3148" t="str">
        <f>VLOOKUP(LEFT(A3148,FIND("-",A3148)-1),MASTER!A:C,2,FALSE())</f>
        <v>Gold</v>
      </c>
      <c r="M3148" t="str">
        <f>VLOOKUP(LEFT(A3148,FIND("-",A3148)-1),MASTER!A:C,3,FALSE())</f>
        <v>Sale</v>
      </c>
      <c r="N3148" t="str">
        <f t="shared" si="258"/>
        <v/>
      </c>
      <c r="O3148" t="str">
        <f t="shared" si="259"/>
        <v/>
      </c>
      <c r="P3148">
        <f t="shared" si="260"/>
        <v>0</v>
      </c>
      <c r="Q3148">
        <f t="shared" si="261"/>
        <v>0</v>
      </c>
      <c r="R3148">
        <f t="shared" si="262"/>
        <v>0</v>
      </c>
    </row>
    <row r="3149" spans="1:18" ht="15" customHeight="1">
      <c r="A3149" s="17" t="s">
        <v>298</v>
      </c>
      <c r="B3149" s="17" t="s">
        <v>288</v>
      </c>
      <c r="C3149" s="17" t="s">
        <v>48</v>
      </c>
      <c r="D3149" s="17" t="s">
        <v>61</v>
      </c>
      <c r="E3149" s="96" t="s">
        <v>38</v>
      </c>
      <c r="F3149" s="96" t="s">
        <v>38</v>
      </c>
      <c r="G3149" s="19">
        <v>0</v>
      </c>
      <c r="H3149" s="96" t="s">
        <v>38</v>
      </c>
      <c r="I3149" s="96" t="s">
        <v>38</v>
      </c>
      <c r="J3149" s="19">
        <v>99.76</v>
      </c>
      <c r="K3149" s="19">
        <v>0</v>
      </c>
      <c r="L3149" t="str">
        <f>VLOOKUP(LEFT(A3149,FIND("-",A3149)-1),MASTER!A:C,2,FALSE())</f>
        <v>Gold</v>
      </c>
      <c r="M3149" t="str">
        <f>VLOOKUP(LEFT(A3149,FIND("-",A3149)-1),MASTER!A:C,3,FALSE())</f>
        <v>Sale</v>
      </c>
      <c r="N3149" t="str">
        <f t="shared" si="258"/>
        <v/>
      </c>
      <c r="O3149" t="str">
        <f t="shared" si="259"/>
        <v/>
      </c>
      <c r="P3149">
        <f t="shared" si="260"/>
        <v>0</v>
      </c>
      <c r="Q3149">
        <f t="shared" si="261"/>
        <v>0</v>
      </c>
      <c r="R3149">
        <f t="shared" si="262"/>
        <v>0</v>
      </c>
    </row>
    <row r="3150" spans="1:18" ht="15" customHeight="1">
      <c r="A3150" s="17" t="s">
        <v>298</v>
      </c>
      <c r="B3150" s="17" t="s">
        <v>288</v>
      </c>
      <c r="C3150" s="17" t="s">
        <v>48</v>
      </c>
      <c r="D3150" s="17" t="s">
        <v>60</v>
      </c>
      <c r="E3150" s="96" t="s">
        <v>38</v>
      </c>
      <c r="F3150" s="96" t="s">
        <v>38</v>
      </c>
      <c r="G3150" s="19">
        <v>0</v>
      </c>
      <c r="H3150" s="96" t="s">
        <v>38</v>
      </c>
      <c r="I3150" s="96" t="s">
        <v>38</v>
      </c>
      <c r="J3150" s="19">
        <v>5.7</v>
      </c>
      <c r="K3150" s="19">
        <v>0</v>
      </c>
      <c r="L3150" t="str">
        <f>VLOOKUP(LEFT(A3150,FIND("-",A3150)-1),MASTER!A:C,2,FALSE())</f>
        <v>Gold</v>
      </c>
      <c r="M3150" t="str">
        <f>VLOOKUP(LEFT(A3150,FIND("-",A3150)-1),MASTER!A:C,3,FALSE())</f>
        <v>Sale</v>
      </c>
      <c r="N3150" t="str">
        <f t="shared" ref="N3150:N3213" si="263">IF(M3150="SALE",H3150,IF(M3150="Purchase",E3150,"False"))</f>
        <v/>
      </c>
      <c r="O3150" t="str">
        <f t="shared" ref="O3150:O3213" si="264">IF(M3150="SALE",I3150,IF(M3150="Purchase",F3150,"False"))</f>
        <v/>
      </c>
      <c r="P3150">
        <f t="shared" ref="P3150:P3213" si="265">IF(AND(N3150="",O3150=""),0,ROUND(N3150*O3150,3))</f>
        <v>0</v>
      </c>
      <c r="Q3150">
        <f t="shared" ref="Q3150:Q3213" si="266">IF(M3150="SALE",P3150,IF(M3150="Purchase",0,"FALSE"))</f>
        <v>0</v>
      </c>
      <c r="R3150">
        <f t="shared" ref="R3150:R3213" si="267">IF(M3150="Purchase",P3150,IF(M3150="Sale",0,"FALSE"))</f>
        <v>0</v>
      </c>
    </row>
    <row r="3151" spans="1:18" ht="15" customHeight="1">
      <c r="A3151" s="17" t="s">
        <v>298</v>
      </c>
      <c r="B3151" s="17" t="s">
        <v>288</v>
      </c>
      <c r="C3151" s="17" t="s">
        <v>48</v>
      </c>
      <c r="D3151" s="17" t="s">
        <v>61</v>
      </c>
      <c r="E3151" s="96" t="s">
        <v>38</v>
      </c>
      <c r="F3151" s="96" t="s">
        <v>38</v>
      </c>
      <c r="G3151" s="19">
        <v>0</v>
      </c>
      <c r="H3151" s="96" t="s">
        <v>38</v>
      </c>
      <c r="I3151" s="96" t="s">
        <v>38</v>
      </c>
      <c r="J3151" s="19">
        <v>5.7</v>
      </c>
      <c r="K3151" s="19">
        <v>0</v>
      </c>
      <c r="L3151" t="str">
        <f>VLOOKUP(LEFT(A3151,FIND("-",A3151)-1),MASTER!A:C,2,FALSE())</f>
        <v>Gold</v>
      </c>
      <c r="M3151" t="str">
        <f>VLOOKUP(LEFT(A3151,FIND("-",A3151)-1),MASTER!A:C,3,FALSE())</f>
        <v>Sale</v>
      </c>
      <c r="N3151" t="str">
        <f t="shared" si="263"/>
        <v/>
      </c>
      <c r="O3151" t="str">
        <f t="shared" si="264"/>
        <v/>
      </c>
      <c r="P3151">
        <f t="shared" si="265"/>
        <v>0</v>
      </c>
      <c r="Q3151">
        <f t="shared" si="266"/>
        <v>0</v>
      </c>
      <c r="R3151">
        <f t="shared" si="267"/>
        <v>0</v>
      </c>
    </row>
    <row r="3152" spans="1:18" ht="15" customHeight="1">
      <c r="A3152" s="17" t="s">
        <v>298</v>
      </c>
      <c r="B3152" s="17" t="s">
        <v>288</v>
      </c>
      <c r="C3152" s="17" t="s">
        <v>48</v>
      </c>
      <c r="D3152" s="17" t="s">
        <v>42</v>
      </c>
      <c r="E3152" s="96" t="s">
        <v>38</v>
      </c>
      <c r="F3152" s="96" t="s">
        <v>38</v>
      </c>
      <c r="G3152" s="19">
        <v>0.43</v>
      </c>
      <c r="H3152" s="96" t="s">
        <v>38</v>
      </c>
      <c r="I3152" s="96" t="s">
        <v>38</v>
      </c>
      <c r="J3152" s="19">
        <v>0</v>
      </c>
      <c r="K3152" s="19">
        <v>0</v>
      </c>
      <c r="L3152" t="str">
        <f>VLOOKUP(LEFT(A3152,FIND("-",A3152)-1),MASTER!A:C,2,FALSE())</f>
        <v>Gold</v>
      </c>
      <c r="M3152" t="str">
        <f>VLOOKUP(LEFT(A3152,FIND("-",A3152)-1),MASTER!A:C,3,FALSE())</f>
        <v>Sale</v>
      </c>
      <c r="N3152" t="str">
        <f t="shared" si="263"/>
        <v/>
      </c>
      <c r="O3152" t="str">
        <f t="shared" si="264"/>
        <v/>
      </c>
      <c r="P3152">
        <f t="shared" si="265"/>
        <v>0</v>
      </c>
      <c r="Q3152">
        <f t="shared" si="266"/>
        <v>0</v>
      </c>
      <c r="R3152">
        <f t="shared" si="267"/>
        <v>0</v>
      </c>
    </row>
    <row r="3153" spans="1:18" ht="15" customHeight="1">
      <c r="A3153" s="17" t="s">
        <v>298</v>
      </c>
      <c r="B3153" s="17" t="s">
        <v>288</v>
      </c>
      <c r="C3153" s="17" t="s">
        <v>48</v>
      </c>
      <c r="D3153" s="17" t="s">
        <v>43</v>
      </c>
      <c r="E3153" s="96" t="s">
        <v>38</v>
      </c>
      <c r="F3153" s="96" t="s">
        <v>38</v>
      </c>
      <c r="G3153" s="19">
        <v>3421905</v>
      </c>
      <c r="H3153" s="96" t="s">
        <v>38</v>
      </c>
      <c r="I3153" s="96" t="s">
        <v>38</v>
      </c>
      <c r="J3153" s="19">
        <v>0</v>
      </c>
      <c r="K3153" s="19">
        <v>0</v>
      </c>
      <c r="L3153" t="str">
        <f>VLOOKUP(LEFT(A3153,FIND("-",A3153)-1),MASTER!A:C,2,FALSE())</f>
        <v>Gold</v>
      </c>
      <c r="M3153" t="str">
        <f>VLOOKUP(LEFT(A3153,FIND("-",A3153)-1),MASTER!A:C,3,FALSE())</f>
        <v>Sale</v>
      </c>
      <c r="N3153" t="str">
        <f t="shared" si="263"/>
        <v/>
      </c>
      <c r="O3153" t="str">
        <f t="shared" si="264"/>
        <v/>
      </c>
      <c r="P3153">
        <f t="shared" si="265"/>
        <v>0</v>
      </c>
      <c r="Q3153">
        <f t="shared" si="266"/>
        <v>0</v>
      </c>
      <c r="R3153">
        <f t="shared" si="267"/>
        <v>0</v>
      </c>
    </row>
    <row r="3154" spans="1:18" ht="15" customHeight="1">
      <c r="A3154" s="17" t="s">
        <v>299</v>
      </c>
      <c r="B3154" s="17" t="s">
        <v>288</v>
      </c>
      <c r="C3154" s="17" t="s">
        <v>48</v>
      </c>
      <c r="D3154" s="17" t="s">
        <v>57</v>
      </c>
      <c r="E3154" s="96" t="s">
        <v>38</v>
      </c>
      <c r="F3154" s="19">
        <v>0</v>
      </c>
      <c r="G3154" s="19">
        <v>0</v>
      </c>
      <c r="H3154" s="97">
        <v>938.61199999999997</v>
      </c>
      <c r="I3154" s="19">
        <v>6877.63</v>
      </c>
      <c r="J3154" s="19">
        <v>6455433.29</v>
      </c>
      <c r="K3154" s="19">
        <v>6455433.29</v>
      </c>
      <c r="L3154" t="str">
        <f>VLOOKUP(LEFT(A3154,FIND("-",A3154)-1),MASTER!A:C,2,FALSE())</f>
        <v>Gold</v>
      </c>
      <c r="M3154" t="str">
        <f>VLOOKUP(LEFT(A3154,FIND("-",A3154)-1),MASTER!A:C,3,FALSE())</f>
        <v>Sale</v>
      </c>
      <c r="N3154">
        <f t="shared" si="263"/>
        <v>938.61199999999997</v>
      </c>
      <c r="O3154">
        <f t="shared" si="264"/>
        <v>6877.63</v>
      </c>
      <c r="P3154">
        <f t="shared" si="265"/>
        <v>6455426.0499999998</v>
      </c>
      <c r="Q3154">
        <f t="shared" si="266"/>
        <v>6455426.0499999998</v>
      </c>
      <c r="R3154">
        <f t="shared" si="267"/>
        <v>0</v>
      </c>
    </row>
    <row r="3155" spans="1:18" ht="15" customHeight="1">
      <c r="A3155" s="17" t="s">
        <v>299</v>
      </c>
      <c r="B3155" s="17" t="s">
        <v>288</v>
      </c>
      <c r="C3155" s="17" t="s">
        <v>48</v>
      </c>
      <c r="D3155" s="17" t="s">
        <v>58</v>
      </c>
      <c r="E3155" s="96" t="s">
        <v>38</v>
      </c>
      <c r="F3155" s="96" t="s">
        <v>38</v>
      </c>
      <c r="G3155" s="19">
        <v>0</v>
      </c>
      <c r="H3155" s="96" t="s">
        <v>38</v>
      </c>
      <c r="I3155" s="96" t="s">
        <v>38</v>
      </c>
      <c r="J3155" s="19">
        <v>12950.91</v>
      </c>
      <c r="K3155" s="19">
        <v>12950.91</v>
      </c>
      <c r="L3155" t="str">
        <f>VLOOKUP(LEFT(A3155,FIND("-",A3155)-1),MASTER!A:C,2,FALSE())</f>
        <v>Gold</v>
      </c>
      <c r="M3155" t="str">
        <f>VLOOKUP(LEFT(A3155,FIND("-",A3155)-1),MASTER!A:C,3,FALSE())</f>
        <v>Sale</v>
      </c>
      <c r="N3155" t="str">
        <f t="shared" si="263"/>
        <v/>
      </c>
      <c r="O3155" t="str">
        <f t="shared" si="264"/>
        <v/>
      </c>
      <c r="P3155">
        <f t="shared" si="265"/>
        <v>0</v>
      </c>
      <c r="Q3155">
        <f t="shared" si="266"/>
        <v>0</v>
      </c>
      <c r="R3155">
        <f t="shared" si="267"/>
        <v>0</v>
      </c>
    </row>
    <row r="3156" spans="1:18" ht="15" customHeight="1">
      <c r="A3156" s="17" t="s">
        <v>299</v>
      </c>
      <c r="B3156" s="17" t="s">
        <v>288</v>
      </c>
      <c r="C3156" s="17" t="s">
        <v>48</v>
      </c>
      <c r="D3156" s="17" t="s">
        <v>59</v>
      </c>
      <c r="E3156" s="96" t="s">
        <v>38</v>
      </c>
      <c r="F3156" s="96" t="s">
        <v>38</v>
      </c>
      <c r="G3156" s="19">
        <v>0</v>
      </c>
      <c r="H3156" s="96" t="s">
        <v>38</v>
      </c>
      <c r="I3156" s="96" t="s">
        <v>38</v>
      </c>
      <c r="J3156" s="19">
        <v>800.5</v>
      </c>
      <c r="K3156" s="19">
        <v>800.5</v>
      </c>
      <c r="L3156" t="str">
        <f>VLOOKUP(LEFT(A3156,FIND("-",A3156)-1),MASTER!A:C,2,FALSE())</f>
        <v>Gold</v>
      </c>
      <c r="M3156" t="str">
        <f>VLOOKUP(LEFT(A3156,FIND("-",A3156)-1),MASTER!A:C,3,FALSE())</f>
        <v>Sale</v>
      </c>
      <c r="N3156" t="str">
        <f t="shared" si="263"/>
        <v/>
      </c>
      <c r="O3156" t="str">
        <f t="shared" si="264"/>
        <v/>
      </c>
      <c r="P3156">
        <f t="shared" si="265"/>
        <v>0</v>
      </c>
      <c r="Q3156">
        <f t="shared" si="266"/>
        <v>0</v>
      </c>
      <c r="R3156">
        <f t="shared" si="267"/>
        <v>0</v>
      </c>
    </row>
    <row r="3157" spans="1:18" ht="15" customHeight="1">
      <c r="A3157" s="17" t="s">
        <v>299</v>
      </c>
      <c r="B3157" s="17" t="s">
        <v>288</v>
      </c>
      <c r="C3157" s="17" t="s">
        <v>48</v>
      </c>
      <c r="D3157" s="17" t="s">
        <v>60</v>
      </c>
      <c r="E3157" s="96" t="s">
        <v>38</v>
      </c>
      <c r="F3157" s="96" t="s">
        <v>38</v>
      </c>
      <c r="G3157" s="19">
        <v>0</v>
      </c>
      <c r="H3157" s="96" t="s">
        <v>38</v>
      </c>
      <c r="I3157" s="96" t="s">
        <v>38</v>
      </c>
      <c r="J3157" s="19">
        <v>96831.5</v>
      </c>
      <c r="K3157" s="19">
        <v>0</v>
      </c>
      <c r="L3157" t="str">
        <f>VLOOKUP(LEFT(A3157,FIND("-",A3157)-1),MASTER!A:C,2,FALSE())</f>
        <v>Gold</v>
      </c>
      <c r="M3157" t="str">
        <f>VLOOKUP(LEFT(A3157,FIND("-",A3157)-1),MASTER!A:C,3,FALSE())</f>
        <v>Sale</v>
      </c>
      <c r="N3157" t="str">
        <f t="shared" si="263"/>
        <v/>
      </c>
      <c r="O3157" t="str">
        <f t="shared" si="264"/>
        <v/>
      </c>
      <c r="P3157">
        <f t="shared" si="265"/>
        <v>0</v>
      </c>
      <c r="Q3157">
        <f t="shared" si="266"/>
        <v>0</v>
      </c>
      <c r="R3157">
        <f t="shared" si="267"/>
        <v>0</v>
      </c>
    </row>
    <row r="3158" spans="1:18" ht="15" customHeight="1">
      <c r="A3158" s="17" t="s">
        <v>299</v>
      </c>
      <c r="B3158" s="17" t="s">
        <v>288</v>
      </c>
      <c r="C3158" s="17" t="s">
        <v>48</v>
      </c>
      <c r="D3158" s="17" t="s">
        <v>61</v>
      </c>
      <c r="E3158" s="96" t="s">
        <v>38</v>
      </c>
      <c r="F3158" s="96" t="s">
        <v>38</v>
      </c>
      <c r="G3158" s="19">
        <v>0</v>
      </c>
      <c r="H3158" s="96" t="s">
        <v>38</v>
      </c>
      <c r="I3158" s="96" t="s">
        <v>38</v>
      </c>
      <c r="J3158" s="19">
        <v>96831.5</v>
      </c>
      <c r="K3158" s="19">
        <v>0</v>
      </c>
      <c r="L3158" t="str">
        <f>VLOOKUP(LEFT(A3158,FIND("-",A3158)-1),MASTER!A:C,2,FALSE())</f>
        <v>Gold</v>
      </c>
      <c r="M3158" t="str">
        <f>VLOOKUP(LEFT(A3158,FIND("-",A3158)-1),MASTER!A:C,3,FALSE())</f>
        <v>Sale</v>
      </c>
      <c r="N3158" t="str">
        <f t="shared" si="263"/>
        <v/>
      </c>
      <c r="O3158" t="str">
        <f t="shared" si="264"/>
        <v/>
      </c>
      <c r="P3158">
        <f t="shared" si="265"/>
        <v>0</v>
      </c>
      <c r="Q3158">
        <f t="shared" si="266"/>
        <v>0</v>
      </c>
      <c r="R3158">
        <f t="shared" si="267"/>
        <v>0</v>
      </c>
    </row>
    <row r="3159" spans="1:18" ht="15" customHeight="1">
      <c r="A3159" s="17" t="s">
        <v>299</v>
      </c>
      <c r="B3159" s="17" t="s">
        <v>288</v>
      </c>
      <c r="C3159" s="17" t="s">
        <v>48</v>
      </c>
      <c r="D3159" s="17" t="s">
        <v>60</v>
      </c>
      <c r="E3159" s="96" t="s">
        <v>38</v>
      </c>
      <c r="F3159" s="96" t="s">
        <v>38</v>
      </c>
      <c r="G3159" s="19">
        <v>0</v>
      </c>
      <c r="H3159" s="96" t="s">
        <v>38</v>
      </c>
      <c r="I3159" s="96" t="s">
        <v>38</v>
      </c>
      <c r="J3159" s="19">
        <v>194.26</v>
      </c>
      <c r="K3159" s="19">
        <v>0</v>
      </c>
      <c r="L3159" t="str">
        <f>VLOOKUP(LEFT(A3159,FIND("-",A3159)-1),MASTER!A:C,2,FALSE())</f>
        <v>Gold</v>
      </c>
      <c r="M3159" t="str">
        <f>VLOOKUP(LEFT(A3159,FIND("-",A3159)-1),MASTER!A:C,3,FALSE())</f>
        <v>Sale</v>
      </c>
      <c r="N3159" t="str">
        <f t="shared" si="263"/>
        <v/>
      </c>
      <c r="O3159" t="str">
        <f t="shared" si="264"/>
        <v/>
      </c>
      <c r="P3159">
        <f t="shared" si="265"/>
        <v>0</v>
      </c>
      <c r="Q3159">
        <f t="shared" si="266"/>
        <v>0</v>
      </c>
      <c r="R3159">
        <f t="shared" si="267"/>
        <v>0</v>
      </c>
    </row>
    <row r="3160" spans="1:18" ht="15" customHeight="1">
      <c r="A3160" s="17" t="s">
        <v>299</v>
      </c>
      <c r="B3160" s="17" t="s">
        <v>288</v>
      </c>
      <c r="C3160" s="17" t="s">
        <v>48</v>
      </c>
      <c r="D3160" s="17" t="s">
        <v>61</v>
      </c>
      <c r="E3160" s="96" t="s">
        <v>38</v>
      </c>
      <c r="F3160" s="96" t="s">
        <v>38</v>
      </c>
      <c r="G3160" s="19">
        <v>0</v>
      </c>
      <c r="H3160" s="96" t="s">
        <v>38</v>
      </c>
      <c r="I3160" s="96" t="s">
        <v>38</v>
      </c>
      <c r="J3160" s="19">
        <v>194.26</v>
      </c>
      <c r="K3160" s="19">
        <v>0</v>
      </c>
      <c r="L3160" t="str">
        <f>VLOOKUP(LEFT(A3160,FIND("-",A3160)-1),MASTER!A:C,2,FALSE())</f>
        <v>Gold</v>
      </c>
      <c r="M3160" t="str">
        <f>VLOOKUP(LEFT(A3160,FIND("-",A3160)-1),MASTER!A:C,3,FALSE())</f>
        <v>Sale</v>
      </c>
      <c r="N3160" t="str">
        <f t="shared" si="263"/>
        <v/>
      </c>
      <c r="O3160" t="str">
        <f t="shared" si="264"/>
        <v/>
      </c>
      <c r="P3160">
        <f t="shared" si="265"/>
        <v>0</v>
      </c>
      <c r="Q3160">
        <f t="shared" si="266"/>
        <v>0</v>
      </c>
      <c r="R3160">
        <f t="shared" si="267"/>
        <v>0</v>
      </c>
    </row>
    <row r="3161" spans="1:18" ht="15" customHeight="1">
      <c r="A3161" s="17" t="s">
        <v>299</v>
      </c>
      <c r="B3161" s="17" t="s">
        <v>288</v>
      </c>
      <c r="C3161" s="17" t="s">
        <v>48</v>
      </c>
      <c r="D3161" s="17" t="s">
        <v>60</v>
      </c>
      <c r="E3161" s="96" t="s">
        <v>38</v>
      </c>
      <c r="F3161" s="96" t="s">
        <v>38</v>
      </c>
      <c r="G3161" s="19">
        <v>0</v>
      </c>
      <c r="H3161" s="96" t="s">
        <v>38</v>
      </c>
      <c r="I3161" s="96" t="s">
        <v>38</v>
      </c>
      <c r="J3161" s="19">
        <v>12.01</v>
      </c>
      <c r="K3161" s="19">
        <v>0</v>
      </c>
      <c r="L3161" t="str">
        <f>VLOOKUP(LEFT(A3161,FIND("-",A3161)-1),MASTER!A:C,2,FALSE())</f>
        <v>Gold</v>
      </c>
      <c r="M3161" t="str">
        <f>VLOOKUP(LEFT(A3161,FIND("-",A3161)-1),MASTER!A:C,3,FALSE())</f>
        <v>Sale</v>
      </c>
      <c r="N3161" t="str">
        <f t="shared" si="263"/>
        <v/>
      </c>
      <c r="O3161" t="str">
        <f t="shared" si="264"/>
        <v/>
      </c>
      <c r="P3161">
        <f t="shared" si="265"/>
        <v>0</v>
      </c>
      <c r="Q3161">
        <f t="shared" si="266"/>
        <v>0</v>
      </c>
      <c r="R3161">
        <f t="shared" si="267"/>
        <v>0</v>
      </c>
    </row>
    <row r="3162" spans="1:18" ht="15" customHeight="1">
      <c r="A3162" s="17" t="s">
        <v>299</v>
      </c>
      <c r="B3162" s="17" t="s">
        <v>288</v>
      </c>
      <c r="C3162" s="17" t="s">
        <v>48</v>
      </c>
      <c r="D3162" s="17" t="s">
        <v>61</v>
      </c>
      <c r="E3162" s="96" t="s">
        <v>38</v>
      </c>
      <c r="F3162" s="96" t="s">
        <v>38</v>
      </c>
      <c r="G3162" s="19">
        <v>0</v>
      </c>
      <c r="H3162" s="96" t="s">
        <v>38</v>
      </c>
      <c r="I3162" s="96" t="s">
        <v>38</v>
      </c>
      <c r="J3162" s="19">
        <v>12.01</v>
      </c>
      <c r="K3162" s="19">
        <v>0</v>
      </c>
      <c r="L3162" t="str">
        <f>VLOOKUP(LEFT(A3162,FIND("-",A3162)-1),MASTER!A:C,2,FALSE())</f>
        <v>Gold</v>
      </c>
      <c r="M3162" t="str">
        <f>VLOOKUP(LEFT(A3162,FIND("-",A3162)-1),MASTER!A:C,3,FALSE())</f>
        <v>Sale</v>
      </c>
      <c r="N3162" t="str">
        <f t="shared" si="263"/>
        <v/>
      </c>
      <c r="O3162" t="str">
        <f t="shared" si="264"/>
        <v/>
      </c>
      <c r="P3162">
        <f t="shared" si="265"/>
        <v>0</v>
      </c>
      <c r="Q3162">
        <f t="shared" si="266"/>
        <v>0</v>
      </c>
      <c r="R3162">
        <f t="shared" si="267"/>
        <v>0</v>
      </c>
    </row>
    <row r="3163" spans="1:18" ht="15" customHeight="1">
      <c r="A3163" s="17" t="s">
        <v>299</v>
      </c>
      <c r="B3163" s="17" t="s">
        <v>288</v>
      </c>
      <c r="C3163" s="17" t="s">
        <v>48</v>
      </c>
      <c r="D3163" s="17" t="s">
        <v>42</v>
      </c>
      <c r="E3163" s="96" t="s">
        <v>38</v>
      </c>
      <c r="F3163" s="96" t="s">
        <v>38</v>
      </c>
      <c r="G3163" s="19">
        <v>0.24</v>
      </c>
      <c r="H3163" s="96" t="s">
        <v>38</v>
      </c>
      <c r="I3163" s="96" t="s">
        <v>38</v>
      </c>
      <c r="J3163" s="19">
        <v>0</v>
      </c>
      <c r="K3163" s="19">
        <v>0</v>
      </c>
      <c r="L3163" t="str">
        <f>VLOOKUP(LEFT(A3163,FIND("-",A3163)-1),MASTER!A:C,2,FALSE())</f>
        <v>Gold</v>
      </c>
      <c r="M3163" t="str">
        <f>VLOOKUP(LEFT(A3163,FIND("-",A3163)-1),MASTER!A:C,3,FALSE())</f>
        <v>Sale</v>
      </c>
      <c r="N3163" t="str">
        <f t="shared" si="263"/>
        <v/>
      </c>
      <c r="O3163" t="str">
        <f t="shared" si="264"/>
        <v/>
      </c>
      <c r="P3163">
        <f t="shared" si="265"/>
        <v>0</v>
      </c>
      <c r="Q3163">
        <f t="shared" si="266"/>
        <v>0</v>
      </c>
      <c r="R3163">
        <f t="shared" si="267"/>
        <v>0</v>
      </c>
    </row>
    <row r="3164" spans="1:18" ht="15" customHeight="1">
      <c r="A3164" s="17" t="s">
        <v>299</v>
      </c>
      <c r="B3164" s="17" t="s">
        <v>288</v>
      </c>
      <c r="C3164" s="17" t="s">
        <v>48</v>
      </c>
      <c r="D3164" s="17" t="s">
        <v>43</v>
      </c>
      <c r="E3164" s="96" t="s">
        <v>38</v>
      </c>
      <c r="F3164" s="96" t="s">
        <v>38</v>
      </c>
      <c r="G3164" s="19">
        <v>6663260</v>
      </c>
      <c r="H3164" s="96" t="s">
        <v>38</v>
      </c>
      <c r="I3164" s="96" t="s">
        <v>38</v>
      </c>
      <c r="J3164" s="19">
        <v>0</v>
      </c>
      <c r="K3164" s="19">
        <v>0</v>
      </c>
      <c r="L3164" t="str">
        <f>VLOOKUP(LEFT(A3164,FIND("-",A3164)-1),MASTER!A:C,2,FALSE())</f>
        <v>Gold</v>
      </c>
      <c r="M3164" t="str">
        <f>VLOOKUP(LEFT(A3164,FIND("-",A3164)-1),MASTER!A:C,3,FALSE())</f>
        <v>Sale</v>
      </c>
      <c r="N3164" t="str">
        <f t="shared" si="263"/>
        <v/>
      </c>
      <c r="O3164" t="str">
        <f t="shared" si="264"/>
        <v/>
      </c>
      <c r="P3164">
        <f t="shared" si="265"/>
        <v>0</v>
      </c>
      <c r="Q3164">
        <f t="shared" si="266"/>
        <v>0</v>
      </c>
      <c r="R3164">
        <f t="shared" si="267"/>
        <v>0</v>
      </c>
    </row>
    <row r="3165" spans="1:18" ht="15" customHeight="1">
      <c r="A3165" s="17" t="s">
        <v>300</v>
      </c>
      <c r="B3165" s="17" t="s">
        <v>288</v>
      </c>
      <c r="C3165" s="17" t="s">
        <v>48</v>
      </c>
      <c r="D3165" s="17" t="s">
        <v>57</v>
      </c>
      <c r="E3165" s="96" t="s">
        <v>38</v>
      </c>
      <c r="F3165" s="19">
        <v>0</v>
      </c>
      <c r="G3165" s="19">
        <v>0</v>
      </c>
      <c r="H3165" s="97">
        <v>555.62800000000004</v>
      </c>
      <c r="I3165" s="19">
        <v>6877.63</v>
      </c>
      <c r="J3165" s="19">
        <v>3821401.94</v>
      </c>
      <c r="K3165" s="19">
        <v>3821401.94</v>
      </c>
      <c r="L3165" t="str">
        <f>VLOOKUP(LEFT(A3165,FIND("-",A3165)-1),MASTER!A:C,2,FALSE())</f>
        <v>Gold</v>
      </c>
      <c r="M3165" t="str">
        <f>VLOOKUP(LEFT(A3165,FIND("-",A3165)-1),MASTER!A:C,3,FALSE())</f>
        <v>Sale</v>
      </c>
      <c r="N3165">
        <f t="shared" si="263"/>
        <v>555.62800000000004</v>
      </c>
      <c r="O3165">
        <f t="shared" si="264"/>
        <v>6877.63</v>
      </c>
      <c r="P3165">
        <f t="shared" si="265"/>
        <v>3821403.8020000001</v>
      </c>
      <c r="Q3165">
        <f t="shared" si="266"/>
        <v>3821403.8020000001</v>
      </c>
      <c r="R3165">
        <f t="shared" si="267"/>
        <v>0</v>
      </c>
    </row>
    <row r="3166" spans="1:18" ht="15" customHeight="1">
      <c r="A3166" s="17" t="s">
        <v>300</v>
      </c>
      <c r="B3166" s="17" t="s">
        <v>288</v>
      </c>
      <c r="C3166" s="17" t="s">
        <v>48</v>
      </c>
      <c r="D3166" s="17" t="s">
        <v>58</v>
      </c>
      <c r="E3166" s="96" t="s">
        <v>38</v>
      </c>
      <c r="F3166" s="96" t="s">
        <v>38</v>
      </c>
      <c r="G3166" s="19">
        <v>0</v>
      </c>
      <c r="H3166" s="96" t="s">
        <v>38</v>
      </c>
      <c r="I3166" s="96" t="s">
        <v>38</v>
      </c>
      <c r="J3166" s="19">
        <v>7668.71</v>
      </c>
      <c r="K3166" s="19">
        <v>7668.71</v>
      </c>
      <c r="L3166" t="str">
        <f>VLOOKUP(LEFT(A3166,FIND("-",A3166)-1),MASTER!A:C,2,FALSE())</f>
        <v>Gold</v>
      </c>
      <c r="M3166" t="str">
        <f>VLOOKUP(LEFT(A3166,FIND("-",A3166)-1),MASTER!A:C,3,FALSE())</f>
        <v>Sale</v>
      </c>
      <c r="N3166" t="str">
        <f t="shared" si="263"/>
        <v/>
      </c>
      <c r="O3166" t="str">
        <f t="shared" si="264"/>
        <v/>
      </c>
      <c r="P3166">
        <f t="shared" si="265"/>
        <v>0</v>
      </c>
      <c r="Q3166">
        <f t="shared" si="266"/>
        <v>0</v>
      </c>
      <c r="R3166">
        <f t="shared" si="267"/>
        <v>0</v>
      </c>
    </row>
    <row r="3167" spans="1:18" ht="15" customHeight="1">
      <c r="A3167" s="17" t="s">
        <v>300</v>
      </c>
      <c r="B3167" s="17" t="s">
        <v>288</v>
      </c>
      <c r="C3167" s="17" t="s">
        <v>48</v>
      </c>
      <c r="D3167" s="17" t="s">
        <v>59</v>
      </c>
      <c r="E3167" s="96" t="s">
        <v>38</v>
      </c>
      <c r="F3167" s="96" t="s">
        <v>38</v>
      </c>
      <c r="G3167" s="19">
        <v>0</v>
      </c>
      <c r="H3167" s="96" t="s">
        <v>38</v>
      </c>
      <c r="I3167" s="96" t="s">
        <v>38</v>
      </c>
      <c r="J3167" s="19">
        <v>385</v>
      </c>
      <c r="K3167" s="19">
        <v>385</v>
      </c>
      <c r="L3167" t="str">
        <f>VLOOKUP(LEFT(A3167,FIND("-",A3167)-1),MASTER!A:C,2,FALSE())</f>
        <v>Gold</v>
      </c>
      <c r="M3167" t="str">
        <f>VLOOKUP(LEFT(A3167,FIND("-",A3167)-1),MASTER!A:C,3,FALSE())</f>
        <v>Sale</v>
      </c>
      <c r="N3167" t="str">
        <f t="shared" si="263"/>
        <v/>
      </c>
      <c r="O3167" t="str">
        <f t="shared" si="264"/>
        <v/>
      </c>
      <c r="P3167">
        <f t="shared" si="265"/>
        <v>0</v>
      </c>
      <c r="Q3167">
        <f t="shared" si="266"/>
        <v>0</v>
      </c>
      <c r="R3167">
        <f t="shared" si="267"/>
        <v>0</v>
      </c>
    </row>
    <row r="3168" spans="1:18" ht="15" customHeight="1">
      <c r="A3168" s="17" t="s">
        <v>300</v>
      </c>
      <c r="B3168" s="17" t="s">
        <v>288</v>
      </c>
      <c r="C3168" s="17" t="s">
        <v>48</v>
      </c>
      <c r="D3168" s="17" t="s">
        <v>60</v>
      </c>
      <c r="E3168" s="96" t="s">
        <v>38</v>
      </c>
      <c r="F3168" s="96" t="s">
        <v>38</v>
      </c>
      <c r="G3168" s="19">
        <v>0</v>
      </c>
      <c r="H3168" s="96" t="s">
        <v>38</v>
      </c>
      <c r="I3168" s="96" t="s">
        <v>38</v>
      </c>
      <c r="J3168" s="19">
        <v>57321.03</v>
      </c>
      <c r="K3168" s="19">
        <v>0</v>
      </c>
      <c r="L3168" t="str">
        <f>VLOOKUP(LEFT(A3168,FIND("-",A3168)-1),MASTER!A:C,2,FALSE())</f>
        <v>Gold</v>
      </c>
      <c r="M3168" t="str">
        <f>VLOOKUP(LEFT(A3168,FIND("-",A3168)-1),MASTER!A:C,3,FALSE())</f>
        <v>Sale</v>
      </c>
      <c r="N3168" t="str">
        <f t="shared" si="263"/>
        <v/>
      </c>
      <c r="O3168" t="str">
        <f t="shared" si="264"/>
        <v/>
      </c>
      <c r="P3168">
        <f t="shared" si="265"/>
        <v>0</v>
      </c>
      <c r="Q3168">
        <f t="shared" si="266"/>
        <v>0</v>
      </c>
      <c r="R3168">
        <f t="shared" si="267"/>
        <v>0</v>
      </c>
    </row>
    <row r="3169" spans="1:18" ht="15" customHeight="1">
      <c r="A3169" s="17" t="s">
        <v>300</v>
      </c>
      <c r="B3169" s="17" t="s">
        <v>288</v>
      </c>
      <c r="C3169" s="17" t="s">
        <v>48</v>
      </c>
      <c r="D3169" s="17" t="s">
        <v>61</v>
      </c>
      <c r="E3169" s="96" t="s">
        <v>38</v>
      </c>
      <c r="F3169" s="96" t="s">
        <v>38</v>
      </c>
      <c r="G3169" s="19">
        <v>0</v>
      </c>
      <c r="H3169" s="96" t="s">
        <v>38</v>
      </c>
      <c r="I3169" s="96" t="s">
        <v>38</v>
      </c>
      <c r="J3169" s="19">
        <v>57321.03</v>
      </c>
      <c r="K3169" s="19">
        <v>0</v>
      </c>
      <c r="L3169" t="str">
        <f>VLOOKUP(LEFT(A3169,FIND("-",A3169)-1),MASTER!A:C,2,FALSE())</f>
        <v>Gold</v>
      </c>
      <c r="M3169" t="str">
        <f>VLOOKUP(LEFT(A3169,FIND("-",A3169)-1),MASTER!A:C,3,FALSE())</f>
        <v>Sale</v>
      </c>
      <c r="N3169" t="str">
        <f t="shared" si="263"/>
        <v/>
      </c>
      <c r="O3169" t="str">
        <f t="shared" si="264"/>
        <v/>
      </c>
      <c r="P3169">
        <f t="shared" si="265"/>
        <v>0</v>
      </c>
      <c r="Q3169">
        <f t="shared" si="266"/>
        <v>0</v>
      </c>
      <c r="R3169">
        <f t="shared" si="267"/>
        <v>0</v>
      </c>
    </row>
    <row r="3170" spans="1:18" ht="15" customHeight="1">
      <c r="A3170" s="17" t="s">
        <v>300</v>
      </c>
      <c r="B3170" s="17" t="s">
        <v>288</v>
      </c>
      <c r="C3170" s="17" t="s">
        <v>48</v>
      </c>
      <c r="D3170" s="17" t="s">
        <v>60</v>
      </c>
      <c r="E3170" s="96" t="s">
        <v>38</v>
      </c>
      <c r="F3170" s="96" t="s">
        <v>38</v>
      </c>
      <c r="G3170" s="19">
        <v>0</v>
      </c>
      <c r="H3170" s="96" t="s">
        <v>38</v>
      </c>
      <c r="I3170" s="96" t="s">
        <v>38</v>
      </c>
      <c r="J3170" s="19">
        <v>115.03</v>
      </c>
      <c r="K3170" s="19">
        <v>0</v>
      </c>
      <c r="L3170" t="str">
        <f>VLOOKUP(LEFT(A3170,FIND("-",A3170)-1),MASTER!A:C,2,FALSE())</f>
        <v>Gold</v>
      </c>
      <c r="M3170" t="str">
        <f>VLOOKUP(LEFT(A3170,FIND("-",A3170)-1),MASTER!A:C,3,FALSE())</f>
        <v>Sale</v>
      </c>
      <c r="N3170" t="str">
        <f t="shared" si="263"/>
        <v/>
      </c>
      <c r="O3170" t="str">
        <f t="shared" si="264"/>
        <v/>
      </c>
      <c r="P3170">
        <f t="shared" si="265"/>
        <v>0</v>
      </c>
      <c r="Q3170">
        <f t="shared" si="266"/>
        <v>0</v>
      </c>
      <c r="R3170">
        <f t="shared" si="267"/>
        <v>0</v>
      </c>
    </row>
    <row r="3171" spans="1:18" ht="15" customHeight="1">
      <c r="A3171" s="17" t="s">
        <v>300</v>
      </c>
      <c r="B3171" s="17" t="s">
        <v>288</v>
      </c>
      <c r="C3171" s="17" t="s">
        <v>48</v>
      </c>
      <c r="D3171" s="17" t="s">
        <v>61</v>
      </c>
      <c r="E3171" s="96" t="s">
        <v>38</v>
      </c>
      <c r="F3171" s="96" t="s">
        <v>38</v>
      </c>
      <c r="G3171" s="19">
        <v>0</v>
      </c>
      <c r="H3171" s="96" t="s">
        <v>38</v>
      </c>
      <c r="I3171" s="96" t="s">
        <v>38</v>
      </c>
      <c r="J3171" s="19">
        <v>115.03</v>
      </c>
      <c r="K3171" s="19">
        <v>0</v>
      </c>
      <c r="L3171" t="str">
        <f>VLOOKUP(LEFT(A3171,FIND("-",A3171)-1),MASTER!A:C,2,FALSE())</f>
        <v>Gold</v>
      </c>
      <c r="M3171" t="str">
        <f>VLOOKUP(LEFT(A3171,FIND("-",A3171)-1),MASTER!A:C,3,FALSE())</f>
        <v>Sale</v>
      </c>
      <c r="N3171" t="str">
        <f t="shared" si="263"/>
        <v/>
      </c>
      <c r="O3171" t="str">
        <f t="shared" si="264"/>
        <v/>
      </c>
      <c r="P3171">
        <f t="shared" si="265"/>
        <v>0</v>
      </c>
      <c r="Q3171">
        <f t="shared" si="266"/>
        <v>0</v>
      </c>
      <c r="R3171">
        <f t="shared" si="267"/>
        <v>0</v>
      </c>
    </row>
    <row r="3172" spans="1:18" ht="15" customHeight="1">
      <c r="A3172" s="17" t="s">
        <v>300</v>
      </c>
      <c r="B3172" s="17" t="s">
        <v>288</v>
      </c>
      <c r="C3172" s="17" t="s">
        <v>48</v>
      </c>
      <c r="D3172" s="17" t="s">
        <v>60</v>
      </c>
      <c r="E3172" s="96" t="s">
        <v>38</v>
      </c>
      <c r="F3172" s="96" t="s">
        <v>38</v>
      </c>
      <c r="G3172" s="19">
        <v>0</v>
      </c>
      <c r="H3172" s="96" t="s">
        <v>38</v>
      </c>
      <c r="I3172" s="96" t="s">
        <v>38</v>
      </c>
      <c r="J3172" s="19">
        <v>5.78</v>
      </c>
      <c r="K3172" s="19">
        <v>0</v>
      </c>
      <c r="L3172" t="str">
        <f>VLOOKUP(LEFT(A3172,FIND("-",A3172)-1),MASTER!A:C,2,FALSE())</f>
        <v>Gold</v>
      </c>
      <c r="M3172" t="str">
        <f>VLOOKUP(LEFT(A3172,FIND("-",A3172)-1),MASTER!A:C,3,FALSE())</f>
        <v>Sale</v>
      </c>
      <c r="N3172" t="str">
        <f t="shared" si="263"/>
        <v/>
      </c>
      <c r="O3172" t="str">
        <f t="shared" si="264"/>
        <v/>
      </c>
      <c r="P3172">
        <f t="shared" si="265"/>
        <v>0</v>
      </c>
      <c r="Q3172">
        <f t="shared" si="266"/>
        <v>0</v>
      </c>
      <c r="R3172">
        <f t="shared" si="267"/>
        <v>0</v>
      </c>
    </row>
    <row r="3173" spans="1:18" ht="15" customHeight="1">
      <c r="A3173" s="17" t="s">
        <v>300</v>
      </c>
      <c r="B3173" s="17" t="s">
        <v>288</v>
      </c>
      <c r="C3173" s="17" t="s">
        <v>48</v>
      </c>
      <c r="D3173" s="17" t="s">
        <v>61</v>
      </c>
      <c r="E3173" s="96" t="s">
        <v>38</v>
      </c>
      <c r="F3173" s="96" t="s">
        <v>38</v>
      </c>
      <c r="G3173" s="19">
        <v>0</v>
      </c>
      <c r="H3173" s="96" t="s">
        <v>38</v>
      </c>
      <c r="I3173" s="96" t="s">
        <v>38</v>
      </c>
      <c r="J3173" s="19">
        <v>5.78</v>
      </c>
      <c r="K3173" s="19">
        <v>0</v>
      </c>
      <c r="L3173" t="str">
        <f>VLOOKUP(LEFT(A3173,FIND("-",A3173)-1),MASTER!A:C,2,FALSE())</f>
        <v>Gold</v>
      </c>
      <c r="M3173" t="str">
        <f>VLOOKUP(LEFT(A3173,FIND("-",A3173)-1),MASTER!A:C,3,FALSE())</f>
        <v>Sale</v>
      </c>
      <c r="N3173" t="str">
        <f t="shared" si="263"/>
        <v/>
      </c>
      <c r="O3173" t="str">
        <f t="shared" si="264"/>
        <v/>
      </c>
      <c r="P3173">
        <f t="shared" si="265"/>
        <v>0</v>
      </c>
      <c r="Q3173">
        <f t="shared" si="266"/>
        <v>0</v>
      </c>
      <c r="R3173">
        <f t="shared" si="267"/>
        <v>0</v>
      </c>
    </row>
    <row r="3174" spans="1:18" ht="15" customHeight="1">
      <c r="A3174" s="17" t="s">
        <v>300</v>
      </c>
      <c r="B3174" s="17" t="s">
        <v>288</v>
      </c>
      <c r="C3174" s="17" t="s">
        <v>48</v>
      </c>
      <c r="D3174" s="17" t="s">
        <v>42</v>
      </c>
      <c r="E3174" s="96" t="s">
        <v>38</v>
      </c>
      <c r="F3174" s="96" t="s">
        <v>38</v>
      </c>
      <c r="G3174" s="19">
        <v>0.33</v>
      </c>
      <c r="H3174" s="96" t="s">
        <v>38</v>
      </c>
      <c r="I3174" s="96" t="s">
        <v>38</v>
      </c>
      <c r="J3174" s="19">
        <v>0</v>
      </c>
      <c r="K3174" s="19">
        <v>0</v>
      </c>
      <c r="L3174" t="str">
        <f>VLOOKUP(LEFT(A3174,FIND("-",A3174)-1),MASTER!A:C,2,FALSE())</f>
        <v>Gold</v>
      </c>
      <c r="M3174" t="str">
        <f>VLOOKUP(LEFT(A3174,FIND("-",A3174)-1),MASTER!A:C,3,FALSE())</f>
        <v>Sale</v>
      </c>
      <c r="N3174" t="str">
        <f t="shared" si="263"/>
        <v/>
      </c>
      <c r="O3174" t="str">
        <f t="shared" si="264"/>
        <v/>
      </c>
      <c r="P3174">
        <f t="shared" si="265"/>
        <v>0</v>
      </c>
      <c r="Q3174">
        <f t="shared" si="266"/>
        <v>0</v>
      </c>
      <c r="R3174">
        <f t="shared" si="267"/>
        <v>0</v>
      </c>
    </row>
    <row r="3175" spans="1:18" ht="15" customHeight="1">
      <c r="A3175" s="17" t="s">
        <v>300</v>
      </c>
      <c r="B3175" s="17" t="s">
        <v>288</v>
      </c>
      <c r="C3175" s="17" t="s">
        <v>48</v>
      </c>
      <c r="D3175" s="17" t="s">
        <v>43</v>
      </c>
      <c r="E3175" s="96" t="s">
        <v>38</v>
      </c>
      <c r="F3175" s="96" t="s">
        <v>38</v>
      </c>
      <c r="G3175" s="19">
        <v>3944339</v>
      </c>
      <c r="H3175" s="96" t="s">
        <v>38</v>
      </c>
      <c r="I3175" s="96" t="s">
        <v>38</v>
      </c>
      <c r="J3175" s="19">
        <v>0</v>
      </c>
      <c r="K3175" s="19">
        <v>0</v>
      </c>
      <c r="L3175" t="str">
        <f>VLOOKUP(LEFT(A3175,FIND("-",A3175)-1),MASTER!A:C,2,FALSE())</f>
        <v>Gold</v>
      </c>
      <c r="M3175" t="str">
        <f>VLOOKUP(LEFT(A3175,FIND("-",A3175)-1),MASTER!A:C,3,FALSE())</f>
        <v>Sale</v>
      </c>
      <c r="N3175" t="str">
        <f t="shared" si="263"/>
        <v/>
      </c>
      <c r="O3175" t="str">
        <f t="shared" si="264"/>
        <v/>
      </c>
      <c r="P3175">
        <f t="shared" si="265"/>
        <v>0</v>
      </c>
      <c r="Q3175">
        <f t="shared" si="266"/>
        <v>0</v>
      </c>
      <c r="R3175">
        <f t="shared" si="267"/>
        <v>0</v>
      </c>
    </row>
    <row r="3176" spans="1:18" ht="15" customHeight="1">
      <c r="A3176" s="17" t="s">
        <v>301</v>
      </c>
      <c r="B3176" s="17" t="s">
        <v>288</v>
      </c>
      <c r="C3176" s="17" t="s">
        <v>48</v>
      </c>
      <c r="D3176" s="17" t="s">
        <v>57</v>
      </c>
      <c r="E3176" s="96" t="s">
        <v>38</v>
      </c>
      <c r="F3176" s="19">
        <v>0</v>
      </c>
      <c r="G3176" s="19">
        <v>0</v>
      </c>
      <c r="H3176" s="97">
        <v>532.69600000000003</v>
      </c>
      <c r="I3176" s="19">
        <v>6877.63</v>
      </c>
      <c r="J3176" s="19">
        <v>3663665.23</v>
      </c>
      <c r="K3176" s="19">
        <v>3663665.23</v>
      </c>
      <c r="L3176" t="str">
        <f>VLOOKUP(LEFT(A3176,FIND("-",A3176)-1),MASTER!A:C,2,FALSE())</f>
        <v>Gold</v>
      </c>
      <c r="M3176" t="str">
        <f>VLOOKUP(LEFT(A3176,FIND("-",A3176)-1),MASTER!A:C,3,FALSE())</f>
        <v>Sale</v>
      </c>
      <c r="N3176">
        <f t="shared" si="263"/>
        <v>532.69600000000003</v>
      </c>
      <c r="O3176">
        <f t="shared" si="264"/>
        <v>6877.63</v>
      </c>
      <c r="P3176">
        <f t="shared" si="265"/>
        <v>3663685.99</v>
      </c>
      <c r="Q3176">
        <f t="shared" si="266"/>
        <v>3663685.99</v>
      </c>
      <c r="R3176">
        <f t="shared" si="267"/>
        <v>0</v>
      </c>
    </row>
    <row r="3177" spans="1:18" ht="15" customHeight="1">
      <c r="A3177" s="17" t="s">
        <v>301</v>
      </c>
      <c r="B3177" s="17" t="s">
        <v>288</v>
      </c>
      <c r="C3177" s="17" t="s">
        <v>48</v>
      </c>
      <c r="D3177" s="17" t="s">
        <v>58</v>
      </c>
      <c r="E3177" s="96" t="s">
        <v>38</v>
      </c>
      <c r="F3177" s="96" t="s">
        <v>38</v>
      </c>
      <c r="G3177" s="19">
        <v>0</v>
      </c>
      <c r="H3177" s="96" t="s">
        <v>38</v>
      </c>
      <c r="I3177" s="96" t="s">
        <v>38</v>
      </c>
      <c r="J3177" s="19">
        <v>7345.44</v>
      </c>
      <c r="K3177" s="19">
        <v>7345.44</v>
      </c>
      <c r="L3177" t="str">
        <f>VLOOKUP(LEFT(A3177,FIND("-",A3177)-1),MASTER!A:C,2,FALSE())</f>
        <v>Gold</v>
      </c>
      <c r="M3177" t="str">
        <f>VLOOKUP(LEFT(A3177,FIND("-",A3177)-1),MASTER!A:C,3,FALSE())</f>
        <v>Sale</v>
      </c>
      <c r="N3177" t="str">
        <f t="shared" si="263"/>
        <v/>
      </c>
      <c r="O3177" t="str">
        <f t="shared" si="264"/>
        <v/>
      </c>
      <c r="P3177">
        <f t="shared" si="265"/>
        <v>0</v>
      </c>
      <c r="Q3177">
        <f t="shared" si="266"/>
        <v>0</v>
      </c>
      <c r="R3177">
        <f t="shared" si="267"/>
        <v>0</v>
      </c>
    </row>
    <row r="3178" spans="1:18" ht="15" customHeight="1">
      <c r="A3178" s="17" t="s">
        <v>301</v>
      </c>
      <c r="B3178" s="17" t="s">
        <v>288</v>
      </c>
      <c r="C3178" s="17" t="s">
        <v>48</v>
      </c>
      <c r="D3178" s="17" t="s">
        <v>59</v>
      </c>
      <c r="E3178" s="96" t="s">
        <v>38</v>
      </c>
      <c r="F3178" s="96" t="s">
        <v>38</v>
      </c>
      <c r="G3178" s="19">
        <v>0</v>
      </c>
      <c r="H3178" s="96" t="s">
        <v>38</v>
      </c>
      <c r="I3178" s="96" t="s">
        <v>38</v>
      </c>
      <c r="J3178" s="19">
        <v>435.5</v>
      </c>
      <c r="K3178" s="19">
        <v>435.5</v>
      </c>
      <c r="L3178" t="str">
        <f>VLOOKUP(LEFT(A3178,FIND("-",A3178)-1),MASTER!A:C,2,FALSE())</f>
        <v>Gold</v>
      </c>
      <c r="M3178" t="str">
        <f>VLOOKUP(LEFT(A3178,FIND("-",A3178)-1),MASTER!A:C,3,FALSE())</f>
        <v>Sale</v>
      </c>
      <c r="N3178" t="str">
        <f t="shared" si="263"/>
        <v/>
      </c>
      <c r="O3178" t="str">
        <f t="shared" si="264"/>
        <v/>
      </c>
      <c r="P3178">
        <f t="shared" si="265"/>
        <v>0</v>
      </c>
      <c r="Q3178">
        <f t="shared" si="266"/>
        <v>0</v>
      </c>
      <c r="R3178">
        <f t="shared" si="267"/>
        <v>0</v>
      </c>
    </row>
    <row r="3179" spans="1:18" ht="15" customHeight="1">
      <c r="A3179" s="17" t="s">
        <v>301</v>
      </c>
      <c r="B3179" s="17" t="s">
        <v>288</v>
      </c>
      <c r="C3179" s="17" t="s">
        <v>48</v>
      </c>
      <c r="D3179" s="17" t="s">
        <v>60</v>
      </c>
      <c r="E3179" s="96" t="s">
        <v>38</v>
      </c>
      <c r="F3179" s="96" t="s">
        <v>38</v>
      </c>
      <c r="G3179" s="19">
        <v>0</v>
      </c>
      <c r="H3179" s="96" t="s">
        <v>38</v>
      </c>
      <c r="I3179" s="96" t="s">
        <v>38</v>
      </c>
      <c r="J3179" s="19">
        <v>54954.98</v>
      </c>
      <c r="K3179" s="19">
        <v>0</v>
      </c>
      <c r="L3179" t="str">
        <f>VLOOKUP(LEFT(A3179,FIND("-",A3179)-1),MASTER!A:C,2,FALSE())</f>
        <v>Gold</v>
      </c>
      <c r="M3179" t="str">
        <f>VLOOKUP(LEFT(A3179,FIND("-",A3179)-1),MASTER!A:C,3,FALSE())</f>
        <v>Sale</v>
      </c>
      <c r="N3179" t="str">
        <f t="shared" si="263"/>
        <v/>
      </c>
      <c r="O3179" t="str">
        <f t="shared" si="264"/>
        <v/>
      </c>
      <c r="P3179">
        <f t="shared" si="265"/>
        <v>0</v>
      </c>
      <c r="Q3179">
        <f t="shared" si="266"/>
        <v>0</v>
      </c>
      <c r="R3179">
        <f t="shared" si="267"/>
        <v>0</v>
      </c>
    </row>
    <row r="3180" spans="1:18" ht="15" customHeight="1">
      <c r="A3180" s="17" t="s">
        <v>301</v>
      </c>
      <c r="B3180" s="17" t="s">
        <v>288</v>
      </c>
      <c r="C3180" s="17" t="s">
        <v>48</v>
      </c>
      <c r="D3180" s="17" t="s">
        <v>61</v>
      </c>
      <c r="E3180" s="96" t="s">
        <v>38</v>
      </c>
      <c r="F3180" s="96" t="s">
        <v>38</v>
      </c>
      <c r="G3180" s="19">
        <v>0</v>
      </c>
      <c r="H3180" s="96" t="s">
        <v>38</v>
      </c>
      <c r="I3180" s="96" t="s">
        <v>38</v>
      </c>
      <c r="J3180" s="19">
        <v>54954.98</v>
      </c>
      <c r="K3180" s="19">
        <v>0</v>
      </c>
      <c r="L3180" t="str">
        <f>VLOOKUP(LEFT(A3180,FIND("-",A3180)-1),MASTER!A:C,2,FALSE())</f>
        <v>Gold</v>
      </c>
      <c r="M3180" t="str">
        <f>VLOOKUP(LEFT(A3180,FIND("-",A3180)-1),MASTER!A:C,3,FALSE())</f>
        <v>Sale</v>
      </c>
      <c r="N3180" t="str">
        <f t="shared" si="263"/>
        <v/>
      </c>
      <c r="O3180" t="str">
        <f t="shared" si="264"/>
        <v/>
      </c>
      <c r="P3180">
        <f t="shared" si="265"/>
        <v>0</v>
      </c>
      <c r="Q3180">
        <f t="shared" si="266"/>
        <v>0</v>
      </c>
      <c r="R3180">
        <f t="shared" si="267"/>
        <v>0</v>
      </c>
    </row>
    <row r="3181" spans="1:18" ht="15" customHeight="1">
      <c r="A3181" s="17" t="s">
        <v>301</v>
      </c>
      <c r="B3181" s="17" t="s">
        <v>288</v>
      </c>
      <c r="C3181" s="17" t="s">
        <v>48</v>
      </c>
      <c r="D3181" s="17" t="s">
        <v>60</v>
      </c>
      <c r="E3181" s="96" t="s">
        <v>38</v>
      </c>
      <c r="F3181" s="96" t="s">
        <v>38</v>
      </c>
      <c r="G3181" s="19">
        <v>0</v>
      </c>
      <c r="H3181" s="96" t="s">
        <v>38</v>
      </c>
      <c r="I3181" s="96" t="s">
        <v>38</v>
      </c>
      <c r="J3181" s="19">
        <v>110.18</v>
      </c>
      <c r="K3181" s="19">
        <v>0</v>
      </c>
      <c r="L3181" t="str">
        <f>VLOOKUP(LEFT(A3181,FIND("-",A3181)-1),MASTER!A:C,2,FALSE())</f>
        <v>Gold</v>
      </c>
      <c r="M3181" t="str">
        <f>VLOOKUP(LEFT(A3181,FIND("-",A3181)-1),MASTER!A:C,3,FALSE())</f>
        <v>Sale</v>
      </c>
      <c r="N3181" t="str">
        <f t="shared" si="263"/>
        <v/>
      </c>
      <c r="O3181" t="str">
        <f t="shared" si="264"/>
        <v/>
      </c>
      <c r="P3181">
        <f t="shared" si="265"/>
        <v>0</v>
      </c>
      <c r="Q3181">
        <f t="shared" si="266"/>
        <v>0</v>
      </c>
      <c r="R3181">
        <f t="shared" si="267"/>
        <v>0</v>
      </c>
    </row>
    <row r="3182" spans="1:18" ht="15" customHeight="1">
      <c r="A3182" s="17" t="s">
        <v>301</v>
      </c>
      <c r="B3182" s="17" t="s">
        <v>288</v>
      </c>
      <c r="C3182" s="17" t="s">
        <v>48</v>
      </c>
      <c r="D3182" s="17" t="s">
        <v>61</v>
      </c>
      <c r="E3182" s="96" t="s">
        <v>38</v>
      </c>
      <c r="F3182" s="96" t="s">
        <v>38</v>
      </c>
      <c r="G3182" s="19">
        <v>0</v>
      </c>
      <c r="H3182" s="96" t="s">
        <v>38</v>
      </c>
      <c r="I3182" s="96" t="s">
        <v>38</v>
      </c>
      <c r="J3182" s="19">
        <v>110.18</v>
      </c>
      <c r="K3182" s="19">
        <v>0</v>
      </c>
      <c r="L3182" t="str">
        <f>VLOOKUP(LEFT(A3182,FIND("-",A3182)-1),MASTER!A:C,2,FALSE())</f>
        <v>Gold</v>
      </c>
      <c r="M3182" t="str">
        <f>VLOOKUP(LEFT(A3182,FIND("-",A3182)-1),MASTER!A:C,3,FALSE())</f>
        <v>Sale</v>
      </c>
      <c r="N3182" t="str">
        <f t="shared" si="263"/>
        <v/>
      </c>
      <c r="O3182" t="str">
        <f t="shared" si="264"/>
        <v/>
      </c>
      <c r="P3182">
        <f t="shared" si="265"/>
        <v>0</v>
      </c>
      <c r="Q3182">
        <f t="shared" si="266"/>
        <v>0</v>
      </c>
      <c r="R3182">
        <f t="shared" si="267"/>
        <v>0</v>
      </c>
    </row>
    <row r="3183" spans="1:18" ht="15" customHeight="1">
      <c r="A3183" s="17" t="s">
        <v>301</v>
      </c>
      <c r="B3183" s="17" t="s">
        <v>288</v>
      </c>
      <c r="C3183" s="17" t="s">
        <v>48</v>
      </c>
      <c r="D3183" s="17" t="s">
        <v>60</v>
      </c>
      <c r="E3183" s="96" t="s">
        <v>38</v>
      </c>
      <c r="F3183" s="96" t="s">
        <v>38</v>
      </c>
      <c r="G3183" s="19">
        <v>0</v>
      </c>
      <c r="H3183" s="96" t="s">
        <v>38</v>
      </c>
      <c r="I3183" s="96" t="s">
        <v>38</v>
      </c>
      <c r="J3183" s="19">
        <v>6.53</v>
      </c>
      <c r="K3183" s="19">
        <v>0</v>
      </c>
      <c r="L3183" t="str">
        <f>VLOOKUP(LEFT(A3183,FIND("-",A3183)-1),MASTER!A:C,2,FALSE())</f>
        <v>Gold</v>
      </c>
      <c r="M3183" t="str">
        <f>VLOOKUP(LEFT(A3183,FIND("-",A3183)-1),MASTER!A:C,3,FALSE())</f>
        <v>Sale</v>
      </c>
      <c r="N3183" t="str">
        <f t="shared" si="263"/>
        <v/>
      </c>
      <c r="O3183" t="str">
        <f t="shared" si="264"/>
        <v/>
      </c>
      <c r="P3183">
        <f t="shared" si="265"/>
        <v>0</v>
      </c>
      <c r="Q3183">
        <f t="shared" si="266"/>
        <v>0</v>
      </c>
      <c r="R3183">
        <f t="shared" si="267"/>
        <v>0</v>
      </c>
    </row>
    <row r="3184" spans="1:18" ht="15" customHeight="1">
      <c r="A3184" s="17" t="s">
        <v>301</v>
      </c>
      <c r="B3184" s="17" t="s">
        <v>288</v>
      </c>
      <c r="C3184" s="17" t="s">
        <v>48</v>
      </c>
      <c r="D3184" s="17" t="s">
        <v>61</v>
      </c>
      <c r="E3184" s="96" t="s">
        <v>38</v>
      </c>
      <c r="F3184" s="96" t="s">
        <v>38</v>
      </c>
      <c r="G3184" s="19">
        <v>0</v>
      </c>
      <c r="H3184" s="96" t="s">
        <v>38</v>
      </c>
      <c r="I3184" s="96" t="s">
        <v>38</v>
      </c>
      <c r="J3184" s="19">
        <v>6.53</v>
      </c>
      <c r="K3184" s="19">
        <v>0</v>
      </c>
      <c r="L3184" t="str">
        <f>VLOOKUP(LEFT(A3184,FIND("-",A3184)-1),MASTER!A:C,2,FALSE())</f>
        <v>Gold</v>
      </c>
      <c r="M3184" t="str">
        <f>VLOOKUP(LEFT(A3184,FIND("-",A3184)-1),MASTER!A:C,3,FALSE())</f>
        <v>Sale</v>
      </c>
      <c r="N3184" t="str">
        <f t="shared" si="263"/>
        <v/>
      </c>
      <c r="O3184" t="str">
        <f t="shared" si="264"/>
        <v/>
      </c>
      <c r="P3184">
        <f t="shared" si="265"/>
        <v>0</v>
      </c>
      <c r="Q3184">
        <f t="shared" si="266"/>
        <v>0</v>
      </c>
      <c r="R3184">
        <f t="shared" si="267"/>
        <v>0</v>
      </c>
    </row>
    <row r="3185" spans="1:18" ht="15" customHeight="1">
      <c r="A3185" s="17" t="s">
        <v>301</v>
      </c>
      <c r="B3185" s="17" t="s">
        <v>288</v>
      </c>
      <c r="C3185" s="17" t="s">
        <v>48</v>
      </c>
      <c r="D3185" s="17" t="s">
        <v>42</v>
      </c>
      <c r="E3185" s="96" t="s">
        <v>38</v>
      </c>
      <c r="F3185" s="96" t="s">
        <v>38</v>
      </c>
      <c r="G3185" s="19">
        <v>0</v>
      </c>
      <c r="H3185" s="96" t="s">
        <v>38</v>
      </c>
      <c r="I3185" s="96" t="s">
        <v>38</v>
      </c>
      <c r="J3185" s="19">
        <v>0.45</v>
      </c>
      <c r="K3185" s="19">
        <v>0</v>
      </c>
      <c r="L3185" t="str">
        <f>VLOOKUP(LEFT(A3185,FIND("-",A3185)-1),MASTER!A:C,2,FALSE())</f>
        <v>Gold</v>
      </c>
      <c r="M3185" t="str">
        <f>VLOOKUP(LEFT(A3185,FIND("-",A3185)-1),MASTER!A:C,3,FALSE())</f>
        <v>Sale</v>
      </c>
      <c r="N3185" t="str">
        <f t="shared" si="263"/>
        <v/>
      </c>
      <c r="O3185" t="str">
        <f t="shared" si="264"/>
        <v/>
      </c>
      <c r="P3185">
        <f t="shared" si="265"/>
        <v>0</v>
      </c>
      <c r="Q3185">
        <f t="shared" si="266"/>
        <v>0</v>
      </c>
      <c r="R3185">
        <f t="shared" si="267"/>
        <v>0</v>
      </c>
    </row>
    <row r="3186" spans="1:18" ht="15" customHeight="1">
      <c r="A3186" s="17" t="s">
        <v>301</v>
      </c>
      <c r="B3186" s="17" t="s">
        <v>288</v>
      </c>
      <c r="C3186" s="17" t="s">
        <v>48</v>
      </c>
      <c r="D3186" s="17" t="s">
        <v>43</v>
      </c>
      <c r="E3186" s="96" t="s">
        <v>38</v>
      </c>
      <c r="F3186" s="96" t="s">
        <v>38</v>
      </c>
      <c r="G3186" s="19">
        <v>3781590</v>
      </c>
      <c r="H3186" s="96" t="s">
        <v>38</v>
      </c>
      <c r="I3186" s="96" t="s">
        <v>38</v>
      </c>
      <c r="J3186" s="19">
        <v>0</v>
      </c>
      <c r="K3186" s="19">
        <v>0</v>
      </c>
      <c r="L3186" t="str">
        <f>VLOOKUP(LEFT(A3186,FIND("-",A3186)-1),MASTER!A:C,2,FALSE())</f>
        <v>Gold</v>
      </c>
      <c r="M3186" t="str">
        <f>VLOOKUP(LEFT(A3186,FIND("-",A3186)-1),MASTER!A:C,3,FALSE())</f>
        <v>Sale</v>
      </c>
      <c r="N3186" t="str">
        <f t="shared" si="263"/>
        <v/>
      </c>
      <c r="O3186" t="str">
        <f t="shared" si="264"/>
        <v/>
      </c>
      <c r="P3186">
        <f t="shared" si="265"/>
        <v>0</v>
      </c>
      <c r="Q3186">
        <f t="shared" si="266"/>
        <v>0</v>
      </c>
      <c r="R3186">
        <f t="shared" si="267"/>
        <v>0</v>
      </c>
    </row>
    <row r="3187" spans="1:18" ht="15" customHeight="1">
      <c r="A3187" s="17" t="s">
        <v>302</v>
      </c>
      <c r="B3187" s="17" t="s">
        <v>288</v>
      </c>
      <c r="C3187" s="17" t="s">
        <v>48</v>
      </c>
      <c r="D3187" s="17" t="s">
        <v>49</v>
      </c>
      <c r="E3187" s="96" t="s">
        <v>38</v>
      </c>
      <c r="F3187" s="19">
        <v>0</v>
      </c>
      <c r="G3187" s="19">
        <v>0</v>
      </c>
      <c r="H3187" s="97">
        <v>50.72</v>
      </c>
      <c r="I3187" s="19">
        <v>6877.63</v>
      </c>
      <c r="J3187" s="19">
        <v>348830.66</v>
      </c>
      <c r="K3187" s="19">
        <v>348830.66</v>
      </c>
      <c r="L3187" t="str">
        <f>VLOOKUP(LEFT(A3187,FIND("-",A3187)-1),MASTER!A:C,2,FALSE())</f>
        <v>Gold</v>
      </c>
      <c r="M3187" t="str">
        <f>VLOOKUP(LEFT(A3187,FIND("-",A3187)-1),MASTER!A:C,3,FALSE())</f>
        <v>Sale</v>
      </c>
      <c r="N3187">
        <f t="shared" si="263"/>
        <v>50.72</v>
      </c>
      <c r="O3187">
        <f t="shared" si="264"/>
        <v>6877.63</v>
      </c>
      <c r="P3187">
        <f t="shared" si="265"/>
        <v>348833.39399999997</v>
      </c>
      <c r="Q3187">
        <f t="shared" si="266"/>
        <v>348833.39399999997</v>
      </c>
      <c r="R3187">
        <f t="shared" si="267"/>
        <v>0</v>
      </c>
    </row>
    <row r="3188" spans="1:18" ht="15" customHeight="1">
      <c r="A3188" s="17" t="s">
        <v>302</v>
      </c>
      <c r="B3188" s="17" t="s">
        <v>288</v>
      </c>
      <c r="C3188" s="17" t="s">
        <v>48</v>
      </c>
      <c r="D3188" s="17" t="s">
        <v>50</v>
      </c>
      <c r="E3188" s="96" t="s">
        <v>38</v>
      </c>
      <c r="F3188" s="96" t="s">
        <v>38</v>
      </c>
      <c r="G3188" s="19">
        <v>0</v>
      </c>
      <c r="H3188" s="96" t="s">
        <v>38</v>
      </c>
      <c r="I3188" s="96" t="s">
        <v>38</v>
      </c>
      <c r="J3188" s="19">
        <v>13273.83</v>
      </c>
      <c r="K3188" s="19">
        <v>13273.83</v>
      </c>
      <c r="L3188" t="str">
        <f>VLOOKUP(LEFT(A3188,FIND("-",A3188)-1),MASTER!A:C,2,FALSE())</f>
        <v>Gold</v>
      </c>
      <c r="M3188" t="str">
        <f>VLOOKUP(LEFT(A3188,FIND("-",A3188)-1),MASTER!A:C,3,FALSE())</f>
        <v>Sale</v>
      </c>
      <c r="N3188" t="str">
        <f t="shared" si="263"/>
        <v/>
      </c>
      <c r="O3188" t="str">
        <f t="shared" si="264"/>
        <v/>
      </c>
      <c r="P3188">
        <f t="shared" si="265"/>
        <v>0</v>
      </c>
      <c r="Q3188">
        <f t="shared" si="266"/>
        <v>0</v>
      </c>
      <c r="R3188">
        <f t="shared" si="267"/>
        <v>0</v>
      </c>
    </row>
    <row r="3189" spans="1:18" ht="15" customHeight="1">
      <c r="A3189" s="17" t="s">
        <v>302</v>
      </c>
      <c r="B3189" s="17" t="s">
        <v>288</v>
      </c>
      <c r="C3189" s="17" t="s">
        <v>48</v>
      </c>
      <c r="D3189" s="17" t="s">
        <v>52</v>
      </c>
      <c r="E3189" s="96" t="s">
        <v>38</v>
      </c>
      <c r="F3189" s="96" t="s">
        <v>38</v>
      </c>
      <c r="G3189" s="19">
        <v>0</v>
      </c>
      <c r="H3189" s="96" t="s">
        <v>38</v>
      </c>
      <c r="I3189" s="96" t="s">
        <v>38</v>
      </c>
      <c r="J3189" s="19">
        <v>5232.46</v>
      </c>
      <c r="K3189" s="19">
        <v>0</v>
      </c>
      <c r="L3189" t="str">
        <f>VLOOKUP(LEFT(A3189,FIND("-",A3189)-1),MASTER!A:C,2,FALSE())</f>
        <v>Gold</v>
      </c>
      <c r="M3189" t="str">
        <f>VLOOKUP(LEFT(A3189,FIND("-",A3189)-1),MASTER!A:C,3,FALSE())</f>
        <v>Sale</v>
      </c>
      <c r="N3189" t="str">
        <f t="shared" si="263"/>
        <v/>
      </c>
      <c r="O3189" t="str">
        <f t="shared" si="264"/>
        <v/>
      </c>
      <c r="P3189">
        <f t="shared" si="265"/>
        <v>0</v>
      </c>
      <c r="Q3189">
        <f t="shared" si="266"/>
        <v>0</v>
      </c>
      <c r="R3189">
        <f t="shared" si="267"/>
        <v>0</v>
      </c>
    </row>
    <row r="3190" spans="1:18" ht="15" customHeight="1">
      <c r="A3190" s="17" t="s">
        <v>302</v>
      </c>
      <c r="B3190" s="17" t="s">
        <v>288</v>
      </c>
      <c r="C3190" s="17" t="s">
        <v>48</v>
      </c>
      <c r="D3190" s="17" t="s">
        <v>53</v>
      </c>
      <c r="E3190" s="96" t="s">
        <v>38</v>
      </c>
      <c r="F3190" s="96" t="s">
        <v>38</v>
      </c>
      <c r="G3190" s="19">
        <v>0</v>
      </c>
      <c r="H3190" s="96" t="s">
        <v>38</v>
      </c>
      <c r="I3190" s="96" t="s">
        <v>38</v>
      </c>
      <c r="J3190" s="19">
        <v>5232.46</v>
      </c>
      <c r="K3190" s="19">
        <v>0</v>
      </c>
      <c r="L3190" t="str">
        <f>VLOOKUP(LEFT(A3190,FIND("-",A3190)-1),MASTER!A:C,2,FALSE())</f>
        <v>Gold</v>
      </c>
      <c r="M3190" t="str">
        <f>VLOOKUP(LEFT(A3190,FIND("-",A3190)-1),MASTER!A:C,3,FALSE())</f>
        <v>Sale</v>
      </c>
      <c r="N3190" t="str">
        <f t="shared" si="263"/>
        <v/>
      </c>
      <c r="O3190" t="str">
        <f t="shared" si="264"/>
        <v/>
      </c>
      <c r="P3190">
        <f t="shared" si="265"/>
        <v>0</v>
      </c>
      <c r="Q3190">
        <f t="shared" si="266"/>
        <v>0</v>
      </c>
      <c r="R3190">
        <f t="shared" si="267"/>
        <v>0</v>
      </c>
    </row>
    <row r="3191" spans="1:18" ht="15" customHeight="1">
      <c r="A3191" s="17" t="s">
        <v>302</v>
      </c>
      <c r="B3191" s="17" t="s">
        <v>288</v>
      </c>
      <c r="C3191" s="17" t="s">
        <v>48</v>
      </c>
      <c r="D3191" s="17" t="s">
        <v>52</v>
      </c>
      <c r="E3191" s="96" t="s">
        <v>38</v>
      </c>
      <c r="F3191" s="96" t="s">
        <v>38</v>
      </c>
      <c r="G3191" s="19">
        <v>0</v>
      </c>
      <c r="H3191" s="96" t="s">
        <v>38</v>
      </c>
      <c r="I3191" s="96" t="s">
        <v>38</v>
      </c>
      <c r="J3191" s="19">
        <v>199.11</v>
      </c>
      <c r="K3191" s="19">
        <v>0</v>
      </c>
      <c r="L3191" t="str">
        <f>VLOOKUP(LEFT(A3191,FIND("-",A3191)-1),MASTER!A:C,2,FALSE())</f>
        <v>Gold</v>
      </c>
      <c r="M3191" t="str">
        <f>VLOOKUP(LEFT(A3191,FIND("-",A3191)-1),MASTER!A:C,3,FALSE())</f>
        <v>Sale</v>
      </c>
      <c r="N3191" t="str">
        <f t="shared" si="263"/>
        <v/>
      </c>
      <c r="O3191" t="str">
        <f t="shared" si="264"/>
        <v/>
      </c>
      <c r="P3191">
        <f t="shared" si="265"/>
        <v>0</v>
      </c>
      <c r="Q3191">
        <f t="shared" si="266"/>
        <v>0</v>
      </c>
      <c r="R3191">
        <f t="shared" si="267"/>
        <v>0</v>
      </c>
    </row>
    <row r="3192" spans="1:18" ht="15" customHeight="1">
      <c r="A3192" s="17" t="s">
        <v>302</v>
      </c>
      <c r="B3192" s="17" t="s">
        <v>288</v>
      </c>
      <c r="C3192" s="17" t="s">
        <v>48</v>
      </c>
      <c r="D3192" s="17" t="s">
        <v>53</v>
      </c>
      <c r="E3192" s="96" t="s">
        <v>38</v>
      </c>
      <c r="F3192" s="96" t="s">
        <v>38</v>
      </c>
      <c r="G3192" s="19">
        <v>0</v>
      </c>
      <c r="H3192" s="96" t="s">
        <v>38</v>
      </c>
      <c r="I3192" s="96" t="s">
        <v>38</v>
      </c>
      <c r="J3192" s="19">
        <v>199.11</v>
      </c>
      <c r="K3192" s="19">
        <v>0</v>
      </c>
      <c r="L3192" t="str">
        <f>VLOOKUP(LEFT(A3192,FIND("-",A3192)-1),MASTER!A:C,2,FALSE())</f>
        <v>Gold</v>
      </c>
      <c r="M3192" t="str">
        <f>VLOOKUP(LEFT(A3192,FIND("-",A3192)-1),MASTER!A:C,3,FALSE())</f>
        <v>Sale</v>
      </c>
      <c r="N3192" t="str">
        <f t="shared" si="263"/>
        <v/>
      </c>
      <c r="O3192" t="str">
        <f t="shared" si="264"/>
        <v/>
      </c>
      <c r="P3192">
        <f t="shared" si="265"/>
        <v>0</v>
      </c>
      <c r="Q3192">
        <f t="shared" si="266"/>
        <v>0</v>
      </c>
      <c r="R3192">
        <f t="shared" si="267"/>
        <v>0</v>
      </c>
    </row>
    <row r="3193" spans="1:18" ht="15" customHeight="1">
      <c r="A3193" s="17" t="s">
        <v>302</v>
      </c>
      <c r="B3193" s="17" t="s">
        <v>288</v>
      </c>
      <c r="C3193" s="17" t="s">
        <v>48</v>
      </c>
      <c r="D3193" s="17" t="s">
        <v>42</v>
      </c>
      <c r="E3193" s="96" t="s">
        <v>38</v>
      </c>
      <c r="F3193" s="96" t="s">
        <v>38</v>
      </c>
      <c r="G3193" s="19">
        <v>0</v>
      </c>
      <c r="H3193" s="96" t="s">
        <v>38</v>
      </c>
      <c r="I3193" s="96" t="s">
        <v>38</v>
      </c>
      <c r="J3193" s="19">
        <v>0.37</v>
      </c>
      <c r="K3193" s="19">
        <v>0</v>
      </c>
      <c r="L3193" t="str">
        <f>VLOOKUP(LEFT(A3193,FIND("-",A3193)-1),MASTER!A:C,2,FALSE())</f>
        <v>Gold</v>
      </c>
      <c r="M3193" t="str">
        <f>VLOOKUP(LEFT(A3193,FIND("-",A3193)-1),MASTER!A:C,3,FALSE())</f>
        <v>Sale</v>
      </c>
      <c r="N3193" t="str">
        <f t="shared" si="263"/>
        <v/>
      </c>
      <c r="O3193" t="str">
        <f t="shared" si="264"/>
        <v/>
      </c>
      <c r="P3193">
        <f t="shared" si="265"/>
        <v>0</v>
      </c>
      <c r="Q3193">
        <f t="shared" si="266"/>
        <v>0</v>
      </c>
      <c r="R3193">
        <f t="shared" si="267"/>
        <v>0</v>
      </c>
    </row>
    <row r="3194" spans="1:18" ht="15" customHeight="1">
      <c r="A3194" s="17" t="s">
        <v>302</v>
      </c>
      <c r="B3194" s="17" t="s">
        <v>288</v>
      </c>
      <c r="C3194" s="17" t="s">
        <v>48</v>
      </c>
      <c r="D3194" s="17" t="s">
        <v>43</v>
      </c>
      <c r="E3194" s="96" t="s">
        <v>38</v>
      </c>
      <c r="F3194" s="96" t="s">
        <v>38</v>
      </c>
      <c r="G3194" s="19">
        <v>372968</v>
      </c>
      <c r="H3194" s="96" t="s">
        <v>38</v>
      </c>
      <c r="I3194" s="96" t="s">
        <v>38</v>
      </c>
      <c r="J3194" s="19">
        <v>0</v>
      </c>
      <c r="K3194" s="19">
        <v>0</v>
      </c>
      <c r="L3194" t="str">
        <f>VLOOKUP(LEFT(A3194,FIND("-",A3194)-1),MASTER!A:C,2,FALSE())</f>
        <v>Gold</v>
      </c>
      <c r="M3194" t="str">
        <f>VLOOKUP(LEFT(A3194,FIND("-",A3194)-1),MASTER!A:C,3,FALSE())</f>
        <v>Sale</v>
      </c>
      <c r="N3194" t="str">
        <f t="shared" si="263"/>
        <v/>
      </c>
      <c r="O3194" t="str">
        <f t="shared" si="264"/>
        <v/>
      </c>
      <c r="P3194">
        <f t="shared" si="265"/>
        <v>0</v>
      </c>
      <c r="Q3194">
        <f t="shared" si="266"/>
        <v>0</v>
      </c>
      <c r="R3194">
        <f t="shared" si="267"/>
        <v>0</v>
      </c>
    </row>
    <row r="3195" spans="1:18" ht="15" customHeight="1">
      <c r="A3195" s="17" t="s">
        <v>303</v>
      </c>
      <c r="B3195" s="17" t="s">
        <v>288</v>
      </c>
      <c r="C3195" s="17" t="s">
        <v>48</v>
      </c>
      <c r="D3195" s="17" t="s">
        <v>57</v>
      </c>
      <c r="E3195" s="96" t="s">
        <v>38</v>
      </c>
      <c r="F3195" s="19">
        <v>0</v>
      </c>
      <c r="G3195" s="19">
        <v>0</v>
      </c>
      <c r="H3195" s="97">
        <v>263.33699999999999</v>
      </c>
      <c r="I3195" s="19">
        <v>6877.63</v>
      </c>
      <c r="J3195" s="19">
        <v>1811131.78</v>
      </c>
      <c r="K3195" s="19">
        <v>1811131.78</v>
      </c>
      <c r="L3195" t="str">
        <f>VLOOKUP(LEFT(A3195,FIND("-",A3195)-1),MASTER!A:C,2,FALSE())</f>
        <v>Gold</v>
      </c>
      <c r="M3195" t="str">
        <f>VLOOKUP(LEFT(A3195,FIND("-",A3195)-1),MASTER!A:C,3,FALSE())</f>
        <v>Sale</v>
      </c>
      <c r="N3195">
        <f t="shared" si="263"/>
        <v>263.33699999999999</v>
      </c>
      <c r="O3195">
        <f t="shared" si="264"/>
        <v>6877.63</v>
      </c>
      <c r="P3195">
        <f t="shared" si="265"/>
        <v>1811134.4509999999</v>
      </c>
      <c r="Q3195">
        <f t="shared" si="266"/>
        <v>1811134.4509999999</v>
      </c>
      <c r="R3195">
        <f t="shared" si="267"/>
        <v>0</v>
      </c>
    </row>
    <row r="3196" spans="1:18" ht="15" customHeight="1">
      <c r="A3196" s="17" t="s">
        <v>303</v>
      </c>
      <c r="B3196" s="17" t="s">
        <v>288</v>
      </c>
      <c r="C3196" s="17" t="s">
        <v>48</v>
      </c>
      <c r="D3196" s="17" t="s">
        <v>58</v>
      </c>
      <c r="E3196" s="96" t="s">
        <v>38</v>
      </c>
      <c r="F3196" s="96" t="s">
        <v>38</v>
      </c>
      <c r="G3196" s="19">
        <v>0</v>
      </c>
      <c r="H3196" s="96" t="s">
        <v>38</v>
      </c>
      <c r="I3196" s="96" t="s">
        <v>38</v>
      </c>
      <c r="J3196" s="19">
        <v>3631.5</v>
      </c>
      <c r="K3196" s="19">
        <v>3631.5</v>
      </c>
      <c r="L3196" t="str">
        <f>VLOOKUP(LEFT(A3196,FIND("-",A3196)-1),MASTER!A:C,2,FALSE())</f>
        <v>Gold</v>
      </c>
      <c r="M3196" t="str">
        <f>VLOOKUP(LEFT(A3196,FIND("-",A3196)-1),MASTER!A:C,3,FALSE())</f>
        <v>Sale</v>
      </c>
      <c r="N3196" t="str">
        <f t="shared" si="263"/>
        <v/>
      </c>
      <c r="O3196" t="str">
        <f t="shared" si="264"/>
        <v/>
      </c>
      <c r="P3196">
        <f t="shared" si="265"/>
        <v>0</v>
      </c>
      <c r="Q3196">
        <f t="shared" si="266"/>
        <v>0</v>
      </c>
      <c r="R3196">
        <f t="shared" si="267"/>
        <v>0</v>
      </c>
    </row>
    <row r="3197" spans="1:18" ht="15" customHeight="1">
      <c r="A3197" s="17" t="s">
        <v>303</v>
      </c>
      <c r="B3197" s="17" t="s">
        <v>288</v>
      </c>
      <c r="C3197" s="17" t="s">
        <v>48</v>
      </c>
      <c r="D3197" s="17" t="s">
        <v>59</v>
      </c>
      <c r="E3197" s="96" t="s">
        <v>38</v>
      </c>
      <c r="F3197" s="96" t="s">
        <v>38</v>
      </c>
      <c r="G3197" s="19">
        <v>0</v>
      </c>
      <c r="H3197" s="96" t="s">
        <v>38</v>
      </c>
      <c r="I3197" s="96" t="s">
        <v>38</v>
      </c>
      <c r="J3197" s="19">
        <v>255</v>
      </c>
      <c r="K3197" s="19">
        <v>255</v>
      </c>
      <c r="L3197" t="str">
        <f>VLOOKUP(LEFT(A3197,FIND("-",A3197)-1),MASTER!A:C,2,FALSE())</f>
        <v>Gold</v>
      </c>
      <c r="M3197" t="str">
        <f>VLOOKUP(LEFT(A3197,FIND("-",A3197)-1),MASTER!A:C,3,FALSE())</f>
        <v>Sale</v>
      </c>
      <c r="N3197" t="str">
        <f t="shared" si="263"/>
        <v/>
      </c>
      <c r="O3197" t="str">
        <f t="shared" si="264"/>
        <v/>
      </c>
      <c r="P3197">
        <f t="shared" si="265"/>
        <v>0</v>
      </c>
      <c r="Q3197">
        <f t="shared" si="266"/>
        <v>0</v>
      </c>
      <c r="R3197">
        <f t="shared" si="267"/>
        <v>0</v>
      </c>
    </row>
    <row r="3198" spans="1:18" ht="15" customHeight="1">
      <c r="A3198" s="17" t="s">
        <v>303</v>
      </c>
      <c r="B3198" s="17" t="s">
        <v>288</v>
      </c>
      <c r="C3198" s="17" t="s">
        <v>48</v>
      </c>
      <c r="D3198" s="17" t="s">
        <v>60</v>
      </c>
      <c r="E3198" s="96" t="s">
        <v>38</v>
      </c>
      <c r="F3198" s="96" t="s">
        <v>38</v>
      </c>
      <c r="G3198" s="19">
        <v>0</v>
      </c>
      <c r="H3198" s="96" t="s">
        <v>38</v>
      </c>
      <c r="I3198" s="96" t="s">
        <v>38</v>
      </c>
      <c r="J3198" s="19">
        <v>27166.98</v>
      </c>
      <c r="K3198" s="19">
        <v>0</v>
      </c>
      <c r="L3198" t="str">
        <f>VLOOKUP(LEFT(A3198,FIND("-",A3198)-1),MASTER!A:C,2,FALSE())</f>
        <v>Gold</v>
      </c>
      <c r="M3198" t="str">
        <f>VLOOKUP(LEFT(A3198,FIND("-",A3198)-1),MASTER!A:C,3,FALSE())</f>
        <v>Sale</v>
      </c>
      <c r="N3198" t="str">
        <f t="shared" si="263"/>
        <v/>
      </c>
      <c r="O3198" t="str">
        <f t="shared" si="264"/>
        <v/>
      </c>
      <c r="P3198">
        <f t="shared" si="265"/>
        <v>0</v>
      </c>
      <c r="Q3198">
        <f t="shared" si="266"/>
        <v>0</v>
      </c>
      <c r="R3198">
        <f t="shared" si="267"/>
        <v>0</v>
      </c>
    </row>
    <row r="3199" spans="1:18" ht="15" customHeight="1">
      <c r="A3199" s="17" t="s">
        <v>303</v>
      </c>
      <c r="B3199" s="17" t="s">
        <v>288</v>
      </c>
      <c r="C3199" s="17" t="s">
        <v>48</v>
      </c>
      <c r="D3199" s="17" t="s">
        <v>61</v>
      </c>
      <c r="E3199" s="96" t="s">
        <v>38</v>
      </c>
      <c r="F3199" s="96" t="s">
        <v>38</v>
      </c>
      <c r="G3199" s="19">
        <v>0</v>
      </c>
      <c r="H3199" s="96" t="s">
        <v>38</v>
      </c>
      <c r="I3199" s="96" t="s">
        <v>38</v>
      </c>
      <c r="J3199" s="19">
        <v>27166.98</v>
      </c>
      <c r="K3199" s="19">
        <v>0</v>
      </c>
      <c r="L3199" t="str">
        <f>VLOOKUP(LEFT(A3199,FIND("-",A3199)-1),MASTER!A:C,2,FALSE())</f>
        <v>Gold</v>
      </c>
      <c r="M3199" t="str">
        <f>VLOOKUP(LEFT(A3199,FIND("-",A3199)-1),MASTER!A:C,3,FALSE())</f>
        <v>Sale</v>
      </c>
      <c r="N3199" t="str">
        <f t="shared" si="263"/>
        <v/>
      </c>
      <c r="O3199" t="str">
        <f t="shared" si="264"/>
        <v/>
      </c>
      <c r="P3199">
        <f t="shared" si="265"/>
        <v>0</v>
      </c>
      <c r="Q3199">
        <f t="shared" si="266"/>
        <v>0</v>
      </c>
      <c r="R3199">
        <f t="shared" si="267"/>
        <v>0</v>
      </c>
    </row>
    <row r="3200" spans="1:18" ht="15" customHeight="1">
      <c r="A3200" s="17" t="s">
        <v>303</v>
      </c>
      <c r="B3200" s="17" t="s">
        <v>288</v>
      </c>
      <c r="C3200" s="17" t="s">
        <v>48</v>
      </c>
      <c r="D3200" s="17" t="s">
        <v>60</v>
      </c>
      <c r="E3200" s="96" t="s">
        <v>38</v>
      </c>
      <c r="F3200" s="96" t="s">
        <v>38</v>
      </c>
      <c r="G3200" s="19">
        <v>0</v>
      </c>
      <c r="H3200" s="96" t="s">
        <v>38</v>
      </c>
      <c r="I3200" s="96" t="s">
        <v>38</v>
      </c>
      <c r="J3200" s="19">
        <v>54.47</v>
      </c>
      <c r="K3200" s="19">
        <v>0</v>
      </c>
      <c r="L3200" t="str">
        <f>VLOOKUP(LEFT(A3200,FIND("-",A3200)-1),MASTER!A:C,2,FALSE())</f>
        <v>Gold</v>
      </c>
      <c r="M3200" t="str">
        <f>VLOOKUP(LEFT(A3200,FIND("-",A3200)-1),MASTER!A:C,3,FALSE())</f>
        <v>Sale</v>
      </c>
      <c r="N3200" t="str">
        <f t="shared" si="263"/>
        <v/>
      </c>
      <c r="O3200" t="str">
        <f t="shared" si="264"/>
        <v/>
      </c>
      <c r="P3200">
        <f t="shared" si="265"/>
        <v>0</v>
      </c>
      <c r="Q3200">
        <f t="shared" si="266"/>
        <v>0</v>
      </c>
      <c r="R3200">
        <f t="shared" si="267"/>
        <v>0</v>
      </c>
    </row>
    <row r="3201" spans="1:18" ht="15" customHeight="1">
      <c r="A3201" s="17" t="s">
        <v>303</v>
      </c>
      <c r="B3201" s="17" t="s">
        <v>288</v>
      </c>
      <c r="C3201" s="17" t="s">
        <v>48</v>
      </c>
      <c r="D3201" s="17" t="s">
        <v>61</v>
      </c>
      <c r="E3201" s="96" t="s">
        <v>38</v>
      </c>
      <c r="F3201" s="96" t="s">
        <v>38</v>
      </c>
      <c r="G3201" s="19">
        <v>0</v>
      </c>
      <c r="H3201" s="96" t="s">
        <v>38</v>
      </c>
      <c r="I3201" s="96" t="s">
        <v>38</v>
      </c>
      <c r="J3201" s="19">
        <v>54.47</v>
      </c>
      <c r="K3201" s="19">
        <v>0</v>
      </c>
      <c r="L3201" t="str">
        <f>VLOOKUP(LEFT(A3201,FIND("-",A3201)-1),MASTER!A:C,2,FALSE())</f>
        <v>Gold</v>
      </c>
      <c r="M3201" t="str">
        <f>VLOOKUP(LEFT(A3201,FIND("-",A3201)-1),MASTER!A:C,3,FALSE())</f>
        <v>Sale</v>
      </c>
      <c r="N3201" t="str">
        <f t="shared" si="263"/>
        <v/>
      </c>
      <c r="O3201" t="str">
        <f t="shared" si="264"/>
        <v/>
      </c>
      <c r="P3201">
        <f t="shared" si="265"/>
        <v>0</v>
      </c>
      <c r="Q3201">
        <f t="shared" si="266"/>
        <v>0</v>
      </c>
      <c r="R3201">
        <f t="shared" si="267"/>
        <v>0</v>
      </c>
    </row>
    <row r="3202" spans="1:18" ht="15" customHeight="1">
      <c r="A3202" s="17" t="s">
        <v>303</v>
      </c>
      <c r="B3202" s="17" t="s">
        <v>288</v>
      </c>
      <c r="C3202" s="17" t="s">
        <v>48</v>
      </c>
      <c r="D3202" s="17" t="s">
        <v>60</v>
      </c>
      <c r="E3202" s="96" t="s">
        <v>38</v>
      </c>
      <c r="F3202" s="96" t="s">
        <v>38</v>
      </c>
      <c r="G3202" s="19">
        <v>0</v>
      </c>
      <c r="H3202" s="96" t="s">
        <v>38</v>
      </c>
      <c r="I3202" s="96" t="s">
        <v>38</v>
      </c>
      <c r="J3202" s="19">
        <v>3.83</v>
      </c>
      <c r="K3202" s="19">
        <v>0</v>
      </c>
      <c r="L3202" t="str">
        <f>VLOOKUP(LEFT(A3202,FIND("-",A3202)-1),MASTER!A:C,2,FALSE())</f>
        <v>Gold</v>
      </c>
      <c r="M3202" t="str">
        <f>VLOOKUP(LEFT(A3202,FIND("-",A3202)-1),MASTER!A:C,3,FALSE())</f>
        <v>Sale</v>
      </c>
      <c r="N3202" t="str">
        <f t="shared" si="263"/>
        <v/>
      </c>
      <c r="O3202" t="str">
        <f t="shared" si="264"/>
        <v/>
      </c>
      <c r="P3202">
        <f t="shared" si="265"/>
        <v>0</v>
      </c>
      <c r="Q3202">
        <f t="shared" si="266"/>
        <v>0</v>
      </c>
      <c r="R3202">
        <f t="shared" si="267"/>
        <v>0</v>
      </c>
    </row>
    <row r="3203" spans="1:18" ht="15" customHeight="1">
      <c r="A3203" s="17" t="s">
        <v>303</v>
      </c>
      <c r="B3203" s="17" t="s">
        <v>288</v>
      </c>
      <c r="C3203" s="17" t="s">
        <v>48</v>
      </c>
      <c r="D3203" s="17" t="s">
        <v>61</v>
      </c>
      <c r="E3203" s="96" t="s">
        <v>38</v>
      </c>
      <c r="F3203" s="96" t="s">
        <v>38</v>
      </c>
      <c r="G3203" s="19">
        <v>0</v>
      </c>
      <c r="H3203" s="96" t="s">
        <v>38</v>
      </c>
      <c r="I3203" s="96" t="s">
        <v>38</v>
      </c>
      <c r="J3203" s="19">
        <v>3.83</v>
      </c>
      <c r="K3203" s="19">
        <v>0</v>
      </c>
      <c r="L3203" t="str">
        <f>VLOOKUP(LEFT(A3203,FIND("-",A3203)-1),MASTER!A:C,2,FALSE())</f>
        <v>Gold</v>
      </c>
      <c r="M3203" t="str">
        <f>VLOOKUP(LEFT(A3203,FIND("-",A3203)-1),MASTER!A:C,3,FALSE())</f>
        <v>Sale</v>
      </c>
      <c r="N3203" t="str">
        <f t="shared" si="263"/>
        <v/>
      </c>
      <c r="O3203" t="str">
        <f t="shared" si="264"/>
        <v/>
      </c>
      <c r="P3203">
        <f t="shared" si="265"/>
        <v>0</v>
      </c>
      <c r="Q3203">
        <f t="shared" si="266"/>
        <v>0</v>
      </c>
      <c r="R3203">
        <f t="shared" si="267"/>
        <v>0</v>
      </c>
    </row>
    <row r="3204" spans="1:18" ht="15" customHeight="1">
      <c r="A3204" s="17" t="s">
        <v>303</v>
      </c>
      <c r="B3204" s="17" t="s">
        <v>288</v>
      </c>
      <c r="C3204" s="17" t="s">
        <v>48</v>
      </c>
      <c r="D3204" s="17" t="s">
        <v>42</v>
      </c>
      <c r="E3204" s="96" t="s">
        <v>38</v>
      </c>
      <c r="F3204" s="96" t="s">
        <v>38</v>
      </c>
      <c r="G3204" s="19">
        <v>0</v>
      </c>
      <c r="H3204" s="96" t="s">
        <v>38</v>
      </c>
      <c r="I3204" s="96" t="s">
        <v>38</v>
      </c>
      <c r="J3204" s="19">
        <v>0.16</v>
      </c>
      <c r="K3204" s="19">
        <v>0</v>
      </c>
      <c r="L3204" t="str">
        <f>VLOOKUP(LEFT(A3204,FIND("-",A3204)-1),MASTER!A:C,2,FALSE())</f>
        <v>Gold</v>
      </c>
      <c r="M3204" t="str">
        <f>VLOOKUP(LEFT(A3204,FIND("-",A3204)-1),MASTER!A:C,3,FALSE())</f>
        <v>Sale</v>
      </c>
      <c r="N3204" t="str">
        <f t="shared" si="263"/>
        <v/>
      </c>
      <c r="O3204" t="str">
        <f t="shared" si="264"/>
        <v/>
      </c>
      <c r="P3204">
        <f t="shared" si="265"/>
        <v>0</v>
      </c>
      <c r="Q3204">
        <f t="shared" si="266"/>
        <v>0</v>
      </c>
      <c r="R3204">
        <f t="shared" si="267"/>
        <v>0</v>
      </c>
    </row>
    <row r="3205" spans="1:18" ht="15" customHeight="1">
      <c r="A3205" s="17" t="s">
        <v>303</v>
      </c>
      <c r="B3205" s="17" t="s">
        <v>288</v>
      </c>
      <c r="C3205" s="17" t="s">
        <v>48</v>
      </c>
      <c r="D3205" s="17" t="s">
        <v>43</v>
      </c>
      <c r="E3205" s="96" t="s">
        <v>38</v>
      </c>
      <c r="F3205" s="96" t="s">
        <v>38</v>
      </c>
      <c r="G3205" s="19">
        <v>1869469</v>
      </c>
      <c r="H3205" s="96" t="s">
        <v>38</v>
      </c>
      <c r="I3205" s="96" t="s">
        <v>38</v>
      </c>
      <c r="J3205" s="19">
        <v>0</v>
      </c>
      <c r="K3205" s="19">
        <v>0</v>
      </c>
      <c r="L3205" t="str">
        <f>VLOOKUP(LEFT(A3205,FIND("-",A3205)-1),MASTER!A:C,2,FALSE())</f>
        <v>Gold</v>
      </c>
      <c r="M3205" t="str">
        <f>VLOOKUP(LEFT(A3205,FIND("-",A3205)-1),MASTER!A:C,3,FALSE())</f>
        <v>Sale</v>
      </c>
      <c r="N3205" t="str">
        <f t="shared" si="263"/>
        <v/>
      </c>
      <c r="O3205" t="str">
        <f t="shared" si="264"/>
        <v/>
      </c>
      <c r="P3205">
        <f t="shared" si="265"/>
        <v>0</v>
      </c>
      <c r="Q3205">
        <f t="shared" si="266"/>
        <v>0</v>
      </c>
      <c r="R3205">
        <f t="shared" si="267"/>
        <v>0</v>
      </c>
    </row>
    <row r="3206" spans="1:18" ht="15" customHeight="1">
      <c r="A3206" s="17" t="s">
        <v>304</v>
      </c>
      <c r="B3206" s="17" t="s">
        <v>288</v>
      </c>
      <c r="C3206" s="17" t="s">
        <v>48</v>
      </c>
      <c r="D3206" s="17" t="s">
        <v>49</v>
      </c>
      <c r="E3206" s="96" t="s">
        <v>38</v>
      </c>
      <c r="F3206" s="19">
        <v>0</v>
      </c>
      <c r="G3206" s="19">
        <v>0</v>
      </c>
      <c r="H3206" s="97">
        <v>28.75</v>
      </c>
      <c r="I3206" s="19">
        <v>6877.63</v>
      </c>
      <c r="J3206" s="19">
        <v>197731.87</v>
      </c>
      <c r="K3206" s="19">
        <v>197731.87</v>
      </c>
      <c r="L3206" t="str">
        <f>VLOOKUP(LEFT(A3206,FIND("-",A3206)-1),MASTER!A:C,2,FALSE())</f>
        <v>Gold</v>
      </c>
      <c r="M3206" t="str">
        <f>VLOOKUP(LEFT(A3206,FIND("-",A3206)-1),MASTER!A:C,3,FALSE())</f>
        <v>Sale</v>
      </c>
      <c r="N3206">
        <f t="shared" si="263"/>
        <v>28.75</v>
      </c>
      <c r="O3206">
        <f t="shared" si="264"/>
        <v>6877.63</v>
      </c>
      <c r="P3206">
        <f t="shared" si="265"/>
        <v>197731.86300000001</v>
      </c>
      <c r="Q3206">
        <f t="shared" si="266"/>
        <v>197731.86300000001</v>
      </c>
      <c r="R3206">
        <f t="shared" si="267"/>
        <v>0</v>
      </c>
    </row>
    <row r="3207" spans="1:18" ht="15" customHeight="1">
      <c r="A3207" s="17" t="s">
        <v>304</v>
      </c>
      <c r="B3207" s="17" t="s">
        <v>288</v>
      </c>
      <c r="C3207" s="17" t="s">
        <v>48</v>
      </c>
      <c r="D3207" s="17" t="s">
        <v>50</v>
      </c>
      <c r="E3207" s="96" t="s">
        <v>38</v>
      </c>
      <c r="F3207" s="96" t="s">
        <v>38</v>
      </c>
      <c r="G3207" s="19">
        <v>0</v>
      </c>
      <c r="H3207" s="96" t="s">
        <v>38</v>
      </c>
      <c r="I3207" s="96" t="s">
        <v>38</v>
      </c>
      <c r="J3207" s="19">
        <v>4085.31</v>
      </c>
      <c r="K3207" s="19">
        <v>4085.31</v>
      </c>
      <c r="L3207" t="str">
        <f>VLOOKUP(LEFT(A3207,FIND("-",A3207)-1),MASTER!A:C,2,FALSE())</f>
        <v>Gold</v>
      </c>
      <c r="M3207" t="str">
        <f>VLOOKUP(LEFT(A3207,FIND("-",A3207)-1),MASTER!A:C,3,FALSE())</f>
        <v>Sale</v>
      </c>
      <c r="N3207" t="str">
        <f t="shared" si="263"/>
        <v/>
      </c>
      <c r="O3207" t="str">
        <f t="shared" si="264"/>
        <v/>
      </c>
      <c r="P3207">
        <f t="shared" si="265"/>
        <v>0</v>
      </c>
      <c r="Q3207">
        <f t="shared" si="266"/>
        <v>0</v>
      </c>
      <c r="R3207">
        <f t="shared" si="267"/>
        <v>0</v>
      </c>
    </row>
    <row r="3208" spans="1:18" ht="15" customHeight="1">
      <c r="A3208" s="17" t="s">
        <v>304</v>
      </c>
      <c r="B3208" s="17" t="s">
        <v>288</v>
      </c>
      <c r="C3208" s="17" t="s">
        <v>48</v>
      </c>
      <c r="D3208" s="17" t="s">
        <v>52</v>
      </c>
      <c r="E3208" s="96" t="s">
        <v>38</v>
      </c>
      <c r="F3208" s="96" t="s">
        <v>38</v>
      </c>
      <c r="G3208" s="19">
        <v>0</v>
      </c>
      <c r="H3208" s="96" t="s">
        <v>38</v>
      </c>
      <c r="I3208" s="96" t="s">
        <v>38</v>
      </c>
      <c r="J3208" s="19">
        <v>2965.98</v>
      </c>
      <c r="K3208" s="19">
        <v>0</v>
      </c>
      <c r="L3208" t="str">
        <f>VLOOKUP(LEFT(A3208,FIND("-",A3208)-1),MASTER!A:C,2,FALSE())</f>
        <v>Gold</v>
      </c>
      <c r="M3208" t="str">
        <f>VLOOKUP(LEFT(A3208,FIND("-",A3208)-1),MASTER!A:C,3,FALSE())</f>
        <v>Sale</v>
      </c>
      <c r="N3208" t="str">
        <f t="shared" si="263"/>
        <v/>
      </c>
      <c r="O3208" t="str">
        <f t="shared" si="264"/>
        <v/>
      </c>
      <c r="P3208">
        <f t="shared" si="265"/>
        <v>0</v>
      </c>
      <c r="Q3208">
        <f t="shared" si="266"/>
        <v>0</v>
      </c>
      <c r="R3208">
        <f t="shared" si="267"/>
        <v>0</v>
      </c>
    </row>
    <row r="3209" spans="1:18" ht="15" customHeight="1">
      <c r="A3209" s="17" t="s">
        <v>304</v>
      </c>
      <c r="B3209" s="17" t="s">
        <v>288</v>
      </c>
      <c r="C3209" s="17" t="s">
        <v>48</v>
      </c>
      <c r="D3209" s="17" t="s">
        <v>53</v>
      </c>
      <c r="E3209" s="96" t="s">
        <v>38</v>
      </c>
      <c r="F3209" s="96" t="s">
        <v>38</v>
      </c>
      <c r="G3209" s="19">
        <v>0</v>
      </c>
      <c r="H3209" s="96" t="s">
        <v>38</v>
      </c>
      <c r="I3209" s="96" t="s">
        <v>38</v>
      </c>
      <c r="J3209" s="19">
        <v>2965.98</v>
      </c>
      <c r="K3209" s="19">
        <v>0</v>
      </c>
      <c r="L3209" t="str">
        <f>VLOOKUP(LEFT(A3209,FIND("-",A3209)-1),MASTER!A:C,2,FALSE())</f>
        <v>Gold</v>
      </c>
      <c r="M3209" t="str">
        <f>VLOOKUP(LEFT(A3209,FIND("-",A3209)-1),MASTER!A:C,3,FALSE())</f>
        <v>Sale</v>
      </c>
      <c r="N3209" t="str">
        <f t="shared" si="263"/>
        <v/>
      </c>
      <c r="O3209" t="str">
        <f t="shared" si="264"/>
        <v/>
      </c>
      <c r="P3209">
        <f t="shared" si="265"/>
        <v>0</v>
      </c>
      <c r="Q3209">
        <f t="shared" si="266"/>
        <v>0</v>
      </c>
      <c r="R3209">
        <f t="shared" si="267"/>
        <v>0</v>
      </c>
    </row>
    <row r="3210" spans="1:18" ht="15" customHeight="1">
      <c r="A3210" s="17" t="s">
        <v>304</v>
      </c>
      <c r="B3210" s="17" t="s">
        <v>288</v>
      </c>
      <c r="C3210" s="17" t="s">
        <v>48</v>
      </c>
      <c r="D3210" s="17" t="s">
        <v>52</v>
      </c>
      <c r="E3210" s="96" t="s">
        <v>38</v>
      </c>
      <c r="F3210" s="96" t="s">
        <v>38</v>
      </c>
      <c r="G3210" s="19">
        <v>0</v>
      </c>
      <c r="H3210" s="96" t="s">
        <v>38</v>
      </c>
      <c r="I3210" s="96" t="s">
        <v>38</v>
      </c>
      <c r="J3210" s="19">
        <v>61.28</v>
      </c>
      <c r="K3210" s="19">
        <v>0</v>
      </c>
      <c r="L3210" t="str">
        <f>VLOOKUP(LEFT(A3210,FIND("-",A3210)-1),MASTER!A:C,2,FALSE())</f>
        <v>Gold</v>
      </c>
      <c r="M3210" t="str">
        <f>VLOOKUP(LEFT(A3210,FIND("-",A3210)-1),MASTER!A:C,3,FALSE())</f>
        <v>Sale</v>
      </c>
      <c r="N3210" t="str">
        <f t="shared" si="263"/>
        <v/>
      </c>
      <c r="O3210" t="str">
        <f t="shared" si="264"/>
        <v/>
      </c>
      <c r="P3210">
        <f t="shared" si="265"/>
        <v>0</v>
      </c>
      <c r="Q3210">
        <f t="shared" si="266"/>
        <v>0</v>
      </c>
      <c r="R3210">
        <f t="shared" si="267"/>
        <v>0</v>
      </c>
    </row>
    <row r="3211" spans="1:18" ht="15" customHeight="1">
      <c r="A3211" s="17" t="s">
        <v>304</v>
      </c>
      <c r="B3211" s="17" t="s">
        <v>288</v>
      </c>
      <c r="C3211" s="17" t="s">
        <v>48</v>
      </c>
      <c r="D3211" s="17" t="s">
        <v>53</v>
      </c>
      <c r="E3211" s="96" t="s">
        <v>38</v>
      </c>
      <c r="F3211" s="96" t="s">
        <v>38</v>
      </c>
      <c r="G3211" s="19">
        <v>0</v>
      </c>
      <c r="H3211" s="96" t="s">
        <v>38</v>
      </c>
      <c r="I3211" s="96" t="s">
        <v>38</v>
      </c>
      <c r="J3211" s="19">
        <v>61.28</v>
      </c>
      <c r="K3211" s="19">
        <v>0</v>
      </c>
      <c r="L3211" t="str">
        <f>VLOOKUP(LEFT(A3211,FIND("-",A3211)-1),MASTER!A:C,2,FALSE())</f>
        <v>Gold</v>
      </c>
      <c r="M3211" t="str">
        <f>VLOOKUP(LEFT(A3211,FIND("-",A3211)-1),MASTER!A:C,3,FALSE())</f>
        <v>Sale</v>
      </c>
      <c r="N3211" t="str">
        <f t="shared" si="263"/>
        <v/>
      </c>
      <c r="O3211" t="str">
        <f t="shared" si="264"/>
        <v/>
      </c>
      <c r="P3211">
        <f t="shared" si="265"/>
        <v>0</v>
      </c>
      <c r="Q3211">
        <f t="shared" si="266"/>
        <v>0</v>
      </c>
      <c r="R3211">
        <f t="shared" si="267"/>
        <v>0</v>
      </c>
    </row>
    <row r="3212" spans="1:18" ht="15" customHeight="1">
      <c r="A3212" s="17" t="s">
        <v>304</v>
      </c>
      <c r="B3212" s="17" t="s">
        <v>288</v>
      </c>
      <c r="C3212" s="17" t="s">
        <v>48</v>
      </c>
      <c r="D3212" s="17" t="s">
        <v>42</v>
      </c>
      <c r="E3212" s="96" t="s">
        <v>38</v>
      </c>
      <c r="F3212" s="96" t="s">
        <v>38</v>
      </c>
      <c r="G3212" s="19">
        <v>0</v>
      </c>
      <c r="H3212" s="96" t="s">
        <v>38</v>
      </c>
      <c r="I3212" s="96" t="s">
        <v>38</v>
      </c>
      <c r="J3212" s="19">
        <v>0.3</v>
      </c>
      <c r="K3212" s="19">
        <v>0</v>
      </c>
      <c r="L3212" t="str">
        <f>VLOOKUP(LEFT(A3212,FIND("-",A3212)-1),MASTER!A:C,2,FALSE())</f>
        <v>Gold</v>
      </c>
      <c r="M3212" t="str">
        <f>VLOOKUP(LEFT(A3212,FIND("-",A3212)-1),MASTER!A:C,3,FALSE())</f>
        <v>Sale</v>
      </c>
      <c r="N3212" t="str">
        <f t="shared" si="263"/>
        <v/>
      </c>
      <c r="O3212" t="str">
        <f t="shared" si="264"/>
        <v/>
      </c>
      <c r="P3212">
        <f t="shared" si="265"/>
        <v>0</v>
      </c>
      <c r="Q3212">
        <f t="shared" si="266"/>
        <v>0</v>
      </c>
      <c r="R3212">
        <f t="shared" si="267"/>
        <v>0</v>
      </c>
    </row>
    <row r="3213" spans="1:18" ht="15" customHeight="1">
      <c r="A3213" s="17" t="s">
        <v>304</v>
      </c>
      <c r="B3213" s="17" t="s">
        <v>288</v>
      </c>
      <c r="C3213" s="17" t="s">
        <v>48</v>
      </c>
      <c r="D3213" s="17" t="s">
        <v>43</v>
      </c>
      <c r="E3213" s="96" t="s">
        <v>38</v>
      </c>
      <c r="F3213" s="96" t="s">
        <v>38</v>
      </c>
      <c r="G3213" s="19">
        <v>207872</v>
      </c>
      <c r="H3213" s="96" t="s">
        <v>38</v>
      </c>
      <c r="I3213" s="96" t="s">
        <v>38</v>
      </c>
      <c r="J3213" s="19">
        <v>0</v>
      </c>
      <c r="K3213" s="19">
        <v>0</v>
      </c>
      <c r="L3213" t="str">
        <f>VLOOKUP(LEFT(A3213,FIND("-",A3213)-1),MASTER!A:C,2,FALSE())</f>
        <v>Gold</v>
      </c>
      <c r="M3213" t="str">
        <f>VLOOKUP(LEFT(A3213,FIND("-",A3213)-1),MASTER!A:C,3,FALSE())</f>
        <v>Sale</v>
      </c>
      <c r="N3213" t="str">
        <f t="shared" si="263"/>
        <v/>
      </c>
      <c r="O3213" t="str">
        <f t="shared" si="264"/>
        <v/>
      </c>
      <c r="P3213">
        <f t="shared" si="265"/>
        <v>0</v>
      </c>
      <c r="Q3213">
        <f t="shared" si="266"/>
        <v>0</v>
      </c>
      <c r="R3213">
        <f t="shared" si="267"/>
        <v>0</v>
      </c>
    </row>
    <row r="3214" spans="1:18" ht="15" customHeight="1">
      <c r="A3214" s="17" t="s">
        <v>305</v>
      </c>
      <c r="B3214" s="17" t="s">
        <v>288</v>
      </c>
      <c r="C3214" s="17" t="s">
        <v>48</v>
      </c>
      <c r="D3214" s="17" t="s">
        <v>49</v>
      </c>
      <c r="E3214" s="96" t="s">
        <v>38</v>
      </c>
      <c r="F3214" s="19">
        <v>0</v>
      </c>
      <c r="G3214" s="19">
        <v>0</v>
      </c>
      <c r="H3214" s="97">
        <v>13.321999999999999</v>
      </c>
      <c r="I3214" s="19">
        <v>6877.63</v>
      </c>
      <c r="J3214" s="19">
        <v>91621.04</v>
      </c>
      <c r="K3214" s="19">
        <v>91621.04</v>
      </c>
      <c r="L3214" t="str">
        <f>VLOOKUP(LEFT(A3214,FIND("-",A3214)-1),MASTER!A:C,2,FALSE())</f>
        <v>Gold</v>
      </c>
      <c r="M3214" t="str">
        <f>VLOOKUP(LEFT(A3214,FIND("-",A3214)-1),MASTER!A:C,3,FALSE())</f>
        <v>Sale</v>
      </c>
      <c r="N3214">
        <f t="shared" ref="N3214:N3277" si="268">IF(M3214="SALE",H3214,IF(M3214="Purchase",E3214,"False"))</f>
        <v>13.321999999999999</v>
      </c>
      <c r="O3214">
        <f t="shared" ref="O3214:O3277" si="269">IF(M3214="SALE",I3214,IF(M3214="Purchase",F3214,"False"))</f>
        <v>6877.63</v>
      </c>
      <c r="P3214">
        <f t="shared" ref="P3214:P3277" si="270">IF(AND(N3214="",O3214=""),0,ROUND(N3214*O3214,3))</f>
        <v>91623.786999999997</v>
      </c>
      <c r="Q3214">
        <f t="shared" ref="Q3214:Q3277" si="271">IF(M3214="SALE",P3214,IF(M3214="Purchase",0,"FALSE"))</f>
        <v>91623.786999999997</v>
      </c>
      <c r="R3214">
        <f t="shared" ref="R3214:R3277" si="272">IF(M3214="Purchase",P3214,IF(M3214="Sale",0,"FALSE"))</f>
        <v>0</v>
      </c>
    </row>
    <row r="3215" spans="1:18" ht="15" customHeight="1">
      <c r="A3215" s="17" t="s">
        <v>305</v>
      </c>
      <c r="B3215" s="17" t="s">
        <v>288</v>
      </c>
      <c r="C3215" s="17" t="s">
        <v>48</v>
      </c>
      <c r="D3215" s="17" t="s">
        <v>51</v>
      </c>
      <c r="E3215" s="96" t="s">
        <v>38</v>
      </c>
      <c r="F3215" s="96" t="s">
        <v>38</v>
      </c>
      <c r="G3215" s="19">
        <v>0</v>
      </c>
      <c r="H3215" s="96" t="s">
        <v>38</v>
      </c>
      <c r="I3215" s="96" t="s">
        <v>38</v>
      </c>
      <c r="J3215" s="19">
        <v>66.64</v>
      </c>
      <c r="K3215" s="19">
        <v>66.64</v>
      </c>
      <c r="L3215" t="str">
        <f>VLOOKUP(LEFT(A3215,FIND("-",A3215)-1),MASTER!A:C,2,FALSE())</f>
        <v>Gold</v>
      </c>
      <c r="M3215" t="str">
        <f>VLOOKUP(LEFT(A3215,FIND("-",A3215)-1),MASTER!A:C,3,FALSE())</f>
        <v>Sale</v>
      </c>
      <c r="N3215" t="str">
        <f t="shared" si="268"/>
        <v/>
      </c>
      <c r="O3215" t="str">
        <f t="shared" si="269"/>
        <v/>
      </c>
      <c r="P3215">
        <f t="shared" si="270"/>
        <v>0</v>
      </c>
      <c r="Q3215">
        <f t="shared" si="271"/>
        <v>0</v>
      </c>
      <c r="R3215">
        <f t="shared" si="272"/>
        <v>0</v>
      </c>
    </row>
    <row r="3216" spans="1:18" ht="15" customHeight="1">
      <c r="A3216" s="17" t="s">
        <v>305</v>
      </c>
      <c r="B3216" s="17" t="s">
        <v>288</v>
      </c>
      <c r="C3216" s="17" t="s">
        <v>48</v>
      </c>
      <c r="D3216" s="17" t="s">
        <v>50</v>
      </c>
      <c r="E3216" s="96" t="s">
        <v>38</v>
      </c>
      <c r="F3216" s="96" t="s">
        <v>38</v>
      </c>
      <c r="G3216" s="19">
        <v>0</v>
      </c>
      <c r="H3216" s="96" t="s">
        <v>38</v>
      </c>
      <c r="I3216" s="96" t="s">
        <v>38</v>
      </c>
      <c r="J3216" s="19">
        <v>5976.66</v>
      </c>
      <c r="K3216" s="19">
        <v>5976.66</v>
      </c>
      <c r="L3216" t="str">
        <f>VLOOKUP(LEFT(A3216,FIND("-",A3216)-1),MASTER!A:C,2,FALSE())</f>
        <v>Gold</v>
      </c>
      <c r="M3216" t="str">
        <f>VLOOKUP(LEFT(A3216,FIND("-",A3216)-1),MASTER!A:C,3,FALSE())</f>
        <v>Sale</v>
      </c>
      <c r="N3216" t="str">
        <f t="shared" si="268"/>
        <v/>
      </c>
      <c r="O3216" t="str">
        <f t="shared" si="269"/>
        <v/>
      </c>
      <c r="P3216">
        <f t="shared" si="270"/>
        <v>0</v>
      </c>
      <c r="Q3216">
        <f t="shared" si="271"/>
        <v>0</v>
      </c>
      <c r="R3216">
        <f t="shared" si="272"/>
        <v>0</v>
      </c>
    </row>
    <row r="3217" spans="1:18" ht="15" customHeight="1">
      <c r="A3217" s="17" t="s">
        <v>305</v>
      </c>
      <c r="B3217" s="17" t="s">
        <v>288</v>
      </c>
      <c r="C3217" s="17" t="s">
        <v>48</v>
      </c>
      <c r="D3217" s="17" t="s">
        <v>52</v>
      </c>
      <c r="E3217" s="96" t="s">
        <v>38</v>
      </c>
      <c r="F3217" s="96" t="s">
        <v>38</v>
      </c>
      <c r="G3217" s="19">
        <v>0</v>
      </c>
      <c r="H3217" s="96" t="s">
        <v>38</v>
      </c>
      <c r="I3217" s="96" t="s">
        <v>38</v>
      </c>
      <c r="J3217" s="19">
        <v>1374.32</v>
      </c>
      <c r="K3217" s="19">
        <v>0</v>
      </c>
      <c r="L3217" t="str">
        <f>VLOOKUP(LEFT(A3217,FIND("-",A3217)-1),MASTER!A:C,2,FALSE())</f>
        <v>Gold</v>
      </c>
      <c r="M3217" t="str">
        <f>VLOOKUP(LEFT(A3217,FIND("-",A3217)-1),MASTER!A:C,3,FALSE())</f>
        <v>Sale</v>
      </c>
      <c r="N3217" t="str">
        <f t="shared" si="268"/>
        <v/>
      </c>
      <c r="O3217" t="str">
        <f t="shared" si="269"/>
        <v/>
      </c>
      <c r="P3217">
        <f t="shared" si="270"/>
        <v>0</v>
      </c>
      <c r="Q3217">
        <f t="shared" si="271"/>
        <v>0</v>
      </c>
      <c r="R3217">
        <f t="shared" si="272"/>
        <v>0</v>
      </c>
    </row>
    <row r="3218" spans="1:18" ht="15" customHeight="1">
      <c r="A3218" s="17" t="s">
        <v>305</v>
      </c>
      <c r="B3218" s="17" t="s">
        <v>288</v>
      </c>
      <c r="C3218" s="17" t="s">
        <v>48</v>
      </c>
      <c r="D3218" s="17" t="s">
        <v>53</v>
      </c>
      <c r="E3218" s="96" t="s">
        <v>38</v>
      </c>
      <c r="F3218" s="96" t="s">
        <v>38</v>
      </c>
      <c r="G3218" s="19">
        <v>0</v>
      </c>
      <c r="H3218" s="96" t="s">
        <v>38</v>
      </c>
      <c r="I3218" s="96" t="s">
        <v>38</v>
      </c>
      <c r="J3218" s="19">
        <v>1374.32</v>
      </c>
      <c r="K3218" s="19">
        <v>0</v>
      </c>
      <c r="L3218" t="str">
        <f>VLOOKUP(LEFT(A3218,FIND("-",A3218)-1),MASTER!A:C,2,FALSE())</f>
        <v>Gold</v>
      </c>
      <c r="M3218" t="str">
        <f>VLOOKUP(LEFT(A3218,FIND("-",A3218)-1),MASTER!A:C,3,FALSE())</f>
        <v>Sale</v>
      </c>
      <c r="N3218" t="str">
        <f t="shared" si="268"/>
        <v/>
      </c>
      <c r="O3218" t="str">
        <f t="shared" si="269"/>
        <v/>
      </c>
      <c r="P3218">
        <f t="shared" si="270"/>
        <v>0</v>
      </c>
      <c r="Q3218">
        <f t="shared" si="271"/>
        <v>0</v>
      </c>
      <c r="R3218">
        <f t="shared" si="272"/>
        <v>0</v>
      </c>
    </row>
    <row r="3219" spans="1:18" ht="15" customHeight="1">
      <c r="A3219" s="17" t="s">
        <v>305</v>
      </c>
      <c r="B3219" s="17" t="s">
        <v>288</v>
      </c>
      <c r="C3219" s="17" t="s">
        <v>48</v>
      </c>
      <c r="D3219" s="17" t="s">
        <v>54</v>
      </c>
      <c r="E3219" s="96" t="s">
        <v>38</v>
      </c>
      <c r="F3219" s="96" t="s">
        <v>38</v>
      </c>
      <c r="G3219" s="19">
        <v>0</v>
      </c>
      <c r="H3219" s="96" t="s">
        <v>38</v>
      </c>
      <c r="I3219" s="96" t="s">
        <v>38</v>
      </c>
      <c r="J3219" s="19">
        <v>1</v>
      </c>
      <c r="K3219" s="19">
        <v>0</v>
      </c>
      <c r="L3219" t="str">
        <f>VLOOKUP(LEFT(A3219,FIND("-",A3219)-1),MASTER!A:C,2,FALSE())</f>
        <v>Gold</v>
      </c>
      <c r="M3219" t="str">
        <f>VLOOKUP(LEFT(A3219,FIND("-",A3219)-1),MASTER!A:C,3,FALSE())</f>
        <v>Sale</v>
      </c>
      <c r="N3219" t="str">
        <f t="shared" si="268"/>
        <v/>
      </c>
      <c r="O3219" t="str">
        <f t="shared" si="269"/>
        <v/>
      </c>
      <c r="P3219">
        <f t="shared" si="270"/>
        <v>0</v>
      </c>
      <c r="Q3219">
        <f t="shared" si="271"/>
        <v>0</v>
      </c>
      <c r="R3219">
        <f t="shared" si="272"/>
        <v>0</v>
      </c>
    </row>
    <row r="3220" spans="1:18" ht="15" customHeight="1">
      <c r="A3220" s="17" t="s">
        <v>305</v>
      </c>
      <c r="B3220" s="17" t="s">
        <v>288</v>
      </c>
      <c r="C3220" s="17" t="s">
        <v>48</v>
      </c>
      <c r="D3220" s="17" t="s">
        <v>55</v>
      </c>
      <c r="E3220" s="96" t="s">
        <v>38</v>
      </c>
      <c r="F3220" s="96" t="s">
        <v>38</v>
      </c>
      <c r="G3220" s="19">
        <v>0</v>
      </c>
      <c r="H3220" s="96" t="s">
        <v>38</v>
      </c>
      <c r="I3220" s="96" t="s">
        <v>38</v>
      </c>
      <c r="J3220" s="19">
        <v>1</v>
      </c>
      <c r="K3220" s="19">
        <v>0</v>
      </c>
      <c r="L3220" t="str">
        <f>VLOOKUP(LEFT(A3220,FIND("-",A3220)-1),MASTER!A:C,2,FALSE())</f>
        <v>Gold</v>
      </c>
      <c r="M3220" t="str">
        <f>VLOOKUP(LEFT(A3220,FIND("-",A3220)-1),MASTER!A:C,3,FALSE())</f>
        <v>Sale</v>
      </c>
      <c r="N3220" t="str">
        <f t="shared" si="268"/>
        <v/>
      </c>
      <c r="O3220" t="str">
        <f t="shared" si="269"/>
        <v/>
      </c>
      <c r="P3220">
        <f t="shared" si="270"/>
        <v>0</v>
      </c>
      <c r="Q3220">
        <f t="shared" si="271"/>
        <v>0</v>
      </c>
      <c r="R3220">
        <f t="shared" si="272"/>
        <v>0</v>
      </c>
    </row>
    <row r="3221" spans="1:18" ht="15" customHeight="1">
      <c r="A3221" s="17" t="s">
        <v>305</v>
      </c>
      <c r="B3221" s="17" t="s">
        <v>288</v>
      </c>
      <c r="C3221" s="17" t="s">
        <v>48</v>
      </c>
      <c r="D3221" s="17" t="s">
        <v>52</v>
      </c>
      <c r="E3221" s="96" t="s">
        <v>38</v>
      </c>
      <c r="F3221" s="96" t="s">
        <v>38</v>
      </c>
      <c r="G3221" s="19">
        <v>0</v>
      </c>
      <c r="H3221" s="96" t="s">
        <v>38</v>
      </c>
      <c r="I3221" s="96" t="s">
        <v>38</v>
      </c>
      <c r="J3221" s="19">
        <v>89.65</v>
      </c>
      <c r="K3221" s="19">
        <v>0</v>
      </c>
      <c r="L3221" t="str">
        <f>VLOOKUP(LEFT(A3221,FIND("-",A3221)-1),MASTER!A:C,2,FALSE())</f>
        <v>Gold</v>
      </c>
      <c r="M3221" t="str">
        <f>VLOOKUP(LEFT(A3221,FIND("-",A3221)-1),MASTER!A:C,3,FALSE())</f>
        <v>Sale</v>
      </c>
      <c r="N3221" t="str">
        <f t="shared" si="268"/>
        <v/>
      </c>
      <c r="O3221" t="str">
        <f t="shared" si="269"/>
        <v/>
      </c>
      <c r="P3221">
        <f t="shared" si="270"/>
        <v>0</v>
      </c>
      <c r="Q3221">
        <f t="shared" si="271"/>
        <v>0</v>
      </c>
      <c r="R3221">
        <f t="shared" si="272"/>
        <v>0</v>
      </c>
    </row>
    <row r="3222" spans="1:18" ht="15" customHeight="1">
      <c r="A3222" s="17" t="s">
        <v>305</v>
      </c>
      <c r="B3222" s="17" t="s">
        <v>288</v>
      </c>
      <c r="C3222" s="17" t="s">
        <v>48</v>
      </c>
      <c r="D3222" s="17" t="s">
        <v>53</v>
      </c>
      <c r="E3222" s="96" t="s">
        <v>38</v>
      </c>
      <c r="F3222" s="96" t="s">
        <v>38</v>
      </c>
      <c r="G3222" s="19">
        <v>0</v>
      </c>
      <c r="H3222" s="96" t="s">
        <v>38</v>
      </c>
      <c r="I3222" s="96" t="s">
        <v>38</v>
      </c>
      <c r="J3222" s="19">
        <v>89.65</v>
      </c>
      <c r="K3222" s="19">
        <v>0</v>
      </c>
      <c r="L3222" t="str">
        <f>VLOOKUP(LEFT(A3222,FIND("-",A3222)-1),MASTER!A:C,2,FALSE())</f>
        <v>Gold</v>
      </c>
      <c r="M3222" t="str">
        <f>VLOOKUP(LEFT(A3222,FIND("-",A3222)-1),MASTER!A:C,3,FALSE())</f>
        <v>Sale</v>
      </c>
      <c r="N3222" t="str">
        <f t="shared" si="268"/>
        <v/>
      </c>
      <c r="O3222" t="str">
        <f t="shared" si="269"/>
        <v/>
      </c>
      <c r="P3222">
        <f t="shared" si="270"/>
        <v>0</v>
      </c>
      <c r="Q3222">
        <f t="shared" si="271"/>
        <v>0</v>
      </c>
      <c r="R3222">
        <f t="shared" si="272"/>
        <v>0</v>
      </c>
    </row>
    <row r="3223" spans="1:18" ht="15" customHeight="1">
      <c r="A3223" s="17" t="s">
        <v>305</v>
      </c>
      <c r="B3223" s="17" t="s">
        <v>288</v>
      </c>
      <c r="C3223" s="17" t="s">
        <v>48</v>
      </c>
      <c r="D3223" s="17" t="s">
        <v>42</v>
      </c>
      <c r="E3223" s="96" t="s">
        <v>38</v>
      </c>
      <c r="F3223" s="96" t="s">
        <v>38</v>
      </c>
      <c r="G3223" s="19">
        <v>0.28000000000000003</v>
      </c>
      <c r="H3223" s="96" t="s">
        <v>38</v>
      </c>
      <c r="I3223" s="96" t="s">
        <v>38</v>
      </c>
      <c r="J3223" s="19">
        <v>0</v>
      </c>
      <c r="K3223" s="19">
        <v>0</v>
      </c>
      <c r="L3223" t="str">
        <f>VLOOKUP(LEFT(A3223,FIND("-",A3223)-1),MASTER!A:C,2,FALSE())</f>
        <v>Gold</v>
      </c>
      <c r="M3223" t="str">
        <f>VLOOKUP(LEFT(A3223,FIND("-",A3223)-1),MASTER!A:C,3,FALSE())</f>
        <v>Sale</v>
      </c>
      <c r="N3223" t="str">
        <f t="shared" si="268"/>
        <v/>
      </c>
      <c r="O3223" t="str">
        <f t="shared" si="269"/>
        <v/>
      </c>
      <c r="P3223">
        <f t="shared" si="270"/>
        <v>0</v>
      </c>
      <c r="Q3223">
        <f t="shared" si="271"/>
        <v>0</v>
      </c>
      <c r="R3223">
        <f t="shared" si="272"/>
        <v>0</v>
      </c>
    </row>
    <row r="3224" spans="1:18" ht="15" customHeight="1">
      <c r="A3224" s="17" t="s">
        <v>305</v>
      </c>
      <c r="B3224" s="17" t="s">
        <v>288</v>
      </c>
      <c r="C3224" s="17" t="s">
        <v>48</v>
      </c>
      <c r="D3224" s="17" t="s">
        <v>43</v>
      </c>
      <c r="E3224" s="96" t="s">
        <v>38</v>
      </c>
      <c r="F3224" s="96" t="s">
        <v>38</v>
      </c>
      <c r="G3224" s="19">
        <v>100594</v>
      </c>
      <c r="H3224" s="96" t="s">
        <v>38</v>
      </c>
      <c r="I3224" s="96" t="s">
        <v>38</v>
      </c>
      <c r="J3224" s="19">
        <v>0</v>
      </c>
      <c r="K3224" s="19">
        <v>0</v>
      </c>
      <c r="L3224" t="str">
        <f>VLOOKUP(LEFT(A3224,FIND("-",A3224)-1),MASTER!A:C,2,FALSE())</f>
        <v>Gold</v>
      </c>
      <c r="M3224" t="str">
        <f>VLOOKUP(LEFT(A3224,FIND("-",A3224)-1),MASTER!A:C,3,FALSE())</f>
        <v>Sale</v>
      </c>
      <c r="N3224" t="str">
        <f t="shared" si="268"/>
        <v/>
      </c>
      <c r="O3224" t="str">
        <f t="shared" si="269"/>
        <v/>
      </c>
      <c r="P3224">
        <f t="shared" si="270"/>
        <v>0</v>
      </c>
      <c r="Q3224">
        <f t="shared" si="271"/>
        <v>0</v>
      </c>
      <c r="R3224">
        <f t="shared" si="272"/>
        <v>0</v>
      </c>
    </row>
    <row r="3225" spans="1:18" ht="15" customHeight="1">
      <c r="A3225" s="17" t="s">
        <v>306</v>
      </c>
      <c r="B3225" s="17" t="s">
        <v>288</v>
      </c>
      <c r="C3225" s="17" t="s">
        <v>48</v>
      </c>
      <c r="D3225" s="17" t="s">
        <v>49</v>
      </c>
      <c r="E3225" s="96" t="s">
        <v>38</v>
      </c>
      <c r="F3225" s="19">
        <v>0</v>
      </c>
      <c r="G3225" s="19">
        <v>0</v>
      </c>
      <c r="H3225" s="97">
        <v>1.61</v>
      </c>
      <c r="I3225" s="19">
        <v>6877.63</v>
      </c>
      <c r="J3225" s="19">
        <v>11072.99</v>
      </c>
      <c r="K3225" s="19">
        <v>11072.99</v>
      </c>
      <c r="L3225" t="str">
        <f>VLOOKUP(LEFT(A3225,FIND("-",A3225)-1),MASTER!A:C,2,FALSE())</f>
        <v>Gold</v>
      </c>
      <c r="M3225" t="str">
        <f>VLOOKUP(LEFT(A3225,FIND("-",A3225)-1),MASTER!A:C,3,FALSE())</f>
        <v>Sale</v>
      </c>
      <c r="N3225">
        <f t="shared" si="268"/>
        <v>1.61</v>
      </c>
      <c r="O3225">
        <f t="shared" si="269"/>
        <v>6877.63</v>
      </c>
      <c r="P3225">
        <f t="shared" si="270"/>
        <v>11072.984</v>
      </c>
      <c r="Q3225">
        <f t="shared" si="271"/>
        <v>11072.984</v>
      </c>
      <c r="R3225">
        <f t="shared" si="272"/>
        <v>0</v>
      </c>
    </row>
    <row r="3226" spans="1:18" ht="15" customHeight="1">
      <c r="A3226" s="17" t="s">
        <v>306</v>
      </c>
      <c r="B3226" s="17" t="s">
        <v>288</v>
      </c>
      <c r="C3226" s="17" t="s">
        <v>48</v>
      </c>
      <c r="D3226" s="17" t="s">
        <v>50</v>
      </c>
      <c r="E3226" s="96" t="s">
        <v>38</v>
      </c>
      <c r="F3226" s="96" t="s">
        <v>38</v>
      </c>
      <c r="G3226" s="19">
        <v>0</v>
      </c>
      <c r="H3226" s="96" t="s">
        <v>38</v>
      </c>
      <c r="I3226" s="96" t="s">
        <v>38</v>
      </c>
      <c r="J3226" s="19">
        <v>543.33000000000004</v>
      </c>
      <c r="K3226" s="19">
        <v>543.33000000000004</v>
      </c>
      <c r="L3226" t="str">
        <f>VLOOKUP(LEFT(A3226,FIND("-",A3226)-1),MASTER!A:C,2,FALSE())</f>
        <v>Gold</v>
      </c>
      <c r="M3226" t="str">
        <f>VLOOKUP(LEFT(A3226,FIND("-",A3226)-1),MASTER!A:C,3,FALSE())</f>
        <v>Sale</v>
      </c>
      <c r="N3226" t="str">
        <f t="shared" si="268"/>
        <v/>
      </c>
      <c r="O3226" t="str">
        <f t="shared" si="269"/>
        <v/>
      </c>
      <c r="P3226">
        <f t="shared" si="270"/>
        <v>0</v>
      </c>
      <c r="Q3226">
        <f t="shared" si="271"/>
        <v>0</v>
      </c>
      <c r="R3226">
        <f t="shared" si="272"/>
        <v>0</v>
      </c>
    </row>
    <row r="3227" spans="1:18" ht="15" customHeight="1">
      <c r="A3227" s="17" t="s">
        <v>306</v>
      </c>
      <c r="B3227" s="17" t="s">
        <v>288</v>
      </c>
      <c r="C3227" s="17" t="s">
        <v>48</v>
      </c>
      <c r="D3227" s="17" t="s">
        <v>52</v>
      </c>
      <c r="E3227" s="96" t="s">
        <v>38</v>
      </c>
      <c r="F3227" s="96" t="s">
        <v>38</v>
      </c>
      <c r="G3227" s="19">
        <v>0</v>
      </c>
      <c r="H3227" s="96" t="s">
        <v>38</v>
      </c>
      <c r="I3227" s="96" t="s">
        <v>38</v>
      </c>
      <c r="J3227" s="19">
        <v>166.09</v>
      </c>
      <c r="K3227" s="19">
        <v>0</v>
      </c>
      <c r="L3227" t="str">
        <f>VLOOKUP(LEFT(A3227,FIND("-",A3227)-1),MASTER!A:C,2,FALSE())</f>
        <v>Gold</v>
      </c>
      <c r="M3227" t="str">
        <f>VLOOKUP(LEFT(A3227,FIND("-",A3227)-1),MASTER!A:C,3,FALSE())</f>
        <v>Sale</v>
      </c>
      <c r="N3227" t="str">
        <f t="shared" si="268"/>
        <v/>
      </c>
      <c r="O3227" t="str">
        <f t="shared" si="269"/>
        <v/>
      </c>
      <c r="P3227">
        <f t="shared" si="270"/>
        <v>0</v>
      </c>
      <c r="Q3227">
        <f t="shared" si="271"/>
        <v>0</v>
      </c>
      <c r="R3227">
        <f t="shared" si="272"/>
        <v>0</v>
      </c>
    </row>
    <row r="3228" spans="1:18" ht="15" customHeight="1">
      <c r="A3228" s="17" t="s">
        <v>306</v>
      </c>
      <c r="B3228" s="17" t="s">
        <v>288</v>
      </c>
      <c r="C3228" s="17" t="s">
        <v>48</v>
      </c>
      <c r="D3228" s="17" t="s">
        <v>53</v>
      </c>
      <c r="E3228" s="96" t="s">
        <v>38</v>
      </c>
      <c r="F3228" s="96" t="s">
        <v>38</v>
      </c>
      <c r="G3228" s="19">
        <v>0</v>
      </c>
      <c r="H3228" s="96" t="s">
        <v>38</v>
      </c>
      <c r="I3228" s="96" t="s">
        <v>38</v>
      </c>
      <c r="J3228" s="19">
        <v>166.09</v>
      </c>
      <c r="K3228" s="19">
        <v>0</v>
      </c>
      <c r="L3228" t="str">
        <f>VLOOKUP(LEFT(A3228,FIND("-",A3228)-1),MASTER!A:C,2,FALSE())</f>
        <v>Gold</v>
      </c>
      <c r="M3228" t="str">
        <f>VLOOKUP(LEFT(A3228,FIND("-",A3228)-1),MASTER!A:C,3,FALSE())</f>
        <v>Sale</v>
      </c>
      <c r="N3228" t="str">
        <f t="shared" si="268"/>
        <v/>
      </c>
      <c r="O3228" t="str">
        <f t="shared" si="269"/>
        <v/>
      </c>
      <c r="P3228">
        <f t="shared" si="270"/>
        <v>0</v>
      </c>
      <c r="Q3228">
        <f t="shared" si="271"/>
        <v>0</v>
      </c>
      <c r="R3228">
        <f t="shared" si="272"/>
        <v>0</v>
      </c>
    </row>
    <row r="3229" spans="1:18" ht="15" customHeight="1">
      <c r="A3229" s="17" t="s">
        <v>306</v>
      </c>
      <c r="B3229" s="17" t="s">
        <v>288</v>
      </c>
      <c r="C3229" s="17" t="s">
        <v>48</v>
      </c>
      <c r="D3229" s="17" t="s">
        <v>52</v>
      </c>
      <c r="E3229" s="96" t="s">
        <v>38</v>
      </c>
      <c r="F3229" s="96" t="s">
        <v>38</v>
      </c>
      <c r="G3229" s="19">
        <v>0</v>
      </c>
      <c r="H3229" s="96" t="s">
        <v>38</v>
      </c>
      <c r="I3229" s="96" t="s">
        <v>38</v>
      </c>
      <c r="J3229" s="19">
        <v>8.15</v>
      </c>
      <c r="K3229" s="19">
        <v>0</v>
      </c>
      <c r="L3229" t="str">
        <f>VLOOKUP(LEFT(A3229,FIND("-",A3229)-1),MASTER!A:C,2,FALSE())</f>
        <v>Gold</v>
      </c>
      <c r="M3229" t="str">
        <f>VLOOKUP(LEFT(A3229,FIND("-",A3229)-1),MASTER!A:C,3,FALSE())</f>
        <v>Sale</v>
      </c>
      <c r="N3229" t="str">
        <f t="shared" si="268"/>
        <v/>
      </c>
      <c r="O3229" t="str">
        <f t="shared" si="269"/>
        <v/>
      </c>
      <c r="P3229">
        <f t="shared" si="270"/>
        <v>0</v>
      </c>
      <c r="Q3229">
        <f t="shared" si="271"/>
        <v>0</v>
      </c>
      <c r="R3229">
        <f t="shared" si="272"/>
        <v>0</v>
      </c>
    </row>
    <row r="3230" spans="1:18" ht="15" customHeight="1">
      <c r="A3230" s="17" t="s">
        <v>306</v>
      </c>
      <c r="B3230" s="17" t="s">
        <v>288</v>
      </c>
      <c r="C3230" s="17" t="s">
        <v>48</v>
      </c>
      <c r="D3230" s="17" t="s">
        <v>53</v>
      </c>
      <c r="E3230" s="96" t="s">
        <v>38</v>
      </c>
      <c r="F3230" s="96" t="s">
        <v>38</v>
      </c>
      <c r="G3230" s="19">
        <v>0</v>
      </c>
      <c r="H3230" s="96" t="s">
        <v>38</v>
      </c>
      <c r="I3230" s="96" t="s">
        <v>38</v>
      </c>
      <c r="J3230" s="19">
        <v>8.15</v>
      </c>
      <c r="K3230" s="19">
        <v>0</v>
      </c>
      <c r="L3230" t="str">
        <f>VLOOKUP(LEFT(A3230,FIND("-",A3230)-1),MASTER!A:C,2,FALSE())</f>
        <v>Gold</v>
      </c>
      <c r="M3230" t="str">
        <f>VLOOKUP(LEFT(A3230,FIND("-",A3230)-1),MASTER!A:C,3,FALSE())</f>
        <v>Sale</v>
      </c>
      <c r="N3230" t="str">
        <f t="shared" si="268"/>
        <v/>
      </c>
      <c r="O3230" t="str">
        <f t="shared" si="269"/>
        <v/>
      </c>
      <c r="P3230">
        <f t="shared" si="270"/>
        <v>0</v>
      </c>
      <c r="Q3230">
        <f t="shared" si="271"/>
        <v>0</v>
      </c>
      <c r="R3230">
        <f t="shared" si="272"/>
        <v>0</v>
      </c>
    </row>
    <row r="3231" spans="1:18" ht="15" customHeight="1">
      <c r="A3231" s="17" t="s">
        <v>306</v>
      </c>
      <c r="B3231" s="17" t="s">
        <v>288</v>
      </c>
      <c r="C3231" s="17" t="s">
        <v>48</v>
      </c>
      <c r="D3231" s="17" t="s">
        <v>42</v>
      </c>
      <c r="E3231" s="96" t="s">
        <v>38</v>
      </c>
      <c r="F3231" s="96" t="s">
        <v>38</v>
      </c>
      <c r="G3231" s="19">
        <v>0</v>
      </c>
      <c r="H3231" s="96" t="s">
        <v>38</v>
      </c>
      <c r="I3231" s="96" t="s">
        <v>38</v>
      </c>
      <c r="J3231" s="19">
        <v>0.2</v>
      </c>
      <c r="K3231" s="19">
        <v>0</v>
      </c>
      <c r="L3231" t="str">
        <f>VLOOKUP(LEFT(A3231,FIND("-",A3231)-1),MASTER!A:C,2,FALSE())</f>
        <v>Gold</v>
      </c>
      <c r="M3231" t="str">
        <f>VLOOKUP(LEFT(A3231,FIND("-",A3231)-1),MASTER!A:C,3,FALSE())</f>
        <v>Sale</v>
      </c>
      <c r="N3231" t="str">
        <f t="shared" si="268"/>
        <v/>
      </c>
      <c r="O3231" t="str">
        <f t="shared" si="269"/>
        <v/>
      </c>
      <c r="P3231">
        <f t="shared" si="270"/>
        <v>0</v>
      </c>
      <c r="Q3231">
        <f t="shared" si="271"/>
        <v>0</v>
      </c>
      <c r="R3231">
        <f t="shared" si="272"/>
        <v>0</v>
      </c>
    </row>
    <row r="3232" spans="1:18" ht="15" customHeight="1">
      <c r="A3232" s="17" t="s">
        <v>306</v>
      </c>
      <c r="B3232" s="17" t="s">
        <v>288</v>
      </c>
      <c r="C3232" s="17" t="s">
        <v>48</v>
      </c>
      <c r="D3232" s="17" t="s">
        <v>43</v>
      </c>
      <c r="E3232" s="96" t="s">
        <v>38</v>
      </c>
      <c r="F3232" s="96" t="s">
        <v>38</v>
      </c>
      <c r="G3232" s="19">
        <v>11965</v>
      </c>
      <c r="H3232" s="96" t="s">
        <v>38</v>
      </c>
      <c r="I3232" s="96" t="s">
        <v>38</v>
      </c>
      <c r="J3232" s="19">
        <v>0</v>
      </c>
      <c r="K3232" s="19">
        <v>0</v>
      </c>
      <c r="L3232" t="str">
        <f>VLOOKUP(LEFT(A3232,FIND("-",A3232)-1),MASTER!A:C,2,FALSE())</f>
        <v>Gold</v>
      </c>
      <c r="M3232" t="str">
        <f>VLOOKUP(LEFT(A3232,FIND("-",A3232)-1),MASTER!A:C,3,FALSE())</f>
        <v>Sale</v>
      </c>
      <c r="N3232" t="str">
        <f t="shared" si="268"/>
        <v/>
      </c>
      <c r="O3232" t="str">
        <f t="shared" si="269"/>
        <v/>
      </c>
      <c r="P3232">
        <f t="shared" si="270"/>
        <v>0</v>
      </c>
      <c r="Q3232">
        <f t="shared" si="271"/>
        <v>0</v>
      </c>
      <c r="R3232">
        <f t="shared" si="272"/>
        <v>0</v>
      </c>
    </row>
    <row r="3233" spans="1:18" ht="15" customHeight="1">
      <c r="A3233" s="17" t="s">
        <v>307</v>
      </c>
      <c r="B3233" s="17" t="s">
        <v>288</v>
      </c>
      <c r="C3233" s="17" t="s">
        <v>48</v>
      </c>
      <c r="D3233" s="17" t="s">
        <v>49</v>
      </c>
      <c r="E3233" s="96" t="s">
        <v>38</v>
      </c>
      <c r="F3233" s="19">
        <v>0</v>
      </c>
      <c r="G3233" s="19">
        <v>0</v>
      </c>
      <c r="H3233" s="97">
        <v>33.954000000000001</v>
      </c>
      <c r="I3233" s="19">
        <v>6877.63</v>
      </c>
      <c r="J3233" s="19">
        <v>233526.09</v>
      </c>
      <c r="K3233" s="19">
        <v>233526.09</v>
      </c>
      <c r="L3233" t="str">
        <f>VLOOKUP(LEFT(A3233,FIND("-",A3233)-1),MASTER!A:C,2,FALSE())</f>
        <v>Gold</v>
      </c>
      <c r="M3233" t="str">
        <f>VLOOKUP(LEFT(A3233,FIND("-",A3233)-1),MASTER!A:C,3,FALSE())</f>
        <v>Sale</v>
      </c>
      <c r="N3233">
        <f t="shared" si="268"/>
        <v>33.954000000000001</v>
      </c>
      <c r="O3233">
        <f t="shared" si="269"/>
        <v>6877.63</v>
      </c>
      <c r="P3233">
        <f t="shared" si="270"/>
        <v>233523.049</v>
      </c>
      <c r="Q3233">
        <f t="shared" si="271"/>
        <v>233523.049</v>
      </c>
      <c r="R3233">
        <f t="shared" si="272"/>
        <v>0</v>
      </c>
    </row>
    <row r="3234" spans="1:18" ht="15" customHeight="1">
      <c r="A3234" s="17" t="s">
        <v>307</v>
      </c>
      <c r="B3234" s="17" t="s">
        <v>288</v>
      </c>
      <c r="C3234" s="17" t="s">
        <v>48</v>
      </c>
      <c r="D3234" s="17" t="s">
        <v>51</v>
      </c>
      <c r="E3234" s="96" t="s">
        <v>38</v>
      </c>
      <c r="F3234" s="96" t="s">
        <v>38</v>
      </c>
      <c r="G3234" s="19">
        <v>0</v>
      </c>
      <c r="H3234" s="96" t="s">
        <v>38</v>
      </c>
      <c r="I3234" s="96" t="s">
        <v>38</v>
      </c>
      <c r="J3234" s="19">
        <v>4078.87</v>
      </c>
      <c r="K3234" s="19">
        <v>4078.87</v>
      </c>
      <c r="L3234" t="str">
        <f>VLOOKUP(LEFT(A3234,FIND("-",A3234)-1),MASTER!A:C,2,FALSE())</f>
        <v>Gold</v>
      </c>
      <c r="M3234" t="str">
        <f>VLOOKUP(LEFT(A3234,FIND("-",A3234)-1),MASTER!A:C,3,FALSE())</f>
        <v>Sale</v>
      </c>
      <c r="N3234" t="str">
        <f t="shared" si="268"/>
        <v/>
      </c>
      <c r="O3234" t="str">
        <f t="shared" si="269"/>
        <v/>
      </c>
      <c r="P3234">
        <f t="shared" si="270"/>
        <v>0</v>
      </c>
      <c r="Q3234">
        <f t="shared" si="271"/>
        <v>0</v>
      </c>
      <c r="R3234">
        <f t="shared" si="272"/>
        <v>0</v>
      </c>
    </row>
    <row r="3235" spans="1:18" ht="15" customHeight="1">
      <c r="A3235" s="17" t="s">
        <v>307</v>
      </c>
      <c r="B3235" s="17" t="s">
        <v>288</v>
      </c>
      <c r="C3235" s="17" t="s">
        <v>48</v>
      </c>
      <c r="D3235" s="17" t="s">
        <v>50</v>
      </c>
      <c r="E3235" s="96" t="s">
        <v>38</v>
      </c>
      <c r="F3235" s="96" t="s">
        <v>38</v>
      </c>
      <c r="G3235" s="19">
        <v>0</v>
      </c>
      <c r="H3235" s="96" t="s">
        <v>38</v>
      </c>
      <c r="I3235" s="96" t="s">
        <v>38</v>
      </c>
      <c r="J3235" s="19">
        <v>25385.33</v>
      </c>
      <c r="K3235" s="19">
        <v>25385.33</v>
      </c>
      <c r="L3235" t="str">
        <f>VLOOKUP(LEFT(A3235,FIND("-",A3235)-1),MASTER!A:C,2,FALSE())</f>
        <v>Gold</v>
      </c>
      <c r="M3235" t="str">
        <f>VLOOKUP(LEFT(A3235,FIND("-",A3235)-1),MASTER!A:C,3,FALSE())</f>
        <v>Sale</v>
      </c>
      <c r="N3235" t="str">
        <f t="shared" si="268"/>
        <v/>
      </c>
      <c r="O3235" t="str">
        <f t="shared" si="269"/>
        <v/>
      </c>
      <c r="P3235">
        <f t="shared" si="270"/>
        <v>0</v>
      </c>
      <c r="Q3235">
        <f t="shared" si="271"/>
        <v>0</v>
      </c>
      <c r="R3235">
        <f t="shared" si="272"/>
        <v>0</v>
      </c>
    </row>
    <row r="3236" spans="1:18" ht="15" customHeight="1">
      <c r="A3236" s="17" t="s">
        <v>307</v>
      </c>
      <c r="B3236" s="17" t="s">
        <v>288</v>
      </c>
      <c r="C3236" s="17" t="s">
        <v>48</v>
      </c>
      <c r="D3236" s="17" t="s">
        <v>52</v>
      </c>
      <c r="E3236" s="96" t="s">
        <v>38</v>
      </c>
      <c r="F3236" s="96" t="s">
        <v>38</v>
      </c>
      <c r="G3236" s="19">
        <v>0</v>
      </c>
      <c r="H3236" s="96" t="s">
        <v>38</v>
      </c>
      <c r="I3236" s="96" t="s">
        <v>38</v>
      </c>
      <c r="J3236" s="19">
        <v>3502.89</v>
      </c>
      <c r="K3236" s="19">
        <v>0</v>
      </c>
      <c r="L3236" t="str">
        <f>VLOOKUP(LEFT(A3236,FIND("-",A3236)-1),MASTER!A:C,2,FALSE())</f>
        <v>Gold</v>
      </c>
      <c r="M3236" t="str">
        <f>VLOOKUP(LEFT(A3236,FIND("-",A3236)-1),MASTER!A:C,3,FALSE())</f>
        <v>Sale</v>
      </c>
      <c r="N3236" t="str">
        <f t="shared" si="268"/>
        <v/>
      </c>
      <c r="O3236" t="str">
        <f t="shared" si="269"/>
        <v/>
      </c>
      <c r="P3236">
        <f t="shared" si="270"/>
        <v>0</v>
      </c>
      <c r="Q3236">
        <f t="shared" si="271"/>
        <v>0</v>
      </c>
      <c r="R3236">
        <f t="shared" si="272"/>
        <v>0</v>
      </c>
    </row>
    <row r="3237" spans="1:18" ht="15" customHeight="1">
      <c r="A3237" s="17" t="s">
        <v>307</v>
      </c>
      <c r="B3237" s="17" t="s">
        <v>288</v>
      </c>
      <c r="C3237" s="17" t="s">
        <v>48</v>
      </c>
      <c r="D3237" s="17" t="s">
        <v>53</v>
      </c>
      <c r="E3237" s="96" t="s">
        <v>38</v>
      </c>
      <c r="F3237" s="96" t="s">
        <v>38</v>
      </c>
      <c r="G3237" s="19">
        <v>0</v>
      </c>
      <c r="H3237" s="96" t="s">
        <v>38</v>
      </c>
      <c r="I3237" s="96" t="s">
        <v>38</v>
      </c>
      <c r="J3237" s="19">
        <v>3502.89</v>
      </c>
      <c r="K3237" s="19">
        <v>0</v>
      </c>
      <c r="L3237" t="str">
        <f>VLOOKUP(LEFT(A3237,FIND("-",A3237)-1),MASTER!A:C,2,FALSE())</f>
        <v>Gold</v>
      </c>
      <c r="M3237" t="str">
        <f>VLOOKUP(LEFT(A3237,FIND("-",A3237)-1),MASTER!A:C,3,FALSE())</f>
        <v>Sale</v>
      </c>
      <c r="N3237" t="str">
        <f t="shared" si="268"/>
        <v/>
      </c>
      <c r="O3237" t="str">
        <f t="shared" si="269"/>
        <v/>
      </c>
      <c r="P3237">
        <f t="shared" si="270"/>
        <v>0</v>
      </c>
      <c r="Q3237">
        <f t="shared" si="271"/>
        <v>0</v>
      </c>
      <c r="R3237">
        <f t="shared" si="272"/>
        <v>0</v>
      </c>
    </row>
    <row r="3238" spans="1:18" ht="15" customHeight="1">
      <c r="A3238" s="17" t="s">
        <v>307</v>
      </c>
      <c r="B3238" s="17" t="s">
        <v>288</v>
      </c>
      <c r="C3238" s="17" t="s">
        <v>48</v>
      </c>
      <c r="D3238" s="17" t="s">
        <v>54</v>
      </c>
      <c r="E3238" s="96" t="s">
        <v>38</v>
      </c>
      <c r="F3238" s="96" t="s">
        <v>38</v>
      </c>
      <c r="G3238" s="19">
        <v>0</v>
      </c>
      <c r="H3238" s="96" t="s">
        <v>38</v>
      </c>
      <c r="I3238" s="96" t="s">
        <v>38</v>
      </c>
      <c r="J3238" s="19">
        <v>61.18</v>
      </c>
      <c r="K3238" s="19">
        <v>0</v>
      </c>
      <c r="L3238" t="str">
        <f>VLOOKUP(LEFT(A3238,FIND("-",A3238)-1),MASTER!A:C,2,FALSE())</f>
        <v>Gold</v>
      </c>
      <c r="M3238" t="str">
        <f>VLOOKUP(LEFT(A3238,FIND("-",A3238)-1),MASTER!A:C,3,FALSE())</f>
        <v>Sale</v>
      </c>
      <c r="N3238" t="str">
        <f t="shared" si="268"/>
        <v/>
      </c>
      <c r="O3238" t="str">
        <f t="shared" si="269"/>
        <v/>
      </c>
      <c r="P3238">
        <f t="shared" si="270"/>
        <v>0</v>
      </c>
      <c r="Q3238">
        <f t="shared" si="271"/>
        <v>0</v>
      </c>
      <c r="R3238">
        <f t="shared" si="272"/>
        <v>0</v>
      </c>
    </row>
    <row r="3239" spans="1:18" ht="15" customHeight="1">
      <c r="A3239" s="17" t="s">
        <v>307</v>
      </c>
      <c r="B3239" s="17" t="s">
        <v>288</v>
      </c>
      <c r="C3239" s="17" t="s">
        <v>48</v>
      </c>
      <c r="D3239" s="17" t="s">
        <v>55</v>
      </c>
      <c r="E3239" s="96" t="s">
        <v>38</v>
      </c>
      <c r="F3239" s="96" t="s">
        <v>38</v>
      </c>
      <c r="G3239" s="19">
        <v>0</v>
      </c>
      <c r="H3239" s="96" t="s">
        <v>38</v>
      </c>
      <c r="I3239" s="96" t="s">
        <v>38</v>
      </c>
      <c r="J3239" s="19">
        <v>61.18</v>
      </c>
      <c r="K3239" s="19">
        <v>0</v>
      </c>
      <c r="L3239" t="str">
        <f>VLOOKUP(LEFT(A3239,FIND("-",A3239)-1),MASTER!A:C,2,FALSE())</f>
        <v>Gold</v>
      </c>
      <c r="M3239" t="str">
        <f>VLOOKUP(LEFT(A3239,FIND("-",A3239)-1),MASTER!A:C,3,FALSE())</f>
        <v>Sale</v>
      </c>
      <c r="N3239" t="str">
        <f t="shared" si="268"/>
        <v/>
      </c>
      <c r="O3239" t="str">
        <f t="shared" si="269"/>
        <v/>
      </c>
      <c r="P3239">
        <f t="shared" si="270"/>
        <v>0</v>
      </c>
      <c r="Q3239">
        <f t="shared" si="271"/>
        <v>0</v>
      </c>
      <c r="R3239">
        <f t="shared" si="272"/>
        <v>0</v>
      </c>
    </row>
    <row r="3240" spans="1:18" ht="15" customHeight="1">
      <c r="A3240" s="17" t="s">
        <v>307</v>
      </c>
      <c r="B3240" s="17" t="s">
        <v>288</v>
      </c>
      <c r="C3240" s="17" t="s">
        <v>48</v>
      </c>
      <c r="D3240" s="17" t="s">
        <v>52</v>
      </c>
      <c r="E3240" s="96" t="s">
        <v>38</v>
      </c>
      <c r="F3240" s="96" t="s">
        <v>38</v>
      </c>
      <c r="G3240" s="19">
        <v>0</v>
      </c>
      <c r="H3240" s="96" t="s">
        <v>38</v>
      </c>
      <c r="I3240" s="96" t="s">
        <v>38</v>
      </c>
      <c r="J3240" s="19">
        <v>380.78</v>
      </c>
      <c r="K3240" s="19">
        <v>0</v>
      </c>
      <c r="L3240" t="str">
        <f>VLOOKUP(LEFT(A3240,FIND("-",A3240)-1),MASTER!A:C,2,FALSE())</f>
        <v>Gold</v>
      </c>
      <c r="M3240" t="str">
        <f>VLOOKUP(LEFT(A3240,FIND("-",A3240)-1),MASTER!A:C,3,FALSE())</f>
        <v>Sale</v>
      </c>
      <c r="N3240" t="str">
        <f t="shared" si="268"/>
        <v/>
      </c>
      <c r="O3240" t="str">
        <f t="shared" si="269"/>
        <v/>
      </c>
      <c r="P3240">
        <f t="shared" si="270"/>
        <v>0</v>
      </c>
      <c r="Q3240">
        <f t="shared" si="271"/>
        <v>0</v>
      </c>
      <c r="R3240">
        <f t="shared" si="272"/>
        <v>0</v>
      </c>
    </row>
    <row r="3241" spans="1:18" ht="15" customHeight="1">
      <c r="A3241" s="17" t="s">
        <v>307</v>
      </c>
      <c r="B3241" s="17" t="s">
        <v>288</v>
      </c>
      <c r="C3241" s="17" t="s">
        <v>48</v>
      </c>
      <c r="D3241" s="17" t="s">
        <v>53</v>
      </c>
      <c r="E3241" s="96" t="s">
        <v>38</v>
      </c>
      <c r="F3241" s="96" t="s">
        <v>38</v>
      </c>
      <c r="G3241" s="19">
        <v>0</v>
      </c>
      <c r="H3241" s="96" t="s">
        <v>38</v>
      </c>
      <c r="I3241" s="96" t="s">
        <v>38</v>
      </c>
      <c r="J3241" s="19">
        <v>380.78</v>
      </c>
      <c r="K3241" s="19">
        <v>0</v>
      </c>
      <c r="L3241" t="str">
        <f>VLOOKUP(LEFT(A3241,FIND("-",A3241)-1),MASTER!A:C,2,FALSE())</f>
        <v>Gold</v>
      </c>
      <c r="M3241" t="str">
        <f>VLOOKUP(LEFT(A3241,FIND("-",A3241)-1),MASTER!A:C,3,FALSE())</f>
        <v>Sale</v>
      </c>
      <c r="N3241" t="str">
        <f t="shared" si="268"/>
        <v/>
      </c>
      <c r="O3241" t="str">
        <f t="shared" si="269"/>
        <v/>
      </c>
      <c r="P3241">
        <f t="shared" si="270"/>
        <v>0</v>
      </c>
      <c r="Q3241">
        <f t="shared" si="271"/>
        <v>0</v>
      </c>
      <c r="R3241">
        <f t="shared" si="272"/>
        <v>0</v>
      </c>
    </row>
    <row r="3242" spans="1:18" ht="15" customHeight="1">
      <c r="A3242" s="17" t="s">
        <v>307</v>
      </c>
      <c r="B3242" s="17" t="s">
        <v>288</v>
      </c>
      <c r="C3242" s="17" t="s">
        <v>48</v>
      </c>
      <c r="D3242" s="17" t="s">
        <v>42</v>
      </c>
      <c r="E3242" s="96" t="s">
        <v>38</v>
      </c>
      <c r="F3242" s="96" t="s">
        <v>38</v>
      </c>
      <c r="G3242" s="19">
        <v>0</v>
      </c>
      <c r="H3242" s="96" t="s">
        <v>38</v>
      </c>
      <c r="I3242" s="96" t="s">
        <v>38</v>
      </c>
      <c r="J3242" s="19">
        <v>0.01</v>
      </c>
      <c r="K3242" s="19">
        <v>0</v>
      </c>
      <c r="L3242" t="str">
        <f>VLOOKUP(LEFT(A3242,FIND("-",A3242)-1),MASTER!A:C,2,FALSE())</f>
        <v>Gold</v>
      </c>
      <c r="M3242" t="str">
        <f>VLOOKUP(LEFT(A3242,FIND("-",A3242)-1),MASTER!A:C,3,FALSE())</f>
        <v>Sale</v>
      </c>
      <c r="N3242" t="str">
        <f t="shared" si="268"/>
        <v/>
      </c>
      <c r="O3242" t="str">
        <f t="shared" si="269"/>
        <v/>
      </c>
      <c r="P3242">
        <f t="shared" si="270"/>
        <v>0</v>
      </c>
      <c r="Q3242">
        <f t="shared" si="271"/>
        <v>0</v>
      </c>
      <c r="R3242">
        <f t="shared" si="272"/>
        <v>0</v>
      </c>
    </row>
    <row r="3243" spans="1:18" ht="15" customHeight="1">
      <c r="A3243" s="17" t="s">
        <v>307</v>
      </c>
      <c r="B3243" s="17" t="s">
        <v>288</v>
      </c>
      <c r="C3243" s="17" t="s">
        <v>48</v>
      </c>
      <c r="D3243" s="17" t="s">
        <v>43</v>
      </c>
      <c r="E3243" s="96" t="s">
        <v>38</v>
      </c>
      <c r="F3243" s="96" t="s">
        <v>38</v>
      </c>
      <c r="G3243" s="19">
        <v>270880</v>
      </c>
      <c r="H3243" s="96" t="s">
        <v>38</v>
      </c>
      <c r="I3243" s="96" t="s">
        <v>38</v>
      </c>
      <c r="J3243" s="19">
        <v>0</v>
      </c>
      <c r="K3243" s="19">
        <v>0</v>
      </c>
      <c r="L3243" t="str">
        <f>VLOOKUP(LEFT(A3243,FIND("-",A3243)-1),MASTER!A:C,2,FALSE())</f>
        <v>Gold</v>
      </c>
      <c r="M3243" t="str">
        <f>VLOOKUP(LEFT(A3243,FIND("-",A3243)-1),MASTER!A:C,3,FALSE())</f>
        <v>Sale</v>
      </c>
      <c r="N3243" t="str">
        <f t="shared" si="268"/>
        <v/>
      </c>
      <c r="O3243" t="str">
        <f t="shared" si="269"/>
        <v/>
      </c>
      <c r="P3243">
        <f t="shared" si="270"/>
        <v>0</v>
      </c>
      <c r="Q3243">
        <f t="shared" si="271"/>
        <v>0</v>
      </c>
      <c r="R3243">
        <f t="shared" si="272"/>
        <v>0</v>
      </c>
    </row>
    <row r="3244" spans="1:18" ht="15" customHeight="1">
      <c r="A3244" s="17" t="s">
        <v>308</v>
      </c>
      <c r="B3244" s="17" t="s">
        <v>288</v>
      </c>
      <c r="C3244" s="17" t="s">
        <v>48</v>
      </c>
      <c r="D3244" s="17" t="s">
        <v>49</v>
      </c>
      <c r="E3244" s="96" t="s">
        <v>38</v>
      </c>
      <c r="F3244" s="19">
        <v>0</v>
      </c>
      <c r="G3244" s="19">
        <v>0</v>
      </c>
      <c r="H3244" s="97">
        <v>0.78200000000000003</v>
      </c>
      <c r="I3244" s="19">
        <v>6877.63</v>
      </c>
      <c r="J3244" s="19">
        <v>5378.31</v>
      </c>
      <c r="K3244" s="19">
        <v>5378.31</v>
      </c>
      <c r="L3244" t="str">
        <f>VLOOKUP(LEFT(A3244,FIND("-",A3244)-1),MASTER!A:C,2,FALSE())</f>
        <v>Gold</v>
      </c>
      <c r="M3244" t="str">
        <f>VLOOKUP(LEFT(A3244,FIND("-",A3244)-1),MASTER!A:C,3,FALSE())</f>
        <v>Sale</v>
      </c>
      <c r="N3244">
        <f t="shared" si="268"/>
        <v>0.78200000000000003</v>
      </c>
      <c r="O3244">
        <f t="shared" si="269"/>
        <v>6877.63</v>
      </c>
      <c r="P3244">
        <f t="shared" si="270"/>
        <v>5378.3069999999998</v>
      </c>
      <c r="Q3244">
        <f t="shared" si="271"/>
        <v>5378.3069999999998</v>
      </c>
      <c r="R3244">
        <f t="shared" si="272"/>
        <v>0</v>
      </c>
    </row>
    <row r="3245" spans="1:18" ht="15" customHeight="1">
      <c r="A3245" s="17" t="s">
        <v>308</v>
      </c>
      <c r="B3245" s="17" t="s">
        <v>288</v>
      </c>
      <c r="C3245" s="17" t="s">
        <v>48</v>
      </c>
      <c r="D3245" s="17" t="s">
        <v>50</v>
      </c>
      <c r="E3245" s="96" t="s">
        <v>38</v>
      </c>
      <c r="F3245" s="96" t="s">
        <v>38</v>
      </c>
      <c r="G3245" s="19">
        <v>0</v>
      </c>
      <c r="H3245" s="96" t="s">
        <v>38</v>
      </c>
      <c r="I3245" s="96" t="s">
        <v>38</v>
      </c>
      <c r="J3245" s="19">
        <v>378.27</v>
      </c>
      <c r="K3245" s="19">
        <v>378.27</v>
      </c>
      <c r="L3245" t="str">
        <f>VLOOKUP(LEFT(A3245,FIND("-",A3245)-1),MASTER!A:C,2,FALSE())</f>
        <v>Gold</v>
      </c>
      <c r="M3245" t="str">
        <f>VLOOKUP(LEFT(A3245,FIND("-",A3245)-1),MASTER!A:C,3,FALSE())</f>
        <v>Sale</v>
      </c>
      <c r="N3245" t="str">
        <f t="shared" si="268"/>
        <v/>
      </c>
      <c r="O3245" t="str">
        <f t="shared" si="269"/>
        <v/>
      </c>
      <c r="P3245">
        <f t="shared" si="270"/>
        <v>0</v>
      </c>
      <c r="Q3245">
        <f t="shared" si="271"/>
        <v>0</v>
      </c>
      <c r="R3245">
        <f t="shared" si="272"/>
        <v>0</v>
      </c>
    </row>
    <row r="3246" spans="1:18" ht="15" customHeight="1">
      <c r="A3246" s="17" t="s">
        <v>308</v>
      </c>
      <c r="B3246" s="17" t="s">
        <v>288</v>
      </c>
      <c r="C3246" s="17" t="s">
        <v>48</v>
      </c>
      <c r="D3246" s="17" t="s">
        <v>52</v>
      </c>
      <c r="E3246" s="96" t="s">
        <v>38</v>
      </c>
      <c r="F3246" s="96" t="s">
        <v>38</v>
      </c>
      <c r="G3246" s="19">
        <v>0</v>
      </c>
      <c r="H3246" s="96" t="s">
        <v>38</v>
      </c>
      <c r="I3246" s="96" t="s">
        <v>38</v>
      </c>
      <c r="J3246" s="19">
        <v>80.67</v>
      </c>
      <c r="K3246" s="19">
        <v>0</v>
      </c>
      <c r="L3246" t="str">
        <f>VLOOKUP(LEFT(A3246,FIND("-",A3246)-1),MASTER!A:C,2,FALSE())</f>
        <v>Gold</v>
      </c>
      <c r="M3246" t="str">
        <f>VLOOKUP(LEFT(A3246,FIND("-",A3246)-1),MASTER!A:C,3,FALSE())</f>
        <v>Sale</v>
      </c>
      <c r="N3246" t="str">
        <f t="shared" si="268"/>
        <v/>
      </c>
      <c r="O3246" t="str">
        <f t="shared" si="269"/>
        <v/>
      </c>
      <c r="P3246">
        <f t="shared" si="270"/>
        <v>0</v>
      </c>
      <c r="Q3246">
        <f t="shared" si="271"/>
        <v>0</v>
      </c>
      <c r="R3246">
        <f t="shared" si="272"/>
        <v>0</v>
      </c>
    </row>
    <row r="3247" spans="1:18" ht="15" customHeight="1">
      <c r="A3247" s="17" t="s">
        <v>308</v>
      </c>
      <c r="B3247" s="17" t="s">
        <v>288</v>
      </c>
      <c r="C3247" s="17" t="s">
        <v>48</v>
      </c>
      <c r="D3247" s="17" t="s">
        <v>53</v>
      </c>
      <c r="E3247" s="96" t="s">
        <v>38</v>
      </c>
      <c r="F3247" s="96" t="s">
        <v>38</v>
      </c>
      <c r="G3247" s="19">
        <v>0</v>
      </c>
      <c r="H3247" s="96" t="s">
        <v>38</v>
      </c>
      <c r="I3247" s="96" t="s">
        <v>38</v>
      </c>
      <c r="J3247" s="19">
        <v>80.67</v>
      </c>
      <c r="K3247" s="19">
        <v>0</v>
      </c>
      <c r="L3247" t="str">
        <f>VLOOKUP(LEFT(A3247,FIND("-",A3247)-1),MASTER!A:C,2,FALSE())</f>
        <v>Gold</v>
      </c>
      <c r="M3247" t="str">
        <f>VLOOKUP(LEFT(A3247,FIND("-",A3247)-1),MASTER!A:C,3,FALSE())</f>
        <v>Sale</v>
      </c>
      <c r="N3247" t="str">
        <f t="shared" si="268"/>
        <v/>
      </c>
      <c r="O3247" t="str">
        <f t="shared" si="269"/>
        <v/>
      </c>
      <c r="P3247">
        <f t="shared" si="270"/>
        <v>0</v>
      </c>
      <c r="Q3247">
        <f t="shared" si="271"/>
        <v>0</v>
      </c>
      <c r="R3247">
        <f t="shared" si="272"/>
        <v>0</v>
      </c>
    </row>
    <row r="3248" spans="1:18" ht="15" customHeight="1">
      <c r="A3248" s="17" t="s">
        <v>308</v>
      </c>
      <c r="B3248" s="17" t="s">
        <v>288</v>
      </c>
      <c r="C3248" s="17" t="s">
        <v>48</v>
      </c>
      <c r="D3248" s="17" t="s">
        <v>52</v>
      </c>
      <c r="E3248" s="96" t="s">
        <v>38</v>
      </c>
      <c r="F3248" s="96" t="s">
        <v>38</v>
      </c>
      <c r="G3248" s="19">
        <v>0</v>
      </c>
      <c r="H3248" s="96" t="s">
        <v>38</v>
      </c>
      <c r="I3248" s="96" t="s">
        <v>38</v>
      </c>
      <c r="J3248" s="19">
        <v>5.67</v>
      </c>
      <c r="K3248" s="19">
        <v>0</v>
      </c>
      <c r="L3248" t="str">
        <f>VLOOKUP(LEFT(A3248,FIND("-",A3248)-1),MASTER!A:C,2,FALSE())</f>
        <v>Gold</v>
      </c>
      <c r="M3248" t="str">
        <f>VLOOKUP(LEFT(A3248,FIND("-",A3248)-1),MASTER!A:C,3,FALSE())</f>
        <v>Sale</v>
      </c>
      <c r="N3248" t="str">
        <f t="shared" si="268"/>
        <v/>
      </c>
      <c r="O3248" t="str">
        <f t="shared" si="269"/>
        <v/>
      </c>
      <c r="P3248">
        <f t="shared" si="270"/>
        <v>0</v>
      </c>
      <c r="Q3248">
        <f t="shared" si="271"/>
        <v>0</v>
      </c>
      <c r="R3248">
        <f t="shared" si="272"/>
        <v>0</v>
      </c>
    </row>
    <row r="3249" spans="1:18" ht="15" customHeight="1">
      <c r="A3249" s="17" t="s">
        <v>308</v>
      </c>
      <c r="B3249" s="17" t="s">
        <v>288</v>
      </c>
      <c r="C3249" s="17" t="s">
        <v>48</v>
      </c>
      <c r="D3249" s="17" t="s">
        <v>53</v>
      </c>
      <c r="E3249" s="96" t="s">
        <v>38</v>
      </c>
      <c r="F3249" s="96" t="s">
        <v>38</v>
      </c>
      <c r="G3249" s="19">
        <v>0</v>
      </c>
      <c r="H3249" s="96" t="s">
        <v>38</v>
      </c>
      <c r="I3249" s="96" t="s">
        <v>38</v>
      </c>
      <c r="J3249" s="19">
        <v>5.67</v>
      </c>
      <c r="K3249" s="19">
        <v>0</v>
      </c>
      <c r="L3249" t="str">
        <f>VLOOKUP(LEFT(A3249,FIND("-",A3249)-1),MASTER!A:C,2,FALSE())</f>
        <v>Gold</v>
      </c>
      <c r="M3249" t="str">
        <f>VLOOKUP(LEFT(A3249,FIND("-",A3249)-1),MASTER!A:C,3,FALSE())</f>
        <v>Sale</v>
      </c>
      <c r="N3249" t="str">
        <f t="shared" si="268"/>
        <v/>
      </c>
      <c r="O3249" t="str">
        <f t="shared" si="269"/>
        <v/>
      </c>
      <c r="P3249">
        <f t="shared" si="270"/>
        <v>0</v>
      </c>
      <c r="Q3249">
        <f t="shared" si="271"/>
        <v>0</v>
      </c>
      <c r="R3249">
        <f t="shared" si="272"/>
        <v>0</v>
      </c>
    </row>
    <row r="3250" spans="1:18" ht="15" customHeight="1">
      <c r="A3250" s="17" t="s">
        <v>308</v>
      </c>
      <c r="B3250" s="17" t="s">
        <v>288</v>
      </c>
      <c r="C3250" s="17" t="s">
        <v>48</v>
      </c>
      <c r="D3250" s="17" t="s">
        <v>42</v>
      </c>
      <c r="E3250" s="96" t="s">
        <v>38</v>
      </c>
      <c r="F3250" s="96" t="s">
        <v>38</v>
      </c>
      <c r="G3250" s="19">
        <v>0.26</v>
      </c>
      <c r="H3250" s="96" t="s">
        <v>38</v>
      </c>
      <c r="I3250" s="96" t="s">
        <v>38</v>
      </c>
      <c r="J3250" s="19">
        <v>0</v>
      </c>
      <c r="K3250" s="19">
        <v>0</v>
      </c>
      <c r="L3250" t="str">
        <f>VLOOKUP(LEFT(A3250,FIND("-",A3250)-1),MASTER!A:C,2,FALSE())</f>
        <v>Gold</v>
      </c>
      <c r="M3250" t="str">
        <f>VLOOKUP(LEFT(A3250,FIND("-",A3250)-1),MASTER!A:C,3,FALSE())</f>
        <v>Sale</v>
      </c>
      <c r="N3250" t="str">
        <f t="shared" si="268"/>
        <v/>
      </c>
      <c r="O3250" t="str">
        <f t="shared" si="269"/>
        <v/>
      </c>
      <c r="P3250">
        <f t="shared" si="270"/>
        <v>0</v>
      </c>
      <c r="Q3250">
        <f t="shared" si="271"/>
        <v>0</v>
      </c>
      <c r="R3250">
        <f t="shared" si="272"/>
        <v>0</v>
      </c>
    </row>
    <row r="3251" spans="1:18" ht="15" customHeight="1">
      <c r="A3251" s="17" t="s">
        <v>308</v>
      </c>
      <c r="B3251" s="17" t="s">
        <v>288</v>
      </c>
      <c r="C3251" s="17" t="s">
        <v>48</v>
      </c>
      <c r="D3251" s="17" t="s">
        <v>43</v>
      </c>
      <c r="E3251" s="96" t="s">
        <v>38</v>
      </c>
      <c r="F3251" s="96" t="s">
        <v>38</v>
      </c>
      <c r="G3251" s="19">
        <v>5929</v>
      </c>
      <c r="H3251" s="96" t="s">
        <v>38</v>
      </c>
      <c r="I3251" s="96" t="s">
        <v>38</v>
      </c>
      <c r="J3251" s="19">
        <v>0</v>
      </c>
      <c r="K3251" s="19">
        <v>0</v>
      </c>
      <c r="L3251" t="str">
        <f>VLOOKUP(LEFT(A3251,FIND("-",A3251)-1),MASTER!A:C,2,FALSE())</f>
        <v>Gold</v>
      </c>
      <c r="M3251" t="str">
        <f>VLOOKUP(LEFT(A3251,FIND("-",A3251)-1),MASTER!A:C,3,FALSE())</f>
        <v>Sale</v>
      </c>
      <c r="N3251" t="str">
        <f t="shared" si="268"/>
        <v/>
      </c>
      <c r="O3251" t="str">
        <f t="shared" si="269"/>
        <v/>
      </c>
      <c r="P3251">
        <f t="shared" si="270"/>
        <v>0</v>
      </c>
      <c r="Q3251">
        <f t="shared" si="271"/>
        <v>0</v>
      </c>
      <c r="R3251">
        <f t="shared" si="272"/>
        <v>0</v>
      </c>
    </row>
    <row r="3252" spans="1:18" ht="15" customHeight="1">
      <c r="A3252" s="17" t="s">
        <v>310</v>
      </c>
      <c r="B3252" s="17" t="s">
        <v>288</v>
      </c>
      <c r="C3252" s="17" t="s">
        <v>48</v>
      </c>
      <c r="D3252" s="17" t="s">
        <v>49</v>
      </c>
      <c r="E3252" s="96" t="s">
        <v>38</v>
      </c>
      <c r="F3252" s="19">
        <v>0</v>
      </c>
      <c r="G3252" s="19">
        <v>0</v>
      </c>
      <c r="H3252" s="97">
        <v>3.496</v>
      </c>
      <c r="I3252" s="19">
        <v>6877.63</v>
      </c>
      <c r="J3252" s="19">
        <v>24044.2</v>
      </c>
      <c r="K3252" s="19">
        <v>24044.2</v>
      </c>
      <c r="L3252" t="str">
        <f>VLOOKUP(LEFT(A3252,FIND("-",A3252)-1),MASTER!A:C,2,FALSE())</f>
        <v>Gold</v>
      </c>
      <c r="M3252" t="str">
        <f>VLOOKUP(LEFT(A3252,FIND("-",A3252)-1),MASTER!A:C,3,FALSE())</f>
        <v>Sale</v>
      </c>
      <c r="N3252">
        <f t="shared" si="268"/>
        <v>3.496</v>
      </c>
      <c r="O3252">
        <f t="shared" si="269"/>
        <v>6877.63</v>
      </c>
      <c r="P3252">
        <f t="shared" si="270"/>
        <v>24044.194</v>
      </c>
      <c r="Q3252">
        <f t="shared" si="271"/>
        <v>24044.194</v>
      </c>
      <c r="R3252">
        <f t="shared" si="272"/>
        <v>0</v>
      </c>
    </row>
    <row r="3253" spans="1:18" ht="15" customHeight="1">
      <c r="A3253" s="17" t="s">
        <v>310</v>
      </c>
      <c r="B3253" s="17" t="s">
        <v>288</v>
      </c>
      <c r="C3253" s="17" t="s">
        <v>48</v>
      </c>
      <c r="D3253" s="17" t="s">
        <v>50</v>
      </c>
      <c r="E3253" s="96" t="s">
        <v>38</v>
      </c>
      <c r="F3253" s="96" t="s">
        <v>38</v>
      </c>
      <c r="G3253" s="19">
        <v>0</v>
      </c>
      <c r="H3253" s="96" t="s">
        <v>38</v>
      </c>
      <c r="I3253" s="96" t="s">
        <v>38</v>
      </c>
      <c r="J3253" s="19">
        <v>1237.97</v>
      </c>
      <c r="K3253" s="19">
        <v>1237.97</v>
      </c>
      <c r="L3253" t="str">
        <f>VLOOKUP(LEFT(A3253,FIND("-",A3253)-1),MASTER!A:C,2,FALSE())</f>
        <v>Gold</v>
      </c>
      <c r="M3253" t="str">
        <f>VLOOKUP(LEFT(A3253,FIND("-",A3253)-1),MASTER!A:C,3,FALSE())</f>
        <v>Sale</v>
      </c>
      <c r="N3253" t="str">
        <f t="shared" si="268"/>
        <v/>
      </c>
      <c r="O3253" t="str">
        <f t="shared" si="269"/>
        <v/>
      </c>
      <c r="P3253">
        <f t="shared" si="270"/>
        <v>0</v>
      </c>
      <c r="Q3253">
        <f t="shared" si="271"/>
        <v>0</v>
      </c>
      <c r="R3253">
        <f t="shared" si="272"/>
        <v>0</v>
      </c>
    </row>
    <row r="3254" spans="1:18" ht="15" customHeight="1">
      <c r="A3254" s="17" t="s">
        <v>310</v>
      </c>
      <c r="B3254" s="17" t="s">
        <v>288</v>
      </c>
      <c r="C3254" s="17" t="s">
        <v>48</v>
      </c>
      <c r="D3254" s="17" t="s">
        <v>52</v>
      </c>
      <c r="E3254" s="96" t="s">
        <v>38</v>
      </c>
      <c r="F3254" s="96" t="s">
        <v>38</v>
      </c>
      <c r="G3254" s="19">
        <v>0</v>
      </c>
      <c r="H3254" s="96" t="s">
        <v>38</v>
      </c>
      <c r="I3254" s="96" t="s">
        <v>38</v>
      </c>
      <c r="J3254" s="19">
        <v>360.66</v>
      </c>
      <c r="K3254" s="19">
        <v>0</v>
      </c>
      <c r="L3254" t="str">
        <f>VLOOKUP(LEFT(A3254,FIND("-",A3254)-1),MASTER!A:C,2,FALSE())</f>
        <v>Gold</v>
      </c>
      <c r="M3254" t="str">
        <f>VLOOKUP(LEFT(A3254,FIND("-",A3254)-1),MASTER!A:C,3,FALSE())</f>
        <v>Sale</v>
      </c>
      <c r="N3254" t="str">
        <f t="shared" si="268"/>
        <v/>
      </c>
      <c r="O3254" t="str">
        <f t="shared" si="269"/>
        <v/>
      </c>
      <c r="P3254">
        <f t="shared" si="270"/>
        <v>0</v>
      </c>
      <c r="Q3254">
        <f t="shared" si="271"/>
        <v>0</v>
      </c>
      <c r="R3254">
        <f t="shared" si="272"/>
        <v>0</v>
      </c>
    </row>
    <row r="3255" spans="1:18" ht="15" customHeight="1">
      <c r="A3255" s="17" t="s">
        <v>310</v>
      </c>
      <c r="B3255" s="17" t="s">
        <v>288</v>
      </c>
      <c r="C3255" s="17" t="s">
        <v>48</v>
      </c>
      <c r="D3255" s="17" t="s">
        <v>53</v>
      </c>
      <c r="E3255" s="96" t="s">
        <v>38</v>
      </c>
      <c r="F3255" s="96" t="s">
        <v>38</v>
      </c>
      <c r="G3255" s="19">
        <v>0</v>
      </c>
      <c r="H3255" s="96" t="s">
        <v>38</v>
      </c>
      <c r="I3255" s="96" t="s">
        <v>38</v>
      </c>
      <c r="J3255" s="19">
        <v>360.66</v>
      </c>
      <c r="K3255" s="19">
        <v>0</v>
      </c>
      <c r="L3255" t="str">
        <f>VLOOKUP(LEFT(A3255,FIND("-",A3255)-1),MASTER!A:C,2,FALSE())</f>
        <v>Gold</v>
      </c>
      <c r="M3255" t="str">
        <f>VLOOKUP(LEFT(A3255,FIND("-",A3255)-1),MASTER!A:C,3,FALSE())</f>
        <v>Sale</v>
      </c>
      <c r="N3255" t="str">
        <f t="shared" si="268"/>
        <v/>
      </c>
      <c r="O3255" t="str">
        <f t="shared" si="269"/>
        <v/>
      </c>
      <c r="P3255">
        <f t="shared" si="270"/>
        <v>0</v>
      </c>
      <c r="Q3255">
        <f t="shared" si="271"/>
        <v>0</v>
      </c>
      <c r="R3255">
        <f t="shared" si="272"/>
        <v>0</v>
      </c>
    </row>
    <row r="3256" spans="1:18" ht="15" customHeight="1">
      <c r="A3256" s="17" t="s">
        <v>310</v>
      </c>
      <c r="B3256" s="17" t="s">
        <v>288</v>
      </c>
      <c r="C3256" s="17" t="s">
        <v>48</v>
      </c>
      <c r="D3256" s="17" t="s">
        <v>52</v>
      </c>
      <c r="E3256" s="96" t="s">
        <v>38</v>
      </c>
      <c r="F3256" s="96" t="s">
        <v>38</v>
      </c>
      <c r="G3256" s="19">
        <v>0</v>
      </c>
      <c r="H3256" s="96" t="s">
        <v>38</v>
      </c>
      <c r="I3256" s="96" t="s">
        <v>38</v>
      </c>
      <c r="J3256" s="19">
        <v>18.57</v>
      </c>
      <c r="K3256" s="19">
        <v>0</v>
      </c>
      <c r="L3256" t="str">
        <f>VLOOKUP(LEFT(A3256,FIND("-",A3256)-1),MASTER!A:C,2,FALSE())</f>
        <v>Gold</v>
      </c>
      <c r="M3256" t="str">
        <f>VLOOKUP(LEFT(A3256,FIND("-",A3256)-1),MASTER!A:C,3,FALSE())</f>
        <v>Sale</v>
      </c>
      <c r="N3256" t="str">
        <f t="shared" si="268"/>
        <v/>
      </c>
      <c r="O3256" t="str">
        <f t="shared" si="269"/>
        <v/>
      </c>
      <c r="P3256">
        <f t="shared" si="270"/>
        <v>0</v>
      </c>
      <c r="Q3256">
        <f t="shared" si="271"/>
        <v>0</v>
      </c>
      <c r="R3256">
        <f t="shared" si="272"/>
        <v>0</v>
      </c>
    </row>
    <row r="3257" spans="1:18" ht="15" customHeight="1">
      <c r="A3257" s="17" t="s">
        <v>310</v>
      </c>
      <c r="B3257" s="17" t="s">
        <v>288</v>
      </c>
      <c r="C3257" s="17" t="s">
        <v>48</v>
      </c>
      <c r="D3257" s="17" t="s">
        <v>53</v>
      </c>
      <c r="E3257" s="96" t="s">
        <v>38</v>
      </c>
      <c r="F3257" s="96" t="s">
        <v>38</v>
      </c>
      <c r="G3257" s="19">
        <v>0</v>
      </c>
      <c r="H3257" s="96" t="s">
        <v>38</v>
      </c>
      <c r="I3257" s="96" t="s">
        <v>38</v>
      </c>
      <c r="J3257" s="19">
        <v>18.57</v>
      </c>
      <c r="K3257" s="19">
        <v>0</v>
      </c>
      <c r="L3257" t="str">
        <f>VLOOKUP(LEFT(A3257,FIND("-",A3257)-1),MASTER!A:C,2,FALSE())</f>
        <v>Gold</v>
      </c>
      <c r="M3257" t="str">
        <f>VLOOKUP(LEFT(A3257,FIND("-",A3257)-1),MASTER!A:C,3,FALSE())</f>
        <v>Sale</v>
      </c>
      <c r="N3257" t="str">
        <f t="shared" si="268"/>
        <v/>
      </c>
      <c r="O3257" t="str">
        <f t="shared" si="269"/>
        <v/>
      </c>
      <c r="P3257">
        <f t="shared" si="270"/>
        <v>0</v>
      </c>
      <c r="Q3257">
        <f t="shared" si="271"/>
        <v>0</v>
      </c>
      <c r="R3257">
        <f t="shared" si="272"/>
        <v>0</v>
      </c>
    </row>
    <row r="3258" spans="1:18" ht="15" customHeight="1">
      <c r="A3258" s="17" t="s">
        <v>310</v>
      </c>
      <c r="B3258" s="17" t="s">
        <v>288</v>
      </c>
      <c r="C3258" s="17" t="s">
        <v>48</v>
      </c>
      <c r="D3258" s="17" t="s">
        <v>42</v>
      </c>
      <c r="E3258" s="96" t="s">
        <v>38</v>
      </c>
      <c r="F3258" s="96" t="s">
        <v>38</v>
      </c>
      <c r="G3258" s="19">
        <v>0</v>
      </c>
      <c r="H3258" s="96" t="s">
        <v>38</v>
      </c>
      <c r="I3258" s="96" t="s">
        <v>38</v>
      </c>
      <c r="J3258" s="19">
        <v>0.37</v>
      </c>
      <c r="K3258" s="19">
        <v>0</v>
      </c>
      <c r="L3258" t="str">
        <f>VLOOKUP(LEFT(A3258,FIND("-",A3258)-1),MASTER!A:C,2,FALSE())</f>
        <v>Gold</v>
      </c>
      <c r="M3258" t="str">
        <f>VLOOKUP(LEFT(A3258,FIND("-",A3258)-1),MASTER!A:C,3,FALSE())</f>
        <v>Sale</v>
      </c>
      <c r="N3258" t="str">
        <f t="shared" si="268"/>
        <v/>
      </c>
      <c r="O3258" t="str">
        <f t="shared" si="269"/>
        <v/>
      </c>
      <c r="P3258">
        <f t="shared" si="270"/>
        <v>0</v>
      </c>
      <c r="Q3258">
        <f t="shared" si="271"/>
        <v>0</v>
      </c>
      <c r="R3258">
        <f t="shared" si="272"/>
        <v>0</v>
      </c>
    </row>
    <row r="3259" spans="1:18" ht="15" customHeight="1">
      <c r="A3259" s="17" t="s">
        <v>310</v>
      </c>
      <c r="B3259" s="17" t="s">
        <v>288</v>
      </c>
      <c r="C3259" s="17" t="s">
        <v>48</v>
      </c>
      <c r="D3259" s="17" t="s">
        <v>43</v>
      </c>
      <c r="E3259" s="96" t="s">
        <v>38</v>
      </c>
      <c r="F3259" s="96" t="s">
        <v>38</v>
      </c>
      <c r="G3259" s="19">
        <v>26041</v>
      </c>
      <c r="H3259" s="96" t="s">
        <v>38</v>
      </c>
      <c r="I3259" s="96" t="s">
        <v>38</v>
      </c>
      <c r="J3259" s="19">
        <v>0</v>
      </c>
      <c r="K3259" s="19">
        <v>0</v>
      </c>
      <c r="L3259" t="str">
        <f>VLOOKUP(LEFT(A3259,FIND("-",A3259)-1),MASTER!A:C,2,FALSE())</f>
        <v>Gold</v>
      </c>
      <c r="M3259" t="str">
        <f>VLOOKUP(LEFT(A3259,FIND("-",A3259)-1),MASTER!A:C,3,FALSE())</f>
        <v>Sale</v>
      </c>
      <c r="N3259" t="str">
        <f t="shared" si="268"/>
        <v/>
      </c>
      <c r="O3259" t="str">
        <f t="shared" si="269"/>
        <v/>
      </c>
      <c r="P3259">
        <f t="shared" si="270"/>
        <v>0</v>
      </c>
      <c r="Q3259">
        <f t="shared" si="271"/>
        <v>0</v>
      </c>
      <c r="R3259">
        <f t="shared" si="272"/>
        <v>0</v>
      </c>
    </row>
    <row r="3260" spans="1:18" ht="15" customHeight="1">
      <c r="A3260" s="17" t="s">
        <v>313</v>
      </c>
      <c r="B3260" s="17" t="s">
        <v>288</v>
      </c>
      <c r="C3260" s="17" t="s">
        <v>48</v>
      </c>
      <c r="D3260" s="17" t="s">
        <v>49</v>
      </c>
      <c r="E3260" s="96" t="s">
        <v>38</v>
      </c>
      <c r="F3260" s="19">
        <v>0</v>
      </c>
      <c r="G3260" s="19">
        <v>0</v>
      </c>
      <c r="H3260" s="97">
        <v>598.08900000000006</v>
      </c>
      <c r="I3260" s="19">
        <v>6877.63</v>
      </c>
      <c r="J3260" s="19">
        <v>2771789.61</v>
      </c>
      <c r="K3260" s="19">
        <v>2771789.61</v>
      </c>
      <c r="L3260" t="str">
        <f>VLOOKUP(LEFT(A3260,FIND("-",A3260)-1),MASTER!A:C,2,FALSE())</f>
        <v>Gold</v>
      </c>
      <c r="M3260" t="str">
        <f>VLOOKUP(LEFT(A3260,FIND("-",A3260)-1),MASTER!A:C,3,FALSE())</f>
        <v>Sale</v>
      </c>
      <c r="N3260">
        <f t="shared" si="268"/>
        <v>598.08900000000006</v>
      </c>
      <c r="O3260">
        <f t="shared" si="269"/>
        <v>6877.63</v>
      </c>
      <c r="P3260">
        <f t="shared" si="270"/>
        <v>4113434.8489999999</v>
      </c>
      <c r="Q3260">
        <f t="shared" si="271"/>
        <v>4113434.8489999999</v>
      </c>
      <c r="R3260">
        <f t="shared" si="272"/>
        <v>0</v>
      </c>
    </row>
    <row r="3261" spans="1:18" ht="15" customHeight="1">
      <c r="A3261" s="17" t="s">
        <v>313</v>
      </c>
      <c r="B3261" s="17" t="s">
        <v>288</v>
      </c>
      <c r="C3261" s="17" t="s">
        <v>48</v>
      </c>
      <c r="D3261" s="17" t="s">
        <v>50</v>
      </c>
      <c r="E3261" s="96" t="s">
        <v>38</v>
      </c>
      <c r="F3261" s="96" t="s">
        <v>38</v>
      </c>
      <c r="G3261" s="19">
        <v>0</v>
      </c>
      <c r="H3261" s="96" t="s">
        <v>38</v>
      </c>
      <c r="I3261" s="96" t="s">
        <v>38</v>
      </c>
      <c r="J3261" s="19">
        <v>107105.29</v>
      </c>
      <c r="K3261" s="19">
        <v>107105.29</v>
      </c>
      <c r="L3261" t="str">
        <f>VLOOKUP(LEFT(A3261,FIND("-",A3261)-1),MASTER!A:C,2,FALSE())</f>
        <v>Gold</v>
      </c>
      <c r="M3261" t="str">
        <f>VLOOKUP(LEFT(A3261,FIND("-",A3261)-1),MASTER!A:C,3,FALSE())</f>
        <v>Sale</v>
      </c>
      <c r="N3261" t="str">
        <f t="shared" si="268"/>
        <v/>
      </c>
      <c r="O3261" t="str">
        <f t="shared" si="269"/>
        <v/>
      </c>
      <c r="P3261">
        <f t="shared" si="270"/>
        <v>0</v>
      </c>
      <c r="Q3261">
        <f t="shared" si="271"/>
        <v>0</v>
      </c>
      <c r="R3261">
        <f t="shared" si="272"/>
        <v>0</v>
      </c>
    </row>
    <row r="3262" spans="1:18" ht="15" customHeight="1">
      <c r="A3262" s="17" t="s">
        <v>313</v>
      </c>
      <c r="B3262" s="17" t="s">
        <v>288</v>
      </c>
      <c r="C3262" s="17" t="s">
        <v>48</v>
      </c>
      <c r="D3262" s="17" t="s">
        <v>51</v>
      </c>
      <c r="E3262" s="96" t="s">
        <v>38</v>
      </c>
      <c r="F3262" s="96" t="s">
        <v>38</v>
      </c>
      <c r="G3262" s="19">
        <v>0</v>
      </c>
      <c r="H3262" s="96" t="s">
        <v>38</v>
      </c>
      <c r="I3262" s="96" t="s">
        <v>38</v>
      </c>
      <c r="J3262" s="19">
        <v>431.2</v>
      </c>
      <c r="K3262" s="19">
        <v>431.2</v>
      </c>
      <c r="L3262" t="str">
        <f>VLOOKUP(LEFT(A3262,FIND("-",A3262)-1),MASTER!A:C,2,FALSE())</f>
        <v>Gold</v>
      </c>
      <c r="M3262" t="str">
        <f>VLOOKUP(LEFT(A3262,FIND("-",A3262)-1),MASTER!A:C,3,FALSE())</f>
        <v>Sale</v>
      </c>
      <c r="N3262" t="str">
        <f t="shared" si="268"/>
        <v/>
      </c>
      <c r="O3262" t="str">
        <f t="shared" si="269"/>
        <v/>
      </c>
      <c r="P3262">
        <f t="shared" si="270"/>
        <v>0</v>
      </c>
      <c r="Q3262">
        <f t="shared" si="271"/>
        <v>0</v>
      </c>
      <c r="R3262">
        <f t="shared" si="272"/>
        <v>0</v>
      </c>
    </row>
    <row r="3263" spans="1:18" ht="15" customHeight="1">
      <c r="A3263" s="17" t="s">
        <v>313</v>
      </c>
      <c r="B3263" s="17" t="s">
        <v>288</v>
      </c>
      <c r="C3263" s="17" t="s">
        <v>48</v>
      </c>
      <c r="D3263" s="17" t="s">
        <v>57</v>
      </c>
      <c r="E3263" s="96" t="s">
        <v>38</v>
      </c>
      <c r="F3263" s="96" t="s">
        <v>38</v>
      </c>
      <c r="G3263" s="19">
        <v>0</v>
      </c>
      <c r="H3263" s="96" t="s">
        <v>38</v>
      </c>
      <c r="I3263" s="96" t="s">
        <v>38</v>
      </c>
      <c r="J3263" s="19">
        <v>1341617.1399999999</v>
      </c>
      <c r="K3263" s="19">
        <v>1341617.1399999999</v>
      </c>
      <c r="L3263" t="str">
        <f>VLOOKUP(LEFT(A3263,FIND("-",A3263)-1),MASTER!A:C,2,FALSE())</f>
        <v>Gold</v>
      </c>
      <c r="M3263" t="str">
        <f>VLOOKUP(LEFT(A3263,FIND("-",A3263)-1),MASTER!A:C,3,FALSE())</f>
        <v>Sale</v>
      </c>
      <c r="N3263" t="str">
        <f t="shared" si="268"/>
        <v/>
      </c>
      <c r="O3263" t="str">
        <f t="shared" si="269"/>
        <v/>
      </c>
      <c r="P3263">
        <f t="shared" si="270"/>
        <v>0</v>
      </c>
      <c r="Q3263">
        <f t="shared" si="271"/>
        <v>0</v>
      </c>
      <c r="R3263">
        <f t="shared" si="272"/>
        <v>0</v>
      </c>
    </row>
    <row r="3264" spans="1:18" ht="15" customHeight="1">
      <c r="A3264" s="17" t="s">
        <v>313</v>
      </c>
      <c r="B3264" s="17" t="s">
        <v>288</v>
      </c>
      <c r="C3264" s="17" t="s">
        <v>48</v>
      </c>
      <c r="D3264" s="17" t="s">
        <v>58</v>
      </c>
      <c r="E3264" s="96" t="s">
        <v>38</v>
      </c>
      <c r="F3264" s="96" t="s">
        <v>38</v>
      </c>
      <c r="G3264" s="19">
        <v>0</v>
      </c>
      <c r="H3264" s="96" t="s">
        <v>38</v>
      </c>
      <c r="I3264" s="96" t="s">
        <v>38</v>
      </c>
      <c r="J3264" s="19">
        <v>2689.21</v>
      </c>
      <c r="K3264" s="19">
        <v>2689.21</v>
      </c>
      <c r="L3264" t="str">
        <f>VLOOKUP(LEFT(A3264,FIND("-",A3264)-1),MASTER!A:C,2,FALSE())</f>
        <v>Gold</v>
      </c>
      <c r="M3264" t="str">
        <f>VLOOKUP(LEFT(A3264,FIND("-",A3264)-1),MASTER!A:C,3,FALSE())</f>
        <v>Sale</v>
      </c>
      <c r="N3264" t="str">
        <f t="shared" si="268"/>
        <v/>
      </c>
      <c r="O3264" t="str">
        <f t="shared" si="269"/>
        <v/>
      </c>
      <c r="P3264">
        <f t="shared" si="270"/>
        <v>0</v>
      </c>
      <c r="Q3264">
        <f t="shared" si="271"/>
        <v>0</v>
      </c>
      <c r="R3264">
        <f t="shared" si="272"/>
        <v>0</v>
      </c>
    </row>
    <row r="3265" spans="1:18" ht="15" customHeight="1">
      <c r="A3265" s="17" t="s">
        <v>313</v>
      </c>
      <c r="B3265" s="17" t="s">
        <v>288</v>
      </c>
      <c r="C3265" s="17" t="s">
        <v>48</v>
      </c>
      <c r="D3265" s="17" t="s">
        <v>59</v>
      </c>
      <c r="E3265" s="96" t="s">
        <v>38</v>
      </c>
      <c r="F3265" s="96" t="s">
        <v>38</v>
      </c>
      <c r="G3265" s="19">
        <v>0</v>
      </c>
      <c r="H3265" s="96" t="s">
        <v>38</v>
      </c>
      <c r="I3265" s="96" t="s">
        <v>38</v>
      </c>
      <c r="J3265" s="19">
        <v>180</v>
      </c>
      <c r="K3265" s="19">
        <v>180</v>
      </c>
      <c r="L3265" t="str">
        <f>VLOOKUP(LEFT(A3265,FIND("-",A3265)-1),MASTER!A:C,2,FALSE())</f>
        <v>Gold</v>
      </c>
      <c r="M3265" t="str">
        <f>VLOOKUP(LEFT(A3265,FIND("-",A3265)-1),MASTER!A:C,3,FALSE())</f>
        <v>Sale</v>
      </c>
      <c r="N3265" t="str">
        <f t="shared" si="268"/>
        <v/>
      </c>
      <c r="O3265" t="str">
        <f t="shared" si="269"/>
        <v/>
      </c>
      <c r="P3265">
        <f t="shared" si="270"/>
        <v>0</v>
      </c>
      <c r="Q3265">
        <f t="shared" si="271"/>
        <v>0</v>
      </c>
      <c r="R3265">
        <f t="shared" si="272"/>
        <v>0</v>
      </c>
    </row>
    <row r="3266" spans="1:18" ht="15" customHeight="1">
      <c r="A3266" s="17" t="s">
        <v>313</v>
      </c>
      <c r="B3266" s="17" t="s">
        <v>288</v>
      </c>
      <c r="C3266" s="17" t="s">
        <v>48</v>
      </c>
      <c r="D3266" s="17" t="s">
        <v>90</v>
      </c>
      <c r="E3266" s="96" t="s">
        <v>38</v>
      </c>
      <c r="F3266" s="96" t="s">
        <v>38</v>
      </c>
      <c r="G3266" s="19">
        <v>0</v>
      </c>
      <c r="H3266" s="96" t="s">
        <v>38</v>
      </c>
      <c r="I3266" s="96" t="s">
        <v>38</v>
      </c>
      <c r="J3266" s="19">
        <v>1425</v>
      </c>
      <c r="K3266" s="19">
        <v>1425</v>
      </c>
      <c r="L3266" t="str">
        <f>VLOOKUP(LEFT(A3266,FIND("-",A3266)-1),MASTER!A:C,2,FALSE())</f>
        <v>Gold</v>
      </c>
      <c r="M3266" t="str">
        <f>VLOOKUP(LEFT(A3266,FIND("-",A3266)-1),MASTER!A:C,3,FALSE())</f>
        <v>Sale</v>
      </c>
      <c r="N3266" t="str">
        <f t="shared" si="268"/>
        <v/>
      </c>
      <c r="O3266" t="str">
        <f t="shared" si="269"/>
        <v/>
      </c>
      <c r="P3266">
        <f t="shared" si="270"/>
        <v>0</v>
      </c>
      <c r="Q3266">
        <f t="shared" si="271"/>
        <v>0</v>
      </c>
      <c r="R3266">
        <f t="shared" si="272"/>
        <v>0</v>
      </c>
    </row>
    <row r="3267" spans="1:18" ht="15" customHeight="1">
      <c r="A3267" s="17" t="s">
        <v>313</v>
      </c>
      <c r="B3267" s="17" t="s">
        <v>288</v>
      </c>
      <c r="C3267" s="17" t="s">
        <v>48</v>
      </c>
      <c r="D3267" s="17" t="s">
        <v>52</v>
      </c>
      <c r="E3267" s="96" t="s">
        <v>38</v>
      </c>
      <c r="F3267" s="96" t="s">
        <v>38</v>
      </c>
      <c r="G3267" s="19">
        <v>0</v>
      </c>
      <c r="H3267" s="96" t="s">
        <v>38</v>
      </c>
      <c r="I3267" s="96" t="s">
        <v>38</v>
      </c>
      <c r="J3267" s="19">
        <v>41576.839999999997</v>
      </c>
      <c r="K3267" s="19">
        <v>0</v>
      </c>
      <c r="L3267" t="str">
        <f>VLOOKUP(LEFT(A3267,FIND("-",A3267)-1),MASTER!A:C,2,FALSE())</f>
        <v>Gold</v>
      </c>
      <c r="M3267" t="str">
        <f>VLOOKUP(LEFT(A3267,FIND("-",A3267)-1),MASTER!A:C,3,FALSE())</f>
        <v>Sale</v>
      </c>
      <c r="N3267" t="str">
        <f t="shared" si="268"/>
        <v/>
      </c>
      <c r="O3267" t="str">
        <f t="shared" si="269"/>
        <v/>
      </c>
      <c r="P3267">
        <f t="shared" si="270"/>
        <v>0</v>
      </c>
      <c r="Q3267">
        <f t="shared" si="271"/>
        <v>0</v>
      </c>
      <c r="R3267">
        <f t="shared" si="272"/>
        <v>0</v>
      </c>
    </row>
    <row r="3268" spans="1:18" ht="15" customHeight="1">
      <c r="A3268" s="17" t="s">
        <v>313</v>
      </c>
      <c r="B3268" s="17" t="s">
        <v>288</v>
      </c>
      <c r="C3268" s="17" t="s">
        <v>48</v>
      </c>
      <c r="D3268" s="17" t="s">
        <v>53</v>
      </c>
      <c r="E3268" s="96" t="s">
        <v>38</v>
      </c>
      <c r="F3268" s="96" t="s">
        <v>38</v>
      </c>
      <c r="G3268" s="19">
        <v>0</v>
      </c>
      <c r="H3268" s="96" t="s">
        <v>38</v>
      </c>
      <c r="I3268" s="96" t="s">
        <v>38</v>
      </c>
      <c r="J3268" s="19">
        <v>41576.839999999997</v>
      </c>
      <c r="K3268" s="19">
        <v>0</v>
      </c>
      <c r="L3268" t="str">
        <f>VLOOKUP(LEFT(A3268,FIND("-",A3268)-1),MASTER!A:C,2,FALSE())</f>
        <v>Gold</v>
      </c>
      <c r="M3268" t="str">
        <f>VLOOKUP(LEFT(A3268,FIND("-",A3268)-1),MASTER!A:C,3,FALSE())</f>
        <v>Sale</v>
      </c>
      <c r="N3268" t="str">
        <f t="shared" si="268"/>
        <v/>
      </c>
      <c r="O3268" t="str">
        <f t="shared" si="269"/>
        <v/>
      </c>
      <c r="P3268">
        <f t="shared" si="270"/>
        <v>0</v>
      </c>
      <c r="Q3268">
        <f t="shared" si="271"/>
        <v>0</v>
      </c>
      <c r="R3268">
        <f t="shared" si="272"/>
        <v>0</v>
      </c>
    </row>
    <row r="3269" spans="1:18" ht="15" customHeight="1">
      <c r="A3269" s="17" t="s">
        <v>313</v>
      </c>
      <c r="B3269" s="17" t="s">
        <v>288</v>
      </c>
      <c r="C3269" s="17" t="s">
        <v>48</v>
      </c>
      <c r="D3269" s="17" t="s">
        <v>52</v>
      </c>
      <c r="E3269" s="96" t="s">
        <v>38</v>
      </c>
      <c r="F3269" s="96" t="s">
        <v>38</v>
      </c>
      <c r="G3269" s="19">
        <v>0</v>
      </c>
      <c r="H3269" s="96" t="s">
        <v>38</v>
      </c>
      <c r="I3269" s="96" t="s">
        <v>38</v>
      </c>
      <c r="J3269" s="19">
        <v>1606.58</v>
      </c>
      <c r="K3269" s="19">
        <v>0</v>
      </c>
      <c r="L3269" t="str">
        <f>VLOOKUP(LEFT(A3269,FIND("-",A3269)-1),MASTER!A:C,2,FALSE())</f>
        <v>Gold</v>
      </c>
      <c r="M3269" t="str">
        <f>VLOOKUP(LEFT(A3269,FIND("-",A3269)-1),MASTER!A:C,3,FALSE())</f>
        <v>Sale</v>
      </c>
      <c r="N3269" t="str">
        <f t="shared" si="268"/>
        <v/>
      </c>
      <c r="O3269" t="str">
        <f t="shared" si="269"/>
        <v/>
      </c>
      <c r="P3269">
        <f t="shared" si="270"/>
        <v>0</v>
      </c>
      <c r="Q3269">
        <f t="shared" si="271"/>
        <v>0</v>
      </c>
      <c r="R3269">
        <f t="shared" si="272"/>
        <v>0</v>
      </c>
    </row>
    <row r="3270" spans="1:18" ht="15" customHeight="1">
      <c r="A3270" s="17" t="s">
        <v>313</v>
      </c>
      <c r="B3270" s="17" t="s">
        <v>288</v>
      </c>
      <c r="C3270" s="17" t="s">
        <v>48</v>
      </c>
      <c r="D3270" s="17" t="s">
        <v>53</v>
      </c>
      <c r="E3270" s="96" t="s">
        <v>38</v>
      </c>
      <c r="F3270" s="96" t="s">
        <v>38</v>
      </c>
      <c r="G3270" s="19">
        <v>0</v>
      </c>
      <c r="H3270" s="96" t="s">
        <v>38</v>
      </c>
      <c r="I3270" s="96" t="s">
        <v>38</v>
      </c>
      <c r="J3270" s="19">
        <v>1606.58</v>
      </c>
      <c r="K3270" s="19">
        <v>0</v>
      </c>
      <c r="L3270" t="str">
        <f>VLOOKUP(LEFT(A3270,FIND("-",A3270)-1),MASTER!A:C,2,FALSE())</f>
        <v>Gold</v>
      </c>
      <c r="M3270" t="str">
        <f>VLOOKUP(LEFT(A3270,FIND("-",A3270)-1),MASTER!A:C,3,FALSE())</f>
        <v>Sale</v>
      </c>
      <c r="N3270" t="str">
        <f t="shared" si="268"/>
        <v/>
      </c>
      <c r="O3270" t="str">
        <f t="shared" si="269"/>
        <v/>
      </c>
      <c r="P3270">
        <f t="shared" si="270"/>
        <v>0</v>
      </c>
      <c r="Q3270">
        <f t="shared" si="271"/>
        <v>0</v>
      </c>
      <c r="R3270">
        <f t="shared" si="272"/>
        <v>0</v>
      </c>
    </row>
    <row r="3271" spans="1:18" ht="15" customHeight="1">
      <c r="A3271" s="17" t="s">
        <v>313</v>
      </c>
      <c r="B3271" s="17" t="s">
        <v>288</v>
      </c>
      <c r="C3271" s="17" t="s">
        <v>48</v>
      </c>
      <c r="D3271" s="17" t="s">
        <v>54</v>
      </c>
      <c r="E3271" s="96" t="s">
        <v>38</v>
      </c>
      <c r="F3271" s="96" t="s">
        <v>38</v>
      </c>
      <c r="G3271" s="19">
        <v>0</v>
      </c>
      <c r="H3271" s="96" t="s">
        <v>38</v>
      </c>
      <c r="I3271" s="96" t="s">
        <v>38</v>
      </c>
      <c r="J3271" s="19">
        <v>6.47</v>
      </c>
      <c r="K3271" s="19">
        <v>0</v>
      </c>
      <c r="L3271" t="str">
        <f>VLOOKUP(LEFT(A3271,FIND("-",A3271)-1),MASTER!A:C,2,FALSE())</f>
        <v>Gold</v>
      </c>
      <c r="M3271" t="str">
        <f>VLOOKUP(LEFT(A3271,FIND("-",A3271)-1),MASTER!A:C,3,FALSE())</f>
        <v>Sale</v>
      </c>
      <c r="N3271" t="str">
        <f t="shared" si="268"/>
        <v/>
      </c>
      <c r="O3271" t="str">
        <f t="shared" si="269"/>
        <v/>
      </c>
      <c r="P3271">
        <f t="shared" si="270"/>
        <v>0</v>
      </c>
      <c r="Q3271">
        <f t="shared" si="271"/>
        <v>0</v>
      </c>
      <c r="R3271">
        <f t="shared" si="272"/>
        <v>0</v>
      </c>
    </row>
    <row r="3272" spans="1:18" ht="15" customHeight="1">
      <c r="A3272" s="17" t="s">
        <v>313</v>
      </c>
      <c r="B3272" s="17" t="s">
        <v>288</v>
      </c>
      <c r="C3272" s="17" t="s">
        <v>48</v>
      </c>
      <c r="D3272" s="17" t="s">
        <v>55</v>
      </c>
      <c r="E3272" s="96" t="s">
        <v>38</v>
      </c>
      <c r="F3272" s="96" t="s">
        <v>38</v>
      </c>
      <c r="G3272" s="19">
        <v>0</v>
      </c>
      <c r="H3272" s="96" t="s">
        <v>38</v>
      </c>
      <c r="I3272" s="96" t="s">
        <v>38</v>
      </c>
      <c r="J3272" s="19">
        <v>6.47</v>
      </c>
      <c r="K3272" s="19">
        <v>0</v>
      </c>
      <c r="L3272" t="str">
        <f>VLOOKUP(LEFT(A3272,FIND("-",A3272)-1),MASTER!A:C,2,FALSE())</f>
        <v>Gold</v>
      </c>
      <c r="M3272" t="str">
        <f>VLOOKUP(LEFT(A3272,FIND("-",A3272)-1),MASTER!A:C,3,FALSE())</f>
        <v>Sale</v>
      </c>
      <c r="N3272" t="str">
        <f t="shared" si="268"/>
        <v/>
      </c>
      <c r="O3272" t="str">
        <f t="shared" si="269"/>
        <v/>
      </c>
      <c r="P3272">
        <f t="shared" si="270"/>
        <v>0</v>
      </c>
      <c r="Q3272">
        <f t="shared" si="271"/>
        <v>0</v>
      </c>
      <c r="R3272">
        <f t="shared" si="272"/>
        <v>0</v>
      </c>
    </row>
    <row r="3273" spans="1:18" ht="15" customHeight="1">
      <c r="A3273" s="17" t="s">
        <v>313</v>
      </c>
      <c r="B3273" s="17" t="s">
        <v>288</v>
      </c>
      <c r="C3273" s="17" t="s">
        <v>48</v>
      </c>
      <c r="D3273" s="17" t="s">
        <v>60</v>
      </c>
      <c r="E3273" s="96" t="s">
        <v>38</v>
      </c>
      <c r="F3273" s="96" t="s">
        <v>38</v>
      </c>
      <c r="G3273" s="19">
        <v>0</v>
      </c>
      <c r="H3273" s="96" t="s">
        <v>38</v>
      </c>
      <c r="I3273" s="96" t="s">
        <v>38</v>
      </c>
      <c r="J3273" s="19">
        <v>20124.259999999998</v>
      </c>
      <c r="K3273" s="19">
        <v>0</v>
      </c>
      <c r="L3273" t="str">
        <f>VLOOKUP(LEFT(A3273,FIND("-",A3273)-1),MASTER!A:C,2,FALSE())</f>
        <v>Gold</v>
      </c>
      <c r="M3273" t="str">
        <f>VLOOKUP(LEFT(A3273,FIND("-",A3273)-1),MASTER!A:C,3,FALSE())</f>
        <v>Sale</v>
      </c>
      <c r="N3273" t="str">
        <f t="shared" si="268"/>
        <v/>
      </c>
      <c r="O3273" t="str">
        <f t="shared" si="269"/>
        <v/>
      </c>
      <c r="P3273">
        <f t="shared" si="270"/>
        <v>0</v>
      </c>
      <c r="Q3273">
        <f t="shared" si="271"/>
        <v>0</v>
      </c>
      <c r="R3273">
        <f t="shared" si="272"/>
        <v>0</v>
      </c>
    </row>
    <row r="3274" spans="1:18" ht="15" customHeight="1">
      <c r="A3274" s="17" t="s">
        <v>313</v>
      </c>
      <c r="B3274" s="17" t="s">
        <v>288</v>
      </c>
      <c r="C3274" s="17" t="s">
        <v>48</v>
      </c>
      <c r="D3274" s="17" t="s">
        <v>61</v>
      </c>
      <c r="E3274" s="96" t="s">
        <v>38</v>
      </c>
      <c r="F3274" s="96" t="s">
        <v>38</v>
      </c>
      <c r="G3274" s="19">
        <v>0</v>
      </c>
      <c r="H3274" s="96" t="s">
        <v>38</v>
      </c>
      <c r="I3274" s="96" t="s">
        <v>38</v>
      </c>
      <c r="J3274" s="19">
        <v>20124.259999999998</v>
      </c>
      <c r="K3274" s="19">
        <v>0</v>
      </c>
      <c r="L3274" t="str">
        <f>VLOOKUP(LEFT(A3274,FIND("-",A3274)-1),MASTER!A:C,2,FALSE())</f>
        <v>Gold</v>
      </c>
      <c r="M3274" t="str">
        <f>VLOOKUP(LEFT(A3274,FIND("-",A3274)-1),MASTER!A:C,3,FALSE())</f>
        <v>Sale</v>
      </c>
      <c r="N3274" t="str">
        <f t="shared" si="268"/>
        <v/>
      </c>
      <c r="O3274" t="str">
        <f t="shared" si="269"/>
        <v/>
      </c>
      <c r="P3274">
        <f t="shared" si="270"/>
        <v>0</v>
      </c>
      <c r="Q3274">
        <f t="shared" si="271"/>
        <v>0</v>
      </c>
      <c r="R3274">
        <f t="shared" si="272"/>
        <v>0</v>
      </c>
    </row>
    <row r="3275" spans="1:18" ht="15" customHeight="1">
      <c r="A3275" s="17" t="s">
        <v>313</v>
      </c>
      <c r="B3275" s="17" t="s">
        <v>288</v>
      </c>
      <c r="C3275" s="17" t="s">
        <v>48</v>
      </c>
      <c r="D3275" s="17" t="s">
        <v>60</v>
      </c>
      <c r="E3275" s="96" t="s">
        <v>38</v>
      </c>
      <c r="F3275" s="96" t="s">
        <v>38</v>
      </c>
      <c r="G3275" s="19">
        <v>0</v>
      </c>
      <c r="H3275" s="96" t="s">
        <v>38</v>
      </c>
      <c r="I3275" s="96" t="s">
        <v>38</v>
      </c>
      <c r="J3275" s="19">
        <v>40.340000000000003</v>
      </c>
      <c r="K3275" s="19">
        <v>0</v>
      </c>
      <c r="L3275" t="str">
        <f>VLOOKUP(LEFT(A3275,FIND("-",A3275)-1),MASTER!A:C,2,FALSE())</f>
        <v>Gold</v>
      </c>
      <c r="M3275" t="str">
        <f>VLOOKUP(LEFT(A3275,FIND("-",A3275)-1),MASTER!A:C,3,FALSE())</f>
        <v>Sale</v>
      </c>
      <c r="N3275" t="str">
        <f t="shared" si="268"/>
        <v/>
      </c>
      <c r="O3275" t="str">
        <f t="shared" si="269"/>
        <v/>
      </c>
      <c r="P3275">
        <f t="shared" si="270"/>
        <v>0</v>
      </c>
      <c r="Q3275">
        <f t="shared" si="271"/>
        <v>0</v>
      </c>
      <c r="R3275">
        <f t="shared" si="272"/>
        <v>0</v>
      </c>
    </row>
    <row r="3276" spans="1:18" ht="15" customHeight="1">
      <c r="A3276" s="17" t="s">
        <v>313</v>
      </c>
      <c r="B3276" s="17" t="s">
        <v>288</v>
      </c>
      <c r="C3276" s="17" t="s">
        <v>48</v>
      </c>
      <c r="D3276" s="17" t="s">
        <v>61</v>
      </c>
      <c r="E3276" s="96" t="s">
        <v>38</v>
      </c>
      <c r="F3276" s="96" t="s">
        <v>38</v>
      </c>
      <c r="G3276" s="19">
        <v>0</v>
      </c>
      <c r="H3276" s="96" t="s">
        <v>38</v>
      </c>
      <c r="I3276" s="96" t="s">
        <v>38</v>
      </c>
      <c r="J3276" s="19">
        <v>40.340000000000003</v>
      </c>
      <c r="K3276" s="19">
        <v>0</v>
      </c>
      <c r="L3276" t="str">
        <f>VLOOKUP(LEFT(A3276,FIND("-",A3276)-1),MASTER!A:C,2,FALSE())</f>
        <v>Gold</v>
      </c>
      <c r="M3276" t="str">
        <f>VLOOKUP(LEFT(A3276,FIND("-",A3276)-1),MASTER!A:C,3,FALSE())</f>
        <v>Sale</v>
      </c>
      <c r="N3276" t="str">
        <f t="shared" si="268"/>
        <v/>
      </c>
      <c r="O3276" t="str">
        <f t="shared" si="269"/>
        <v/>
      </c>
      <c r="P3276">
        <f t="shared" si="270"/>
        <v>0</v>
      </c>
      <c r="Q3276">
        <f t="shared" si="271"/>
        <v>0</v>
      </c>
      <c r="R3276">
        <f t="shared" si="272"/>
        <v>0</v>
      </c>
    </row>
    <row r="3277" spans="1:18" ht="15" customHeight="1">
      <c r="A3277" s="17" t="s">
        <v>313</v>
      </c>
      <c r="B3277" s="17" t="s">
        <v>288</v>
      </c>
      <c r="C3277" s="17" t="s">
        <v>48</v>
      </c>
      <c r="D3277" s="17" t="s">
        <v>60</v>
      </c>
      <c r="E3277" s="96" t="s">
        <v>38</v>
      </c>
      <c r="F3277" s="96" t="s">
        <v>38</v>
      </c>
      <c r="G3277" s="19">
        <v>0</v>
      </c>
      <c r="H3277" s="96" t="s">
        <v>38</v>
      </c>
      <c r="I3277" s="96" t="s">
        <v>38</v>
      </c>
      <c r="J3277" s="19">
        <v>2.7</v>
      </c>
      <c r="K3277" s="19">
        <v>0</v>
      </c>
      <c r="L3277" t="str">
        <f>VLOOKUP(LEFT(A3277,FIND("-",A3277)-1),MASTER!A:C,2,FALSE())</f>
        <v>Gold</v>
      </c>
      <c r="M3277" t="str">
        <f>VLOOKUP(LEFT(A3277,FIND("-",A3277)-1),MASTER!A:C,3,FALSE())</f>
        <v>Sale</v>
      </c>
      <c r="N3277" t="str">
        <f t="shared" si="268"/>
        <v/>
      </c>
      <c r="O3277" t="str">
        <f t="shared" si="269"/>
        <v/>
      </c>
      <c r="P3277">
        <f t="shared" si="270"/>
        <v>0</v>
      </c>
      <c r="Q3277">
        <f t="shared" si="271"/>
        <v>0</v>
      </c>
      <c r="R3277">
        <f t="shared" si="272"/>
        <v>0</v>
      </c>
    </row>
    <row r="3278" spans="1:18" ht="15" customHeight="1">
      <c r="A3278" s="17" t="s">
        <v>313</v>
      </c>
      <c r="B3278" s="17" t="s">
        <v>288</v>
      </c>
      <c r="C3278" s="17" t="s">
        <v>48</v>
      </c>
      <c r="D3278" s="17" t="s">
        <v>61</v>
      </c>
      <c r="E3278" s="96" t="s">
        <v>38</v>
      </c>
      <c r="F3278" s="96" t="s">
        <v>38</v>
      </c>
      <c r="G3278" s="19">
        <v>0</v>
      </c>
      <c r="H3278" s="96" t="s">
        <v>38</v>
      </c>
      <c r="I3278" s="96" t="s">
        <v>38</v>
      </c>
      <c r="J3278" s="19">
        <v>2.7</v>
      </c>
      <c r="K3278" s="19">
        <v>0</v>
      </c>
      <c r="L3278" t="str">
        <f>VLOOKUP(LEFT(A3278,FIND("-",A3278)-1),MASTER!A:C,2,FALSE())</f>
        <v>Gold</v>
      </c>
      <c r="M3278" t="str">
        <f>VLOOKUP(LEFT(A3278,FIND("-",A3278)-1),MASTER!A:C,3,FALSE())</f>
        <v>Sale</v>
      </c>
      <c r="N3278" t="str">
        <f t="shared" ref="N3278:N3341" si="273">IF(M3278="SALE",H3278,IF(M3278="Purchase",E3278,"False"))</f>
        <v/>
      </c>
      <c r="O3278" t="str">
        <f t="shared" ref="O3278:O3341" si="274">IF(M3278="SALE",I3278,IF(M3278="Purchase",F3278,"False"))</f>
        <v/>
      </c>
      <c r="P3278">
        <f t="shared" ref="P3278:P3341" si="275">IF(AND(N3278="",O3278=""),0,ROUND(N3278*O3278,3))</f>
        <v>0</v>
      </c>
      <c r="Q3278">
        <f t="shared" ref="Q3278:Q3341" si="276">IF(M3278="SALE",P3278,IF(M3278="Purchase",0,"FALSE"))</f>
        <v>0</v>
      </c>
      <c r="R3278">
        <f t="shared" ref="R3278:R3341" si="277">IF(M3278="Purchase",P3278,IF(M3278="Sale",0,"FALSE"))</f>
        <v>0</v>
      </c>
    </row>
    <row r="3279" spans="1:18" ht="15" customHeight="1">
      <c r="A3279" s="17" t="s">
        <v>313</v>
      </c>
      <c r="B3279" s="17" t="s">
        <v>288</v>
      </c>
      <c r="C3279" s="17" t="s">
        <v>48</v>
      </c>
      <c r="D3279" s="17" t="s">
        <v>52</v>
      </c>
      <c r="E3279" s="96" t="s">
        <v>38</v>
      </c>
      <c r="F3279" s="96" t="s">
        <v>38</v>
      </c>
      <c r="G3279" s="19">
        <v>0</v>
      </c>
      <c r="H3279" s="96" t="s">
        <v>38</v>
      </c>
      <c r="I3279" s="96" t="s">
        <v>38</v>
      </c>
      <c r="J3279" s="19">
        <v>21.38</v>
      </c>
      <c r="K3279" s="19">
        <v>0</v>
      </c>
      <c r="L3279" t="str">
        <f>VLOOKUP(LEFT(A3279,FIND("-",A3279)-1),MASTER!A:C,2,FALSE())</f>
        <v>Gold</v>
      </c>
      <c r="M3279" t="str">
        <f>VLOOKUP(LEFT(A3279,FIND("-",A3279)-1),MASTER!A:C,3,FALSE())</f>
        <v>Sale</v>
      </c>
      <c r="N3279" t="str">
        <f t="shared" si="273"/>
        <v/>
      </c>
      <c r="O3279" t="str">
        <f t="shared" si="274"/>
        <v/>
      </c>
      <c r="P3279">
        <f t="shared" si="275"/>
        <v>0</v>
      </c>
      <c r="Q3279">
        <f t="shared" si="276"/>
        <v>0</v>
      </c>
      <c r="R3279">
        <f t="shared" si="277"/>
        <v>0</v>
      </c>
    </row>
    <row r="3280" spans="1:18" ht="15" customHeight="1">
      <c r="A3280" s="17" t="s">
        <v>313</v>
      </c>
      <c r="B3280" s="17" t="s">
        <v>288</v>
      </c>
      <c r="C3280" s="17" t="s">
        <v>48</v>
      </c>
      <c r="D3280" s="17" t="s">
        <v>53</v>
      </c>
      <c r="E3280" s="96" t="s">
        <v>38</v>
      </c>
      <c r="F3280" s="96" t="s">
        <v>38</v>
      </c>
      <c r="G3280" s="19">
        <v>0</v>
      </c>
      <c r="H3280" s="96" t="s">
        <v>38</v>
      </c>
      <c r="I3280" s="96" t="s">
        <v>38</v>
      </c>
      <c r="J3280" s="19">
        <v>21.38</v>
      </c>
      <c r="K3280" s="19">
        <v>0</v>
      </c>
      <c r="L3280" t="str">
        <f>VLOOKUP(LEFT(A3280,FIND("-",A3280)-1),MASTER!A:C,2,FALSE())</f>
        <v>Gold</v>
      </c>
      <c r="M3280" t="str">
        <f>VLOOKUP(LEFT(A3280,FIND("-",A3280)-1),MASTER!A:C,3,FALSE())</f>
        <v>Sale</v>
      </c>
      <c r="N3280" t="str">
        <f t="shared" si="273"/>
        <v/>
      </c>
      <c r="O3280" t="str">
        <f t="shared" si="274"/>
        <v/>
      </c>
      <c r="P3280">
        <f t="shared" si="275"/>
        <v>0</v>
      </c>
      <c r="Q3280">
        <f t="shared" si="276"/>
        <v>0</v>
      </c>
      <c r="R3280">
        <f t="shared" si="277"/>
        <v>0</v>
      </c>
    </row>
    <row r="3281" spans="1:18" ht="15" customHeight="1">
      <c r="A3281" s="17" t="s">
        <v>313</v>
      </c>
      <c r="B3281" s="17" t="s">
        <v>288</v>
      </c>
      <c r="C3281" s="17" t="s">
        <v>48</v>
      </c>
      <c r="D3281" s="17" t="s">
        <v>42</v>
      </c>
      <c r="E3281" s="96" t="s">
        <v>38</v>
      </c>
      <c r="F3281" s="96" t="s">
        <v>38</v>
      </c>
      <c r="G3281" s="19">
        <v>0</v>
      </c>
      <c r="H3281" s="96" t="s">
        <v>38</v>
      </c>
      <c r="I3281" s="96" t="s">
        <v>38</v>
      </c>
      <c r="J3281" s="19">
        <v>0.41</v>
      </c>
      <c r="K3281" s="19">
        <v>0</v>
      </c>
      <c r="L3281" t="str">
        <f>VLOOKUP(LEFT(A3281,FIND("-",A3281)-1),MASTER!A:C,2,FALSE())</f>
        <v>Gold</v>
      </c>
      <c r="M3281" t="str">
        <f>VLOOKUP(LEFT(A3281,FIND("-",A3281)-1),MASTER!A:C,3,FALSE())</f>
        <v>Sale</v>
      </c>
      <c r="N3281" t="str">
        <f t="shared" si="273"/>
        <v/>
      </c>
      <c r="O3281" t="str">
        <f t="shared" si="274"/>
        <v/>
      </c>
      <c r="P3281">
        <f t="shared" si="275"/>
        <v>0</v>
      </c>
      <c r="Q3281">
        <f t="shared" si="276"/>
        <v>0</v>
      </c>
      <c r="R3281">
        <f t="shared" si="277"/>
        <v>0</v>
      </c>
    </row>
    <row r="3282" spans="1:18" ht="15" customHeight="1">
      <c r="A3282" s="17" t="s">
        <v>313</v>
      </c>
      <c r="B3282" s="17" t="s">
        <v>288</v>
      </c>
      <c r="C3282" s="17" t="s">
        <v>48</v>
      </c>
      <c r="D3282" s="17" t="s">
        <v>43</v>
      </c>
      <c r="E3282" s="96" t="s">
        <v>38</v>
      </c>
      <c r="F3282" s="96" t="s">
        <v>38</v>
      </c>
      <c r="G3282" s="19">
        <v>4351995</v>
      </c>
      <c r="H3282" s="96" t="s">
        <v>38</v>
      </c>
      <c r="I3282" s="96" t="s">
        <v>38</v>
      </c>
      <c r="J3282" s="19">
        <v>0</v>
      </c>
      <c r="K3282" s="19">
        <v>0</v>
      </c>
      <c r="L3282" t="str">
        <f>VLOOKUP(LEFT(A3282,FIND("-",A3282)-1),MASTER!A:C,2,FALSE())</f>
        <v>Gold</v>
      </c>
      <c r="M3282" t="str">
        <f>VLOOKUP(LEFT(A3282,FIND("-",A3282)-1),MASTER!A:C,3,FALSE())</f>
        <v>Sale</v>
      </c>
      <c r="N3282" t="str">
        <f t="shared" si="273"/>
        <v/>
      </c>
      <c r="O3282" t="str">
        <f t="shared" si="274"/>
        <v/>
      </c>
      <c r="P3282">
        <f t="shared" si="275"/>
        <v>0</v>
      </c>
      <c r="Q3282">
        <f t="shared" si="276"/>
        <v>0</v>
      </c>
      <c r="R3282">
        <f t="shared" si="277"/>
        <v>0</v>
      </c>
    </row>
    <row r="3283" spans="1:18" ht="15" customHeight="1">
      <c r="A3283" s="17" t="s">
        <v>315</v>
      </c>
      <c r="B3283" s="17" t="s">
        <v>288</v>
      </c>
      <c r="C3283" s="17" t="s">
        <v>48</v>
      </c>
      <c r="D3283" s="17" t="s">
        <v>49</v>
      </c>
      <c r="E3283" s="96" t="s">
        <v>38</v>
      </c>
      <c r="F3283" s="19">
        <v>0</v>
      </c>
      <c r="G3283" s="19">
        <v>0</v>
      </c>
      <c r="H3283" s="97">
        <v>919.75099999999998</v>
      </c>
      <c r="I3283" s="19">
        <v>6877.63</v>
      </c>
      <c r="J3283" s="19">
        <v>4307402.2</v>
      </c>
      <c r="K3283" s="19">
        <v>4307402.2</v>
      </c>
      <c r="L3283" t="str">
        <f>VLOOKUP(LEFT(A3283,FIND("-",A3283)-1),MASTER!A:C,2,FALSE())</f>
        <v>Gold</v>
      </c>
      <c r="M3283" t="str">
        <f>VLOOKUP(LEFT(A3283,FIND("-",A3283)-1),MASTER!A:C,3,FALSE())</f>
        <v>Sale</v>
      </c>
      <c r="N3283">
        <f t="shared" si="273"/>
        <v>919.75099999999998</v>
      </c>
      <c r="O3283">
        <f t="shared" si="274"/>
        <v>6877.63</v>
      </c>
      <c r="P3283">
        <f t="shared" si="275"/>
        <v>6325707.0700000003</v>
      </c>
      <c r="Q3283">
        <f t="shared" si="276"/>
        <v>6325707.0700000003</v>
      </c>
      <c r="R3283">
        <f t="shared" si="277"/>
        <v>0</v>
      </c>
    </row>
    <row r="3284" spans="1:18" ht="15" customHeight="1">
      <c r="A3284" s="17" t="s">
        <v>315</v>
      </c>
      <c r="B3284" s="17" t="s">
        <v>288</v>
      </c>
      <c r="C3284" s="17" t="s">
        <v>48</v>
      </c>
      <c r="D3284" s="17" t="s">
        <v>50</v>
      </c>
      <c r="E3284" s="96" t="s">
        <v>38</v>
      </c>
      <c r="F3284" s="96" t="s">
        <v>38</v>
      </c>
      <c r="G3284" s="19">
        <v>0</v>
      </c>
      <c r="H3284" s="96" t="s">
        <v>38</v>
      </c>
      <c r="I3284" s="96" t="s">
        <v>38</v>
      </c>
      <c r="J3284" s="19">
        <v>180971.06</v>
      </c>
      <c r="K3284" s="19">
        <v>180971.06</v>
      </c>
      <c r="L3284" t="str">
        <f>VLOOKUP(LEFT(A3284,FIND("-",A3284)-1),MASTER!A:C,2,FALSE())</f>
        <v>Gold</v>
      </c>
      <c r="M3284" t="str">
        <f>VLOOKUP(LEFT(A3284,FIND("-",A3284)-1),MASTER!A:C,3,FALSE())</f>
        <v>Sale</v>
      </c>
      <c r="N3284" t="str">
        <f t="shared" si="273"/>
        <v/>
      </c>
      <c r="O3284" t="str">
        <f t="shared" si="274"/>
        <v/>
      </c>
      <c r="P3284">
        <f t="shared" si="275"/>
        <v>0</v>
      </c>
      <c r="Q3284">
        <f t="shared" si="276"/>
        <v>0</v>
      </c>
      <c r="R3284">
        <f t="shared" si="277"/>
        <v>0</v>
      </c>
    </row>
    <row r="3285" spans="1:18" ht="15" customHeight="1">
      <c r="A3285" s="17" t="s">
        <v>315</v>
      </c>
      <c r="B3285" s="17" t="s">
        <v>288</v>
      </c>
      <c r="C3285" s="17" t="s">
        <v>48</v>
      </c>
      <c r="D3285" s="17" t="s">
        <v>51</v>
      </c>
      <c r="E3285" s="96" t="s">
        <v>38</v>
      </c>
      <c r="F3285" s="96" t="s">
        <v>38</v>
      </c>
      <c r="G3285" s="19">
        <v>0</v>
      </c>
      <c r="H3285" s="96" t="s">
        <v>38</v>
      </c>
      <c r="I3285" s="96" t="s">
        <v>38</v>
      </c>
      <c r="J3285" s="19">
        <v>1169.1400000000001</v>
      </c>
      <c r="K3285" s="19">
        <v>1169.1400000000001</v>
      </c>
      <c r="L3285" t="str">
        <f>VLOOKUP(LEFT(A3285,FIND("-",A3285)-1),MASTER!A:C,2,FALSE())</f>
        <v>Gold</v>
      </c>
      <c r="M3285" t="str">
        <f>VLOOKUP(LEFT(A3285,FIND("-",A3285)-1),MASTER!A:C,3,FALSE())</f>
        <v>Sale</v>
      </c>
      <c r="N3285" t="str">
        <f t="shared" si="273"/>
        <v/>
      </c>
      <c r="O3285" t="str">
        <f t="shared" si="274"/>
        <v/>
      </c>
      <c r="P3285">
        <f t="shared" si="275"/>
        <v>0</v>
      </c>
      <c r="Q3285">
        <f t="shared" si="276"/>
        <v>0</v>
      </c>
      <c r="R3285">
        <f t="shared" si="277"/>
        <v>0</v>
      </c>
    </row>
    <row r="3286" spans="1:18" ht="15" customHeight="1">
      <c r="A3286" s="17" t="s">
        <v>315</v>
      </c>
      <c r="B3286" s="17" t="s">
        <v>288</v>
      </c>
      <c r="C3286" s="17" t="s">
        <v>48</v>
      </c>
      <c r="D3286" s="17" t="s">
        <v>90</v>
      </c>
      <c r="E3286" s="96" t="s">
        <v>38</v>
      </c>
      <c r="F3286" s="96" t="s">
        <v>38</v>
      </c>
      <c r="G3286" s="19">
        <v>0</v>
      </c>
      <c r="H3286" s="96" t="s">
        <v>38</v>
      </c>
      <c r="I3286" s="96" t="s">
        <v>38</v>
      </c>
      <c r="J3286" s="19">
        <v>1425</v>
      </c>
      <c r="K3286" s="19">
        <v>1425</v>
      </c>
      <c r="L3286" t="str">
        <f>VLOOKUP(LEFT(A3286,FIND("-",A3286)-1),MASTER!A:C,2,FALSE())</f>
        <v>Gold</v>
      </c>
      <c r="M3286" t="str">
        <f>VLOOKUP(LEFT(A3286,FIND("-",A3286)-1),MASTER!A:C,3,FALSE())</f>
        <v>Sale</v>
      </c>
      <c r="N3286" t="str">
        <f t="shared" si="273"/>
        <v/>
      </c>
      <c r="O3286" t="str">
        <f t="shared" si="274"/>
        <v/>
      </c>
      <c r="P3286">
        <f t="shared" si="275"/>
        <v>0</v>
      </c>
      <c r="Q3286">
        <f t="shared" si="276"/>
        <v>0</v>
      </c>
      <c r="R3286">
        <f t="shared" si="277"/>
        <v>0</v>
      </c>
    </row>
    <row r="3287" spans="1:18" ht="15" customHeight="1">
      <c r="A3287" s="17" t="s">
        <v>315</v>
      </c>
      <c r="B3287" s="17" t="s">
        <v>288</v>
      </c>
      <c r="C3287" s="17" t="s">
        <v>48</v>
      </c>
      <c r="D3287" s="17" t="s">
        <v>57</v>
      </c>
      <c r="E3287" s="96" t="s">
        <v>38</v>
      </c>
      <c r="F3287" s="96" t="s">
        <v>38</v>
      </c>
      <c r="G3287" s="19">
        <v>0</v>
      </c>
      <c r="H3287" s="96" t="s">
        <v>38</v>
      </c>
      <c r="I3287" s="96" t="s">
        <v>38</v>
      </c>
      <c r="J3287" s="19">
        <v>2018345.05</v>
      </c>
      <c r="K3287" s="19">
        <v>2018345.05</v>
      </c>
      <c r="L3287" t="str">
        <f>VLOOKUP(LEFT(A3287,FIND("-",A3287)-1),MASTER!A:C,2,FALSE())</f>
        <v>Gold</v>
      </c>
      <c r="M3287" t="str">
        <f>VLOOKUP(LEFT(A3287,FIND("-",A3287)-1),MASTER!A:C,3,FALSE())</f>
        <v>Sale</v>
      </c>
      <c r="N3287" t="str">
        <f t="shared" si="273"/>
        <v/>
      </c>
      <c r="O3287" t="str">
        <f t="shared" si="274"/>
        <v/>
      </c>
      <c r="P3287">
        <f t="shared" si="275"/>
        <v>0</v>
      </c>
      <c r="Q3287">
        <f t="shared" si="276"/>
        <v>0</v>
      </c>
      <c r="R3287">
        <f t="shared" si="277"/>
        <v>0</v>
      </c>
    </row>
    <row r="3288" spans="1:18" ht="15" customHeight="1">
      <c r="A3288" s="17" t="s">
        <v>315</v>
      </c>
      <c r="B3288" s="17" t="s">
        <v>288</v>
      </c>
      <c r="C3288" s="17" t="s">
        <v>48</v>
      </c>
      <c r="D3288" s="17" t="s">
        <v>58</v>
      </c>
      <c r="E3288" s="96" t="s">
        <v>38</v>
      </c>
      <c r="F3288" s="96" t="s">
        <v>38</v>
      </c>
      <c r="G3288" s="19">
        <v>0</v>
      </c>
      <c r="H3288" s="96" t="s">
        <v>38</v>
      </c>
      <c r="I3288" s="96" t="s">
        <v>38</v>
      </c>
      <c r="J3288" s="19">
        <v>4044.19</v>
      </c>
      <c r="K3288" s="19">
        <v>4044.19</v>
      </c>
      <c r="L3288" t="str">
        <f>VLOOKUP(LEFT(A3288,FIND("-",A3288)-1),MASTER!A:C,2,FALSE())</f>
        <v>Gold</v>
      </c>
      <c r="M3288" t="str">
        <f>VLOOKUP(LEFT(A3288,FIND("-",A3288)-1),MASTER!A:C,3,FALSE())</f>
        <v>Sale</v>
      </c>
      <c r="N3288" t="str">
        <f t="shared" si="273"/>
        <v/>
      </c>
      <c r="O3288" t="str">
        <f t="shared" si="274"/>
        <v/>
      </c>
      <c r="P3288">
        <f t="shared" si="275"/>
        <v>0</v>
      </c>
      <c r="Q3288">
        <f t="shared" si="276"/>
        <v>0</v>
      </c>
      <c r="R3288">
        <f t="shared" si="277"/>
        <v>0</v>
      </c>
    </row>
    <row r="3289" spans="1:18" ht="15" customHeight="1">
      <c r="A3289" s="17" t="s">
        <v>315</v>
      </c>
      <c r="B3289" s="17" t="s">
        <v>288</v>
      </c>
      <c r="C3289" s="17" t="s">
        <v>48</v>
      </c>
      <c r="D3289" s="17" t="s">
        <v>59</v>
      </c>
      <c r="E3289" s="96" t="s">
        <v>38</v>
      </c>
      <c r="F3289" s="96" t="s">
        <v>38</v>
      </c>
      <c r="G3289" s="19">
        <v>0</v>
      </c>
      <c r="H3289" s="96" t="s">
        <v>38</v>
      </c>
      <c r="I3289" s="96" t="s">
        <v>38</v>
      </c>
      <c r="J3289" s="19">
        <v>395</v>
      </c>
      <c r="K3289" s="19">
        <v>395</v>
      </c>
      <c r="L3289" t="str">
        <f>VLOOKUP(LEFT(A3289,FIND("-",A3289)-1),MASTER!A:C,2,FALSE())</f>
        <v>Gold</v>
      </c>
      <c r="M3289" t="str">
        <f>VLOOKUP(LEFT(A3289,FIND("-",A3289)-1),MASTER!A:C,3,FALSE())</f>
        <v>Sale</v>
      </c>
      <c r="N3289" t="str">
        <f t="shared" si="273"/>
        <v/>
      </c>
      <c r="O3289" t="str">
        <f t="shared" si="274"/>
        <v/>
      </c>
      <c r="P3289">
        <f t="shared" si="275"/>
        <v>0</v>
      </c>
      <c r="Q3289">
        <f t="shared" si="276"/>
        <v>0</v>
      </c>
      <c r="R3289">
        <f t="shared" si="277"/>
        <v>0</v>
      </c>
    </row>
    <row r="3290" spans="1:18" ht="15" customHeight="1">
      <c r="A3290" s="17" t="s">
        <v>315</v>
      </c>
      <c r="B3290" s="17" t="s">
        <v>288</v>
      </c>
      <c r="C3290" s="17" t="s">
        <v>48</v>
      </c>
      <c r="D3290" s="17" t="s">
        <v>52</v>
      </c>
      <c r="E3290" s="96" t="s">
        <v>38</v>
      </c>
      <c r="F3290" s="96" t="s">
        <v>38</v>
      </c>
      <c r="G3290" s="19">
        <v>0</v>
      </c>
      <c r="H3290" s="96" t="s">
        <v>38</v>
      </c>
      <c r="I3290" s="96" t="s">
        <v>38</v>
      </c>
      <c r="J3290" s="19">
        <v>64611.03</v>
      </c>
      <c r="K3290" s="19">
        <v>0</v>
      </c>
      <c r="L3290" t="str">
        <f>VLOOKUP(LEFT(A3290,FIND("-",A3290)-1),MASTER!A:C,2,FALSE())</f>
        <v>Gold</v>
      </c>
      <c r="M3290" t="str">
        <f>VLOOKUP(LEFT(A3290,FIND("-",A3290)-1),MASTER!A:C,3,FALSE())</f>
        <v>Sale</v>
      </c>
      <c r="N3290" t="str">
        <f t="shared" si="273"/>
        <v/>
      </c>
      <c r="O3290" t="str">
        <f t="shared" si="274"/>
        <v/>
      </c>
      <c r="P3290">
        <f t="shared" si="275"/>
        <v>0</v>
      </c>
      <c r="Q3290">
        <f t="shared" si="276"/>
        <v>0</v>
      </c>
      <c r="R3290">
        <f t="shared" si="277"/>
        <v>0</v>
      </c>
    </row>
    <row r="3291" spans="1:18" ht="15" customHeight="1">
      <c r="A3291" s="17" t="s">
        <v>315</v>
      </c>
      <c r="B3291" s="17" t="s">
        <v>288</v>
      </c>
      <c r="C3291" s="17" t="s">
        <v>48</v>
      </c>
      <c r="D3291" s="17" t="s">
        <v>53</v>
      </c>
      <c r="E3291" s="96" t="s">
        <v>38</v>
      </c>
      <c r="F3291" s="96" t="s">
        <v>38</v>
      </c>
      <c r="G3291" s="19">
        <v>0</v>
      </c>
      <c r="H3291" s="96" t="s">
        <v>38</v>
      </c>
      <c r="I3291" s="96" t="s">
        <v>38</v>
      </c>
      <c r="J3291" s="19">
        <v>64611.03</v>
      </c>
      <c r="K3291" s="19">
        <v>0</v>
      </c>
      <c r="L3291" t="str">
        <f>VLOOKUP(LEFT(A3291,FIND("-",A3291)-1),MASTER!A:C,2,FALSE())</f>
        <v>Gold</v>
      </c>
      <c r="M3291" t="str">
        <f>VLOOKUP(LEFT(A3291,FIND("-",A3291)-1),MASTER!A:C,3,FALSE())</f>
        <v>Sale</v>
      </c>
      <c r="N3291" t="str">
        <f t="shared" si="273"/>
        <v/>
      </c>
      <c r="O3291" t="str">
        <f t="shared" si="274"/>
        <v/>
      </c>
      <c r="P3291">
        <f t="shared" si="275"/>
        <v>0</v>
      </c>
      <c r="Q3291">
        <f t="shared" si="276"/>
        <v>0</v>
      </c>
      <c r="R3291">
        <f t="shared" si="277"/>
        <v>0</v>
      </c>
    </row>
    <row r="3292" spans="1:18" ht="15" customHeight="1">
      <c r="A3292" s="17" t="s">
        <v>315</v>
      </c>
      <c r="B3292" s="17" t="s">
        <v>288</v>
      </c>
      <c r="C3292" s="17" t="s">
        <v>48</v>
      </c>
      <c r="D3292" s="17" t="s">
        <v>52</v>
      </c>
      <c r="E3292" s="96" t="s">
        <v>38</v>
      </c>
      <c r="F3292" s="96" t="s">
        <v>38</v>
      </c>
      <c r="G3292" s="19">
        <v>0</v>
      </c>
      <c r="H3292" s="96" t="s">
        <v>38</v>
      </c>
      <c r="I3292" s="96" t="s">
        <v>38</v>
      </c>
      <c r="J3292" s="19">
        <v>2714.57</v>
      </c>
      <c r="K3292" s="19">
        <v>0</v>
      </c>
      <c r="L3292" t="str">
        <f>VLOOKUP(LEFT(A3292,FIND("-",A3292)-1),MASTER!A:C,2,FALSE())</f>
        <v>Gold</v>
      </c>
      <c r="M3292" t="str">
        <f>VLOOKUP(LEFT(A3292,FIND("-",A3292)-1),MASTER!A:C,3,FALSE())</f>
        <v>Sale</v>
      </c>
      <c r="N3292" t="str">
        <f t="shared" si="273"/>
        <v/>
      </c>
      <c r="O3292" t="str">
        <f t="shared" si="274"/>
        <v/>
      </c>
      <c r="P3292">
        <f t="shared" si="275"/>
        <v>0</v>
      </c>
      <c r="Q3292">
        <f t="shared" si="276"/>
        <v>0</v>
      </c>
      <c r="R3292">
        <f t="shared" si="277"/>
        <v>0</v>
      </c>
    </row>
    <row r="3293" spans="1:18" ht="15" customHeight="1">
      <c r="A3293" s="17" t="s">
        <v>315</v>
      </c>
      <c r="B3293" s="17" t="s">
        <v>288</v>
      </c>
      <c r="C3293" s="17" t="s">
        <v>48</v>
      </c>
      <c r="D3293" s="17" t="s">
        <v>53</v>
      </c>
      <c r="E3293" s="96" t="s">
        <v>38</v>
      </c>
      <c r="F3293" s="96" t="s">
        <v>38</v>
      </c>
      <c r="G3293" s="19">
        <v>0</v>
      </c>
      <c r="H3293" s="96" t="s">
        <v>38</v>
      </c>
      <c r="I3293" s="96" t="s">
        <v>38</v>
      </c>
      <c r="J3293" s="19">
        <v>2714.57</v>
      </c>
      <c r="K3293" s="19">
        <v>0</v>
      </c>
      <c r="L3293" t="str">
        <f>VLOOKUP(LEFT(A3293,FIND("-",A3293)-1),MASTER!A:C,2,FALSE())</f>
        <v>Gold</v>
      </c>
      <c r="M3293" t="str">
        <f>VLOOKUP(LEFT(A3293,FIND("-",A3293)-1),MASTER!A:C,3,FALSE())</f>
        <v>Sale</v>
      </c>
      <c r="N3293" t="str">
        <f t="shared" si="273"/>
        <v/>
      </c>
      <c r="O3293" t="str">
        <f t="shared" si="274"/>
        <v/>
      </c>
      <c r="P3293">
        <f t="shared" si="275"/>
        <v>0</v>
      </c>
      <c r="Q3293">
        <f t="shared" si="276"/>
        <v>0</v>
      </c>
      <c r="R3293">
        <f t="shared" si="277"/>
        <v>0</v>
      </c>
    </row>
    <row r="3294" spans="1:18" ht="15" customHeight="1">
      <c r="A3294" s="17" t="s">
        <v>315</v>
      </c>
      <c r="B3294" s="17" t="s">
        <v>288</v>
      </c>
      <c r="C3294" s="17" t="s">
        <v>48</v>
      </c>
      <c r="D3294" s="17" t="s">
        <v>54</v>
      </c>
      <c r="E3294" s="96" t="s">
        <v>38</v>
      </c>
      <c r="F3294" s="96" t="s">
        <v>38</v>
      </c>
      <c r="G3294" s="19">
        <v>0</v>
      </c>
      <c r="H3294" s="96" t="s">
        <v>38</v>
      </c>
      <c r="I3294" s="96" t="s">
        <v>38</v>
      </c>
      <c r="J3294" s="19">
        <v>17.54</v>
      </c>
      <c r="K3294" s="19">
        <v>0</v>
      </c>
      <c r="L3294" t="str">
        <f>VLOOKUP(LEFT(A3294,FIND("-",A3294)-1),MASTER!A:C,2,FALSE())</f>
        <v>Gold</v>
      </c>
      <c r="M3294" t="str">
        <f>VLOOKUP(LEFT(A3294,FIND("-",A3294)-1),MASTER!A:C,3,FALSE())</f>
        <v>Sale</v>
      </c>
      <c r="N3294" t="str">
        <f t="shared" si="273"/>
        <v/>
      </c>
      <c r="O3294" t="str">
        <f t="shared" si="274"/>
        <v/>
      </c>
      <c r="P3294">
        <f t="shared" si="275"/>
        <v>0</v>
      </c>
      <c r="Q3294">
        <f t="shared" si="276"/>
        <v>0</v>
      </c>
      <c r="R3294">
        <f t="shared" si="277"/>
        <v>0</v>
      </c>
    </row>
    <row r="3295" spans="1:18" ht="15" customHeight="1">
      <c r="A3295" s="17" t="s">
        <v>315</v>
      </c>
      <c r="B3295" s="17" t="s">
        <v>288</v>
      </c>
      <c r="C3295" s="17" t="s">
        <v>48</v>
      </c>
      <c r="D3295" s="17" t="s">
        <v>55</v>
      </c>
      <c r="E3295" s="96" t="s">
        <v>38</v>
      </c>
      <c r="F3295" s="96" t="s">
        <v>38</v>
      </c>
      <c r="G3295" s="19">
        <v>0</v>
      </c>
      <c r="H3295" s="96" t="s">
        <v>38</v>
      </c>
      <c r="I3295" s="96" t="s">
        <v>38</v>
      </c>
      <c r="J3295" s="19">
        <v>17.54</v>
      </c>
      <c r="K3295" s="19">
        <v>0</v>
      </c>
      <c r="L3295" t="str">
        <f>VLOOKUP(LEFT(A3295,FIND("-",A3295)-1),MASTER!A:C,2,FALSE())</f>
        <v>Gold</v>
      </c>
      <c r="M3295" t="str">
        <f>VLOOKUP(LEFT(A3295,FIND("-",A3295)-1),MASTER!A:C,3,FALSE())</f>
        <v>Sale</v>
      </c>
      <c r="N3295" t="str">
        <f t="shared" si="273"/>
        <v/>
      </c>
      <c r="O3295" t="str">
        <f t="shared" si="274"/>
        <v/>
      </c>
      <c r="P3295">
        <f t="shared" si="275"/>
        <v>0</v>
      </c>
      <c r="Q3295">
        <f t="shared" si="276"/>
        <v>0</v>
      </c>
      <c r="R3295">
        <f t="shared" si="277"/>
        <v>0</v>
      </c>
    </row>
    <row r="3296" spans="1:18" ht="15" customHeight="1">
      <c r="A3296" s="17" t="s">
        <v>315</v>
      </c>
      <c r="B3296" s="17" t="s">
        <v>288</v>
      </c>
      <c r="C3296" s="17" t="s">
        <v>48</v>
      </c>
      <c r="D3296" s="17" t="s">
        <v>52</v>
      </c>
      <c r="E3296" s="96" t="s">
        <v>38</v>
      </c>
      <c r="F3296" s="96" t="s">
        <v>38</v>
      </c>
      <c r="G3296" s="19">
        <v>0</v>
      </c>
      <c r="H3296" s="96" t="s">
        <v>38</v>
      </c>
      <c r="I3296" s="96" t="s">
        <v>38</v>
      </c>
      <c r="J3296" s="19">
        <v>21.38</v>
      </c>
      <c r="K3296" s="19">
        <v>0</v>
      </c>
      <c r="L3296" t="str">
        <f>VLOOKUP(LEFT(A3296,FIND("-",A3296)-1),MASTER!A:C,2,FALSE())</f>
        <v>Gold</v>
      </c>
      <c r="M3296" t="str">
        <f>VLOOKUP(LEFT(A3296,FIND("-",A3296)-1),MASTER!A:C,3,FALSE())</f>
        <v>Sale</v>
      </c>
      <c r="N3296" t="str">
        <f t="shared" si="273"/>
        <v/>
      </c>
      <c r="O3296" t="str">
        <f t="shared" si="274"/>
        <v/>
      </c>
      <c r="P3296">
        <f t="shared" si="275"/>
        <v>0</v>
      </c>
      <c r="Q3296">
        <f t="shared" si="276"/>
        <v>0</v>
      </c>
      <c r="R3296">
        <f t="shared" si="277"/>
        <v>0</v>
      </c>
    </row>
    <row r="3297" spans="1:18" ht="15" customHeight="1">
      <c r="A3297" s="17" t="s">
        <v>315</v>
      </c>
      <c r="B3297" s="17" t="s">
        <v>288</v>
      </c>
      <c r="C3297" s="17" t="s">
        <v>48</v>
      </c>
      <c r="D3297" s="17" t="s">
        <v>53</v>
      </c>
      <c r="E3297" s="96" t="s">
        <v>38</v>
      </c>
      <c r="F3297" s="96" t="s">
        <v>38</v>
      </c>
      <c r="G3297" s="19">
        <v>0</v>
      </c>
      <c r="H3297" s="96" t="s">
        <v>38</v>
      </c>
      <c r="I3297" s="96" t="s">
        <v>38</v>
      </c>
      <c r="J3297" s="19">
        <v>21.38</v>
      </c>
      <c r="K3297" s="19">
        <v>0</v>
      </c>
      <c r="L3297" t="str">
        <f>VLOOKUP(LEFT(A3297,FIND("-",A3297)-1),MASTER!A:C,2,FALSE())</f>
        <v>Gold</v>
      </c>
      <c r="M3297" t="str">
        <f>VLOOKUP(LEFT(A3297,FIND("-",A3297)-1),MASTER!A:C,3,FALSE())</f>
        <v>Sale</v>
      </c>
      <c r="N3297" t="str">
        <f t="shared" si="273"/>
        <v/>
      </c>
      <c r="O3297" t="str">
        <f t="shared" si="274"/>
        <v/>
      </c>
      <c r="P3297">
        <f t="shared" si="275"/>
        <v>0</v>
      </c>
      <c r="Q3297">
        <f t="shared" si="276"/>
        <v>0</v>
      </c>
      <c r="R3297">
        <f t="shared" si="277"/>
        <v>0</v>
      </c>
    </row>
    <row r="3298" spans="1:18" ht="15" customHeight="1">
      <c r="A3298" s="17" t="s">
        <v>315</v>
      </c>
      <c r="B3298" s="17" t="s">
        <v>288</v>
      </c>
      <c r="C3298" s="17" t="s">
        <v>48</v>
      </c>
      <c r="D3298" s="17" t="s">
        <v>60</v>
      </c>
      <c r="E3298" s="96" t="s">
        <v>38</v>
      </c>
      <c r="F3298" s="96" t="s">
        <v>38</v>
      </c>
      <c r="G3298" s="19">
        <v>0</v>
      </c>
      <c r="H3298" s="96" t="s">
        <v>38</v>
      </c>
      <c r="I3298" s="96" t="s">
        <v>38</v>
      </c>
      <c r="J3298" s="19">
        <v>30275.18</v>
      </c>
      <c r="K3298" s="19">
        <v>0</v>
      </c>
      <c r="L3298" t="str">
        <f>VLOOKUP(LEFT(A3298,FIND("-",A3298)-1),MASTER!A:C,2,FALSE())</f>
        <v>Gold</v>
      </c>
      <c r="M3298" t="str">
        <f>VLOOKUP(LEFT(A3298,FIND("-",A3298)-1),MASTER!A:C,3,FALSE())</f>
        <v>Sale</v>
      </c>
      <c r="N3298" t="str">
        <f t="shared" si="273"/>
        <v/>
      </c>
      <c r="O3298" t="str">
        <f t="shared" si="274"/>
        <v/>
      </c>
      <c r="P3298">
        <f t="shared" si="275"/>
        <v>0</v>
      </c>
      <c r="Q3298">
        <f t="shared" si="276"/>
        <v>0</v>
      </c>
      <c r="R3298">
        <f t="shared" si="277"/>
        <v>0</v>
      </c>
    </row>
    <row r="3299" spans="1:18" ht="15" customHeight="1">
      <c r="A3299" s="17" t="s">
        <v>315</v>
      </c>
      <c r="B3299" s="17" t="s">
        <v>288</v>
      </c>
      <c r="C3299" s="17" t="s">
        <v>48</v>
      </c>
      <c r="D3299" s="17" t="s">
        <v>61</v>
      </c>
      <c r="E3299" s="96" t="s">
        <v>38</v>
      </c>
      <c r="F3299" s="96" t="s">
        <v>38</v>
      </c>
      <c r="G3299" s="19">
        <v>0</v>
      </c>
      <c r="H3299" s="96" t="s">
        <v>38</v>
      </c>
      <c r="I3299" s="96" t="s">
        <v>38</v>
      </c>
      <c r="J3299" s="19">
        <v>30275.18</v>
      </c>
      <c r="K3299" s="19">
        <v>0</v>
      </c>
      <c r="L3299" t="str">
        <f>VLOOKUP(LEFT(A3299,FIND("-",A3299)-1),MASTER!A:C,2,FALSE())</f>
        <v>Gold</v>
      </c>
      <c r="M3299" t="str">
        <f>VLOOKUP(LEFT(A3299,FIND("-",A3299)-1),MASTER!A:C,3,FALSE())</f>
        <v>Sale</v>
      </c>
      <c r="N3299" t="str">
        <f t="shared" si="273"/>
        <v/>
      </c>
      <c r="O3299" t="str">
        <f t="shared" si="274"/>
        <v/>
      </c>
      <c r="P3299">
        <f t="shared" si="275"/>
        <v>0</v>
      </c>
      <c r="Q3299">
        <f t="shared" si="276"/>
        <v>0</v>
      </c>
      <c r="R3299">
        <f t="shared" si="277"/>
        <v>0</v>
      </c>
    </row>
    <row r="3300" spans="1:18" ht="15" customHeight="1">
      <c r="A3300" s="17" t="s">
        <v>315</v>
      </c>
      <c r="B3300" s="17" t="s">
        <v>288</v>
      </c>
      <c r="C3300" s="17" t="s">
        <v>48</v>
      </c>
      <c r="D3300" s="17" t="s">
        <v>60</v>
      </c>
      <c r="E3300" s="96" t="s">
        <v>38</v>
      </c>
      <c r="F3300" s="96" t="s">
        <v>38</v>
      </c>
      <c r="G3300" s="19">
        <v>0</v>
      </c>
      <c r="H3300" s="96" t="s">
        <v>38</v>
      </c>
      <c r="I3300" s="96" t="s">
        <v>38</v>
      </c>
      <c r="J3300" s="19">
        <v>60.66</v>
      </c>
      <c r="K3300" s="19">
        <v>0</v>
      </c>
      <c r="L3300" t="str">
        <f>VLOOKUP(LEFT(A3300,FIND("-",A3300)-1),MASTER!A:C,2,FALSE())</f>
        <v>Gold</v>
      </c>
      <c r="M3300" t="str">
        <f>VLOOKUP(LEFT(A3300,FIND("-",A3300)-1),MASTER!A:C,3,FALSE())</f>
        <v>Sale</v>
      </c>
      <c r="N3300" t="str">
        <f t="shared" si="273"/>
        <v/>
      </c>
      <c r="O3300" t="str">
        <f t="shared" si="274"/>
        <v/>
      </c>
      <c r="P3300">
        <f t="shared" si="275"/>
        <v>0</v>
      </c>
      <c r="Q3300">
        <f t="shared" si="276"/>
        <v>0</v>
      </c>
      <c r="R3300">
        <f t="shared" si="277"/>
        <v>0</v>
      </c>
    </row>
    <row r="3301" spans="1:18" ht="15" customHeight="1">
      <c r="A3301" s="17" t="s">
        <v>315</v>
      </c>
      <c r="B3301" s="17" t="s">
        <v>288</v>
      </c>
      <c r="C3301" s="17" t="s">
        <v>48</v>
      </c>
      <c r="D3301" s="17" t="s">
        <v>61</v>
      </c>
      <c r="E3301" s="96" t="s">
        <v>38</v>
      </c>
      <c r="F3301" s="96" t="s">
        <v>38</v>
      </c>
      <c r="G3301" s="19">
        <v>0</v>
      </c>
      <c r="H3301" s="96" t="s">
        <v>38</v>
      </c>
      <c r="I3301" s="96" t="s">
        <v>38</v>
      </c>
      <c r="J3301" s="19">
        <v>60.66</v>
      </c>
      <c r="K3301" s="19">
        <v>0</v>
      </c>
      <c r="L3301" t="str">
        <f>VLOOKUP(LEFT(A3301,FIND("-",A3301)-1),MASTER!A:C,2,FALSE())</f>
        <v>Gold</v>
      </c>
      <c r="M3301" t="str">
        <f>VLOOKUP(LEFT(A3301,FIND("-",A3301)-1),MASTER!A:C,3,FALSE())</f>
        <v>Sale</v>
      </c>
      <c r="N3301" t="str">
        <f t="shared" si="273"/>
        <v/>
      </c>
      <c r="O3301" t="str">
        <f t="shared" si="274"/>
        <v/>
      </c>
      <c r="P3301">
        <f t="shared" si="275"/>
        <v>0</v>
      </c>
      <c r="Q3301">
        <f t="shared" si="276"/>
        <v>0</v>
      </c>
      <c r="R3301">
        <f t="shared" si="277"/>
        <v>0</v>
      </c>
    </row>
    <row r="3302" spans="1:18" ht="15" customHeight="1">
      <c r="A3302" s="17" t="s">
        <v>315</v>
      </c>
      <c r="B3302" s="17" t="s">
        <v>288</v>
      </c>
      <c r="C3302" s="17" t="s">
        <v>48</v>
      </c>
      <c r="D3302" s="17" t="s">
        <v>60</v>
      </c>
      <c r="E3302" s="96" t="s">
        <v>38</v>
      </c>
      <c r="F3302" s="96" t="s">
        <v>38</v>
      </c>
      <c r="G3302" s="19">
        <v>0</v>
      </c>
      <c r="H3302" s="96" t="s">
        <v>38</v>
      </c>
      <c r="I3302" s="96" t="s">
        <v>38</v>
      </c>
      <c r="J3302" s="19">
        <v>5.93</v>
      </c>
      <c r="K3302" s="19">
        <v>0</v>
      </c>
      <c r="L3302" t="str">
        <f>VLOOKUP(LEFT(A3302,FIND("-",A3302)-1),MASTER!A:C,2,FALSE())</f>
        <v>Gold</v>
      </c>
      <c r="M3302" t="str">
        <f>VLOOKUP(LEFT(A3302,FIND("-",A3302)-1),MASTER!A:C,3,FALSE())</f>
        <v>Sale</v>
      </c>
      <c r="N3302" t="str">
        <f t="shared" si="273"/>
        <v/>
      </c>
      <c r="O3302" t="str">
        <f t="shared" si="274"/>
        <v/>
      </c>
      <c r="P3302">
        <f t="shared" si="275"/>
        <v>0</v>
      </c>
      <c r="Q3302">
        <f t="shared" si="276"/>
        <v>0</v>
      </c>
      <c r="R3302">
        <f t="shared" si="277"/>
        <v>0</v>
      </c>
    </row>
    <row r="3303" spans="1:18" ht="15" customHeight="1">
      <c r="A3303" s="17" t="s">
        <v>315</v>
      </c>
      <c r="B3303" s="17" t="s">
        <v>288</v>
      </c>
      <c r="C3303" s="17" t="s">
        <v>48</v>
      </c>
      <c r="D3303" s="17" t="s">
        <v>61</v>
      </c>
      <c r="E3303" s="96" t="s">
        <v>38</v>
      </c>
      <c r="F3303" s="96" t="s">
        <v>38</v>
      </c>
      <c r="G3303" s="19">
        <v>0</v>
      </c>
      <c r="H3303" s="96" t="s">
        <v>38</v>
      </c>
      <c r="I3303" s="96" t="s">
        <v>38</v>
      </c>
      <c r="J3303" s="19">
        <v>5.93</v>
      </c>
      <c r="K3303" s="19">
        <v>0</v>
      </c>
      <c r="L3303" t="str">
        <f>VLOOKUP(LEFT(A3303,FIND("-",A3303)-1),MASTER!A:C,2,FALSE())</f>
        <v>Gold</v>
      </c>
      <c r="M3303" t="str">
        <f>VLOOKUP(LEFT(A3303,FIND("-",A3303)-1),MASTER!A:C,3,FALSE())</f>
        <v>Sale</v>
      </c>
      <c r="N3303" t="str">
        <f t="shared" si="273"/>
        <v/>
      </c>
      <c r="O3303" t="str">
        <f t="shared" si="274"/>
        <v/>
      </c>
      <c r="P3303">
        <f t="shared" si="275"/>
        <v>0</v>
      </c>
      <c r="Q3303">
        <f t="shared" si="276"/>
        <v>0</v>
      </c>
      <c r="R3303">
        <f t="shared" si="277"/>
        <v>0</v>
      </c>
    </row>
    <row r="3304" spans="1:18" ht="15" customHeight="1">
      <c r="A3304" s="17" t="s">
        <v>315</v>
      </c>
      <c r="B3304" s="17" t="s">
        <v>288</v>
      </c>
      <c r="C3304" s="17" t="s">
        <v>48</v>
      </c>
      <c r="D3304" s="17" t="s">
        <v>42</v>
      </c>
      <c r="E3304" s="96" t="s">
        <v>38</v>
      </c>
      <c r="F3304" s="96" t="s">
        <v>38</v>
      </c>
      <c r="G3304" s="19">
        <v>0.22</v>
      </c>
      <c r="H3304" s="96" t="s">
        <v>38</v>
      </c>
      <c r="I3304" s="96" t="s">
        <v>38</v>
      </c>
      <c r="J3304" s="19">
        <v>0</v>
      </c>
      <c r="K3304" s="19">
        <v>0</v>
      </c>
      <c r="L3304" t="str">
        <f>VLOOKUP(LEFT(A3304,FIND("-",A3304)-1),MASTER!A:C,2,FALSE())</f>
        <v>Gold</v>
      </c>
      <c r="M3304" t="str">
        <f>VLOOKUP(LEFT(A3304,FIND("-",A3304)-1),MASTER!A:C,3,FALSE())</f>
        <v>Sale</v>
      </c>
      <c r="N3304" t="str">
        <f t="shared" si="273"/>
        <v/>
      </c>
      <c r="O3304" t="str">
        <f t="shared" si="274"/>
        <v/>
      </c>
      <c r="P3304">
        <f t="shared" si="275"/>
        <v>0</v>
      </c>
      <c r="Q3304">
        <f t="shared" si="276"/>
        <v>0</v>
      </c>
      <c r="R3304">
        <f t="shared" si="277"/>
        <v>0</v>
      </c>
    </row>
    <row r="3305" spans="1:18" ht="15" customHeight="1">
      <c r="A3305" s="17" t="s">
        <v>315</v>
      </c>
      <c r="B3305" s="17" t="s">
        <v>288</v>
      </c>
      <c r="C3305" s="17" t="s">
        <v>48</v>
      </c>
      <c r="D3305" s="17" t="s">
        <v>43</v>
      </c>
      <c r="E3305" s="96" t="s">
        <v>38</v>
      </c>
      <c r="F3305" s="96" t="s">
        <v>38</v>
      </c>
      <c r="G3305" s="19">
        <v>6709164</v>
      </c>
      <c r="H3305" s="96" t="s">
        <v>38</v>
      </c>
      <c r="I3305" s="96" t="s">
        <v>38</v>
      </c>
      <c r="J3305" s="19">
        <v>0</v>
      </c>
      <c r="K3305" s="19">
        <v>0</v>
      </c>
      <c r="L3305" t="str">
        <f>VLOOKUP(LEFT(A3305,FIND("-",A3305)-1),MASTER!A:C,2,FALSE())</f>
        <v>Gold</v>
      </c>
      <c r="M3305" t="str">
        <f>VLOOKUP(LEFT(A3305,FIND("-",A3305)-1),MASTER!A:C,3,FALSE())</f>
        <v>Sale</v>
      </c>
      <c r="N3305" t="str">
        <f t="shared" si="273"/>
        <v/>
      </c>
      <c r="O3305" t="str">
        <f t="shared" si="274"/>
        <v/>
      </c>
      <c r="P3305">
        <f t="shared" si="275"/>
        <v>0</v>
      </c>
      <c r="Q3305">
        <f t="shared" si="276"/>
        <v>0</v>
      </c>
      <c r="R3305">
        <f t="shared" si="277"/>
        <v>0</v>
      </c>
    </row>
    <row r="3306" spans="1:18" ht="15" customHeight="1">
      <c r="A3306" s="17" t="s">
        <v>314</v>
      </c>
      <c r="B3306" s="17" t="s">
        <v>288</v>
      </c>
      <c r="C3306" s="17" t="s">
        <v>48</v>
      </c>
      <c r="D3306" s="17" t="s">
        <v>49</v>
      </c>
      <c r="E3306" s="96" t="s">
        <v>38</v>
      </c>
      <c r="F3306" s="19">
        <v>0</v>
      </c>
      <c r="G3306" s="19">
        <v>0</v>
      </c>
      <c r="H3306" s="97">
        <v>690.822</v>
      </c>
      <c r="I3306" s="19">
        <v>6877.63</v>
      </c>
      <c r="J3306" s="19">
        <v>2461966.1</v>
      </c>
      <c r="K3306" s="19">
        <v>2461966.1</v>
      </c>
      <c r="L3306" t="str">
        <f>VLOOKUP(LEFT(A3306,FIND("-",A3306)-1),MASTER!A:C,2,FALSE())</f>
        <v>Gold</v>
      </c>
      <c r="M3306" t="str">
        <f>VLOOKUP(LEFT(A3306,FIND("-",A3306)-1),MASTER!A:C,3,FALSE())</f>
        <v>Sale</v>
      </c>
      <c r="N3306">
        <f t="shared" si="273"/>
        <v>690.822</v>
      </c>
      <c r="O3306">
        <f t="shared" si="274"/>
        <v>6877.63</v>
      </c>
      <c r="P3306">
        <f t="shared" si="275"/>
        <v>4751218.1119999997</v>
      </c>
      <c r="Q3306">
        <f t="shared" si="276"/>
        <v>4751218.1119999997</v>
      </c>
      <c r="R3306">
        <f t="shared" si="277"/>
        <v>0</v>
      </c>
    </row>
    <row r="3307" spans="1:18" ht="15" customHeight="1">
      <c r="A3307" s="17" t="s">
        <v>314</v>
      </c>
      <c r="B3307" s="17" t="s">
        <v>288</v>
      </c>
      <c r="C3307" s="17" t="s">
        <v>48</v>
      </c>
      <c r="D3307" s="17" t="s">
        <v>51</v>
      </c>
      <c r="E3307" s="96" t="s">
        <v>38</v>
      </c>
      <c r="F3307" s="96" t="s">
        <v>38</v>
      </c>
      <c r="G3307" s="19">
        <v>0</v>
      </c>
      <c r="H3307" s="96" t="s">
        <v>38</v>
      </c>
      <c r="I3307" s="96" t="s">
        <v>38</v>
      </c>
      <c r="J3307" s="19">
        <v>686</v>
      </c>
      <c r="K3307" s="19">
        <v>686</v>
      </c>
      <c r="L3307" t="str">
        <f>VLOOKUP(LEFT(A3307,FIND("-",A3307)-1),MASTER!A:C,2,FALSE())</f>
        <v>Gold</v>
      </c>
      <c r="M3307" t="str">
        <f>VLOOKUP(LEFT(A3307,FIND("-",A3307)-1),MASTER!A:C,3,FALSE())</f>
        <v>Sale</v>
      </c>
      <c r="N3307" t="str">
        <f t="shared" si="273"/>
        <v/>
      </c>
      <c r="O3307" t="str">
        <f t="shared" si="274"/>
        <v/>
      </c>
      <c r="P3307">
        <f t="shared" si="275"/>
        <v>0</v>
      </c>
      <c r="Q3307">
        <f t="shared" si="276"/>
        <v>0</v>
      </c>
      <c r="R3307">
        <f t="shared" si="277"/>
        <v>0</v>
      </c>
    </row>
    <row r="3308" spans="1:18" ht="15" customHeight="1">
      <c r="A3308" s="17" t="s">
        <v>314</v>
      </c>
      <c r="B3308" s="17" t="s">
        <v>288</v>
      </c>
      <c r="C3308" s="17" t="s">
        <v>48</v>
      </c>
      <c r="D3308" s="17" t="s">
        <v>50</v>
      </c>
      <c r="E3308" s="96" t="s">
        <v>38</v>
      </c>
      <c r="F3308" s="96" t="s">
        <v>38</v>
      </c>
      <c r="G3308" s="19">
        <v>0</v>
      </c>
      <c r="H3308" s="96" t="s">
        <v>38</v>
      </c>
      <c r="I3308" s="96" t="s">
        <v>38</v>
      </c>
      <c r="J3308" s="19">
        <v>102579.86</v>
      </c>
      <c r="K3308" s="19">
        <v>102579.86</v>
      </c>
      <c r="L3308" t="str">
        <f>VLOOKUP(LEFT(A3308,FIND("-",A3308)-1),MASTER!A:C,2,FALSE())</f>
        <v>Gold</v>
      </c>
      <c r="M3308" t="str">
        <f>VLOOKUP(LEFT(A3308,FIND("-",A3308)-1),MASTER!A:C,3,FALSE())</f>
        <v>Sale</v>
      </c>
      <c r="N3308" t="str">
        <f t="shared" si="273"/>
        <v/>
      </c>
      <c r="O3308" t="str">
        <f t="shared" si="274"/>
        <v/>
      </c>
      <c r="P3308">
        <f t="shared" si="275"/>
        <v>0</v>
      </c>
      <c r="Q3308">
        <f t="shared" si="276"/>
        <v>0</v>
      </c>
      <c r="R3308">
        <f t="shared" si="277"/>
        <v>0</v>
      </c>
    </row>
    <row r="3309" spans="1:18" ht="15" customHeight="1">
      <c r="A3309" s="17" t="s">
        <v>314</v>
      </c>
      <c r="B3309" s="17" t="s">
        <v>288</v>
      </c>
      <c r="C3309" s="17" t="s">
        <v>48</v>
      </c>
      <c r="D3309" s="17" t="s">
        <v>57</v>
      </c>
      <c r="E3309" s="96" t="s">
        <v>38</v>
      </c>
      <c r="F3309" s="96" t="s">
        <v>38</v>
      </c>
      <c r="G3309" s="19">
        <v>0</v>
      </c>
      <c r="H3309" s="96" t="s">
        <v>38</v>
      </c>
      <c r="I3309" s="96" t="s">
        <v>38</v>
      </c>
      <c r="J3309" s="19">
        <v>2289268.98</v>
      </c>
      <c r="K3309" s="19">
        <v>2289268.98</v>
      </c>
      <c r="L3309" t="str">
        <f>VLOOKUP(LEFT(A3309,FIND("-",A3309)-1),MASTER!A:C,2,FALSE())</f>
        <v>Gold</v>
      </c>
      <c r="M3309" t="str">
        <f>VLOOKUP(LEFT(A3309,FIND("-",A3309)-1),MASTER!A:C,3,FALSE())</f>
        <v>Sale</v>
      </c>
      <c r="N3309" t="str">
        <f t="shared" si="273"/>
        <v/>
      </c>
      <c r="O3309" t="str">
        <f t="shared" si="274"/>
        <v/>
      </c>
      <c r="P3309">
        <f t="shared" si="275"/>
        <v>0</v>
      </c>
      <c r="Q3309">
        <f t="shared" si="276"/>
        <v>0</v>
      </c>
      <c r="R3309">
        <f t="shared" si="277"/>
        <v>0</v>
      </c>
    </row>
    <row r="3310" spans="1:18" ht="15" customHeight="1">
      <c r="A3310" s="17" t="s">
        <v>314</v>
      </c>
      <c r="B3310" s="17" t="s">
        <v>288</v>
      </c>
      <c r="C3310" s="17" t="s">
        <v>48</v>
      </c>
      <c r="D3310" s="17" t="s">
        <v>58</v>
      </c>
      <c r="E3310" s="96" t="s">
        <v>38</v>
      </c>
      <c r="F3310" s="96" t="s">
        <v>38</v>
      </c>
      <c r="G3310" s="19">
        <v>0</v>
      </c>
      <c r="H3310" s="96" t="s">
        <v>38</v>
      </c>
      <c r="I3310" s="96" t="s">
        <v>38</v>
      </c>
      <c r="J3310" s="19">
        <v>4594.32</v>
      </c>
      <c r="K3310" s="19">
        <v>4594.32</v>
      </c>
      <c r="L3310" t="str">
        <f>VLOOKUP(LEFT(A3310,FIND("-",A3310)-1),MASTER!A:C,2,FALSE())</f>
        <v>Gold</v>
      </c>
      <c r="M3310" t="str">
        <f>VLOOKUP(LEFT(A3310,FIND("-",A3310)-1),MASTER!A:C,3,FALSE())</f>
        <v>Sale</v>
      </c>
      <c r="N3310" t="str">
        <f t="shared" si="273"/>
        <v/>
      </c>
      <c r="O3310" t="str">
        <f t="shared" si="274"/>
        <v/>
      </c>
      <c r="P3310">
        <f t="shared" si="275"/>
        <v>0</v>
      </c>
      <c r="Q3310">
        <f t="shared" si="276"/>
        <v>0</v>
      </c>
      <c r="R3310">
        <f t="shared" si="277"/>
        <v>0</v>
      </c>
    </row>
    <row r="3311" spans="1:18" ht="15" customHeight="1">
      <c r="A3311" s="17" t="s">
        <v>314</v>
      </c>
      <c r="B3311" s="17" t="s">
        <v>288</v>
      </c>
      <c r="C3311" s="17" t="s">
        <v>48</v>
      </c>
      <c r="D3311" s="17" t="s">
        <v>59</v>
      </c>
      <c r="E3311" s="96" t="s">
        <v>38</v>
      </c>
      <c r="F3311" s="96" t="s">
        <v>38</v>
      </c>
      <c r="G3311" s="19">
        <v>0</v>
      </c>
      <c r="H3311" s="96" t="s">
        <v>38</v>
      </c>
      <c r="I3311" s="96" t="s">
        <v>38</v>
      </c>
      <c r="J3311" s="19">
        <v>235</v>
      </c>
      <c r="K3311" s="19">
        <v>235</v>
      </c>
      <c r="L3311" t="str">
        <f>VLOOKUP(LEFT(A3311,FIND("-",A3311)-1),MASTER!A:C,2,FALSE())</f>
        <v>Gold</v>
      </c>
      <c r="M3311" t="str">
        <f>VLOOKUP(LEFT(A3311,FIND("-",A3311)-1),MASTER!A:C,3,FALSE())</f>
        <v>Sale</v>
      </c>
      <c r="N3311" t="str">
        <f t="shared" si="273"/>
        <v/>
      </c>
      <c r="O3311" t="str">
        <f t="shared" si="274"/>
        <v/>
      </c>
      <c r="P3311">
        <f t="shared" si="275"/>
        <v>0</v>
      </c>
      <c r="Q3311">
        <f t="shared" si="276"/>
        <v>0</v>
      </c>
      <c r="R3311">
        <f t="shared" si="277"/>
        <v>0</v>
      </c>
    </row>
    <row r="3312" spans="1:18" ht="15" customHeight="1">
      <c r="A3312" s="17" t="s">
        <v>314</v>
      </c>
      <c r="B3312" s="17" t="s">
        <v>288</v>
      </c>
      <c r="C3312" s="17" t="s">
        <v>48</v>
      </c>
      <c r="D3312" s="17" t="s">
        <v>52</v>
      </c>
      <c r="E3312" s="96" t="s">
        <v>38</v>
      </c>
      <c r="F3312" s="96" t="s">
        <v>38</v>
      </c>
      <c r="G3312" s="19">
        <v>0</v>
      </c>
      <c r="H3312" s="96" t="s">
        <v>38</v>
      </c>
      <c r="I3312" s="96" t="s">
        <v>38</v>
      </c>
      <c r="J3312" s="19">
        <v>36929.49</v>
      </c>
      <c r="K3312" s="19">
        <v>0</v>
      </c>
      <c r="L3312" t="str">
        <f>VLOOKUP(LEFT(A3312,FIND("-",A3312)-1),MASTER!A:C,2,FALSE())</f>
        <v>Gold</v>
      </c>
      <c r="M3312" t="str">
        <f>VLOOKUP(LEFT(A3312,FIND("-",A3312)-1),MASTER!A:C,3,FALSE())</f>
        <v>Sale</v>
      </c>
      <c r="N3312" t="str">
        <f t="shared" si="273"/>
        <v/>
      </c>
      <c r="O3312" t="str">
        <f t="shared" si="274"/>
        <v/>
      </c>
      <c r="P3312">
        <f t="shared" si="275"/>
        <v>0</v>
      </c>
      <c r="Q3312">
        <f t="shared" si="276"/>
        <v>0</v>
      </c>
      <c r="R3312">
        <f t="shared" si="277"/>
        <v>0</v>
      </c>
    </row>
    <row r="3313" spans="1:18" ht="15" customHeight="1">
      <c r="A3313" s="17" t="s">
        <v>314</v>
      </c>
      <c r="B3313" s="17" t="s">
        <v>288</v>
      </c>
      <c r="C3313" s="17" t="s">
        <v>48</v>
      </c>
      <c r="D3313" s="17" t="s">
        <v>53</v>
      </c>
      <c r="E3313" s="96" t="s">
        <v>38</v>
      </c>
      <c r="F3313" s="96" t="s">
        <v>38</v>
      </c>
      <c r="G3313" s="19">
        <v>0</v>
      </c>
      <c r="H3313" s="96" t="s">
        <v>38</v>
      </c>
      <c r="I3313" s="96" t="s">
        <v>38</v>
      </c>
      <c r="J3313" s="19">
        <v>36929.49</v>
      </c>
      <c r="K3313" s="19">
        <v>0</v>
      </c>
      <c r="L3313" t="str">
        <f>VLOOKUP(LEFT(A3313,FIND("-",A3313)-1),MASTER!A:C,2,FALSE())</f>
        <v>Gold</v>
      </c>
      <c r="M3313" t="str">
        <f>VLOOKUP(LEFT(A3313,FIND("-",A3313)-1),MASTER!A:C,3,FALSE())</f>
        <v>Sale</v>
      </c>
      <c r="N3313" t="str">
        <f t="shared" si="273"/>
        <v/>
      </c>
      <c r="O3313" t="str">
        <f t="shared" si="274"/>
        <v/>
      </c>
      <c r="P3313">
        <f t="shared" si="275"/>
        <v>0</v>
      </c>
      <c r="Q3313">
        <f t="shared" si="276"/>
        <v>0</v>
      </c>
      <c r="R3313">
        <f t="shared" si="277"/>
        <v>0</v>
      </c>
    </row>
    <row r="3314" spans="1:18" ht="15" customHeight="1">
      <c r="A3314" s="17" t="s">
        <v>314</v>
      </c>
      <c r="B3314" s="17" t="s">
        <v>288</v>
      </c>
      <c r="C3314" s="17" t="s">
        <v>48</v>
      </c>
      <c r="D3314" s="17" t="s">
        <v>54</v>
      </c>
      <c r="E3314" s="96" t="s">
        <v>38</v>
      </c>
      <c r="F3314" s="96" t="s">
        <v>38</v>
      </c>
      <c r="G3314" s="19">
        <v>0</v>
      </c>
      <c r="H3314" s="96" t="s">
        <v>38</v>
      </c>
      <c r="I3314" s="96" t="s">
        <v>38</v>
      </c>
      <c r="J3314" s="19">
        <v>10.29</v>
      </c>
      <c r="K3314" s="19">
        <v>0</v>
      </c>
      <c r="L3314" t="str">
        <f>VLOOKUP(LEFT(A3314,FIND("-",A3314)-1),MASTER!A:C,2,FALSE())</f>
        <v>Gold</v>
      </c>
      <c r="M3314" t="str">
        <f>VLOOKUP(LEFT(A3314,FIND("-",A3314)-1),MASTER!A:C,3,FALSE())</f>
        <v>Sale</v>
      </c>
      <c r="N3314" t="str">
        <f t="shared" si="273"/>
        <v/>
      </c>
      <c r="O3314" t="str">
        <f t="shared" si="274"/>
        <v/>
      </c>
      <c r="P3314">
        <f t="shared" si="275"/>
        <v>0</v>
      </c>
      <c r="Q3314">
        <f t="shared" si="276"/>
        <v>0</v>
      </c>
      <c r="R3314">
        <f t="shared" si="277"/>
        <v>0</v>
      </c>
    </row>
    <row r="3315" spans="1:18" ht="15" customHeight="1">
      <c r="A3315" s="17" t="s">
        <v>314</v>
      </c>
      <c r="B3315" s="17" t="s">
        <v>288</v>
      </c>
      <c r="C3315" s="17" t="s">
        <v>48</v>
      </c>
      <c r="D3315" s="17" t="s">
        <v>55</v>
      </c>
      <c r="E3315" s="96" t="s">
        <v>38</v>
      </c>
      <c r="F3315" s="96" t="s">
        <v>38</v>
      </c>
      <c r="G3315" s="19">
        <v>0</v>
      </c>
      <c r="H3315" s="96" t="s">
        <v>38</v>
      </c>
      <c r="I3315" s="96" t="s">
        <v>38</v>
      </c>
      <c r="J3315" s="19">
        <v>10.29</v>
      </c>
      <c r="K3315" s="19">
        <v>0</v>
      </c>
      <c r="L3315" t="str">
        <f>VLOOKUP(LEFT(A3315,FIND("-",A3315)-1),MASTER!A:C,2,FALSE())</f>
        <v>Gold</v>
      </c>
      <c r="M3315" t="str">
        <f>VLOOKUP(LEFT(A3315,FIND("-",A3315)-1),MASTER!A:C,3,FALSE())</f>
        <v>Sale</v>
      </c>
      <c r="N3315" t="str">
        <f t="shared" si="273"/>
        <v/>
      </c>
      <c r="O3315" t="str">
        <f t="shared" si="274"/>
        <v/>
      </c>
      <c r="P3315">
        <f t="shared" si="275"/>
        <v>0</v>
      </c>
      <c r="Q3315">
        <f t="shared" si="276"/>
        <v>0</v>
      </c>
      <c r="R3315">
        <f t="shared" si="277"/>
        <v>0</v>
      </c>
    </row>
    <row r="3316" spans="1:18" ht="15" customHeight="1">
      <c r="A3316" s="17" t="s">
        <v>314</v>
      </c>
      <c r="B3316" s="17" t="s">
        <v>288</v>
      </c>
      <c r="C3316" s="17" t="s">
        <v>48</v>
      </c>
      <c r="D3316" s="17" t="s">
        <v>52</v>
      </c>
      <c r="E3316" s="96" t="s">
        <v>38</v>
      </c>
      <c r="F3316" s="96" t="s">
        <v>38</v>
      </c>
      <c r="G3316" s="19">
        <v>0</v>
      </c>
      <c r="H3316" s="96" t="s">
        <v>38</v>
      </c>
      <c r="I3316" s="96" t="s">
        <v>38</v>
      </c>
      <c r="J3316" s="19">
        <v>1538.7</v>
      </c>
      <c r="K3316" s="19">
        <v>0</v>
      </c>
      <c r="L3316" t="str">
        <f>VLOOKUP(LEFT(A3316,FIND("-",A3316)-1),MASTER!A:C,2,FALSE())</f>
        <v>Gold</v>
      </c>
      <c r="M3316" t="str">
        <f>VLOOKUP(LEFT(A3316,FIND("-",A3316)-1),MASTER!A:C,3,FALSE())</f>
        <v>Sale</v>
      </c>
      <c r="N3316" t="str">
        <f t="shared" si="273"/>
        <v/>
      </c>
      <c r="O3316" t="str">
        <f t="shared" si="274"/>
        <v/>
      </c>
      <c r="P3316">
        <f t="shared" si="275"/>
        <v>0</v>
      </c>
      <c r="Q3316">
        <f t="shared" si="276"/>
        <v>0</v>
      </c>
      <c r="R3316">
        <f t="shared" si="277"/>
        <v>0</v>
      </c>
    </row>
    <row r="3317" spans="1:18" ht="15" customHeight="1">
      <c r="A3317" s="17" t="s">
        <v>314</v>
      </c>
      <c r="B3317" s="17" t="s">
        <v>288</v>
      </c>
      <c r="C3317" s="17" t="s">
        <v>48</v>
      </c>
      <c r="D3317" s="17" t="s">
        <v>53</v>
      </c>
      <c r="E3317" s="96" t="s">
        <v>38</v>
      </c>
      <c r="F3317" s="96" t="s">
        <v>38</v>
      </c>
      <c r="G3317" s="19">
        <v>0</v>
      </c>
      <c r="H3317" s="96" t="s">
        <v>38</v>
      </c>
      <c r="I3317" s="96" t="s">
        <v>38</v>
      </c>
      <c r="J3317" s="19">
        <v>1538.7</v>
      </c>
      <c r="K3317" s="19">
        <v>0</v>
      </c>
      <c r="L3317" t="str">
        <f>VLOOKUP(LEFT(A3317,FIND("-",A3317)-1),MASTER!A:C,2,FALSE())</f>
        <v>Gold</v>
      </c>
      <c r="M3317" t="str">
        <f>VLOOKUP(LEFT(A3317,FIND("-",A3317)-1),MASTER!A:C,3,FALSE())</f>
        <v>Sale</v>
      </c>
      <c r="N3317" t="str">
        <f t="shared" si="273"/>
        <v/>
      </c>
      <c r="O3317" t="str">
        <f t="shared" si="274"/>
        <v/>
      </c>
      <c r="P3317">
        <f t="shared" si="275"/>
        <v>0</v>
      </c>
      <c r="Q3317">
        <f t="shared" si="276"/>
        <v>0</v>
      </c>
      <c r="R3317">
        <f t="shared" si="277"/>
        <v>0</v>
      </c>
    </row>
    <row r="3318" spans="1:18" ht="15" customHeight="1">
      <c r="A3318" s="17" t="s">
        <v>314</v>
      </c>
      <c r="B3318" s="17" t="s">
        <v>288</v>
      </c>
      <c r="C3318" s="17" t="s">
        <v>48</v>
      </c>
      <c r="D3318" s="17" t="s">
        <v>60</v>
      </c>
      <c r="E3318" s="96" t="s">
        <v>38</v>
      </c>
      <c r="F3318" s="96" t="s">
        <v>38</v>
      </c>
      <c r="G3318" s="19">
        <v>0</v>
      </c>
      <c r="H3318" s="96" t="s">
        <v>38</v>
      </c>
      <c r="I3318" s="96" t="s">
        <v>38</v>
      </c>
      <c r="J3318" s="19">
        <v>34339.03</v>
      </c>
      <c r="K3318" s="19">
        <v>0</v>
      </c>
      <c r="L3318" t="str">
        <f>VLOOKUP(LEFT(A3318,FIND("-",A3318)-1),MASTER!A:C,2,FALSE())</f>
        <v>Gold</v>
      </c>
      <c r="M3318" t="str">
        <f>VLOOKUP(LEFT(A3318,FIND("-",A3318)-1),MASTER!A:C,3,FALSE())</f>
        <v>Sale</v>
      </c>
      <c r="N3318" t="str">
        <f t="shared" si="273"/>
        <v/>
      </c>
      <c r="O3318" t="str">
        <f t="shared" si="274"/>
        <v/>
      </c>
      <c r="P3318">
        <f t="shared" si="275"/>
        <v>0</v>
      </c>
      <c r="Q3318">
        <f t="shared" si="276"/>
        <v>0</v>
      </c>
      <c r="R3318">
        <f t="shared" si="277"/>
        <v>0</v>
      </c>
    </row>
    <row r="3319" spans="1:18" ht="15" customHeight="1">
      <c r="A3319" s="17" t="s">
        <v>314</v>
      </c>
      <c r="B3319" s="17" t="s">
        <v>288</v>
      </c>
      <c r="C3319" s="17" t="s">
        <v>48</v>
      </c>
      <c r="D3319" s="17" t="s">
        <v>61</v>
      </c>
      <c r="E3319" s="96" t="s">
        <v>38</v>
      </c>
      <c r="F3319" s="96" t="s">
        <v>38</v>
      </c>
      <c r="G3319" s="19">
        <v>0</v>
      </c>
      <c r="H3319" s="96" t="s">
        <v>38</v>
      </c>
      <c r="I3319" s="96" t="s">
        <v>38</v>
      </c>
      <c r="J3319" s="19">
        <v>34339.03</v>
      </c>
      <c r="K3319" s="19">
        <v>0</v>
      </c>
      <c r="L3319" t="str">
        <f>VLOOKUP(LEFT(A3319,FIND("-",A3319)-1),MASTER!A:C,2,FALSE())</f>
        <v>Gold</v>
      </c>
      <c r="M3319" t="str">
        <f>VLOOKUP(LEFT(A3319,FIND("-",A3319)-1),MASTER!A:C,3,FALSE())</f>
        <v>Sale</v>
      </c>
      <c r="N3319" t="str">
        <f t="shared" si="273"/>
        <v/>
      </c>
      <c r="O3319" t="str">
        <f t="shared" si="274"/>
        <v/>
      </c>
      <c r="P3319">
        <f t="shared" si="275"/>
        <v>0</v>
      </c>
      <c r="Q3319">
        <f t="shared" si="276"/>
        <v>0</v>
      </c>
      <c r="R3319">
        <f t="shared" si="277"/>
        <v>0</v>
      </c>
    </row>
    <row r="3320" spans="1:18" ht="15" customHeight="1">
      <c r="A3320" s="17" t="s">
        <v>314</v>
      </c>
      <c r="B3320" s="17" t="s">
        <v>288</v>
      </c>
      <c r="C3320" s="17" t="s">
        <v>48</v>
      </c>
      <c r="D3320" s="17" t="s">
        <v>60</v>
      </c>
      <c r="E3320" s="96" t="s">
        <v>38</v>
      </c>
      <c r="F3320" s="96" t="s">
        <v>38</v>
      </c>
      <c r="G3320" s="19">
        <v>0</v>
      </c>
      <c r="H3320" s="96" t="s">
        <v>38</v>
      </c>
      <c r="I3320" s="96" t="s">
        <v>38</v>
      </c>
      <c r="J3320" s="19">
        <v>68.91</v>
      </c>
      <c r="K3320" s="19">
        <v>0</v>
      </c>
      <c r="L3320" t="str">
        <f>VLOOKUP(LEFT(A3320,FIND("-",A3320)-1),MASTER!A:C,2,FALSE())</f>
        <v>Gold</v>
      </c>
      <c r="M3320" t="str">
        <f>VLOOKUP(LEFT(A3320,FIND("-",A3320)-1),MASTER!A:C,3,FALSE())</f>
        <v>Sale</v>
      </c>
      <c r="N3320" t="str">
        <f t="shared" si="273"/>
        <v/>
      </c>
      <c r="O3320" t="str">
        <f t="shared" si="274"/>
        <v/>
      </c>
      <c r="P3320">
        <f t="shared" si="275"/>
        <v>0</v>
      </c>
      <c r="Q3320">
        <f t="shared" si="276"/>
        <v>0</v>
      </c>
      <c r="R3320">
        <f t="shared" si="277"/>
        <v>0</v>
      </c>
    </row>
    <row r="3321" spans="1:18" ht="15" customHeight="1">
      <c r="A3321" s="17" t="s">
        <v>314</v>
      </c>
      <c r="B3321" s="17" t="s">
        <v>288</v>
      </c>
      <c r="C3321" s="17" t="s">
        <v>48</v>
      </c>
      <c r="D3321" s="17" t="s">
        <v>61</v>
      </c>
      <c r="E3321" s="96" t="s">
        <v>38</v>
      </c>
      <c r="F3321" s="96" t="s">
        <v>38</v>
      </c>
      <c r="G3321" s="19">
        <v>0</v>
      </c>
      <c r="H3321" s="96" t="s">
        <v>38</v>
      </c>
      <c r="I3321" s="96" t="s">
        <v>38</v>
      </c>
      <c r="J3321" s="19">
        <v>68.91</v>
      </c>
      <c r="K3321" s="19">
        <v>0</v>
      </c>
      <c r="L3321" t="str">
        <f>VLOOKUP(LEFT(A3321,FIND("-",A3321)-1),MASTER!A:C,2,FALSE())</f>
        <v>Gold</v>
      </c>
      <c r="M3321" t="str">
        <f>VLOOKUP(LEFT(A3321,FIND("-",A3321)-1),MASTER!A:C,3,FALSE())</f>
        <v>Sale</v>
      </c>
      <c r="N3321" t="str">
        <f t="shared" si="273"/>
        <v/>
      </c>
      <c r="O3321" t="str">
        <f t="shared" si="274"/>
        <v/>
      </c>
      <c r="P3321">
        <f t="shared" si="275"/>
        <v>0</v>
      </c>
      <c r="Q3321">
        <f t="shared" si="276"/>
        <v>0</v>
      </c>
      <c r="R3321">
        <f t="shared" si="277"/>
        <v>0</v>
      </c>
    </row>
    <row r="3322" spans="1:18" ht="15" customHeight="1">
      <c r="A3322" s="17" t="s">
        <v>314</v>
      </c>
      <c r="B3322" s="17" t="s">
        <v>288</v>
      </c>
      <c r="C3322" s="17" t="s">
        <v>48</v>
      </c>
      <c r="D3322" s="17" t="s">
        <v>60</v>
      </c>
      <c r="E3322" s="96" t="s">
        <v>38</v>
      </c>
      <c r="F3322" s="96" t="s">
        <v>38</v>
      </c>
      <c r="G3322" s="19">
        <v>0</v>
      </c>
      <c r="H3322" s="96" t="s">
        <v>38</v>
      </c>
      <c r="I3322" s="96" t="s">
        <v>38</v>
      </c>
      <c r="J3322" s="19">
        <v>3.53</v>
      </c>
      <c r="K3322" s="19">
        <v>0</v>
      </c>
      <c r="L3322" t="str">
        <f>VLOOKUP(LEFT(A3322,FIND("-",A3322)-1),MASTER!A:C,2,FALSE())</f>
        <v>Gold</v>
      </c>
      <c r="M3322" t="str">
        <f>VLOOKUP(LEFT(A3322,FIND("-",A3322)-1),MASTER!A:C,3,FALSE())</f>
        <v>Sale</v>
      </c>
      <c r="N3322" t="str">
        <f t="shared" si="273"/>
        <v/>
      </c>
      <c r="O3322" t="str">
        <f t="shared" si="274"/>
        <v/>
      </c>
      <c r="P3322">
        <f t="shared" si="275"/>
        <v>0</v>
      </c>
      <c r="Q3322">
        <f t="shared" si="276"/>
        <v>0</v>
      </c>
      <c r="R3322">
        <f t="shared" si="277"/>
        <v>0</v>
      </c>
    </row>
    <row r="3323" spans="1:18" ht="15" customHeight="1">
      <c r="A3323" s="17" t="s">
        <v>314</v>
      </c>
      <c r="B3323" s="17" t="s">
        <v>288</v>
      </c>
      <c r="C3323" s="17" t="s">
        <v>48</v>
      </c>
      <c r="D3323" s="17" t="s">
        <v>61</v>
      </c>
      <c r="E3323" s="96" t="s">
        <v>38</v>
      </c>
      <c r="F3323" s="96" t="s">
        <v>38</v>
      </c>
      <c r="G3323" s="19">
        <v>0</v>
      </c>
      <c r="H3323" s="96" t="s">
        <v>38</v>
      </c>
      <c r="I3323" s="96" t="s">
        <v>38</v>
      </c>
      <c r="J3323" s="19">
        <v>3.53</v>
      </c>
      <c r="K3323" s="19">
        <v>0</v>
      </c>
      <c r="L3323" t="str">
        <f>VLOOKUP(LEFT(A3323,FIND("-",A3323)-1),MASTER!A:C,2,FALSE())</f>
        <v>Gold</v>
      </c>
      <c r="M3323" t="str">
        <f>VLOOKUP(LEFT(A3323,FIND("-",A3323)-1),MASTER!A:C,3,FALSE())</f>
        <v>Sale</v>
      </c>
      <c r="N3323" t="str">
        <f t="shared" si="273"/>
        <v/>
      </c>
      <c r="O3323" t="str">
        <f t="shared" si="274"/>
        <v/>
      </c>
      <c r="P3323">
        <f t="shared" si="275"/>
        <v>0</v>
      </c>
      <c r="Q3323">
        <f t="shared" si="276"/>
        <v>0</v>
      </c>
      <c r="R3323">
        <f t="shared" si="277"/>
        <v>0</v>
      </c>
    </row>
    <row r="3324" spans="1:18" ht="15" customHeight="1">
      <c r="A3324" s="17" t="s">
        <v>314</v>
      </c>
      <c r="B3324" s="17" t="s">
        <v>288</v>
      </c>
      <c r="C3324" s="17" t="s">
        <v>48</v>
      </c>
      <c r="D3324" s="17" t="s">
        <v>42</v>
      </c>
      <c r="E3324" s="96" t="s">
        <v>38</v>
      </c>
      <c r="F3324" s="96" t="s">
        <v>38</v>
      </c>
      <c r="G3324" s="19">
        <v>0.16</v>
      </c>
      <c r="H3324" s="96" t="s">
        <v>38</v>
      </c>
      <c r="I3324" s="96" t="s">
        <v>38</v>
      </c>
      <c r="J3324" s="19">
        <v>0</v>
      </c>
      <c r="K3324" s="19">
        <v>0</v>
      </c>
      <c r="L3324" t="str">
        <f>VLOOKUP(LEFT(A3324,FIND("-",A3324)-1),MASTER!A:C,2,FALSE())</f>
        <v>Gold</v>
      </c>
      <c r="M3324" t="str">
        <f>VLOOKUP(LEFT(A3324,FIND("-",A3324)-1),MASTER!A:C,3,FALSE())</f>
        <v>Sale</v>
      </c>
      <c r="N3324" t="str">
        <f t="shared" si="273"/>
        <v/>
      </c>
      <c r="O3324" t="str">
        <f t="shared" si="274"/>
        <v/>
      </c>
      <c r="P3324">
        <f t="shared" si="275"/>
        <v>0</v>
      </c>
      <c r="Q3324">
        <f t="shared" si="276"/>
        <v>0</v>
      </c>
      <c r="R3324">
        <f t="shared" si="277"/>
        <v>0</v>
      </c>
    </row>
    <row r="3325" spans="1:18" ht="15" customHeight="1">
      <c r="A3325" s="17" t="s">
        <v>314</v>
      </c>
      <c r="B3325" s="17" t="s">
        <v>288</v>
      </c>
      <c r="C3325" s="17" t="s">
        <v>48</v>
      </c>
      <c r="D3325" s="17" t="s">
        <v>43</v>
      </c>
      <c r="E3325" s="96" t="s">
        <v>38</v>
      </c>
      <c r="F3325" s="96" t="s">
        <v>38</v>
      </c>
      <c r="G3325" s="19">
        <v>5005110</v>
      </c>
      <c r="H3325" s="96" t="s">
        <v>38</v>
      </c>
      <c r="I3325" s="96" t="s">
        <v>38</v>
      </c>
      <c r="J3325" s="19">
        <v>0</v>
      </c>
      <c r="K3325" s="19">
        <v>0</v>
      </c>
      <c r="L3325" t="str">
        <f>VLOOKUP(LEFT(A3325,FIND("-",A3325)-1),MASTER!A:C,2,FALSE())</f>
        <v>Gold</v>
      </c>
      <c r="M3325" t="str">
        <f>VLOOKUP(LEFT(A3325,FIND("-",A3325)-1),MASTER!A:C,3,FALSE())</f>
        <v>Sale</v>
      </c>
      <c r="N3325" t="str">
        <f t="shared" si="273"/>
        <v/>
      </c>
      <c r="O3325" t="str">
        <f t="shared" si="274"/>
        <v/>
      </c>
      <c r="P3325">
        <f t="shared" si="275"/>
        <v>0</v>
      </c>
      <c r="Q3325">
        <f t="shared" si="276"/>
        <v>0</v>
      </c>
      <c r="R3325">
        <f t="shared" si="277"/>
        <v>0</v>
      </c>
    </row>
    <row r="3326" spans="1:18" ht="15" customHeight="1">
      <c r="A3326" s="17" t="s">
        <v>316</v>
      </c>
      <c r="B3326" s="17" t="s">
        <v>288</v>
      </c>
      <c r="C3326" s="17" t="s">
        <v>48</v>
      </c>
      <c r="D3326" s="17" t="s">
        <v>49</v>
      </c>
      <c r="E3326" s="96" t="s">
        <v>38</v>
      </c>
      <c r="F3326" s="19">
        <v>0</v>
      </c>
      <c r="G3326" s="19">
        <v>0</v>
      </c>
      <c r="H3326" s="97">
        <v>182.779</v>
      </c>
      <c r="I3326" s="19">
        <v>6877.63</v>
      </c>
      <c r="J3326" s="19">
        <v>1130013.95</v>
      </c>
      <c r="K3326" s="19">
        <v>1130013.95</v>
      </c>
      <c r="L3326" t="str">
        <f>VLOOKUP(LEFT(A3326,FIND("-",A3326)-1),MASTER!A:C,2,FALSE())</f>
        <v>Gold</v>
      </c>
      <c r="M3326" t="str">
        <f>VLOOKUP(LEFT(A3326,FIND("-",A3326)-1),MASTER!A:C,3,FALSE())</f>
        <v>Sale</v>
      </c>
      <c r="N3326">
        <f t="shared" si="273"/>
        <v>182.779</v>
      </c>
      <c r="O3326">
        <f t="shared" si="274"/>
        <v>6877.63</v>
      </c>
      <c r="P3326">
        <f t="shared" si="275"/>
        <v>1257086.334</v>
      </c>
      <c r="Q3326">
        <f t="shared" si="276"/>
        <v>1257086.334</v>
      </c>
      <c r="R3326">
        <f t="shared" si="277"/>
        <v>0</v>
      </c>
    </row>
    <row r="3327" spans="1:18" ht="15" customHeight="1">
      <c r="A3327" s="17" t="s">
        <v>316</v>
      </c>
      <c r="B3327" s="17" t="s">
        <v>288</v>
      </c>
      <c r="C3327" s="17" t="s">
        <v>48</v>
      </c>
      <c r="D3327" s="17" t="s">
        <v>50</v>
      </c>
      <c r="E3327" s="96" t="s">
        <v>38</v>
      </c>
      <c r="F3327" s="96" t="s">
        <v>38</v>
      </c>
      <c r="G3327" s="19">
        <v>0</v>
      </c>
      <c r="H3327" s="96" t="s">
        <v>38</v>
      </c>
      <c r="I3327" s="96" t="s">
        <v>38</v>
      </c>
      <c r="J3327" s="19">
        <v>54890.37</v>
      </c>
      <c r="K3327" s="19">
        <v>54890.37</v>
      </c>
      <c r="L3327" t="str">
        <f>VLOOKUP(LEFT(A3327,FIND("-",A3327)-1),MASTER!A:C,2,FALSE())</f>
        <v>Gold</v>
      </c>
      <c r="M3327" t="str">
        <f>VLOOKUP(LEFT(A3327,FIND("-",A3327)-1),MASTER!A:C,3,FALSE())</f>
        <v>Sale</v>
      </c>
      <c r="N3327" t="str">
        <f t="shared" si="273"/>
        <v/>
      </c>
      <c r="O3327" t="str">
        <f t="shared" si="274"/>
        <v/>
      </c>
      <c r="P3327">
        <f t="shared" si="275"/>
        <v>0</v>
      </c>
      <c r="Q3327">
        <f t="shared" si="276"/>
        <v>0</v>
      </c>
      <c r="R3327">
        <f t="shared" si="277"/>
        <v>0</v>
      </c>
    </row>
    <row r="3328" spans="1:18" ht="15" customHeight="1">
      <c r="A3328" s="17" t="s">
        <v>316</v>
      </c>
      <c r="B3328" s="17" t="s">
        <v>288</v>
      </c>
      <c r="C3328" s="17" t="s">
        <v>48</v>
      </c>
      <c r="D3328" s="17" t="s">
        <v>57</v>
      </c>
      <c r="E3328" s="96" t="s">
        <v>38</v>
      </c>
      <c r="F3328" s="96" t="s">
        <v>38</v>
      </c>
      <c r="G3328" s="19">
        <v>0</v>
      </c>
      <c r="H3328" s="96" t="s">
        <v>38</v>
      </c>
      <c r="I3328" s="96" t="s">
        <v>38</v>
      </c>
      <c r="J3328" s="19">
        <v>127078.95</v>
      </c>
      <c r="K3328" s="19">
        <v>127078.95</v>
      </c>
      <c r="L3328" t="str">
        <f>VLOOKUP(LEFT(A3328,FIND("-",A3328)-1),MASTER!A:C,2,FALSE())</f>
        <v>Gold</v>
      </c>
      <c r="M3328" t="str">
        <f>VLOOKUP(LEFT(A3328,FIND("-",A3328)-1),MASTER!A:C,3,FALSE())</f>
        <v>Sale</v>
      </c>
      <c r="N3328" t="str">
        <f t="shared" si="273"/>
        <v/>
      </c>
      <c r="O3328" t="str">
        <f t="shared" si="274"/>
        <v/>
      </c>
      <c r="P3328">
        <f t="shared" si="275"/>
        <v>0</v>
      </c>
      <c r="Q3328">
        <f t="shared" si="276"/>
        <v>0</v>
      </c>
      <c r="R3328">
        <f t="shared" si="277"/>
        <v>0</v>
      </c>
    </row>
    <row r="3329" spans="1:18" ht="15" customHeight="1">
      <c r="A3329" s="17" t="s">
        <v>316</v>
      </c>
      <c r="B3329" s="17" t="s">
        <v>288</v>
      </c>
      <c r="C3329" s="17" t="s">
        <v>48</v>
      </c>
      <c r="D3329" s="17" t="s">
        <v>58</v>
      </c>
      <c r="E3329" s="96" t="s">
        <v>38</v>
      </c>
      <c r="F3329" s="96" t="s">
        <v>38</v>
      </c>
      <c r="G3329" s="19">
        <v>0</v>
      </c>
      <c r="H3329" s="96" t="s">
        <v>38</v>
      </c>
      <c r="I3329" s="96" t="s">
        <v>38</v>
      </c>
      <c r="J3329" s="19">
        <v>254.48</v>
      </c>
      <c r="K3329" s="19">
        <v>254.48</v>
      </c>
      <c r="L3329" t="str">
        <f>VLOOKUP(LEFT(A3329,FIND("-",A3329)-1),MASTER!A:C,2,FALSE())</f>
        <v>Gold</v>
      </c>
      <c r="M3329" t="str">
        <f>VLOOKUP(LEFT(A3329,FIND("-",A3329)-1),MASTER!A:C,3,FALSE())</f>
        <v>Sale</v>
      </c>
      <c r="N3329" t="str">
        <f t="shared" si="273"/>
        <v/>
      </c>
      <c r="O3329" t="str">
        <f t="shared" si="274"/>
        <v/>
      </c>
      <c r="P3329">
        <f t="shared" si="275"/>
        <v>0</v>
      </c>
      <c r="Q3329">
        <f t="shared" si="276"/>
        <v>0</v>
      </c>
      <c r="R3329">
        <f t="shared" si="277"/>
        <v>0</v>
      </c>
    </row>
    <row r="3330" spans="1:18" ht="15" customHeight="1">
      <c r="A3330" s="17" t="s">
        <v>316</v>
      </c>
      <c r="B3330" s="17" t="s">
        <v>288</v>
      </c>
      <c r="C3330" s="17" t="s">
        <v>48</v>
      </c>
      <c r="D3330" s="17" t="s">
        <v>59</v>
      </c>
      <c r="E3330" s="96" t="s">
        <v>38</v>
      </c>
      <c r="F3330" s="96" t="s">
        <v>38</v>
      </c>
      <c r="G3330" s="19">
        <v>0</v>
      </c>
      <c r="H3330" s="96" t="s">
        <v>38</v>
      </c>
      <c r="I3330" s="96" t="s">
        <v>38</v>
      </c>
      <c r="J3330" s="19">
        <v>25</v>
      </c>
      <c r="K3330" s="19">
        <v>25</v>
      </c>
      <c r="L3330" t="str">
        <f>VLOOKUP(LEFT(A3330,FIND("-",A3330)-1),MASTER!A:C,2,FALSE())</f>
        <v>Gold</v>
      </c>
      <c r="M3330" t="str">
        <f>VLOOKUP(LEFT(A3330,FIND("-",A3330)-1),MASTER!A:C,3,FALSE())</f>
        <v>Sale</v>
      </c>
      <c r="N3330" t="str">
        <f t="shared" si="273"/>
        <v/>
      </c>
      <c r="O3330" t="str">
        <f t="shared" si="274"/>
        <v/>
      </c>
      <c r="P3330">
        <f t="shared" si="275"/>
        <v>0</v>
      </c>
      <c r="Q3330">
        <f t="shared" si="276"/>
        <v>0</v>
      </c>
      <c r="R3330">
        <f t="shared" si="277"/>
        <v>0</v>
      </c>
    </row>
    <row r="3331" spans="1:18" ht="15" customHeight="1">
      <c r="A3331" s="17" t="s">
        <v>316</v>
      </c>
      <c r="B3331" s="17" t="s">
        <v>288</v>
      </c>
      <c r="C3331" s="17" t="s">
        <v>48</v>
      </c>
      <c r="D3331" s="17" t="s">
        <v>52</v>
      </c>
      <c r="E3331" s="96" t="s">
        <v>38</v>
      </c>
      <c r="F3331" s="96" t="s">
        <v>38</v>
      </c>
      <c r="G3331" s="19">
        <v>0</v>
      </c>
      <c r="H3331" s="96" t="s">
        <v>38</v>
      </c>
      <c r="I3331" s="96" t="s">
        <v>38</v>
      </c>
      <c r="J3331" s="19">
        <v>16950.21</v>
      </c>
      <c r="K3331" s="19">
        <v>0</v>
      </c>
      <c r="L3331" t="str">
        <f>VLOOKUP(LEFT(A3331,FIND("-",A3331)-1),MASTER!A:C,2,FALSE())</f>
        <v>Gold</v>
      </c>
      <c r="M3331" t="str">
        <f>VLOOKUP(LEFT(A3331,FIND("-",A3331)-1),MASTER!A:C,3,FALSE())</f>
        <v>Sale</v>
      </c>
      <c r="N3331" t="str">
        <f t="shared" si="273"/>
        <v/>
      </c>
      <c r="O3331" t="str">
        <f t="shared" si="274"/>
        <v/>
      </c>
      <c r="P3331">
        <f t="shared" si="275"/>
        <v>0</v>
      </c>
      <c r="Q3331">
        <f t="shared" si="276"/>
        <v>0</v>
      </c>
      <c r="R3331">
        <f t="shared" si="277"/>
        <v>0</v>
      </c>
    </row>
    <row r="3332" spans="1:18" ht="15" customHeight="1">
      <c r="A3332" s="17" t="s">
        <v>316</v>
      </c>
      <c r="B3332" s="17" t="s">
        <v>288</v>
      </c>
      <c r="C3332" s="17" t="s">
        <v>48</v>
      </c>
      <c r="D3332" s="17" t="s">
        <v>53</v>
      </c>
      <c r="E3332" s="96" t="s">
        <v>38</v>
      </c>
      <c r="F3332" s="96" t="s">
        <v>38</v>
      </c>
      <c r="G3332" s="19">
        <v>0</v>
      </c>
      <c r="H3332" s="96" t="s">
        <v>38</v>
      </c>
      <c r="I3332" s="96" t="s">
        <v>38</v>
      </c>
      <c r="J3332" s="19">
        <v>16950.21</v>
      </c>
      <c r="K3332" s="19">
        <v>0</v>
      </c>
      <c r="L3332" t="str">
        <f>VLOOKUP(LEFT(A3332,FIND("-",A3332)-1),MASTER!A:C,2,FALSE())</f>
        <v>Gold</v>
      </c>
      <c r="M3332" t="str">
        <f>VLOOKUP(LEFT(A3332,FIND("-",A3332)-1),MASTER!A:C,3,FALSE())</f>
        <v>Sale</v>
      </c>
      <c r="N3332" t="str">
        <f t="shared" si="273"/>
        <v/>
      </c>
      <c r="O3332" t="str">
        <f t="shared" si="274"/>
        <v/>
      </c>
      <c r="P3332">
        <f t="shared" si="275"/>
        <v>0</v>
      </c>
      <c r="Q3332">
        <f t="shared" si="276"/>
        <v>0</v>
      </c>
      <c r="R3332">
        <f t="shared" si="277"/>
        <v>0</v>
      </c>
    </row>
    <row r="3333" spans="1:18" ht="15" customHeight="1">
      <c r="A3333" s="17" t="s">
        <v>316</v>
      </c>
      <c r="B3333" s="17" t="s">
        <v>288</v>
      </c>
      <c r="C3333" s="17" t="s">
        <v>48</v>
      </c>
      <c r="D3333" s="17" t="s">
        <v>52</v>
      </c>
      <c r="E3333" s="96" t="s">
        <v>38</v>
      </c>
      <c r="F3333" s="96" t="s">
        <v>38</v>
      </c>
      <c r="G3333" s="19">
        <v>0</v>
      </c>
      <c r="H3333" s="96" t="s">
        <v>38</v>
      </c>
      <c r="I3333" s="96" t="s">
        <v>38</v>
      </c>
      <c r="J3333" s="19">
        <v>823.36</v>
      </c>
      <c r="K3333" s="19">
        <v>0</v>
      </c>
      <c r="L3333" t="str">
        <f>VLOOKUP(LEFT(A3333,FIND("-",A3333)-1),MASTER!A:C,2,FALSE())</f>
        <v>Gold</v>
      </c>
      <c r="M3333" t="str">
        <f>VLOOKUP(LEFT(A3333,FIND("-",A3333)-1),MASTER!A:C,3,FALSE())</f>
        <v>Sale</v>
      </c>
      <c r="N3333" t="str">
        <f t="shared" si="273"/>
        <v/>
      </c>
      <c r="O3333" t="str">
        <f t="shared" si="274"/>
        <v/>
      </c>
      <c r="P3333">
        <f t="shared" si="275"/>
        <v>0</v>
      </c>
      <c r="Q3333">
        <f t="shared" si="276"/>
        <v>0</v>
      </c>
      <c r="R3333">
        <f t="shared" si="277"/>
        <v>0</v>
      </c>
    </row>
    <row r="3334" spans="1:18" ht="15" customHeight="1">
      <c r="A3334" s="17" t="s">
        <v>316</v>
      </c>
      <c r="B3334" s="17" t="s">
        <v>288</v>
      </c>
      <c r="C3334" s="17" t="s">
        <v>48</v>
      </c>
      <c r="D3334" s="17" t="s">
        <v>53</v>
      </c>
      <c r="E3334" s="96" t="s">
        <v>38</v>
      </c>
      <c r="F3334" s="96" t="s">
        <v>38</v>
      </c>
      <c r="G3334" s="19">
        <v>0</v>
      </c>
      <c r="H3334" s="96" t="s">
        <v>38</v>
      </c>
      <c r="I3334" s="96" t="s">
        <v>38</v>
      </c>
      <c r="J3334" s="19">
        <v>823.36</v>
      </c>
      <c r="K3334" s="19">
        <v>0</v>
      </c>
      <c r="L3334" t="str">
        <f>VLOOKUP(LEFT(A3334,FIND("-",A3334)-1),MASTER!A:C,2,FALSE())</f>
        <v>Gold</v>
      </c>
      <c r="M3334" t="str">
        <f>VLOOKUP(LEFT(A3334,FIND("-",A3334)-1),MASTER!A:C,3,FALSE())</f>
        <v>Sale</v>
      </c>
      <c r="N3334" t="str">
        <f t="shared" si="273"/>
        <v/>
      </c>
      <c r="O3334" t="str">
        <f t="shared" si="274"/>
        <v/>
      </c>
      <c r="P3334">
        <f t="shared" si="275"/>
        <v>0</v>
      </c>
      <c r="Q3334">
        <f t="shared" si="276"/>
        <v>0</v>
      </c>
      <c r="R3334">
        <f t="shared" si="277"/>
        <v>0</v>
      </c>
    </row>
    <row r="3335" spans="1:18" ht="15" customHeight="1">
      <c r="A3335" s="17" t="s">
        <v>316</v>
      </c>
      <c r="B3335" s="17" t="s">
        <v>288</v>
      </c>
      <c r="C3335" s="17" t="s">
        <v>48</v>
      </c>
      <c r="D3335" s="17" t="s">
        <v>60</v>
      </c>
      <c r="E3335" s="96" t="s">
        <v>38</v>
      </c>
      <c r="F3335" s="96" t="s">
        <v>38</v>
      </c>
      <c r="G3335" s="19">
        <v>0</v>
      </c>
      <c r="H3335" s="96" t="s">
        <v>38</v>
      </c>
      <c r="I3335" s="96" t="s">
        <v>38</v>
      </c>
      <c r="J3335" s="19">
        <v>1906.18</v>
      </c>
      <c r="K3335" s="19">
        <v>0</v>
      </c>
      <c r="L3335" t="str">
        <f>VLOOKUP(LEFT(A3335,FIND("-",A3335)-1),MASTER!A:C,2,FALSE())</f>
        <v>Gold</v>
      </c>
      <c r="M3335" t="str">
        <f>VLOOKUP(LEFT(A3335,FIND("-",A3335)-1),MASTER!A:C,3,FALSE())</f>
        <v>Sale</v>
      </c>
      <c r="N3335" t="str">
        <f t="shared" si="273"/>
        <v/>
      </c>
      <c r="O3335" t="str">
        <f t="shared" si="274"/>
        <v/>
      </c>
      <c r="P3335">
        <f t="shared" si="275"/>
        <v>0</v>
      </c>
      <c r="Q3335">
        <f t="shared" si="276"/>
        <v>0</v>
      </c>
      <c r="R3335">
        <f t="shared" si="277"/>
        <v>0</v>
      </c>
    </row>
    <row r="3336" spans="1:18" ht="15" customHeight="1">
      <c r="A3336" s="17" t="s">
        <v>316</v>
      </c>
      <c r="B3336" s="17" t="s">
        <v>288</v>
      </c>
      <c r="C3336" s="17" t="s">
        <v>48</v>
      </c>
      <c r="D3336" s="17" t="s">
        <v>61</v>
      </c>
      <c r="E3336" s="96" t="s">
        <v>38</v>
      </c>
      <c r="F3336" s="96" t="s">
        <v>38</v>
      </c>
      <c r="G3336" s="19">
        <v>0</v>
      </c>
      <c r="H3336" s="96" t="s">
        <v>38</v>
      </c>
      <c r="I3336" s="96" t="s">
        <v>38</v>
      </c>
      <c r="J3336" s="19">
        <v>1906.18</v>
      </c>
      <c r="K3336" s="19">
        <v>0</v>
      </c>
      <c r="L3336" t="str">
        <f>VLOOKUP(LEFT(A3336,FIND("-",A3336)-1),MASTER!A:C,2,FALSE())</f>
        <v>Gold</v>
      </c>
      <c r="M3336" t="str">
        <f>VLOOKUP(LEFT(A3336,FIND("-",A3336)-1),MASTER!A:C,3,FALSE())</f>
        <v>Sale</v>
      </c>
      <c r="N3336" t="str">
        <f t="shared" si="273"/>
        <v/>
      </c>
      <c r="O3336" t="str">
        <f t="shared" si="274"/>
        <v/>
      </c>
      <c r="P3336">
        <f t="shared" si="275"/>
        <v>0</v>
      </c>
      <c r="Q3336">
        <f t="shared" si="276"/>
        <v>0</v>
      </c>
      <c r="R3336">
        <f t="shared" si="277"/>
        <v>0</v>
      </c>
    </row>
    <row r="3337" spans="1:18" ht="15" customHeight="1">
      <c r="A3337" s="17" t="s">
        <v>316</v>
      </c>
      <c r="B3337" s="17" t="s">
        <v>288</v>
      </c>
      <c r="C3337" s="17" t="s">
        <v>48</v>
      </c>
      <c r="D3337" s="17" t="s">
        <v>60</v>
      </c>
      <c r="E3337" s="96" t="s">
        <v>38</v>
      </c>
      <c r="F3337" s="96" t="s">
        <v>38</v>
      </c>
      <c r="G3337" s="19">
        <v>0</v>
      </c>
      <c r="H3337" s="96" t="s">
        <v>38</v>
      </c>
      <c r="I3337" s="96" t="s">
        <v>38</v>
      </c>
      <c r="J3337" s="19">
        <v>3.82</v>
      </c>
      <c r="K3337" s="19">
        <v>0</v>
      </c>
      <c r="L3337" t="str">
        <f>VLOOKUP(LEFT(A3337,FIND("-",A3337)-1),MASTER!A:C,2,FALSE())</f>
        <v>Gold</v>
      </c>
      <c r="M3337" t="str">
        <f>VLOOKUP(LEFT(A3337,FIND("-",A3337)-1),MASTER!A:C,3,FALSE())</f>
        <v>Sale</v>
      </c>
      <c r="N3337" t="str">
        <f t="shared" si="273"/>
        <v/>
      </c>
      <c r="O3337" t="str">
        <f t="shared" si="274"/>
        <v/>
      </c>
      <c r="P3337">
        <f t="shared" si="275"/>
        <v>0</v>
      </c>
      <c r="Q3337">
        <f t="shared" si="276"/>
        <v>0</v>
      </c>
      <c r="R3337">
        <f t="shared" si="277"/>
        <v>0</v>
      </c>
    </row>
    <row r="3338" spans="1:18" ht="15" customHeight="1">
      <c r="A3338" s="17" t="s">
        <v>316</v>
      </c>
      <c r="B3338" s="17" t="s">
        <v>288</v>
      </c>
      <c r="C3338" s="17" t="s">
        <v>48</v>
      </c>
      <c r="D3338" s="17" t="s">
        <v>61</v>
      </c>
      <c r="E3338" s="96" t="s">
        <v>38</v>
      </c>
      <c r="F3338" s="96" t="s">
        <v>38</v>
      </c>
      <c r="G3338" s="19">
        <v>0</v>
      </c>
      <c r="H3338" s="96" t="s">
        <v>38</v>
      </c>
      <c r="I3338" s="96" t="s">
        <v>38</v>
      </c>
      <c r="J3338" s="19">
        <v>3.82</v>
      </c>
      <c r="K3338" s="19">
        <v>0</v>
      </c>
      <c r="L3338" t="str">
        <f>VLOOKUP(LEFT(A3338,FIND("-",A3338)-1),MASTER!A:C,2,FALSE())</f>
        <v>Gold</v>
      </c>
      <c r="M3338" t="str">
        <f>VLOOKUP(LEFT(A3338,FIND("-",A3338)-1),MASTER!A:C,3,FALSE())</f>
        <v>Sale</v>
      </c>
      <c r="N3338" t="str">
        <f t="shared" si="273"/>
        <v/>
      </c>
      <c r="O3338" t="str">
        <f t="shared" si="274"/>
        <v/>
      </c>
      <c r="P3338">
        <f t="shared" si="275"/>
        <v>0</v>
      </c>
      <c r="Q3338">
        <f t="shared" si="276"/>
        <v>0</v>
      </c>
      <c r="R3338">
        <f t="shared" si="277"/>
        <v>0</v>
      </c>
    </row>
    <row r="3339" spans="1:18" ht="15" customHeight="1">
      <c r="A3339" s="17" t="s">
        <v>316</v>
      </c>
      <c r="B3339" s="17" t="s">
        <v>288</v>
      </c>
      <c r="C3339" s="17" t="s">
        <v>48</v>
      </c>
      <c r="D3339" s="17" t="s">
        <v>60</v>
      </c>
      <c r="E3339" s="96" t="s">
        <v>38</v>
      </c>
      <c r="F3339" s="96" t="s">
        <v>38</v>
      </c>
      <c r="G3339" s="19">
        <v>0</v>
      </c>
      <c r="H3339" s="96" t="s">
        <v>38</v>
      </c>
      <c r="I3339" s="96" t="s">
        <v>38</v>
      </c>
      <c r="J3339" s="19">
        <v>0.38</v>
      </c>
      <c r="K3339" s="19">
        <v>0</v>
      </c>
      <c r="L3339" t="str">
        <f>VLOOKUP(LEFT(A3339,FIND("-",A3339)-1),MASTER!A:C,2,FALSE())</f>
        <v>Gold</v>
      </c>
      <c r="M3339" t="str">
        <f>VLOOKUP(LEFT(A3339,FIND("-",A3339)-1),MASTER!A:C,3,FALSE())</f>
        <v>Sale</v>
      </c>
      <c r="N3339" t="str">
        <f t="shared" si="273"/>
        <v/>
      </c>
      <c r="O3339" t="str">
        <f t="shared" si="274"/>
        <v/>
      </c>
      <c r="P3339">
        <f t="shared" si="275"/>
        <v>0</v>
      </c>
      <c r="Q3339">
        <f t="shared" si="276"/>
        <v>0</v>
      </c>
      <c r="R3339">
        <f t="shared" si="277"/>
        <v>0</v>
      </c>
    </row>
    <row r="3340" spans="1:18" ht="15" customHeight="1">
      <c r="A3340" s="17" t="s">
        <v>316</v>
      </c>
      <c r="B3340" s="17" t="s">
        <v>288</v>
      </c>
      <c r="C3340" s="17" t="s">
        <v>48</v>
      </c>
      <c r="D3340" s="17" t="s">
        <v>61</v>
      </c>
      <c r="E3340" s="96" t="s">
        <v>38</v>
      </c>
      <c r="F3340" s="96" t="s">
        <v>38</v>
      </c>
      <c r="G3340" s="19">
        <v>0</v>
      </c>
      <c r="H3340" s="96" t="s">
        <v>38</v>
      </c>
      <c r="I3340" s="96" t="s">
        <v>38</v>
      </c>
      <c r="J3340" s="19">
        <v>0.38</v>
      </c>
      <c r="K3340" s="19">
        <v>0</v>
      </c>
      <c r="L3340" t="str">
        <f>VLOOKUP(LEFT(A3340,FIND("-",A3340)-1),MASTER!A:C,2,FALSE())</f>
        <v>Gold</v>
      </c>
      <c r="M3340" t="str">
        <f>VLOOKUP(LEFT(A3340,FIND("-",A3340)-1),MASTER!A:C,3,FALSE())</f>
        <v>Sale</v>
      </c>
      <c r="N3340" t="str">
        <f t="shared" si="273"/>
        <v/>
      </c>
      <c r="O3340" t="str">
        <f t="shared" si="274"/>
        <v/>
      </c>
      <c r="P3340">
        <f t="shared" si="275"/>
        <v>0</v>
      </c>
      <c r="Q3340">
        <f t="shared" si="276"/>
        <v>0</v>
      </c>
      <c r="R3340">
        <f t="shared" si="277"/>
        <v>0</v>
      </c>
    </row>
    <row r="3341" spans="1:18" ht="15" customHeight="1">
      <c r="A3341" s="17" t="s">
        <v>316</v>
      </c>
      <c r="B3341" s="17" t="s">
        <v>288</v>
      </c>
      <c r="C3341" s="17" t="s">
        <v>48</v>
      </c>
      <c r="D3341" s="17" t="s">
        <v>42</v>
      </c>
      <c r="E3341" s="96" t="s">
        <v>38</v>
      </c>
      <c r="F3341" s="96" t="s">
        <v>38</v>
      </c>
      <c r="G3341" s="19">
        <v>0</v>
      </c>
      <c r="H3341" s="96" t="s">
        <v>38</v>
      </c>
      <c r="I3341" s="96" t="s">
        <v>38</v>
      </c>
      <c r="J3341" s="19">
        <v>0.35</v>
      </c>
      <c r="K3341" s="19">
        <v>0</v>
      </c>
      <c r="L3341" t="str">
        <f>VLOOKUP(LEFT(A3341,FIND("-",A3341)-1),MASTER!A:C,2,FALSE())</f>
        <v>Gold</v>
      </c>
      <c r="M3341" t="str">
        <f>VLOOKUP(LEFT(A3341,FIND("-",A3341)-1),MASTER!A:C,3,FALSE())</f>
        <v>Sale</v>
      </c>
      <c r="N3341" t="str">
        <f t="shared" si="273"/>
        <v/>
      </c>
      <c r="O3341" t="str">
        <f t="shared" si="274"/>
        <v/>
      </c>
      <c r="P3341">
        <f t="shared" si="275"/>
        <v>0</v>
      </c>
      <c r="Q3341">
        <f t="shared" si="276"/>
        <v>0</v>
      </c>
      <c r="R3341">
        <f t="shared" si="277"/>
        <v>0</v>
      </c>
    </row>
    <row r="3342" spans="1:18" ht="15" customHeight="1">
      <c r="A3342" s="17" t="s">
        <v>316</v>
      </c>
      <c r="B3342" s="17" t="s">
        <v>288</v>
      </c>
      <c r="C3342" s="17" t="s">
        <v>48</v>
      </c>
      <c r="D3342" s="17" t="s">
        <v>43</v>
      </c>
      <c r="E3342" s="96" t="s">
        <v>38</v>
      </c>
      <c r="F3342" s="96" t="s">
        <v>38</v>
      </c>
      <c r="G3342" s="19">
        <v>1351631</v>
      </c>
      <c r="H3342" s="96" t="s">
        <v>38</v>
      </c>
      <c r="I3342" s="96" t="s">
        <v>38</v>
      </c>
      <c r="J3342" s="19">
        <v>0</v>
      </c>
      <c r="K3342" s="19">
        <v>0</v>
      </c>
      <c r="L3342" t="str">
        <f>VLOOKUP(LEFT(A3342,FIND("-",A3342)-1),MASTER!A:C,2,FALSE())</f>
        <v>Gold</v>
      </c>
      <c r="M3342" t="str">
        <f>VLOOKUP(LEFT(A3342,FIND("-",A3342)-1),MASTER!A:C,3,FALSE())</f>
        <v>Sale</v>
      </c>
      <c r="N3342" t="str">
        <f t="shared" ref="N3342:N3405" si="278">IF(M3342="SALE",H3342,IF(M3342="Purchase",E3342,"False"))</f>
        <v/>
      </c>
      <c r="O3342" t="str">
        <f t="shared" ref="O3342:O3405" si="279">IF(M3342="SALE",I3342,IF(M3342="Purchase",F3342,"False"))</f>
        <v/>
      </c>
      <c r="P3342">
        <f t="shared" ref="P3342:P3405" si="280">IF(AND(N3342="",O3342=""),0,ROUND(N3342*O3342,3))</f>
        <v>0</v>
      </c>
      <c r="Q3342">
        <f t="shared" ref="Q3342:Q3405" si="281">IF(M3342="SALE",P3342,IF(M3342="Purchase",0,"FALSE"))</f>
        <v>0</v>
      </c>
      <c r="R3342">
        <f t="shared" ref="R3342:R3405" si="282">IF(M3342="Purchase",P3342,IF(M3342="Sale",0,"FALSE"))</f>
        <v>0</v>
      </c>
    </row>
    <row r="3343" spans="1:18" ht="15" customHeight="1">
      <c r="A3343" s="17" t="s">
        <v>318</v>
      </c>
      <c r="B3343" s="17" t="s">
        <v>288</v>
      </c>
      <c r="C3343" s="17" t="s">
        <v>48</v>
      </c>
      <c r="D3343" s="17" t="s">
        <v>49</v>
      </c>
      <c r="E3343" s="96" t="s">
        <v>38</v>
      </c>
      <c r="F3343" s="19">
        <v>0</v>
      </c>
      <c r="G3343" s="19">
        <v>0</v>
      </c>
      <c r="H3343" s="97">
        <v>710.93399999999997</v>
      </c>
      <c r="I3343" s="19">
        <v>6877.63</v>
      </c>
      <c r="J3343" s="19">
        <v>2297794.31</v>
      </c>
      <c r="K3343" s="19">
        <v>2297794.31</v>
      </c>
      <c r="L3343" t="str">
        <f>VLOOKUP(LEFT(A3343,FIND("-",A3343)-1),MASTER!A:C,2,FALSE())</f>
        <v>Gold</v>
      </c>
      <c r="M3343" t="str">
        <f>VLOOKUP(LEFT(A3343,FIND("-",A3343)-1),MASTER!A:C,3,FALSE())</f>
        <v>Sale</v>
      </c>
      <c r="N3343">
        <f t="shared" si="278"/>
        <v>710.93399999999997</v>
      </c>
      <c r="O3343">
        <f t="shared" si="279"/>
        <v>6877.63</v>
      </c>
      <c r="P3343">
        <f t="shared" si="280"/>
        <v>4889541.0060000001</v>
      </c>
      <c r="Q3343">
        <f t="shared" si="281"/>
        <v>4889541.0060000001</v>
      </c>
      <c r="R3343">
        <f t="shared" si="282"/>
        <v>0</v>
      </c>
    </row>
    <row r="3344" spans="1:18" ht="15" customHeight="1">
      <c r="A3344" s="17" t="s">
        <v>318</v>
      </c>
      <c r="B3344" s="17" t="s">
        <v>288</v>
      </c>
      <c r="C3344" s="17" t="s">
        <v>48</v>
      </c>
      <c r="D3344" s="17" t="s">
        <v>51</v>
      </c>
      <c r="E3344" s="96" t="s">
        <v>38</v>
      </c>
      <c r="F3344" s="96" t="s">
        <v>38</v>
      </c>
      <c r="G3344" s="19">
        <v>0</v>
      </c>
      <c r="H3344" s="96" t="s">
        <v>38</v>
      </c>
      <c r="I3344" s="96" t="s">
        <v>38</v>
      </c>
      <c r="J3344" s="19">
        <v>980</v>
      </c>
      <c r="K3344" s="19">
        <v>980</v>
      </c>
      <c r="L3344" t="str">
        <f>VLOOKUP(LEFT(A3344,FIND("-",A3344)-1),MASTER!A:C,2,FALSE())</f>
        <v>Gold</v>
      </c>
      <c r="M3344" t="str">
        <f>VLOOKUP(LEFT(A3344,FIND("-",A3344)-1),MASTER!A:C,3,FALSE())</f>
        <v>Sale</v>
      </c>
      <c r="N3344" t="str">
        <f t="shared" si="278"/>
        <v/>
      </c>
      <c r="O3344" t="str">
        <f t="shared" si="279"/>
        <v/>
      </c>
      <c r="P3344">
        <f t="shared" si="280"/>
        <v>0</v>
      </c>
      <c r="Q3344">
        <f t="shared" si="281"/>
        <v>0</v>
      </c>
      <c r="R3344">
        <f t="shared" si="282"/>
        <v>0</v>
      </c>
    </row>
    <row r="3345" spans="1:18" ht="15" customHeight="1">
      <c r="A3345" s="17" t="s">
        <v>318</v>
      </c>
      <c r="B3345" s="17" t="s">
        <v>288</v>
      </c>
      <c r="C3345" s="17" t="s">
        <v>48</v>
      </c>
      <c r="D3345" s="17" t="s">
        <v>50</v>
      </c>
      <c r="E3345" s="96" t="s">
        <v>38</v>
      </c>
      <c r="F3345" s="96" t="s">
        <v>38</v>
      </c>
      <c r="G3345" s="19">
        <v>0</v>
      </c>
      <c r="H3345" s="96" t="s">
        <v>38</v>
      </c>
      <c r="I3345" s="96" t="s">
        <v>38</v>
      </c>
      <c r="J3345" s="19">
        <v>99237.32</v>
      </c>
      <c r="K3345" s="19">
        <v>99237.32</v>
      </c>
      <c r="L3345" t="str">
        <f>VLOOKUP(LEFT(A3345,FIND("-",A3345)-1),MASTER!A:C,2,FALSE())</f>
        <v>Gold</v>
      </c>
      <c r="M3345" t="str">
        <f>VLOOKUP(LEFT(A3345,FIND("-",A3345)-1),MASTER!A:C,3,FALSE())</f>
        <v>Sale</v>
      </c>
      <c r="N3345" t="str">
        <f t="shared" si="278"/>
        <v/>
      </c>
      <c r="O3345" t="str">
        <f t="shared" si="279"/>
        <v/>
      </c>
      <c r="P3345">
        <f t="shared" si="280"/>
        <v>0</v>
      </c>
      <c r="Q3345">
        <f t="shared" si="281"/>
        <v>0</v>
      </c>
      <c r="R3345">
        <f t="shared" si="282"/>
        <v>0</v>
      </c>
    </row>
    <row r="3346" spans="1:18" ht="15" customHeight="1">
      <c r="A3346" s="17" t="s">
        <v>318</v>
      </c>
      <c r="B3346" s="17" t="s">
        <v>288</v>
      </c>
      <c r="C3346" s="17" t="s">
        <v>48</v>
      </c>
      <c r="D3346" s="17" t="s">
        <v>57</v>
      </c>
      <c r="E3346" s="96" t="s">
        <v>38</v>
      </c>
      <c r="F3346" s="96" t="s">
        <v>38</v>
      </c>
      <c r="G3346" s="19">
        <v>0</v>
      </c>
      <c r="H3346" s="96" t="s">
        <v>38</v>
      </c>
      <c r="I3346" s="96" t="s">
        <v>38</v>
      </c>
      <c r="J3346" s="19">
        <v>2591740.16</v>
      </c>
      <c r="K3346" s="19">
        <v>2591740.16</v>
      </c>
      <c r="L3346" t="str">
        <f>VLOOKUP(LEFT(A3346,FIND("-",A3346)-1),MASTER!A:C,2,FALSE())</f>
        <v>Gold</v>
      </c>
      <c r="M3346" t="str">
        <f>VLOOKUP(LEFT(A3346,FIND("-",A3346)-1),MASTER!A:C,3,FALSE())</f>
        <v>Sale</v>
      </c>
      <c r="N3346" t="str">
        <f t="shared" si="278"/>
        <v/>
      </c>
      <c r="O3346" t="str">
        <f t="shared" si="279"/>
        <v/>
      </c>
      <c r="P3346">
        <f t="shared" si="280"/>
        <v>0</v>
      </c>
      <c r="Q3346">
        <f t="shared" si="281"/>
        <v>0</v>
      </c>
      <c r="R3346">
        <f t="shared" si="282"/>
        <v>0</v>
      </c>
    </row>
    <row r="3347" spans="1:18" ht="15" customHeight="1">
      <c r="A3347" s="17" t="s">
        <v>318</v>
      </c>
      <c r="B3347" s="17" t="s">
        <v>288</v>
      </c>
      <c r="C3347" s="17" t="s">
        <v>48</v>
      </c>
      <c r="D3347" s="17" t="s">
        <v>58</v>
      </c>
      <c r="E3347" s="96" t="s">
        <v>38</v>
      </c>
      <c r="F3347" s="96" t="s">
        <v>38</v>
      </c>
      <c r="G3347" s="19">
        <v>0</v>
      </c>
      <c r="H3347" s="96" t="s">
        <v>38</v>
      </c>
      <c r="I3347" s="96" t="s">
        <v>38</v>
      </c>
      <c r="J3347" s="19">
        <v>5199.6000000000004</v>
      </c>
      <c r="K3347" s="19">
        <v>5199.6000000000004</v>
      </c>
      <c r="L3347" t="str">
        <f>VLOOKUP(LEFT(A3347,FIND("-",A3347)-1),MASTER!A:C,2,FALSE())</f>
        <v>Gold</v>
      </c>
      <c r="M3347" t="str">
        <f>VLOOKUP(LEFT(A3347,FIND("-",A3347)-1),MASTER!A:C,3,FALSE())</f>
        <v>Sale</v>
      </c>
      <c r="N3347" t="str">
        <f t="shared" si="278"/>
        <v/>
      </c>
      <c r="O3347" t="str">
        <f t="shared" si="279"/>
        <v/>
      </c>
      <c r="P3347">
        <f t="shared" si="280"/>
        <v>0</v>
      </c>
      <c r="Q3347">
        <f t="shared" si="281"/>
        <v>0</v>
      </c>
      <c r="R3347">
        <f t="shared" si="282"/>
        <v>0</v>
      </c>
    </row>
    <row r="3348" spans="1:18" ht="15" customHeight="1">
      <c r="A3348" s="17" t="s">
        <v>318</v>
      </c>
      <c r="B3348" s="17" t="s">
        <v>288</v>
      </c>
      <c r="C3348" s="17" t="s">
        <v>48</v>
      </c>
      <c r="D3348" s="17" t="s">
        <v>59</v>
      </c>
      <c r="E3348" s="96" t="s">
        <v>38</v>
      </c>
      <c r="F3348" s="96" t="s">
        <v>38</v>
      </c>
      <c r="G3348" s="19">
        <v>0</v>
      </c>
      <c r="H3348" s="96" t="s">
        <v>38</v>
      </c>
      <c r="I3348" s="96" t="s">
        <v>38</v>
      </c>
      <c r="J3348" s="19">
        <v>310</v>
      </c>
      <c r="K3348" s="19">
        <v>310</v>
      </c>
      <c r="L3348" t="str">
        <f>VLOOKUP(LEFT(A3348,FIND("-",A3348)-1),MASTER!A:C,2,FALSE())</f>
        <v>Gold</v>
      </c>
      <c r="M3348" t="str">
        <f>VLOOKUP(LEFT(A3348,FIND("-",A3348)-1),MASTER!A:C,3,FALSE())</f>
        <v>Sale</v>
      </c>
      <c r="N3348" t="str">
        <f t="shared" si="278"/>
        <v/>
      </c>
      <c r="O3348" t="str">
        <f t="shared" si="279"/>
        <v/>
      </c>
      <c r="P3348">
        <f t="shared" si="280"/>
        <v>0</v>
      </c>
      <c r="Q3348">
        <f t="shared" si="281"/>
        <v>0</v>
      </c>
      <c r="R3348">
        <f t="shared" si="282"/>
        <v>0</v>
      </c>
    </row>
    <row r="3349" spans="1:18" ht="15" customHeight="1">
      <c r="A3349" s="17" t="s">
        <v>318</v>
      </c>
      <c r="B3349" s="17" t="s">
        <v>288</v>
      </c>
      <c r="C3349" s="17" t="s">
        <v>48</v>
      </c>
      <c r="D3349" s="17" t="s">
        <v>52</v>
      </c>
      <c r="E3349" s="96" t="s">
        <v>38</v>
      </c>
      <c r="F3349" s="96" t="s">
        <v>38</v>
      </c>
      <c r="G3349" s="19">
        <v>0</v>
      </c>
      <c r="H3349" s="96" t="s">
        <v>38</v>
      </c>
      <c r="I3349" s="96" t="s">
        <v>38</v>
      </c>
      <c r="J3349" s="19">
        <v>34466.910000000003</v>
      </c>
      <c r="K3349" s="19">
        <v>0</v>
      </c>
      <c r="L3349" t="str">
        <f>VLOOKUP(LEFT(A3349,FIND("-",A3349)-1),MASTER!A:C,2,FALSE())</f>
        <v>Gold</v>
      </c>
      <c r="M3349" t="str">
        <f>VLOOKUP(LEFT(A3349,FIND("-",A3349)-1),MASTER!A:C,3,FALSE())</f>
        <v>Sale</v>
      </c>
      <c r="N3349" t="str">
        <f t="shared" si="278"/>
        <v/>
      </c>
      <c r="O3349" t="str">
        <f t="shared" si="279"/>
        <v/>
      </c>
      <c r="P3349">
        <f t="shared" si="280"/>
        <v>0</v>
      </c>
      <c r="Q3349">
        <f t="shared" si="281"/>
        <v>0</v>
      </c>
      <c r="R3349">
        <f t="shared" si="282"/>
        <v>0</v>
      </c>
    </row>
    <row r="3350" spans="1:18" ht="15" customHeight="1">
      <c r="A3350" s="17" t="s">
        <v>318</v>
      </c>
      <c r="B3350" s="17" t="s">
        <v>288</v>
      </c>
      <c r="C3350" s="17" t="s">
        <v>48</v>
      </c>
      <c r="D3350" s="17" t="s">
        <v>53</v>
      </c>
      <c r="E3350" s="96" t="s">
        <v>38</v>
      </c>
      <c r="F3350" s="96" t="s">
        <v>38</v>
      </c>
      <c r="G3350" s="19">
        <v>0</v>
      </c>
      <c r="H3350" s="96" t="s">
        <v>38</v>
      </c>
      <c r="I3350" s="96" t="s">
        <v>38</v>
      </c>
      <c r="J3350" s="19">
        <v>34466.910000000003</v>
      </c>
      <c r="K3350" s="19">
        <v>0</v>
      </c>
      <c r="L3350" t="str">
        <f>VLOOKUP(LEFT(A3350,FIND("-",A3350)-1),MASTER!A:C,2,FALSE())</f>
        <v>Gold</v>
      </c>
      <c r="M3350" t="str">
        <f>VLOOKUP(LEFT(A3350,FIND("-",A3350)-1),MASTER!A:C,3,FALSE())</f>
        <v>Sale</v>
      </c>
      <c r="N3350" t="str">
        <f t="shared" si="278"/>
        <v/>
      </c>
      <c r="O3350" t="str">
        <f t="shared" si="279"/>
        <v/>
      </c>
      <c r="P3350">
        <f t="shared" si="280"/>
        <v>0</v>
      </c>
      <c r="Q3350">
        <f t="shared" si="281"/>
        <v>0</v>
      </c>
      <c r="R3350">
        <f t="shared" si="282"/>
        <v>0</v>
      </c>
    </row>
    <row r="3351" spans="1:18" ht="15" customHeight="1">
      <c r="A3351" s="17" t="s">
        <v>318</v>
      </c>
      <c r="B3351" s="17" t="s">
        <v>288</v>
      </c>
      <c r="C3351" s="17" t="s">
        <v>48</v>
      </c>
      <c r="D3351" s="17" t="s">
        <v>54</v>
      </c>
      <c r="E3351" s="96" t="s">
        <v>38</v>
      </c>
      <c r="F3351" s="96" t="s">
        <v>38</v>
      </c>
      <c r="G3351" s="19">
        <v>0</v>
      </c>
      <c r="H3351" s="96" t="s">
        <v>38</v>
      </c>
      <c r="I3351" s="96" t="s">
        <v>38</v>
      </c>
      <c r="J3351" s="19">
        <v>14.7</v>
      </c>
      <c r="K3351" s="19">
        <v>0</v>
      </c>
      <c r="L3351" t="str">
        <f>VLOOKUP(LEFT(A3351,FIND("-",A3351)-1),MASTER!A:C,2,FALSE())</f>
        <v>Gold</v>
      </c>
      <c r="M3351" t="str">
        <f>VLOOKUP(LEFT(A3351,FIND("-",A3351)-1),MASTER!A:C,3,FALSE())</f>
        <v>Sale</v>
      </c>
      <c r="N3351" t="str">
        <f t="shared" si="278"/>
        <v/>
      </c>
      <c r="O3351" t="str">
        <f t="shared" si="279"/>
        <v/>
      </c>
      <c r="P3351">
        <f t="shared" si="280"/>
        <v>0</v>
      </c>
      <c r="Q3351">
        <f t="shared" si="281"/>
        <v>0</v>
      </c>
      <c r="R3351">
        <f t="shared" si="282"/>
        <v>0</v>
      </c>
    </row>
    <row r="3352" spans="1:18" ht="15" customHeight="1">
      <c r="A3352" s="17" t="s">
        <v>318</v>
      </c>
      <c r="B3352" s="17" t="s">
        <v>288</v>
      </c>
      <c r="C3352" s="17" t="s">
        <v>48</v>
      </c>
      <c r="D3352" s="17" t="s">
        <v>55</v>
      </c>
      <c r="E3352" s="96" t="s">
        <v>38</v>
      </c>
      <c r="F3352" s="96" t="s">
        <v>38</v>
      </c>
      <c r="G3352" s="19">
        <v>0</v>
      </c>
      <c r="H3352" s="96" t="s">
        <v>38</v>
      </c>
      <c r="I3352" s="96" t="s">
        <v>38</v>
      </c>
      <c r="J3352" s="19">
        <v>14.7</v>
      </c>
      <c r="K3352" s="19">
        <v>0</v>
      </c>
      <c r="L3352" t="str">
        <f>VLOOKUP(LEFT(A3352,FIND("-",A3352)-1),MASTER!A:C,2,FALSE())</f>
        <v>Gold</v>
      </c>
      <c r="M3352" t="str">
        <f>VLOOKUP(LEFT(A3352,FIND("-",A3352)-1),MASTER!A:C,3,FALSE())</f>
        <v>Sale</v>
      </c>
      <c r="N3352" t="str">
        <f t="shared" si="278"/>
        <v/>
      </c>
      <c r="O3352" t="str">
        <f t="shared" si="279"/>
        <v/>
      </c>
      <c r="P3352">
        <f t="shared" si="280"/>
        <v>0</v>
      </c>
      <c r="Q3352">
        <f t="shared" si="281"/>
        <v>0</v>
      </c>
      <c r="R3352">
        <f t="shared" si="282"/>
        <v>0</v>
      </c>
    </row>
    <row r="3353" spans="1:18" ht="15" customHeight="1">
      <c r="A3353" s="17" t="s">
        <v>318</v>
      </c>
      <c r="B3353" s="17" t="s">
        <v>288</v>
      </c>
      <c r="C3353" s="17" t="s">
        <v>48</v>
      </c>
      <c r="D3353" s="17" t="s">
        <v>52</v>
      </c>
      <c r="E3353" s="96" t="s">
        <v>38</v>
      </c>
      <c r="F3353" s="96" t="s">
        <v>38</v>
      </c>
      <c r="G3353" s="19">
        <v>0</v>
      </c>
      <c r="H3353" s="96" t="s">
        <v>38</v>
      </c>
      <c r="I3353" s="96" t="s">
        <v>38</v>
      </c>
      <c r="J3353" s="19">
        <v>1488.56</v>
      </c>
      <c r="K3353" s="19">
        <v>0</v>
      </c>
      <c r="L3353" t="str">
        <f>VLOOKUP(LEFT(A3353,FIND("-",A3353)-1),MASTER!A:C,2,FALSE())</f>
        <v>Gold</v>
      </c>
      <c r="M3353" t="str">
        <f>VLOOKUP(LEFT(A3353,FIND("-",A3353)-1),MASTER!A:C,3,FALSE())</f>
        <v>Sale</v>
      </c>
      <c r="N3353" t="str">
        <f t="shared" si="278"/>
        <v/>
      </c>
      <c r="O3353" t="str">
        <f t="shared" si="279"/>
        <v/>
      </c>
      <c r="P3353">
        <f t="shared" si="280"/>
        <v>0</v>
      </c>
      <c r="Q3353">
        <f t="shared" si="281"/>
        <v>0</v>
      </c>
      <c r="R3353">
        <f t="shared" si="282"/>
        <v>0</v>
      </c>
    </row>
    <row r="3354" spans="1:18" ht="15" customHeight="1">
      <c r="A3354" s="17" t="s">
        <v>318</v>
      </c>
      <c r="B3354" s="17" t="s">
        <v>288</v>
      </c>
      <c r="C3354" s="17" t="s">
        <v>48</v>
      </c>
      <c r="D3354" s="17" t="s">
        <v>53</v>
      </c>
      <c r="E3354" s="96" t="s">
        <v>38</v>
      </c>
      <c r="F3354" s="96" t="s">
        <v>38</v>
      </c>
      <c r="G3354" s="19">
        <v>0</v>
      </c>
      <c r="H3354" s="96" t="s">
        <v>38</v>
      </c>
      <c r="I3354" s="96" t="s">
        <v>38</v>
      </c>
      <c r="J3354" s="19">
        <v>1488.56</v>
      </c>
      <c r="K3354" s="19">
        <v>0</v>
      </c>
      <c r="L3354" t="str">
        <f>VLOOKUP(LEFT(A3354,FIND("-",A3354)-1),MASTER!A:C,2,FALSE())</f>
        <v>Gold</v>
      </c>
      <c r="M3354" t="str">
        <f>VLOOKUP(LEFT(A3354,FIND("-",A3354)-1),MASTER!A:C,3,FALSE())</f>
        <v>Sale</v>
      </c>
      <c r="N3354" t="str">
        <f t="shared" si="278"/>
        <v/>
      </c>
      <c r="O3354" t="str">
        <f t="shared" si="279"/>
        <v/>
      </c>
      <c r="P3354">
        <f t="shared" si="280"/>
        <v>0</v>
      </c>
      <c r="Q3354">
        <f t="shared" si="281"/>
        <v>0</v>
      </c>
      <c r="R3354">
        <f t="shared" si="282"/>
        <v>0</v>
      </c>
    </row>
    <row r="3355" spans="1:18" ht="15" customHeight="1">
      <c r="A3355" s="17" t="s">
        <v>318</v>
      </c>
      <c r="B3355" s="17" t="s">
        <v>288</v>
      </c>
      <c r="C3355" s="17" t="s">
        <v>48</v>
      </c>
      <c r="D3355" s="17" t="s">
        <v>60</v>
      </c>
      <c r="E3355" s="96" t="s">
        <v>38</v>
      </c>
      <c r="F3355" s="96" t="s">
        <v>38</v>
      </c>
      <c r="G3355" s="19">
        <v>0</v>
      </c>
      <c r="H3355" s="96" t="s">
        <v>38</v>
      </c>
      <c r="I3355" s="96" t="s">
        <v>38</v>
      </c>
      <c r="J3355" s="19">
        <v>38876.1</v>
      </c>
      <c r="K3355" s="19">
        <v>0</v>
      </c>
      <c r="L3355" t="str">
        <f>VLOOKUP(LEFT(A3355,FIND("-",A3355)-1),MASTER!A:C,2,FALSE())</f>
        <v>Gold</v>
      </c>
      <c r="M3355" t="str">
        <f>VLOOKUP(LEFT(A3355,FIND("-",A3355)-1),MASTER!A:C,3,FALSE())</f>
        <v>Sale</v>
      </c>
      <c r="N3355" t="str">
        <f t="shared" si="278"/>
        <v/>
      </c>
      <c r="O3355" t="str">
        <f t="shared" si="279"/>
        <v/>
      </c>
      <c r="P3355">
        <f t="shared" si="280"/>
        <v>0</v>
      </c>
      <c r="Q3355">
        <f t="shared" si="281"/>
        <v>0</v>
      </c>
      <c r="R3355">
        <f t="shared" si="282"/>
        <v>0</v>
      </c>
    </row>
    <row r="3356" spans="1:18" ht="15" customHeight="1">
      <c r="A3356" s="17" t="s">
        <v>318</v>
      </c>
      <c r="B3356" s="17" t="s">
        <v>288</v>
      </c>
      <c r="C3356" s="17" t="s">
        <v>48</v>
      </c>
      <c r="D3356" s="17" t="s">
        <v>61</v>
      </c>
      <c r="E3356" s="96" t="s">
        <v>38</v>
      </c>
      <c r="F3356" s="96" t="s">
        <v>38</v>
      </c>
      <c r="G3356" s="19">
        <v>0</v>
      </c>
      <c r="H3356" s="96" t="s">
        <v>38</v>
      </c>
      <c r="I3356" s="96" t="s">
        <v>38</v>
      </c>
      <c r="J3356" s="19">
        <v>38876.1</v>
      </c>
      <c r="K3356" s="19">
        <v>0</v>
      </c>
      <c r="L3356" t="str">
        <f>VLOOKUP(LEFT(A3356,FIND("-",A3356)-1),MASTER!A:C,2,FALSE())</f>
        <v>Gold</v>
      </c>
      <c r="M3356" t="str">
        <f>VLOOKUP(LEFT(A3356,FIND("-",A3356)-1),MASTER!A:C,3,FALSE())</f>
        <v>Sale</v>
      </c>
      <c r="N3356" t="str">
        <f t="shared" si="278"/>
        <v/>
      </c>
      <c r="O3356" t="str">
        <f t="shared" si="279"/>
        <v/>
      </c>
      <c r="P3356">
        <f t="shared" si="280"/>
        <v>0</v>
      </c>
      <c r="Q3356">
        <f t="shared" si="281"/>
        <v>0</v>
      </c>
      <c r="R3356">
        <f t="shared" si="282"/>
        <v>0</v>
      </c>
    </row>
    <row r="3357" spans="1:18" ht="15" customHeight="1">
      <c r="A3357" s="17" t="s">
        <v>318</v>
      </c>
      <c r="B3357" s="17" t="s">
        <v>288</v>
      </c>
      <c r="C3357" s="17" t="s">
        <v>48</v>
      </c>
      <c r="D3357" s="17" t="s">
        <v>60</v>
      </c>
      <c r="E3357" s="96" t="s">
        <v>38</v>
      </c>
      <c r="F3357" s="96" t="s">
        <v>38</v>
      </c>
      <c r="G3357" s="19">
        <v>0</v>
      </c>
      <c r="H3357" s="96" t="s">
        <v>38</v>
      </c>
      <c r="I3357" s="96" t="s">
        <v>38</v>
      </c>
      <c r="J3357" s="19">
        <v>77.989999999999995</v>
      </c>
      <c r="K3357" s="19">
        <v>0</v>
      </c>
      <c r="L3357" t="str">
        <f>VLOOKUP(LEFT(A3357,FIND("-",A3357)-1),MASTER!A:C,2,FALSE())</f>
        <v>Gold</v>
      </c>
      <c r="M3357" t="str">
        <f>VLOOKUP(LEFT(A3357,FIND("-",A3357)-1),MASTER!A:C,3,FALSE())</f>
        <v>Sale</v>
      </c>
      <c r="N3357" t="str">
        <f t="shared" si="278"/>
        <v/>
      </c>
      <c r="O3357" t="str">
        <f t="shared" si="279"/>
        <v/>
      </c>
      <c r="P3357">
        <f t="shared" si="280"/>
        <v>0</v>
      </c>
      <c r="Q3357">
        <f t="shared" si="281"/>
        <v>0</v>
      </c>
      <c r="R3357">
        <f t="shared" si="282"/>
        <v>0</v>
      </c>
    </row>
    <row r="3358" spans="1:18" ht="15" customHeight="1">
      <c r="A3358" s="17" t="s">
        <v>318</v>
      </c>
      <c r="B3358" s="17" t="s">
        <v>288</v>
      </c>
      <c r="C3358" s="17" t="s">
        <v>48</v>
      </c>
      <c r="D3358" s="17" t="s">
        <v>61</v>
      </c>
      <c r="E3358" s="96" t="s">
        <v>38</v>
      </c>
      <c r="F3358" s="96" t="s">
        <v>38</v>
      </c>
      <c r="G3358" s="19">
        <v>0</v>
      </c>
      <c r="H3358" s="96" t="s">
        <v>38</v>
      </c>
      <c r="I3358" s="96" t="s">
        <v>38</v>
      </c>
      <c r="J3358" s="19">
        <v>77.989999999999995</v>
      </c>
      <c r="K3358" s="19">
        <v>0</v>
      </c>
      <c r="L3358" t="str">
        <f>VLOOKUP(LEFT(A3358,FIND("-",A3358)-1),MASTER!A:C,2,FALSE())</f>
        <v>Gold</v>
      </c>
      <c r="M3358" t="str">
        <f>VLOOKUP(LEFT(A3358,FIND("-",A3358)-1),MASTER!A:C,3,FALSE())</f>
        <v>Sale</v>
      </c>
      <c r="N3358" t="str">
        <f t="shared" si="278"/>
        <v/>
      </c>
      <c r="O3358" t="str">
        <f t="shared" si="279"/>
        <v/>
      </c>
      <c r="P3358">
        <f t="shared" si="280"/>
        <v>0</v>
      </c>
      <c r="Q3358">
        <f t="shared" si="281"/>
        <v>0</v>
      </c>
      <c r="R3358">
        <f t="shared" si="282"/>
        <v>0</v>
      </c>
    </row>
    <row r="3359" spans="1:18" ht="15" customHeight="1">
      <c r="A3359" s="17" t="s">
        <v>318</v>
      </c>
      <c r="B3359" s="17" t="s">
        <v>288</v>
      </c>
      <c r="C3359" s="17" t="s">
        <v>48</v>
      </c>
      <c r="D3359" s="17" t="s">
        <v>60</v>
      </c>
      <c r="E3359" s="96" t="s">
        <v>38</v>
      </c>
      <c r="F3359" s="96" t="s">
        <v>38</v>
      </c>
      <c r="G3359" s="19">
        <v>0</v>
      </c>
      <c r="H3359" s="96" t="s">
        <v>38</v>
      </c>
      <c r="I3359" s="96" t="s">
        <v>38</v>
      </c>
      <c r="J3359" s="19">
        <v>4.6500000000000004</v>
      </c>
      <c r="K3359" s="19">
        <v>0</v>
      </c>
      <c r="L3359" t="str">
        <f>VLOOKUP(LEFT(A3359,FIND("-",A3359)-1),MASTER!A:C,2,FALSE())</f>
        <v>Gold</v>
      </c>
      <c r="M3359" t="str">
        <f>VLOOKUP(LEFT(A3359,FIND("-",A3359)-1),MASTER!A:C,3,FALSE())</f>
        <v>Sale</v>
      </c>
      <c r="N3359" t="str">
        <f t="shared" si="278"/>
        <v/>
      </c>
      <c r="O3359" t="str">
        <f t="shared" si="279"/>
        <v/>
      </c>
      <c r="P3359">
        <f t="shared" si="280"/>
        <v>0</v>
      </c>
      <c r="Q3359">
        <f t="shared" si="281"/>
        <v>0</v>
      </c>
      <c r="R3359">
        <f t="shared" si="282"/>
        <v>0</v>
      </c>
    </row>
    <row r="3360" spans="1:18" ht="15" customHeight="1">
      <c r="A3360" s="17" t="s">
        <v>318</v>
      </c>
      <c r="B3360" s="17" t="s">
        <v>288</v>
      </c>
      <c r="C3360" s="17" t="s">
        <v>48</v>
      </c>
      <c r="D3360" s="17" t="s">
        <v>61</v>
      </c>
      <c r="E3360" s="96" t="s">
        <v>38</v>
      </c>
      <c r="F3360" s="96" t="s">
        <v>38</v>
      </c>
      <c r="G3360" s="19">
        <v>0</v>
      </c>
      <c r="H3360" s="96" t="s">
        <v>38</v>
      </c>
      <c r="I3360" s="96" t="s">
        <v>38</v>
      </c>
      <c r="J3360" s="19">
        <v>4.6500000000000004</v>
      </c>
      <c r="K3360" s="19">
        <v>0</v>
      </c>
      <c r="L3360" t="str">
        <f>VLOOKUP(LEFT(A3360,FIND("-",A3360)-1),MASTER!A:C,2,FALSE())</f>
        <v>Gold</v>
      </c>
      <c r="M3360" t="str">
        <f>VLOOKUP(LEFT(A3360,FIND("-",A3360)-1),MASTER!A:C,3,FALSE())</f>
        <v>Sale</v>
      </c>
      <c r="N3360" t="str">
        <f t="shared" si="278"/>
        <v/>
      </c>
      <c r="O3360" t="str">
        <f t="shared" si="279"/>
        <v/>
      </c>
      <c r="P3360">
        <f t="shared" si="280"/>
        <v>0</v>
      </c>
      <c r="Q3360">
        <f t="shared" si="281"/>
        <v>0</v>
      </c>
      <c r="R3360">
        <f t="shared" si="282"/>
        <v>0</v>
      </c>
    </row>
    <row r="3361" spans="1:18" ht="15" customHeight="1">
      <c r="A3361" s="17" t="s">
        <v>318</v>
      </c>
      <c r="B3361" s="17" t="s">
        <v>288</v>
      </c>
      <c r="C3361" s="17" t="s">
        <v>48</v>
      </c>
      <c r="D3361" s="17" t="s">
        <v>42</v>
      </c>
      <c r="E3361" s="96" t="s">
        <v>38</v>
      </c>
      <c r="F3361" s="96" t="s">
        <v>38</v>
      </c>
      <c r="G3361" s="19">
        <v>0.21</v>
      </c>
      <c r="H3361" s="96" t="s">
        <v>38</v>
      </c>
      <c r="I3361" s="96" t="s">
        <v>38</v>
      </c>
      <c r="J3361" s="19">
        <v>0</v>
      </c>
      <c r="K3361" s="19">
        <v>0</v>
      </c>
      <c r="L3361" t="str">
        <f>VLOOKUP(LEFT(A3361,FIND("-",A3361)-1),MASTER!A:C,2,FALSE())</f>
        <v>Gold</v>
      </c>
      <c r="M3361" t="str">
        <f>VLOOKUP(LEFT(A3361,FIND("-",A3361)-1),MASTER!A:C,3,FALSE())</f>
        <v>Sale</v>
      </c>
      <c r="N3361" t="str">
        <f t="shared" si="278"/>
        <v/>
      </c>
      <c r="O3361" t="str">
        <f t="shared" si="279"/>
        <v/>
      </c>
      <c r="P3361">
        <f t="shared" si="280"/>
        <v>0</v>
      </c>
      <c r="Q3361">
        <f t="shared" si="281"/>
        <v>0</v>
      </c>
      <c r="R3361">
        <f t="shared" si="282"/>
        <v>0</v>
      </c>
    </row>
    <row r="3362" spans="1:18" ht="15" customHeight="1">
      <c r="A3362" s="17" t="s">
        <v>318</v>
      </c>
      <c r="B3362" s="17" t="s">
        <v>288</v>
      </c>
      <c r="C3362" s="17" t="s">
        <v>48</v>
      </c>
      <c r="D3362" s="17" t="s">
        <v>43</v>
      </c>
      <c r="E3362" s="96" t="s">
        <v>38</v>
      </c>
      <c r="F3362" s="96" t="s">
        <v>38</v>
      </c>
      <c r="G3362" s="19">
        <v>5145119</v>
      </c>
      <c r="H3362" s="96" t="s">
        <v>38</v>
      </c>
      <c r="I3362" s="96" t="s">
        <v>38</v>
      </c>
      <c r="J3362" s="19">
        <v>0</v>
      </c>
      <c r="K3362" s="19">
        <v>0</v>
      </c>
      <c r="L3362" t="str">
        <f>VLOOKUP(LEFT(A3362,FIND("-",A3362)-1),MASTER!A:C,2,FALSE())</f>
        <v>Gold</v>
      </c>
      <c r="M3362" t="str">
        <f>VLOOKUP(LEFT(A3362,FIND("-",A3362)-1),MASTER!A:C,3,FALSE())</f>
        <v>Sale</v>
      </c>
      <c r="N3362" t="str">
        <f t="shared" si="278"/>
        <v/>
      </c>
      <c r="O3362" t="str">
        <f t="shared" si="279"/>
        <v/>
      </c>
      <c r="P3362">
        <f t="shared" si="280"/>
        <v>0</v>
      </c>
      <c r="Q3362">
        <f t="shared" si="281"/>
        <v>0</v>
      </c>
      <c r="R3362">
        <f t="shared" si="282"/>
        <v>0</v>
      </c>
    </row>
    <row r="3363" spans="1:18" ht="15" customHeight="1">
      <c r="A3363" s="17" t="s">
        <v>319</v>
      </c>
      <c r="B3363" s="17" t="s">
        <v>288</v>
      </c>
      <c r="C3363" s="17" t="s">
        <v>48</v>
      </c>
      <c r="D3363" s="17" t="s">
        <v>49</v>
      </c>
      <c r="E3363" s="96" t="s">
        <v>38</v>
      </c>
      <c r="F3363" s="19">
        <v>0</v>
      </c>
      <c r="G3363" s="19">
        <v>0</v>
      </c>
      <c r="H3363" s="97">
        <v>181.994</v>
      </c>
      <c r="I3363" s="19">
        <v>6877.63</v>
      </c>
      <c r="J3363" s="19">
        <v>668428.65</v>
      </c>
      <c r="K3363" s="19">
        <v>668428.65</v>
      </c>
      <c r="L3363" t="str">
        <f>VLOOKUP(LEFT(A3363,FIND("-",A3363)-1),MASTER!A:C,2,FALSE())</f>
        <v>Gold</v>
      </c>
      <c r="M3363" t="str">
        <f>VLOOKUP(LEFT(A3363,FIND("-",A3363)-1),MASTER!A:C,3,FALSE())</f>
        <v>Sale</v>
      </c>
      <c r="N3363">
        <f t="shared" si="278"/>
        <v>181.994</v>
      </c>
      <c r="O3363">
        <f t="shared" si="279"/>
        <v>6877.63</v>
      </c>
      <c r="P3363">
        <f t="shared" si="280"/>
        <v>1251687.3940000001</v>
      </c>
      <c r="Q3363">
        <f t="shared" si="281"/>
        <v>1251687.3940000001</v>
      </c>
      <c r="R3363">
        <f t="shared" si="282"/>
        <v>0</v>
      </c>
    </row>
    <row r="3364" spans="1:18" ht="15" customHeight="1">
      <c r="A3364" s="17" t="s">
        <v>319</v>
      </c>
      <c r="B3364" s="17" t="s">
        <v>288</v>
      </c>
      <c r="C3364" s="17" t="s">
        <v>48</v>
      </c>
      <c r="D3364" s="17" t="s">
        <v>50</v>
      </c>
      <c r="E3364" s="96" t="s">
        <v>38</v>
      </c>
      <c r="F3364" s="96" t="s">
        <v>38</v>
      </c>
      <c r="G3364" s="19">
        <v>0</v>
      </c>
      <c r="H3364" s="96" t="s">
        <v>38</v>
      </c>
      <c r="I3364" s="96" t="s">
        <v>38</v>
      </c>
      <c r="J3364" s="19">
        <v>28872.28</v>
      </c>
      <c r="K3364" s="19">
        <v>28872.28</v>
      </c>
      <c r="L3364" t="str">
        <f>VLOOKUP(LEFT(A3364,FIND("-",A3364)-1),MASTER!A:C,2,FALSE())</f>
        <v>Gold</v>
      </c>
      <c r="M3364" t="str">
        <f>VLOOKUP(LEFT(A3364,FIND("-",A3364)-1),MASTER!A:C,3,FALSE())</f>
        <v>Sale</v>
      </c>
      <c r="N3364" t="str">
        <f t="shared" si="278"/>
        <v/>
      </c>
      <c r="O3364" t="str">
        <f t="shared" si="279"/>
        <v/>
      </c>
      <c r="P3364">
        <f t="shared" si="280"/>
        <v>0</v>
      </c>
      <c r="Q3364">
        <f t="shared" si="281"/>
        <v>0</v>
      </c>
      <c r="R3364">
        <f t="shared" si="282"/>
        <v>0</v>
      </c>
    </row>
    <row r="3365" spans="1:18" ht="15" customHeight="1">
      <c r="A3365" s="17" t="s">
        <v>319</v>
      </c>
      <c r="B3365" s="17" t="s">
        <v>288</v>
      </c>
      <c r="C3365" s="17" t="s">
        <v>48</v>
      </c>
      <c r="D3365" s="17" t="s">
        <v>51</v>
      </c>
      <c r="E3365" s="96" t="s">
        <v>38</v>
      </c>
      <c r="F3365" s="96" t="s">
        <v>38</v>
      </c>
      <c r="G3365" s="19">
        <v>0</v>
      </c>
      <c r="H3365" s="96" t="s">
        <v>38</v>
      </c>
      <c r="I3365" s="96" t="s">
        <v>38</v>
      </c>
      <c r="J3365" s="19">
        <v>284.2</v>
      </c>
      <c r="K3365" s="19">
        <v>284.2</v>
      </c>
      <c r="L3365" t="str">
        <f>VLOOKUP(LEFT(A3365,FIND("-",A3365)-1),MASTER!A:C,2,FALSE())</f>
        <v>Gold</v>
      </c>
      <c r="M3365" t="str">
        <f>VLOOKUP(LEFT(A3365,FIND("-",A3365)-1),MASTER!A:C,3,FALSE())</f>
        <v>Sale</v>
      </c>
      <c r="N3365" t="str">
        <f t="shared" si="278"/>
        <v/>
      </c>
      <c r="O3365" t="str">
        <f t="shared" si="279"/>
        <v/>
      </c>
      <c r="P3365">
        <f t="shared" si="280"/>
        <v>0</v>
      </c>
      <c r="Q3365">
        <f t="shared" si="281"/>
        <v>0</v>
      </c>
      <c r="R3365">
        <f t="shared" si="282"/>
        <v>0</v>
      </c>
    </row>
    <row r="3366" spans="1:18" ht="15" customHeight="1">
      <c r="A3366" s="17" t="s">
        <v>319</v>
      </c>
      <c r="B3366" s="17" t="s">
        <v>288</v>
      </c>
      <c r="C3366" s="17" t="s">
        <v>48</v>
      </c>
      <c r="D3366" s="17" t="s">
        <v>57</v>
      </c>
      <c r="E3366" s="96" t="s">
        <v>38</v>
      </c>
      <c r="F3366" s="96" t="s">
        <v>38</v>
      </c>
      <c r="G3366" s="19">
        <v>0</v>
      </c>
      <c r="H3366" s="96" t="s">
        <v>38</v>
      </c>
      <c r="I3366" s="96" t="s">
        <v>38</v>
      </c>
      <c r="J3366" s="19">
        <v>583249.31000000006</v>
      </c>
      <c r="K3366" s="19">
        <v>583249.31000000006</v>
      </c>
      <c r="L3366" t="str">
        <f>VLOOKUP(LEFT(A3366,FIND("-",A3366)-1),MASTER!A:C,2,FALSE())</f>
        <v>Gold</v>
      </c>
      <c r="M3366" t="str">
        <f>VLOOKUP(LEFT(A3366,FIND("-",A3366)-1),MASTER!A:C,3,FALSE())</f>
        <v>Sale</v>
      </c>
      <c r="N3366" t="str">
        <f t="shared" si="278"/>
        <v/>
      </c>
      <c r="O3366" t="str">
        <f t="shared" si="279"/>
        <v/>
      </c>
      <c r="P3366">
        <f t="shared" si="280"/>
        <v>0</v>
      </c>
      <c r="Q3366">
        <f t="shared" si="281"/>
        <v>0</v>
      </c>
      <c r="R3366">
        <f t="shared" si="282"/>
        <v>0</v>
      </c>
    </row>
    <row r="3367" spans="1:18" ht="15" customHeight="1">
      <c r="A3367" s="17" t="s">
        <v>319</v>
      </c>
      <c r="B3367" s="17" t="s">
        <v>288</v>
      </c>
      <c r="C3367" s="17" t="s">
        <v>48</v>
      </c>
      <c r="D3367" s="17" t="s">
        <v>58</v>
      </c>
      <c r="E3367" s="96" t="s">
        <v>38</v>
      </c>
      <c r="F3367" s="96" t="s">
        <v>38</v>
      </c>
      <c r="G3367" s="19">
        <v>0</v>
      </c>
      <c r="H3367" s="96" t="s">
        <v>38</v>
      </c>
      <c r="I3367" s="96" t="s">
        <v>38</v>
      </c>
      <c r="J3367" s="19">
        <v>1169.22</v>
      </c>
      <c r="K3367" s="19">
        <v>1169.22</v>
      </c>
      <c r="L3367" t="str">
        <f>VLOOKUP(LEFT(A3367,FIND("-",A3367)-1),MASTER!A:C,2,FALSE())</f>
        <v>Gold</v>
      </c>
      <c r="M3367" t="str">
        <f>VLOOKUP(LEFT(A3367,FIND("-",A3367)-1),MASTER!A:C,3,FALSE())</f>
        <v>Sale</v>
      </c>
      <c r="N3367" t="str">
        <f t="shared" si="278"/>
        <v/>
      </c>
      <c r="O3367" t="str">
        <f t="shared" si="279"/>
        <v/>
      </c>
      <c r="P3367">
        <f t="shared" si="280"/>
        <v>0</v>
      </c>
      <c r="Q3367">
        <f t="shared" si="281"/>
        <v>0</v>
      </c>
      <c r="R3367">
        <f t="shared" si="282"/>
        <v>0</v>
      </c>
    </row>
    <row r="3368" spans="1:18" ht="15" customHeight="1">
      <c r="A3368" s="17" t="s">
        <v>319</v>
      </c>
      <c r="B3368" s="17" t="s">
        <v>288</v>
      </c>
      <c r="C3368" s="17" t="s">
        <v>48</v>
      </c>
      <c r="D3368" s="17" t="s">
        <v>59</v>
      </c>
      <c r="E3368" s="96" t="s">
        <v>38</v>
      </c>
      <c r="F3368" s="96" t="s">
        <v>38</v>
      </c>
      <c r="G3368" s="19">
        <v>0</v>
      </c>
      <c r="H3368" s="96" t="s">
        <v>38</v>
      </c>
      <c r="I3368" s="96" t="s">
        <v>38</v>
      </c>
      <c r="J3368" s="19">
        <v>90</v>
      </c>
      <c r="K3368" s="19">
        <v>90</v>
      </c>
      <c r="L3368" t="str">
        <f>VLOOKUP(LEFT(A3368,FIND("-",A3368)-1),MASTER!A:C,2,FALSE())</f>
        <v>Gold</v>
      </c>
      <c r="M3368" t="str">
        <f>VLOOKUP(LEFT(A3368,FIND("-",A3368)-1),MASTER!A:C,3,FALSE())</f>
        <v>Sale</v>
      </c>
      <c r="N3368" t="str">
        <f t="shared" si="278"/>
        <v/>
      </c>
      <c r="O3368" t="str">
        <f t="shared" si="279"/>
        <v/>
      </c>
      <c r="P3368">
        <f t="shared" si="280"/>
        <v>0</v>
      </c>
      <c r="Q3368">
        <f t="shared" si="281"/>
        <v>0</v>
      </c>
      <c r="R3368">
        <f t="shared" si="282"/>
        <v>0</v>
      </c>
    </row>
    <row r="3369" spans="1:18" ht="15" customHeight="1">
      <c r="A3369" s="17" t="s">
        <v>319</v>
      </c>
      <c r="B3369" s="17" t="s">
        <v>288</v>
      </c>
      <c r="C3369" s="17" t="s">
        <v>48</v>
      </c>
      <c r="D3369" s="17" t="s">
        <v>52</v>
      </c>
      <c r="E3369" s="96" t="s">
        <v>38</v>
      </c>
      <c r="F3369" s="96" t="s">
        <v>38</v>
      </c>
      <c r="G3369" s="19">
        <v>0</v>
      </c>
      <c r="H3369" s="96" t="s">
        <v>38</v>
      </c>
      <c r="I3369" s="96" t="s">
        <v>38</v>
      </c>
      <c r="J3369" s="19">
        <v>10026.43</v>
      </c>
      <c r="K3369" s="19">
        <v>0</v>
      </c>
      <c r="L3369" t="str">
        <f>VLOOKUP(LEFT(A3369,FIND("-",A3369)-1),MASTER!A:C,2,FALSE())</f>
        <v>Gold</v>
      </c>
      <c r="M3369" t="str">
        <f>VLOOKUP(LEFT(A3369,FIND("-",A3369)-1),MASTER!A:C,3,FALSE())</f>
        <v>Sale</v>
      </c>
      <c r="N3369" t="str">
        <f t="shared" si="278"/>
        <v/>
      </c>
      <c r="O3369" t="str">
        <f t="shared" si="279"/>
        <v/>
      </c>
      <c r="P3369">
        <f t="shared" si="280"/>
        <v>0</v>
      </c>
      <c r="Q3369">
        <f t="shared" si="281"/>
        <v>0</v>
      </c>
      <c r="R3369">
        <f t="shared" si="282"/>
        <v>0</v>
      </c>
    </row>
    <row r="3370" spans="1:18" ht="15" customHeight="1">
      <c r="A3370" s="17" t="s">
        <v>319</v>
      </c>
      <c r="B3370" s="17" t="s">
        <v>288</v>
      </c>
      <c r="C3370" s="17" t="s">
        <v>48</v>
      </c>
      <c r="D3370" s="17" t="s">
        <v>53</v>
      </c>
      <c r="E3370" s="96" t="s">
        <v>38</v>
      </c>
      <c r="F3370" s="96" t="s">
        <v>38</v>
      </c>
      <c r="G3370" s="19">
        <v>0</v>
      </c>
      <c r="H3370" s="96" t="s">
        <v>38</v>
      </c>
      <c r="I3370" s="96" t="s">
        <v>38</v>
      </c>
      <c r="J3370" s="19">
        <v>10026.43</v>
      </c>
      <c r="K3370" s="19">
        <v>0</v>
      </c>
      <c r="L3370" t="str">
        <f>VLOOKUP(LEFT(A3370,FIND("-",A3370)-1),MASTER!A:C,2,FALSE())</f>
        <v>Gold</v>
      </c>
      <c r="M3370" t="str">
        <f>VLOOKUP(LEFT(A3370,FIND("-",A3370)-1),MASTER!A:C,3,FALSE())</f>
        <v>Sale</v>
      </c>
      <c r="N3370" t="str">
        <f t="shared" si="278"/>
        <v/>
      </c>
      <c r="O3370" t="str">
        <f t="shared" si="279"/>
        <v/>
      </c>
      <c r="P3370">
        <f t="shared" si="280"/>
        <v>0</v>
      </c>
      <c r="Q3370">
        <f t="shared" si="281"/>
        <v>0</v>
      </c>
      <c r="R3370">
        <f t="shared" si="282"/>
        <v>0</v>
      </c>
    </row>
    <row r="3371" spans="1:18" ht="15" customHeight="1">
      <c r="A3371" s="17" t="s">
        <v>319</v>
      </c>
      <c r="B3371" s="17" t="s">
        <v>288</v>
      </c>
      <c r="C3371" s="17" t="s">
        <v>48</v>
      </c>
      <c r="D3371" s="17" t="s">
        <v>52</v>
      </c>
      <c r="E3371" s="96" t="s">
        <v>38</v>
      </c>
      <c r="F3371" s="96" t="s">
        <v>38</v>
      </c>
      <c r="G3371" s="19">
        <v>0</v>
      </c>
      <c r="H3371" s="96" t="s">
        <v>38</v>
      </c>
      <c r="I3371" s="96" t="s">
        <v>38</v>
      </c>
      <c r="J3371" s="19">
        <v>433.08</v>
      </c>
      <c r="K3371" s="19">
        <v>0</v>
      </c>
      <c r="L3371" t="str">
        <f>VLOOKUP(LEFT(A3371,FIND("-",A3371)-1),MASTER!A:C,2,FALSE())</f>
        <v>Gold</v>
      </c>
      <c r="M3371" t="str">
        <f>VLOOKUP(LEFT(A3371,FIND("-",A3371)-1),MASTER!A:C,3,FALSE())</f>
        <v>Sale</v>
      </c>
      <c r="N3371" t="str">
        <f t="shared" si="278"/>
        <v/>
      </c>
      <c r="O3371" t="str">
        <f t="shared" si="279"/>
        <v/>
      </c>
      <c r="P3371">
        <f t="shared" si="280"/>
        <v>0</v>
      </c>
      <c r="Q3371">
        <f t="shared" si="281"/>
        <v>0</v>
      </c>
      <c r="R3371">
        <f t="shared" si="282"/>
        <v>0</v>
      </c>
    </row>
    <row r="3372" spans="1:18" ht="15" customHeight="1">
      <c r="A3372" s="17" t="s">
        <v>319</v>
      </c>
      <c r="B3372" s="17" t="s">
        <v>288</v>
      </c>
      <c r="C3372" s="17" t="s">
        <v>48</v>
      </c>
      <c r="D3372" s="17" t="s">
        <v>53</v>
      </c>
      <c r="E3372" s="96" t="s">
        <v>38</v>
      </c>
      <c r="F3372" s="96" t="s">
        <v>38</v>
      </c>
      <c r="G3372" s="19">
        <v>0</v>
      </c>
      <c r="H3372" s="96" t="s">
        <v>38</v>
      </c>
      <c r="I3372" s="96" t="s">
        <v>38</v>
      </c>
      <c r="J3372" s="19">
        <v>433.08</v>
      </c>
      <c r="K3372" s="19">
        <v>0</v>
      </c>
      <c r="L3372" t="str">
        <f>VLOOKUP(LEFT(A3372,FIND("-",A3372)-1),MASTER!A:C,2,FALSE())</f>
        <v>Gold</v>
      </c>
      <c r="M3372" t="str">
        <f>VLOOKUP(LEFT(A3372,FIND("-",A3372)-1),MASTER!A:C,3,FALSE())</f>
        <v>Sale</v>
      </c>
      <c r="N3372" t="str">
        <f t="shared" si="278"/>
        <v/>
      </c>
      <c r="O3372" t="str">
        <f t="shared" si="279"/>
        <v/>
      </c>
      <c r="P3372">
        <f t="shared" si="280"/>
        <v>0</v>
      </c>
      <c r="Q3372">
        <f t="shared" si="281"/>
        <v>0</v>
      </c>
      <c r="R3372">
        <f t="shared" si="282"/>
        <v>0</v>
      </c>
    </row>
    <row r="3373" spans="1:18" ht="15" customHeight="1">
      <c r="A3373" s="17" t="s">
        <v>319</v>
      </c>
      <c r="B3373" s="17" t="s">
        <v>288</v>
      </c>
      <c r="C3373" s="17" t="s">
        <v>48</v>
      </c>
      <c r="D3373" s="17" t="s">
        <v>54</v>
      </c>
      <c r="E3373" s="96" t="s">
        <v>38</v>
      </c>
      <c r="F3373" s="96" t="s">
        <v>38</v>
      </c>
      <c r="G3373" s="19">
        <v>0</v>
      </c>
      <c r="H3373" s="96" t="s">
        <v>38</v>
      </c>
      <c r="I3373" s="96" t="s">
        <v>38</v>
      </c>
      <c r="J3373" s="19">
        <v>4.26</v>
      </c>
      <c r="K3373" s="19">
        <v>0</v>
      </c>
      <c r="L3373" t="str">
        <f>VLOOKUP(LEFT(A3373,FIND("-",A3373)-1),MASTER!A:C,2,FALSE())</f>
        <v>Gold</v>
      </c>
      <c r="M3373" t="str">
        <f>VLOOKUP(LEFT(A3373,FIND("-",A3373)-1),MASTER!A:C,3,FALSE())</f>
        <v>Sale</v>
      </c>
      <c r="N3373" t="str">
        <f t="shared" si="278"/>
        <v/>
      </c>
      <c r="O3373" t="str">
        <f t="shared" si="279"/>
        <v/>
      </c>
      <c r="P3373">
        <f t="shared" si="280"/>
        <v>0</v>
      </c>
      <c r="Q3373">
        <f t="shared" si="281"/>
        <v>0</v>
      </c>
      <c r="R3373">
        <f t="shared" si="282"/>
        <v>0</v>
      </c>
    </row>
    <row r="3374" spans="1:18" ht="15" customHeight="1">
      <c r="A3374" s="17" t="s">
        <v>319</v>
      </c>
      <c r="B3374" s="17" t="s">
        <v>288</v>
      </c>
      <c r="C3374" s="17" t="s">
        <v>48</v>
      </c>
      <c r="D3374" s="17" t="s">
        <v>55</v>
      </c>
      <c r="E3374" s="96" t="s">
        <v>38</v>
      </c>
      <c r="F3374" s="96" t="s">
        <v>38</v>
      </c>
      <c r="G3374" s="19">
        <v>0</v>
      </c>
      <c r="H3374" s="96" t="s">
        <v>38</v>
      </c>
      <c r="I3374" s="96" t="s">
        <v>38</v>
      </c>
      <c r="J3374" s="19">
        <v>4.26</v>
      </c>
      <c r="K3374" s="19">
        <v>0</v>
      </c>
      <c r="L3374" t="str">
        <f>VLOOKUP(LEFT(A3374,FIND("-",A3374)-1),MASTER!A:C,2,FALSE())</f>
        <v>Gold</v>
      </c>
      <c r="M3374" t="str">
        <f>VLOOKUP(LEFT(A3374,FIND("-",A3374)-1),MASTER!A:C,3,FALSE())</f>
        <v>Sale</v>
      </c>
      <c r="N3374" t="str">
        <f t="shared" si="278"/>
        <v/>
      </c>
      <c r="O3374" t="str">
        <f t="shared" si="279"/>
        <v/>
      </c>
      <c r="P3374">
        <f t="shared" si="280"/>
        <v>0</v>
      </c>
      <c r="Q3374">
        <f t="shared" si="281"/>
        <v>0</v>
      </c>
      <c r="R3374">
        <f t="shared" si="282"/>
        <v>0</v>
      </c>
    </row>
    <row r="3375" spans="1:18" ht="15" customHeight="1">
      <c r="A3375" s="17" t="s">
        <v>319</v>
      </c>
      <c r="B3375" s="17" t="s">
        <v>288</v>
      </c>
      <c r="C3375" s="17" t="s">
        <v>48</v>
      </c>
      <c r="D3375" s="17" t="s">
        <v>60</v>
      </c>
      <c r="E3375" s="96" t="s">
        <v>38</v>
      </c>
      <c r="F3375" s="96" t="s">
        <v>38</v>
      </c>
      <c r="G3375" s="19">
        <v>0</v>
      </c>
      <c r="H3375" s="96" t="s">
        <v>38</v>
      </c>
      <c r="I3375" s="96" t="s">
        <v>38</v>
      </c>
      <c r="J3375" s="19">
        <v>8748.74</v>
      </c>
      <c r="K3375" s="19">
        <v>0</v>
      </c>
      <c r="L3375" t="str">
        <f>VLOOKUP(LEFT(A3375,FIND("-",A3375)-1),MASTER!A:C,2,FALSE())</f>
        <v>Gold</v>
      </c>
      <c r="M3375" t="str">
        <f>VLOOKUP(LEFT(A3375,FIND("-",A3375)-1),MASTER!A:C,3,FALSE())</f>
        <v>Sale</v>
      </c>
      <c r="N3375" t="str">
        <f t="shared" si="278"/>
        <v/>
      </c>
      <c r="O3375" t="str">
        <f t="shared" si="279"/>
        <v/>
      </c>
      <c r="P3375">
        <f t="shared" si="280"/>
        <v>0</v>
      </c>
      <c r="Q3375">
        <f t="shared" si="281"/>
        <v>0</v>
      </c>
      <c r="R3375">
        <f t="shared" si="282"/>
        <v>0</v>
      </c>
    </row>
    <row r="3376" spans="1:18" ht="15" customHeight="1">
      <c r="A3376" s="17" t="s">
        <v>319</v>
      </c>
      <c r="B3376" s="17" t="s">
        <v>288</v>
      </c>
      <c r="C3376" s="17" t="s">
        <v>48</v>
      </c>
      <c r="D3376" s="17" t="s">
        <v>61</v>
      </c>
      <c r="E3376" s="96" t="s">
        <v>38</v>
      </c>
      <c r="F3376" s="96" t="s">
        <v>38</v>
      </c>
      <c r="G3376" s="19">
        <v>0</v>
      </c>
      <c r="H3376" s="96" t="s">
        <v>38</v>
      </c>
      <c r="I3376" s="96" t="s">
        <v>38</v>
      </c>
      <c r="J3376" s="19">
        <v>8748.74</v>
      </c>
      <c r="K3376" s="19">
        <v>0</v>
      </c>
      <c r="L3376" t="str">
        <f>VLOOKUP(LEFT(A3376,FIND("-",A3376)-1),MASTER!A:C,2,FALSE())</f>
        <v>Gold</v>
      </c>
      <c r="M3376" t="str">
        <f>VLOOKUP(LEFT(A3376,FIND("-",A3376)-1),MASTER!A:C,3,FALSE())</f>
        <v>Sale</v>
      </c>
      <c r="N3376" t="str">
        <f t="shared" si="278"/>
        <v/>
      </c>
      <c r="O3376" t="str">
        <f t="shared" si="279"/>
        <v/>
      </c>
      <c r="P3376">
        <f t="shared" si="280"/>
        <v>0</v>
      </c>
      <c r="Q3376">
        <f t="shared" si="281"/>
        <v>0</v>
      </c>
      <c r="R3376">
        <f t="shared" si="282"/>
        <v>0</v>
      </c>
    </row>
    <row r="3377" spans="1:18" ht="15" customHeight="1">
      <c r="A3377" s="17" t="s">
        <v>319</v>
      </c>
      <c r="B3377" s="17" t="s">
        <v>288</v>
      </c>
      <c r="C3377" s="17" t="s">
        <v>48</v>
      </c>
      <c r="D3377" s="17" t="s">
        <v>60</v>
      </c>
      <c r="E3377" s="96" t="s">
        <v>38</v>
      </c>
      <c r="F3377" s="96" t="s">
        <v>38</v>
      </c>
      <c r="G3377" s="19">
        <v>0</v>
      </c>
      <c r="H3377" s="96" t="s">
        <v>38</v>
      </c>
      <c r="I3377" s="96" t="s">
        <v>38</v>
      </c>
      <c r="J3377" s="19">
        <v>17.54</v>
      </c>
      <c r="K3377" s="19">
        <v>0</v>
      </c>
      <c r="L3377" t="str">
        <f>VLOOKUP(LEFT(A3377,FIND("-",A3377)-1),MASTER!A:C,2,FALSE())</f>
        <v>Gold</v>
      </c>
      <c r="M3377" t="str">
        <f>VLOOKUP(LEFT(A3377,FIND("-",A3377)-1),MASTER!A:C,3,FALSE())</f>
        <v>Sale</v>
      </c>
      <c r="N3377" t="str">
        <f t="shared" si="278"/>
        <v/>
      </c>
      <c r="O3377" t="str">
        <f t="shared" si="279"/>
        <v/>
      </c>
      <c r="P3377">
        <f t="shared" si="280"/>
        <v>0</v>
      </c>
      <c r="Q3377">
        <f t="shared" si="281"/>
        <v>0</v>
      </c>
      <c r="R3377">
        <f t="shared" si="282"/>
        <v>0</v>
      </c>
    </row>
    <row r="3378" spans="1:18" ht="15" customHeight="1">
      <c r="A3378" s="17" t="s">
        <v>319</v>
      </c>
      <c r="B3378" s="17" t="s">
        <v>288</v>
      </c>
      <c r="C3378" s="17" t="s">
        <v>48</v>
      </c>
      <c r="D3378" s="17" t="s">
        <v>61</v>
      </c>
      <c r="E3378" s="96" t="s">
        <v>38</v>
      </c>
      <c r="F3378" s="96" t="s">
        <v>38</v>
      </c>
      <c r="G3378" s="19">
        <v>0</v>
      </c>
      <c r="H3378" s="96" t="s">
        <v>38</v>
      </c>
      <c r="I3378" s="96" t="s">
        <v>38</v>
      </c>
      <c r="J3378" s="19">
        <v>17.54</v>
      </c>
      <c r="K3378" s="19">
        <v>0</v>
      </c>
      <c r="L3378" t="str">
        <f>VLOOKUP(LEFT(A3378,FIND("-",A3378)-1),MASTER!A:C,2,FALSE())</f>
        <v>Gold</v>
      </c>
      <c r="M3378" t="str">
        <f>VLOOKUP(LEFT(A3378,FIND("-",A3378)-1),MASTER!A:C,3,FALSE())</f>
        <v>Sale</v>
      </c>
      <c r="N3378" t="str">
        <f t="shared" si="278"/>
        <v/>
      </c>
      <c r="O3378" t="str">
        <f t="shared" si="279"/>
        <v/>
      </c>
      <c r="P3378">
        <f t="shared" si="280"/>
        <v>0</v>
      </c>
      <c r="Q3378">
        <f t="shared" si="281"/>
        <v>0</v>
      </c>
      <c r="R3378">
        <f t="shared" si="282"/>
        <v>0</v>
      </c>
    </row>
    <row r="3379" spans="1:18" ht="15" customHeight="1">
      <c r="A3379" s="17" t="s">
        <v>319</v>
      </c>
      <c r="B3379" s="17" t="s">
        <v>288</v>
      </c>
      <c r="C3379" s="17" t="s">
        <v>48</v>
      </c>
      <c r="D3379" s="17" t="s">
        <v>60</v>
      </c>
      <c r="E3379" s="96" t="s">
        <v>38</v>
      </c>
      <c r="F3379" s="96" t="s">
        <v>38</v>
      </c>
      <c r="G3379" s="19">
        <v>0</v>
      </c>
      <c r="H3379" s="96" t="s">
        <v>38</v>
      </c>
      <c r="I3379" s="96" t="s">
        <v>38</v>
      </c>
      <c r="J3379" s="19">
        <v>1.35</v>
      </c>
      <c r="K3379" s="19">
        <v>0</v>
      </c>
      <c r="L3379" t="str">
        <f>VLOOKUP(LEFT(A3379,FIND("-",A3379)-1),MASTER!A:C,2,FALSE())</f>
        <v>Gold</v>
      </c>
      <c r="M3379" t="str">
        <f>VLOOKUP(LEFT(A3379,FIND("-",A3379)-1),MASTER!A:C,3,FALSE())</f>
        <v>Sale</v>
      </c>
      <c r="N3379" t="str">
        <f t="shared" si="278"/>
        <v/>
      </c>
      <c r="O3379" t="str">
        <f t="shared" si="279"/>
        <v/>
      </c>
      <c r="P3379">
        <f t="shared" si="280"/>
        <v>0</v>
      </c>
      <c r="Q3379">
        <f t="shared" si="281"/>
        <v>0</v>
      </c>
      <c r="R3379">
        <f t="shared" si="282"/>
        <v>0</v>
      </c>
    </row>
    <row r="3380" spans="1:18" ht="15" customHeight="1">
      <c r="A3380" s="17" t="s">
        <v>319</v>
      </c>
      <c r="B3380" s="17" t="s">
        <v>288</v>
      </c>
      <c r="C3380" s="17" t="s">
        <v>48</v>
      </c>
      <c r="D3380" s="17" t="s">
        <v>61</v>
      </c>
      <c r="E3380" s="96" t="s">
        <v>38</v>
      </c>
      <c r="F3380" s="96" t="s">
        <v>38</v>
      </c>
      <c r="G3380" s="19">
        <v>0</v>
      </c>
      <c r="H3380" s="96" t="s">
        <v>38</v>
      </c>
      <c r="I3380" s="96" t="s">
        <v>38</v>
      </c>
      <c r="J3380" s="19">
        <v>1.35</v>
      </c>
      <c r="K3380" s="19">
        <v>0</v>
      </c>
      <c r="L3380" t="str">
        <f>VLOOKUP(LEFT(A3380,FIND("-",A3380)-1),MASTER!A:C,2,FALSE())</f>
        <v>Gold</v>
      </c>
      <c r="M3380" t="str">
        <f>VLOOKUP(LEFT(A3380,FIND("-",A3380)-1),MASTER!A:C,3,FALSE())</f>
        <v>Sale</v>
      </c>
      <c r="N3380" t="str">
        <f t="shared" si="278"/>
        <v/>
      </c>
      <c r="O3380" t="str">
        <f t="shared" si="279"/>
        <v/>
      </c>
      <c r="P3380">
        <f t="shared" si="280"/>
        <v>0</v>
      </c>
      <c r="Q3380">
        <f t="shared" si="281"/>
        <v>0</v>
      </c>
      <c r="R3380">
        <f t="shared" si="282"/>
        <v>0</v>
      </c>
    </row>
    <row r="3381" spans="1:18" ht="15" customHeight="1">
      <c r="A3381" s="17" t="s">
        <v>319</v>
      </c>
      <c r="B3381" s="17" t="s">
        <v>288</v>
      </c>
      <c r="C3381" s="17" t="s">
        <v>48</v>
      </c>
      <c r="D3381" s="17" t="s">
        <v>42</v>
      </c>
      <c r="E3381" s="96" t="s">
        <v>38</v>
      </c>
      <c r="F3381" s="96" t="s">
        <v>38</v>
      </c>
      <c r="G3381" s="19">
        <v>0.46</v>
      </c>
      <c r="H3381" s="96" t="s">
        <v>38</v>
      </c>
      <c r="I3381" s="96" t="s">
        <v>38</v>
      </c>
      <c r="J3381" s="19">
        <v>0</v>
      </c>
      <c r="K3381" s="19">
        <v>0</v>
      </c>
      <c r="L3381" t="str">
        <f>VLOOKUP(LEFT(A3381,FIND("-",A3381)-1),MASTER!A:C,2,FALSE())</f>
        <v>Gold</v>
      </c>
      <c r="M3381" t="str">
        <f>VLOOKUP(LEFT(A3381,FIND("-",A3381)-1),MASTER!A:C,3,FALSE())</f>
        <v>Sale</v>
      </c>
      <c r="N3381" t="str">
        <f t="shared" si="278"/>
        <v/>
      </c>
      <c r="O3381" t="str">
        <f t="shared" si="279"/>
        <v/>
      </c>
      <c r="P3381">
        <f t="shared" si="280"/>
        <v>0</v>
      </c>
      <c r="Q3381">
        <f t="shared" si="281"/>
        <v>0</v>
      </c>
      <c r="R3381">
        <f t="shared" si="282"/>
        <v>0</v>
      </c>
    </row>
    <row r="3382" spans="1:18" ht="15" customHeight="1">
      <c r="A3382" s="17" t="s">
        <v>319</v>
      </c>
      <c r="B3382" s="17" t="s">
        <v>288</v>
      </c>
      <c r="C3382" s="17" t="s">
        <v>48</v>
      </c>
      <c r="D3382" s="17" t="s">
        <v>43</v>
      </c>
      <c r="E3382" s="96" t="s">
        <v>38</v>
      </c>
      <c r="F3382" s="96" t="s">
        <v>38</v>
      </c>
      <c r="G3382" s="19">
        <v>1320556</v>
      </c>
      <c r="H3382" s="96" t="s">
        <v>38</v>
      </c>
      <c r="I3382" s="96" t="s">
        <v>38</v>
      </c>
      <c r="J3382" s="19">
        <v>0</v>
      </c>
      <c r="K3382" s="19">
        <v>0</v>
      </c>
      <c r="L3382" t="str">
        <f>VLOOKUP(LEFT(A3382,FIND("-",A3382)-1),MASTER!A:C,2,FALSE())</f>
        <v>Gold</v>
      </c>
      <c r="M3382" t="str">
        <f>VLOOKUP(LEFT(A3382,FIND("-",A3382)-1),MASTER!A:C,3,FALSE())</f>
        <v>Sale</v>
      </c>
      <c r="N3382" t="str">
        <f t="shared" si="278"/>
        <v/>
      </c>
      <c r="O3382" t="str">
        <f t="shared" si="279"/>
        <v/>
      </c>
      <c r="P3382">
        <f t="shared" si="280"/>
        <v>0</v>
      </c>
      <c r="Q3382">
        <f t="shared" si="281"/>
        <v>0</v>
      </c>
      <c r="R3382">
        <f t="shared" si="282"/>
        <v>0</v>
      </c>
    </row>
    <row r="3383" spans="1:18" ht="15" customHeight="1">
      <c r="A3383" s="17" t="s">
        <v>320</v>
      </c>
      <c r="B3383" s="17" t="s">
        <v>288</v>
      </c>
      <c r="C3383" s="17" t="s">
        <v>48</v>
      </c>
      <c r="D3383" s="17" t="s">
        <v>49</v>
      </c>
      <c r="E3383" s="96" t="s">
        <v>38</v>
      </c>
      <c r="F3383" s="19">
        <v>0</v>
      </c>
      <c r="G3383" s="19">
        <v>0</v>
      </c>
      <c r="H3383" s="97">
        <v>569.66300000000001</v>
      </c>
      <c r="I3383" s="19">
        <v>6877.63</v>
      </c>
      <c r="J3383" s="19">
        <v>3203699.29</v>
      </c>
      <c r="K3383" s="19">
        <v>3203699.29</v>
      </c>
      <c r="L3383" t="str">
        <f>VLOOKUP(LEFT(A3383,FIND("-",A3383)-1),MASTER!A:C,2,FALSE())</f>
        <v>Gold</v>
      </c>
      <c r="M3383" t="str">
        <f>VLOOKUP(LEFT(A3383,FIND("-",A3383)-1),MASTER!A:C,3,FALSE())</f>
        <v>Sale</v>
      </c>
      <c r="N3383">
        <f t="shared" si="278"/>
        <v>569.66300000000001</v>
      </c>
      <c r="O3383">
        <f t="shared" si="279"/>
        <v>6877.63</v>
      </c>
      <c r="P3383">
        <f t="shared" si="280"/>
        <v>3917931.3390000002</v>
      </c>
      <c r="Q3383">
        <f t="shared" si="281"/>
        <v>3917931.3390000002</v>
      </c>
      <c r="R3383">
        <f t="shared" si="282"/>
        <v>0</v>
      </c>
    </row>
    <row r="3384" spans="1:18" ht="15" customHeight="1">
      <c r="A3384" s="17" t="s">
        <v>320</v>
      </c>
      <c r="B3384" s="17" t="s">
        <v>288</v>
      </c>
      <c r="C3384" s="17" t="s">
        <v>48</v>
      </c>
      <c r="D3384" s="17" t="s">
        <v>50</v>
      </c>
      <c r="E3384" s="96" t="s">
        <v>38</v>
      </c>
      <c r="F3384" s="96" t="s">
        <v>38</v>
      </c>
      <c r="G3384" s="19">
        <v>0</v>
      </c>
      <c r="H3384" s="96" t="s">
        <v>38</v>
      </c>
      <c r="I3384" s="96" t="s">
        <v>38</v>
      </c>
      <c r="J3384" s="19">
        <v>134932.23000000001</v>
      </c>
      <c r="K3384" s="19">
        <v>134932.23000000001</v>
      </c>
      <c r="L3384" t="str">
        <f>VLOOKUP(LEFT(A3384,FIND("-",A3384)-1),MASTER!A:C,2,FALSE())</f>
        <v>Gold</v>
      </c>
      <c r="M3384" t="str">
        <f>VLOOKUP(LEFT(A3384,FIND("-",A3384)-1),MASTER!A:C,3,FALSE())</f>
        <v>Sale</v>
      </c>
      <c r="N3384" t="str">
        <f t="shared" si="278"/>
        <v/>
      </c>
      <c r="O3384" t="str">
        <f t="shared" si="279"/>
        <v/>
      </c>
      <c r="P3384">
        <f t="shared" si="280"/>
        <v>0</v>
      </c>
      <c r="Q3384">
        <f t="shared" si="281"/>
        <v>0</v>
      </c>
      <c r="R3384">
        <f t="shared" si="282"/>
        <v>0</v>
      </c>
    </row>
    <row r="3385" spans="1:18" ht="15" customHeight="1">
      <c r="A3385" s="17" t="s">
        <v>320</v>
      </c>
      <c r="B3385" s="17" t="s">
        <v>288</v>
      </c>
      <c r="C3385" s="17" t="s">
        <v>48</v>
      </c>
      <c r="D3385" s="17" t="s">
        <v>51</v>
      </c>
      <c r="E3385" s="96" t="s">
        <v>38</v>
      </c>
      <c r="F3385" s="96" t="s">
        <v>38</v>
      </c>
      <c r="G3385" s="19">
        <v>0</v>
      </c>
      <c r="H3385" s="96" t="s">
        <v>38</v>
      </c>
      <c r="I3385" s="96" t="s">
        <v>38</v>
      </c>
      <c r="J3385" s="19">
        <v>1431.78</v>
      </c>
      <c r="K3385" s="19">
        <v>1431.78</v>
      </c>
      <c r="L3385" t="str">
        <f>VLOOKUP(LEFT(A3385,FIND("-",A3385)-1),MASTER!A:C,2,FALSE())</f>
        <v>Gold</v>
      </c>
      <c r="M3385" t="str">
        <f>VLOOKUP(LEFT(A3385,FIND("-",A3385)-1),MASTER!A:C,3,FALSE())</f>
        <v>Sale</v>
      </c>
      <c r="N3385" t="str">
        <f t="shared" si="278"/>
        <v/>
      </c>
      <c r="O3385" t="str">
        <f t="shared" si="279"/>
        <v/>
      </c>
      <c r="P3385">
        <f t="shared" si="280"/>
        <v>0</v>
      </c>
      <c r="Q3385">
        <f t="shared" si="281"/>
        <v>0</v>
      </c>
      <c r="R3385">
        <f t="shared" si="282"/>
        <v>0</v>
      </c>
    </row>
    <row r="3386" spans="1:18" ht="15" customHeight="1">
      <c r="A3386" s="17" t="s">
        <v>320</v>
      </c>
      <c r="B3386" s="17" t="s">
        <v>288</v>
      </c>
      <c r="C3386" s="17" t="s">
        <v>48</v>
      </c>
      <c r="D3386" s="17" t="s">
        <v>57</v>
      </c>
      <c r="E3386" s="96" t="s">
        <v>38</v>
      </c>
      <c r="F3386" s="96" t="s">
        <v>38</v>
      </c>
      <c r="G3386" s="19">
        <v>0</v>
      </c>
      <c r="H3386" s="96" t="s">
        <v>38</v>
      </c>
      <c r="I3386" s="96" t="s">
        <v>38</v>
      </c>
      <c r="J3386" s="19">
        <v>714228.89</v>
      </c>
      <c r="K3386" s="19">
        <v>714228.89</v>
      </c>
      <c r="L3386" t="str">
        <f>VLOOKUP(LEFT(A3386,FIND("-",A3386)-1),MASTER!A:C,2,FALSE())</f>
        <v>Gold</v>
      </c>
      <c r="M3386" t="str">
        <f>VLOOKUP(LEFT(A3386,FIND("-",A3386)-1),MASTER!A:C,3,FALSE())</f>
        <v>Sale</v>
      </c>
      <c r="N3386" t="str">
        <f t="shared" si="278"/>
        <v/>
      </c>
      <c r="O3386" t="str">
        <f t="shared" si="279"/>
        <v/>
      </c>
      <c r="P3386">
        <f t="shared" si="280"/>
        <v>0</v>
      </c>
      <c r="Q3386">
        <f t="shared" si="281"/>
        <v>0</v>
      </c>
      <c r="R3386">
        <f t="shared" si="282"/>
        <v>0</v>
      </c>
    </row>
    <row r="3387" spans="1:18" ht="15" customHeight="1">
      <c r="A3387" s="17" t="s">
        <v>320</v>
      </c>
      <c r="B3387" s="17" t="s">
        <v>288</v>
      </c>
      <c r="C3387" s="17" t="s">
        <v>48</v>
      </c>
      <c r="D3387" s="17" t="s">
        <v>58</v>
      </c>
      <c r="E3387" s="96" t="s">
        <v>38</v>
      </c>
      <c r="F3387" s="96" t="s">
        <v>38</v>
      </c>
      <c r="G3387" s="19">
        <v>0</v>
      </c>
      <c r="H3387" s="96" t="s">
        <v>38</v>
      </c>
      <c r="I3387" s="96" t="s">
        <v>38</v>
      </c>
      <c r="J3387" s="19">
        <v>1430.6</v>
      </c>
      <c r="K3387" s="19">
        <v>1430.6</v>
      </c>
      <c r="L3387" t="str">
        <f>VLOOKUP(LEFT(A3387,FIND("-",A3387)-1),MASTER!A:C,2,FALSE())</f>
        <v>Gold</v>
      </c>
      <c r="M3387" t="str">
        <f>VLOOKUP(LEFT(A3387,FIND("-",A3387)-1),MASTER!A:C,3,FALSE())</f>
        <v>Sale</v>
      </c>
      <c r="N3387" t="str">
        <f t="shared" si="278"/>
        <v/>
      </c>
      <c r="O3387" t="str">
        <f t="shared" si="279"/>
        <v/>
      </c>
      <c r="P3387">
        <f t="shared" si="280"/>
        <v>0</v>
      </c>
      <c r="Q3387">
        <f t="shared" si="281"/>
        <v>0</v>
      </c>
      <c r="R3387">
        <f t="shared" si="282"/>
        <v>0</v>
      </c>
    </row>
    <row r="3388" spans="1:18" ht="15" customHeight="1">
      <c r="A3388" s="17" t="s">
        <v>320</v>
      </c>
      <c r="B3388" s="17" t="s">
        <v>288</v>
      </c>
      <c r="C3388" s="17" t="s">
        <v>48</v>
      </c>
      <c r="D3388" s="17" t="s">
        <v>59</v>
      </c>
      <c r="E3388" s="96" t="s">
        <v>38</v>
      </c>
      <c r="F3388" s="96" t="s">
        <v>38</v>
      </c>
      <c r="G3388" s="19">
        <v>0</v>
      </c>
      <c r="H3388" s="96" t="s">
        <v>38</v>
      </c>
      <c r="I3388" s="96" t="s">
        <v>38</v>
      </c>
      <c r="J3388" s="19">
        <v>130</v>
      </c>
      <c r="K3388" s="19">
        <v>130</v>
      </c>
      <c r="L3388" t="str">
        <f>VLOOKUP(LEFT(A3388,FIND("-",A3388)-1),MASTER!A:C,2,FALSE())</f>
        <v>Gold</v>
      </c>
      <c r="M3388" t="str">
        <f>VLOOKUP(LEFT(A3388,FIND("-",A3388)-1),MASTER!A:C,3,FALSE())</f>
        <v>Sale</v>
      </c>
      <c r="N3388" t="str">
        <f t="shared" si="278"/>
        <v/>
      </c>
      <c r="O3388" t="str">
        <f t="shared" si="279"/>
        <v/>
      </c>
      <c r="P3388">
        <f t="shared" si="280"/>
        <v>0</v>
      </c>
      <c r="Q3388">
        <f t="shared" si="281"/>
        <v>0</v>
      </c>
      <c r="R3388">
        <f t="shared" si="282"/>
        <v>0</v>
      </c>
    </row>
    <row r="3389" spans="1:18" ht="15" customHeight="1">
      <c r="A3389" s="17" t="s">
        <v>320</v>
      </c>
      <c r="B3389" s="17" t="s">
        <v>288</v>
      </c>
      <c r="C3389" s="17" t="s">
        <v>48</v>
      </c>
      <c r="D3389" s="17" t="s">
        <v>52</v>
      </c>
      <c r="E3389" s="96" t="s">
        <v>38</v>
      </c>
      <c r="F3389" s="96" t="s">
        <v>38</v>
      </c>
      <c r="G3389" s="19">
        <v>0</v>
      </c>
      <c r="H3389" s="96" t="s">
        <v>38</v>
      </c>
      <c r="I3389" s="96" t="s">
        <v>38</v>
      </c>
      <c r="J3389" s="19">
        <v>48055.49</v>
      </c>
      <c r="K3389" s="19">
        <v>0</v>
      </c>
      <c r="L3389" t="str">
        <f>VLOOKUP(LEFT(A3389,FIND("-",A3389)-1),MASTER!A:C,2,FALSE())</f>
        <v>Gold</v>
      </c>
      <c r="M3389" t="str">
        <f>VLOOKUP(LEFT(A3389,FIND("-",A3389)-1),MASTER!A:C,3,FALSE())</f>
        <v>Sale</v>
      </c>
      <c r="N3389" t="str">
        <f t="shared" si="278"/>
        <v/>
      </c>
      <c r="O3389" t="str">
        <f t="shared" si="279"/>
        <v/>
      </c>
      <c r="P3389">
        <f t="shared" si="280"/>
        <v>0</v>
      </c>
      <c r="Q3389">
        <f t="shared" si="281"/>
        <v>0</v>
      </c>
      <c r="R3389">
        <f t="shared" si="282"/>
        <v>0</v>
      </c>
    </row>
    <row r="3390" spans="1:18" ht="15" customHeight="1">
      <c r="A3390" s="17" t="s">
        <v>320</v>
      </c>
      <c r="B3390" s="17" t="s">
        <v>288</v>
      </c>
      <c r="C3390" s="17" t="s">
        <v>48</v>
      </c>
      <c r="D3390" s="17" t="s">
        <v>53</v>
      </c>
      <c r="E3390" s="96" t="s">
        <v>38</v>
      </c>
      <c r="F3390" s="96" t="s">
        <v>38</v>
      </c>
      <c r="G3390" s="19">
        <v>0</v>
      </c>
      <c r="H3390" s="96" t="s">
        <v>38</v>
      </c>
      <c r="I3390" s="96" t="s">
        <v>38</v>
      </c>
      <c r="J3390" s="19">
        <v>48055.49</v>
      </c>
      <c r="K3390" s="19">
        <v>0</v>
      </c>
      <c r="L3390" t="str">
        <f>VLOOKUP(LEFT(A3390,FIND("-",A3390)-1),MASTER!A:C,2,FALSE())</f>
        <v>Gold</v>
      </c>
      <c r="M3390" t="str">
        <f>VLOOKUP(LEFT(A3390,FIND("-",A3390)-1),MASTER!A:C,3,FALSE())</f>
        <v>Sale</v>
      </c>
      <c r="N3390" t="str">
        <f t="shared" si="278"/>
        <v/>
      </c>
      <c r="O3390" t="str">
        <f t="shared" si="279"/>
        <v/>
      </c>
      <c r="P3390">
        <f t="shared" si="280"/>
        <v>0</v>
      </c>
      <c r="Q3390">
        <f t="shared" si="281"/>
        <v>0</v>
      </c>
      <c r="R3390">
        <f t="shared" si="282"/>
        <v>0</v>
      </c>
    </row>
    <row r="3391" spans="1:18" ht="15" customHeight="1">
      <c r="A3391" s="17" t="s">
        <v>320</v>
      </c>
      <c r="B3391" s="17" t="s">
        <v>288</v>
      </c>
      <c r="C3391" s="17" t="s">
        <v>48</v>
      </c>
      <c r="D3391" s="17" t="s">
        <v>52</v>
      </c>
      <c r="E3391" s="96" t="s">
        <v>38</v>
      </c>
      <c r="F3391" s="96" t="s">
        <v>38</v>
      </c>
      <c r="G3391" s="19">
        <v>0</v>
      </c>
      <c r="H3391" s="96" t="s">
        <v>38</v>
      </c>
      <c r="I3391" s="96" t="s">
        <v>38</v>
      </c>
      <c r="J3391" s="19">
        <v>2023.98</v>
      </c>
      <c r="K3391" s="19">
        <v>0</v>
      </c>
      <c r="L3391" t="str">
        <f>VLOOKUP(LEFT(A3391,FIND("-",A3391)-1),MASTER!A:C,2,FALSE())</f>
        <v>Gold</v>
      </c>
      <c r="M3391" t="str">
        <f>VLOOKUP(LEFT(A3391,FIND("-",A3391)-1),MASTER!A:C,3,FALSE())</f>
        <v>Sale</v>
      </c>
      <c r="N3391" t="str">
        <f t="shared" si="278"/>
        <v/>
      </c>
      <c r="O3391" t="str">
        <f t="shared" si="279"/>
        <v/>
      </c>
      <c r="P3391">
        <f t="shared" si="280"/>
        <v>0</v>
      </c>
      <c r="Q3391">
        <f t="shared" si="281"/>
        <v>0</v>
      </c>
      <c r="R3391">
        <f t="shared" si="282"/>
        <v>0</v>
      </c>
    </row>
    <row r="3392" spans="1:18" ht="15" customHeight="1">
      <c r="A3392" s="17" t="s">
        <v>320</v>
      </c>
      <c r="B3392" s="17" t="s">
        <v>288</v>
      </c>
      <c r="C3392" s="17" t="s">
        <v>48</v>
      </c>
      <c r="D3392" s="17" t="s">
        <v>53</v>
      </c>
      <c r="E3392" s="96" t="s">
        <v>38</v>
      </c>
      <c r="F3392" s="96" t="s">
        <v>38</v>
      </c>
      <c r="G3392" s="19">
        <v>0</v>
      </c>
      <c r="H3392" s="96" t="s">
        <v>38</v>
      </c>
      <c r="I3392" s="96" t="s">
        <v>38</v>
      </c>
      <c r="J3392" s="19">
        <v>2023.98</v>
      </c>
      <c r="K3392" s="19">
        <v>0</v>
      </c>
      <c r="L3392" t="str">
        <f>VLOOKUP(LEFT(A3392,FIND("-",A3392)-1),MASTER!A:C,2,FALSE())</f>
        <v>Gold</v>
      </c>
      <c r="M3392" t="str">
        <f>VLOOKUP(LEFT(A3392,FIND("-",A3392)-1),MASTER!A:C,3,FALSE())</f>
        <v>Sale</v>
      </c>
      <c r="N3392" t="str">
        <f t="shared" si="278"/>
        <v/>
      </c>
      <c r="O3392" t="str">
        <f t="shared" si="279"/>
        <v/>
      </c>
      <c r="P3392">
        <f t="shared" si="280"/>
        <v>0</v>
      </c>
      <c r="Q3392">
        <f t="shared" si="281"/>
        <v>0</v>
      </c>
      <c r="R3392">
        <f t="shared" si="282"/>
        <v>0</v>
      </c>
    </row>
    <row r="3393" spans="1:18" ht="15" customHeight="1">
      <c r="A3393" s="17" t="s">
        <v>320</v>
      </c>
      <c r="B3393" s="17" t="s">
        <v>288</v>
      </c>
      <c r="C3393" s="17" t="s">
        <v>48</v>
      </c>
      <c r="D3393" s="17" t="s">
        <v>54</v>
      </c>
      <c r="E3393" s="96" t="s">
        <v>38</v>
      </c>
      <c r="F3393" s="96" t="s">
        <v>38</v>
      </c>
      <c r="G3393" s="19">
        <v>0</v>
      </c>
      <c r="H3393" s="96" t="s">
        <v>38</v>
      </c>
      <c r="I3393" s="96" t="s">
        <v>38</v>
      </c>
      <c r="J3393" s="19">
        <v>21.48</v>
      </c>
      <c r="K3393" s="19">
        <v>0</v>
      </c>
      <c r="L3393" t="str">
        <f>VLOOKUP(LEFT(A3393,FIND("-",A3393)-1),MASTER!A:C,2,FALSE())</f>
        <v>Gold</v>
      </c>
      <c r="M3393" t="str">
        <f>VLOOKUP(LEFT(A3393,FIND("-",A3393)-1),MASTER!A:C,3,FALSE())</f>
        <v>Sale</v>
      </c>
      <c r="N3393" t="str">
        <f t="shared" si="278"/>
        <v/>
      </c>
      <c r="O3393" t="str">
        <f t="shared" si="279"/>
        <v/>
      </c>
      <c r="P3393">
        <f t="shared" si="280"/>
        <v>0</v>
      </c>
      <c r="Q3393">
        <f t="shared" si="281"/>
        <v>0</v>
      </c>
      <c r="R3393">
        <f t="shared" si="282"/>
        <v>0</v>
      </c>
    </row>
    <row r="3394" spans="1:18" ht="15" customHeight="1">
      <c r="A3394" s="17" t="s">
        <v>320</v>
      </c>
      <c r="B3394" s="17" t="s">
        <v>288</v>
      </c>
      <c r="C3394" s="17" t="s">
        <v>48</v>
      </c>
      <c r="D3394" s="17" t="s">
        <v>55</v>
      </c>
      <c r="E3394" s="96" t="s">
        <v>38</v>
      </c>
      <c r="F3394" s="96" t="s">
        <v>38</v>
      </c>
      <c r="G3394" s="19">
        <v>0</v>
      </c>
      <c r="H3394" s="96" t="s">
        <v>38</v>
      </c>
      <c r="I3394" s="96" t="s">
        <v>38</v>
      </c>
      <c r="J3394" s="19">
        <v>21.48</v>
      </c>
      <c r="K3394" s="19">
        <v>0</v>
      </c>
      <c r="L3394" t="str">
        <f>VLOOKUP(LEFT(A3394,FIND("-",A3394)-1),MASTER!A:C,2,FALSE())</f>
        <v>Gold</v>
      </c>
      <c r="M3394" t="str">
        <f>VLOOKUP(LEFT(A3394,FIND("-",A3394)-1),MASTER!A:C,3,FALSE())</f>
        <v>Sale</v>
      </c>
      <c r="N3394" t="str">
        <f t="shared" si="278"/>
        <v/>
      </c>
      <c r="O3394" t="str">
        <f t="shared" si="279"/>
        <v/>
      </c>
      <c r="P3394">
        <f t="shared" si="280"/>
        <v>0</v>
      </c>
      <c r="Q3394">
        <f t="shared" si="281"/>
        <v>0</v>
      </c>
      <c r="R3394">
        <f t="shared" si="282"/>
        <v>0</v>
      </c>
    </row>
    <row r="3395" spans="1:18" ht="15" customHeight="1">
      <c r="A3395" s="17" t="s">
        <v>320</v>
      </c>
      <c r="B3395" s="17" t="s">
        <v>288</v>
      </c>
      <c r="C3395" s="17" t="s">
        <v>48</v>
      </c>
      <c r="D3395" s="17" t="s">
        <v>60</v>
      </c>
      <c r="E3395" s="96" t="s">
        <v>38</v>
      </c>
      <c r="F3395" s="96" t="s">
        <v>38</v>
      </c>
      <c r="G3395" s="19">
        <v>0</v>
      </c>
      <c r="H3395" s="96" t="s">
        <v>38</v>
      </c>
      <c r="I3395" s="96" t="s">
        <v>38</v>
      </c>
      <c r="J3395" s="19">
        <v>10713.43</v>
      </c>
      <c r="K3395" s="19">
        <v>0</v>
      </c>
      <c r="L3395" t="str">
        <f>VLOOKUP(LEFT(A3395,FIND("-",A3395)-1),MASTER!A:C,2,FALSE())</f>
        <v>Gold</v>
      </c>
      <c r="M3395" t="str">
        <f>VLOOKUP(LEFT(A3395,FIND("-",A3395)-1),MASTER!A:C,3,FALSE())</f>
        <v>Sale</v>
      </c>
      <c r="N3395" t="str">
        <f t="shared" si="278"/>
        <v/>
      </c>
      <c r="O3395" t="str">
        <f t="shared" si="279"/>
        <v/>
      </c>
      <c r="P3395">
        <f t="shared" si="280"/>
        <v>0</v>
      </c>
      <c r="Q3395">
        <f t="shared" si="281"/>
        <v>0</v>
      </c>
      <c r="R3395">
        <f t="shared" si="282"/>
        <v>0</v>
      </c>
    </row>
    <row r="3396" spans="1:18" ht="15" customHeight="1">
      <c r="A3396" s="17" t="s">
        <v>320</v>
      </c>
      <c r="B3396" s="17" t="s">
        <v>288</v>
      </c>
      <c r="C3396" s="17" t="s">
        <v>48</v>
      </c>
      <c r="D3396" s="17" t="s">
        <v>61</v>
      </c>
      <c r="E3396" s="96" t="s">
        <v>38</v>
      </c>
      <c r="F3396" s="96" t="s">
        <v>38</v>
      </c>
      <c r="G3396" s="19">
        <v>0</v>
      </c>
      <c r="H3396" s="96" t="s">
        <v>38</v>
      </c>
      <c r="I3396" s="96" t="s">
        <v>38</v>
      </c>
      <c r="J3396" s="19">
        <v>10713.43</v>
      </c>
      <c r="K3396" s="19">
        <v>0</v>
      </c>
      <c r="L3396" t="str">
        <f>VLOOKUP(LEFT(A3396,FIND("-",A3396)-1),MASTER!A:C,2,FALSE())</f>
        <v>Gold</v>
      </c>
      <c r="M3396" t="str">
        <f>VLOOKUP(LEFT(A3396,FIND("-",A3396)-1),MASTER!A:C,3,FALSE())</f>
        <v>Sale</v>
      </c>
      <c r="N3396" t="str">
        <f t="shared" si="278"/>
        <v/>
      </c>
      <c r="O3396" t="str">
        <f t="shared" si="279"/>
        <v/>
      </c>
      <c r="P3396">
        <f t="shared" si="280"/>
        <v>0</v>
      </c>
      <c r="Q3396">
        <f t="shared" si="281"/>
        <v>0</v>
      </c>
      <c r="R3396">
        <f t="shared" si="282"/>
        <v>0</v>
      </c>
    </row>
    <row r="3397" spans="1:18" ht="15" customHeight="1">
      <c r="A3397" s="17" t="s">
        <v>320</v>
      </c>
      <c r="B3397" s="17" t="s">
        <v>288</v>
      </c>
      <c r="C3397" s="17" t="s">
        <v>48</v>
      </c>
      <c r="D3397" s="17" t="s">
        <v>60</v>
      </c>
      <c r="E3397" s="96" t="s">
        <v>38</v>
      </c>
      <c r="F3397" s="96" t="s">
        <v>38</v>
      </c>
      <c r="G3397" s="19">
        <v>0</v>
      </c>
      <c r="H3397" s="96" t="s">
        <v>38</v>
      </c>
      <c r="I3397" s="96" t="s">
        <v>38</v>
      </c>
      <c r="J3397" s="19">
        <v>21.46</v>
      </c>
      <c r="K3397" s="19">
        <v>0</v>
      </c>
      <c r="L3397" t="str">
        <f>VLOOKUP(LEFT(A3397,FIND("-",A3397)-1),MASTER!A:C,2,FALSE())</f>
        <v>Gold</v>
      </c>
      <c r="M3397" t="str">
        <f>VLOOKUP(LEFT(A3397,FIND("-",A3397)-1),MASTER!A:C,3,FALSE())</f>
        <v>Sale</v>
      </c>
      <c r="N3397" t="str">
        <f t="shared" si="278"/>
        <v/>
      </c>
      <c r="O3397" t="str">
        <f t="shared" si="279"/>
        <v/>
      </c>
      <c r="P3397">
        <f t="shared" si="280"/>
        <v>0</v>
      </c>
      <c r="Q3397">
        <f t="shared" si="281"/>
        <v>0</v>
      </c>
      <c r="R3397">
        <f t="shared" si="282"/>
        <v>0</v>
      </c>
    </row>
    <row r="3398" spans="1:18" ht="15" customHeight="1">
      <c r="A3398" s="17" t="s">
        <v>320</v>
      </c>
      <c r="B3398" s="17" t="s">
        <v>288</v>
      </c>
      <c r="C3398" s="17" t="s">
        <v>48</v>
      </c>
      <c r="D3398" s="17" t="s">
        <v>61</v>
      </c>
      <c r="E3398" s="96" t="s">
        <v>38</v>
      </c>
      <c r="F3398" s="96" t="s">
        <v>38</v>
      </c>
      <c r="G3398" s="19">
        <v>0</v>
      </c>
      <c r="H3398" s="96" t="s">
        <v>38</v>
      </c>
      <c r="I3398" s="96" t="s">
        <v>38</v>
      </c>
      <c r="J3398" s="19">
        <v>21.46</v>
      </c>
      <c r="K3398" s="19">
        <v>0</v>
      </c>
      <c r="L3398" t="str">
        <f>VLOOKUP(LEFT(A3398,FIND("-",A3398)-1),MASTER!A:C,2,FALSE())</f>
        <v>Gold</v>
      </c>
      <c r="M3398" t="str">
        <f>VLOOKUP(LEFT(A3398,FIND("-",A3398)-1),MASTER!A:C,3,FALSE())</f>
        <v>Sale</v>
      </c>
      <c r="N3398" t="str">
        <f t="shared" si="278"/>
        <v/>
      </c>
      <c r="O3398" t="str">
        <f t="shared" si="279"/>
        <v/>
      </c>
      <c r="P3398">
        <f t="shared" si="280"/>
        <v>0</v>
      </c>
      <c r="Q3398">
        <f t="shared" si="281"/>
        <v>0</v>
      </c>
      <c r="R3398">
        <f t="shared" si="282"/>
        <v>0</v>
      </c>
    </row>
    <row r="3399" spans="1:18" ht="15" customHeight="1">
      <c r="A3399" s="17" t="s">
        <v>320</v>
      </c>
      <c r="B3399" s="17" t="s">
        <v>288</v>
      </c>
      <c r="C3399" s="17" t="s">
        <v>48</v>
      </c>
      <c r="D3399" s="17" t="s">
        <v>60</v>
      </c>
      <c r="E3399" s="96" t="s">
        <v>38</v>
      </c>
      <c r="F3399" s="96" t="s">
        <v>38</v>
      </c>
      <c r="G3399" s="19">
        <v>0</v>
      </c>
      <c r="H3399" s="96" t="s">
        <v>38</v>
      </c>
      <c r="I3399" s="96" t="s">
        <v>38</v>
      </c>
      <c r="J3399" s="19">
        <v>1.95</v>
      </c>
      <c r="K3399" s="19">
        <v>0</v>
      </c>
      <c r="L3399" t="str">
        <f>VLOOKUP(LEFT(A3399,FIND("-",A3399)-1),MASTER!A:C,2,FALSE())</f>
        <v>Gold</v>
      </c>
      <c r="M3399" t="str">
        <f>VLOOKUP(LEFT(A3399,FIND("-",A3399)-1),MASTER!A:C,3,FALSE())</f>
        <v>Sale</v>
      </c>
      <c r="N3399" t="str">
        <f t="shared" si="278"/>
        <v/>
      </c>
      <c r="O3399" t="str">
        <f t="shared" si="279"/>
        <v/>
      </c>
      <c r="P3399">
        <f t="shared" si="280"/>
        <v>0</v>
      </c>
      <c r="Q3399">
        <f t="shared" si="281"/>
        <v>0</v>
      </c>
      <c r="R3399">
        <f t="shared" si="282"/>
        <v>0</v>
      </c>
    </row>
    <row r="3400" spans="1:18" ht="15" customHeight="1">
      <c r="A3400" s="17" t="s">
        <v>320</v>
      </c>
      <c r="B3400" s="17" t="s">
        <v>288</v>
      </c>
      <c r="C3400" s="17" t="s">
        <v>48</v>
      </c>
      <c r="D3400" s="17" t="s">
        <v>61</v>
      </c>
      <c r="E3400" s="96" t="s">
        <v>38</v>
      </c>
      <c r="F3400" s="96" t="s">
        <v>38</v>
      </c>
      <c r="G3400" s="19">
        <v>0</v>
      </c>
      <c r="H3400" s="96" t="s">
        <v>38</v>
      </c>
      <c r="I3400" s="96" t="s">
        <v>38</v>
      </c>
      <c r="J3400" s="19">
        <v>1.95</v>
      </c>
      <c r="K3400" s="19">
        <v>0</v>
      </c>
      <c r="L3400" t="str">
        <f>VLOOKUP(LEFT(A3400,FIND("-",A3400)-1),MASTER!A:C,2,FALSE())</f>
        <v>Gold</v>
      </c>
      <c r="M3400" t="str">
        <f>VLOOKUP(LEFT(A3400,FIND("-",A3400)-1),MASTER!A:C,3,FALSE())</f>
        <v>Sale</v>
      </c>
      <c r="N3400" t="str">
        <f t="shared" si="278"/>
        <v/>
      </c>
      <c r="O3400" t="str">
        <f t="shared" si="279"/>
        <v/>
      </c>
      <c r="P3400">
        <f t="shared" si="280"/>
        <v>0</v>
      </c>
      <c r="Q3400">
        <f t="shared" si="281"/>
        <v>0</v>
      </c>
      <c r="R3400">
        <f t="shared" si="282"/>
        <v>0</v>
      </c>
    </row>
    <row r="3401" spans="1:18" ht="15" customHeight="1">
      <c r="A3401" s="17" t="s">
        <v>320</v>
      </c>
      <c r="B3401" s="17" t="s">
        <v>288</v>
      </c>
      <c r="C3401" s="17" t="s">
        <v>48</v>
      </c>
      <c r="D3401" s="17" t="s">
        <v>42</v>
      </c>
      <c r="E3401" s="96" t="s">
        <v>38</v>
      </c>
      <c r="F3401" s="96" t="s">
        <v>38</v>
      </c>
      <c r="G3401" s="19">
        <v>0.37</v>
      </c>
      <c r="H3401" s="96" t="s">
        <v>38</v>
      </c>
      <c r="I3401" s="96" t="s">
        <v>38</v>
      </c>
      <c r="J3401" s="19">
        <v>0</v>
      </c>
      <c r="K3401" s="19">
        <v>0</v>
      </c>
      <c r="L3401" t="str">
        <f>VLOOKUP(LEFT(A3401,FIND("-",A3401)-1),MASTER!A:C,2,FALSE())</f>
        <v>Gold</v>
      </c>
      <c r="M3401" t="str">
        <f>VLOOKUP(LEFT(A3401,FIND("-",A3401)-1),MASTER!A:C,3,FALSE())</f>
        <v>Sale</v>
      </c>
      <c r="N3401" t="str">
        <f t="shared" si="278"/>
        <v/>
      </c>
      <c r="O3401" t="str">
        <f t="shared" si="279"/>
        <v/>
      </c>
      <c r="P3401">
        <f t="shared" si="280"/>
        <v>0</v>
      </c>
      <c r="Q3401">
        <f t="shared" si="281"/>
        <v>0</v>
      </c>
      <c r="R3401">
        <f t="shared" si="282"/>
        <v>0</v>
      </c>
    </row>
    <row r="3402" spans="1:18" ht="15" customHeight="1">
      <c r="A3402" s="17" t="s">
        <v>320</v>
      </c>
      <c r="B3402" s="17" t="s">
        <v>288</v>
      </c>
      <c r="C3402" s="17" t="s">
        <v>48</v>
      </c>
      <c r="D3402" s="17" t="s">
        <v>43</v>
      </c>
      <c r="E3402" s="96" t="s">
        <v>38</v>
      </c>
      <c r="F3402" s="96" t="s">
        <v>38</v>
      </c>
      <c r="G3402" s="19">
        <v>4177528</v>
      </c>
      <c r="H3402" s="96" t="s">
        <v>38</v>
      </c>
      <c r="I3402" s="96" t="s">
        <v>38</v>
      </c>
      <c r="J3402" s="19">
        <v>0</v>
      </c>
      <c r="K3402" s="19">
        <v>0</v>
      </c>
      <c r="L3402" t="str">
        <f>VLOOKUP(LEFT(A3402,FIND("-",A3402)-1),MASTER!A:C,2,FALSE())</f>
        <v>Gold</v>
      </c>
      <c r="M3402" t="str">
        <f>VLOOKUP(LEFT(A3402,FIND("-",A3402)-1),MASTER!A:C,3,FALSE())</f>
        <v>Sale</v>
      </c>
      <c r="N3402" t="str">
        <f t="shared" si="278"/>
        <v/>
      </c>
      <c r="O3402" t="str">
        <f t="shared" si="279"/>
        <v/>
      </c>
      <c r="P3402">
        <f t="shared" si="280"/>
        <v>0</v>
      </c>
      <c r="Q3402">
        <f t="shared" si="281"/>
        <v>0</v>
      </c>
      <c r="R3402">
        <f t="shared" si="282"/>
        <v>0</v>
      </c>
    </row>
    <row r="3403" spans="1:18" ht="15" customHeight="1">
      <c r="A3403" s="17" t="s">
        <v>321</v>
      </c>
      <c r="B3403" s="17" t="s">
        <v>288</v>
      </c>
      <c r="C3403" s="17" t="s">
        <v>48</v>
      </c>
      <c r="D3403" s="17" t="s">
        <v>49</v>
      </c>
      <c r="E3403" s="96" t="s">
        <v>38</v>
      </c>
      <c r="F3403" s="19">
        <v>0</v>
      </c>
      <c r="G3403" s="19">
        <v>0</v>
      </c>
      <c r="H3403" s="97">
        <v>545.17100000000005</v>
      </c>
      <c r="I3403" s="19">
        <v>6877.63</v>
      </c>
      <c r="J3403" s="19">
        <v>2846970.36</v>
      </c>
      <c r="K3403" s="19">
        <v>2846970.36</v>
      </c>
      <c r="L3403" t="str">
        <f>VLOOKUP(LEFT(A3403,FIND("-",A3403)-1),MASTER!A:C,2,FALSE())</f>
        <v>Gold</v>
      </c>
      <c r="M3403" t="str">
        <f>VLOOKUP(LEFT(A3403,FIND("-",A3403)-1),MASTER!A:C,3,FALSE())</f>
        <v>Sale</v>
      </c>
      <c r="N3403">
        <f t="shared" si="278"/>
        <v>545.17100000000005</v>
      </c>
      <c r="O3403">
        <f t="shared" si="279"/>
        <v>6877.63</v>
      </c>
      <c r="P3403">
        <f t="shared" si="280"/>
        <v>3749484.4249999998</v>
      </c>
      <c r="Q3403">
        <f t="shared" si="281"/>
        <v>3749484.4249999998</v>
      </c>
      <c r="R3403">
        <f t="shared" si="282"/>
        <v>0</v>
      </c>
    </row>
    <row r="3404" spans="1:18" ht="15" customHeight="1">
      <c r="A3404" s="17" t="s">
        <v>321</v>
      </c>
      <c r="B3404" s="17" t="s">
        <v>288</v>
      </c>
      <c r="C3404" s="17" t="s">
        <v>48</v>
      </c>
      <c r="D3404" s="17" t="s">
        <v>51</v>
      </c>
      <c r="E3404" s="96" t="s">
        <v>38</v>
      </c>
      <c r="F3404" s="96" t="s">
        <v>38</v>
      </c>
      <c r="G3404" s="19">
        <v>0</v>
      </c>
      <c r="H3404" s="96" t="s">
        <v>38</v>
      </c>
      <c r="I3404" s="96" t="s">
        <v>38</v>
      </c>
      <c r="J3404" s="19">
        <v>334.18</v>
      </c>
      <c r="K3404" s="19">
        <v>334.18</v>
      </c>
      <c r="L3404" t="str">
        <f>VLOOKUP(LEFT(A3404,FIND("-",A3404)-1),MASTER!A:C,2,FALSE())</f>
        <v>Gold</v>
      </c>
      <c r="M3404" t="str">
        <f>VLOOKUP(LEFT(A3404,FIND("-",A3404)-1),MASTER!A:C,3,FALSE())</f>
        <v>Sale</v>
      </c>
      <c r="N3404" t="str">
        <f t="shared" si="278"/>
        <v/>
      </c>
      <c r="O3404" t="str">
        <f t="shared" si="279"/>
        <v/>
      </c>
      <c r="P3404">
        <f t="shared" si="280"/>
        <v>0</v>
      </c>
      <c r="Q3404">
        <f t="shared" si="281"/>
        <v>0</v>
      </c>
      <c r="R3404">
        <f t="shared" si="282"/>
        <v>0</v>
      </c>
    </row>
    <row r="3405" spans="1:18" ht="15" customHeight="1">
      <c r="A3405" s="17" t="s">
        <v>321</v>
      </c>
      <c r="B3405" s="17" t="s">
        <v>288</v>
      </c>
      <c r="C3405" s="17" t="s">
        <v>48</v>
      </c>
      <c r="D3405" s="17" t="s">
        <v>50</v>
      </c>
      <c r="E3405" s="96" t="s">
        <v>38</v>
      </c>
      <c r="F3405" s="96" t="s">
        <v>38</v>
      </c>
      <c r="G3405" s="19">
        <v>0</v>
      </c>
      <c r="H3405" s="96" t="s">
        <v>38</v>
      </c>
      <c r="I3405" s="96" t="s">
        <v>38</v>
      </c>
      <c r="J3405" s="19">
        <v>111933.46</v>
      </c>
      <c r="K3405" s="19">
        <v>111933.46</v>
      </c>
      <c r="L3405" t="str">
        <f>VLOOKUP(LEFT(A3405,FIND("-",A3405)-1),MASTER!A:C,2,FALSE())</f>
        <v>Gold</v>
      </c>
      <c r="M3405" t="str">
        <f>VLOOKUP(LEFT(A3405,FIND("-",A3405)-1),MASTER!A:C,3,FALSE())</f>
        <v>Sale</v>
      </c>
      <c r="N3405" t="str">
        <f t="shared" si="278"/>
        <v/>
      </c>
      <c r="O3405" t="str">
        <f t="shared" si="279"/>
        <v/>
      </c>
      <c r="P3405">
        <f t="shared" si="280"/>
        <v>0</v>
      </c>
      <c r="Q3405">
        <f t="shared" si="281"/>
        <v>0</v>
      </c>
      <c r="R3405">
        <f t="shared" si="282"/>
        <v>0</v>
      </c>
    </row>
    <row r="3406" spans="1:18" ht="15" customHeight="1">
      <c r="A3406" s="17" t="s">
        <v>321</v>
      </c>
      <c r="B3406" s="17" t="s">
        <v>288</v>
      </c>
      <c r="C3406" s="17" t="s">
        <v>48</v>
      </c>
      <c r="D3406" s="17" t="s">
        <v>57</v>
      </c>
      <c r="E3406" s="96" t="s">
        <v>38</v>
      </c>
      <c r="F3406" s="96" t="s">
        <v>38</v>
      </c>
      <c r="G3406" s="19">
        <v>0</v>
      </c>
      <c r="H3406" s="96" t="s">
        <v>38</v>
      </c>
      <c r="I3406" s="96" t="s">
        <v>38</v>
      </c>
      <c r="J3406" s="19">
        <v>902554.85</v>
      </c>
      <c r="K3406" s="19">
        <v>902554.85</v>
      </c>
      <c r="L3406" t="str">
        <f>VLOOKUP(LEFT(A3406,FIND("-",A3406)-1),MASTER!A:C,2,FALSE())</f>
        <v>Gold</v>
      </c>
      <c r="M3406" t="str">
        <f>VLOOKUP(LEFT(A3406,FIND("-",A3406)-1),MASTER!A:C,3,FALSE())</f>
        <v>Sale</v>
      </c>
      <c r="N3406" t="str">
        <f t="shared" ref="N3406:N3469" si="283">IF(M3406="SALE",H3406,IF(M3406="Purchase",E3406,"False"))</f>
        <v/>
      </c>
      <c r="O3406" t="str">
        <f t="shared" ref="O3406:O3469" si="284">IF(M3406="SALE",I3406,IF(M3406="Purchase",F3406,"False"))</f>
        <v/>
      </c>
      <c r="P3406">
        <f t="shared" ref="P3406:P3469" si="285">IF(AND(N3406="",O3406=""),0,ROUND(N3406*O3406,3))</f>
        <v>0</v>
      </c>
      <c r="Q3406">
        <f t="shared" ref="Q3406:Q3469" si="286">IF(M3406="SALE",P3406,IF(M3406="Purchase",0,"FALSE"))</f>
        <v>0</v>
      </c>
      <c r="R3406">
        <f t="shared" ref="R3406:R3469" si="287">IF(M3406="Purchase",P3406,IF(M3406="Sale",0,"FALSE"))</f>
        <v>0</v>
      </c>
    </row>
    <row r="3407" spans="1:18" ht="15" customHeight="1">
      <c r="A3407" s="17" t="s">
        <v>321</v>
      </c>
      <c r="B3407" s="17" t="s">
        <v>288</v>
      </c>
      <c r="C3407" s="17" t="s">
        <v>48</v>
      </c>
      <c r="D3407" s="17" t="s">
        <v>58</v>
      </c>
      <c r="E3407" s="96" t="s">
        <v>38</v>
      </c>
      <c r="F3407" s="96" t="s">
        <v>38</v>
      </c>
      <c r="G3407" s="19">
        <v>0</v>
      </c>
      <c r="H3407" s="96" t="s">
        <v>38</v>
      </c>
      <c r="I3407" s="96" t="s">
        <v>38</v>
      </c>
      <c r="J3407" s="19">
        <v>1808.88</v>
      </c>
      <c r="K3407" s="19">
        <v>1808.88</v>
      </c>
      <c r="L3407" t="str">
        <f>VLOOKUP(LEFT(A3407,FIND("-",A3407)-1),MASTER!A:C,2,FALSE())</f>
        <v>Gold</v>
      </c>
      <c r="M3407" t="str">
        <f>VLOOKUP(LEFT(A3407,FIND("-",A3407)-1),MASTER!A:C,3,FALSE())</f>
        <v>Sale</v>
      </c>
      <c r="N3407" t="str">
        <f t="shared" si="283"/>
        <v/>
      </c>
      <c r="O3407" t="str">
        <f t="shared" si="284"/>
        <v/>
      </c>
      <c r="P3407">
        <f t="shared" si="285"/>
        <v>0</v>
      </c>
      <c r="Q3407">
        <f t="shared" si="286"/>
        <v>0</v>
      </c>
      <c r="R3407">
        <f t="shared" si="287"/>
        <v>0</v>
      </c>
    </row>
    <row r="3408" spans="1:18" ht="15" customHeight="1">
      <c r="A3408" s="17" t="s">
        <v>321</v>
      </c>
      <c r="B3408" s="17" t="s">
        <v>288</v>
      </c>
      <c r="C3408" s="17" t="s">
        <v>48</v>
      </c>
      <c r="D3408" s="17" t="s">
        <v>59</v>
      </c>
      <c r="E3408" s="96" t="s">
        <v>38</v>
      </c>
      <c r="F3408" s="96" t="s">
        <v>38</v>
      </c>
      <c r="G3408" s="19">
        <v>0</v>
      </c>
      <c r="H3408" s="96" t="s">
        <v>38</v>
      </c>
      <c r="I3408" s="96" t="s">
        <v>38</v>
      </c>
      <c r="J3408" s="19">
        <v>165</v>
      </c>
      <c r="K3408" s="19">
        <v>165</v>
      </c>
      <c r="L3408" t="str">
        <f>VLOOKUP(LEFT(A3408,FIND("-",A3408)-1),MASTER!A:C,2,FALSE())</f>
        <v>Gold</v>
      </c>
      <c r="M3408" t="str">
        <f>VLOOKUP(LEFT(A3408,FIND("-",A3408)-1),MASTER!A:C,3,FALSE())</f>
        <v>Sale</v>
      </c>
      <c r="N3408" t="str">
        <f t="shared" si="283"/>
        <v/>
      </c>
      <c r="O3408" t="str">
        <f t="shared" si="284"/>
        <v/>
      </c>
      <c r="P3408">
        <f t="shared" si="285"/>
        <v>0</v>
      </c>
      <c r="Q3408">
        <f t="shared" si="286"/>
        <v>0</v>
      </c>
      <c r="R3408">
        <f t="shared" si="287"/>
        <v>0</v>
      </c>
    </row>
    <row r="3409" spans="1:18" ht="15" customHeight="1">
      <c r="A3409" s="17" t="s">
        <v>321</v>
      </c>
      <c r="B3409" s="17" t="s">
        <v>288</v>
      </c>
      <c r="C3409" s="17" t="s">
        <v>48</v>
      </c>
      <c r="D3409" s="17" t="s">
        <v>52</v>
      </c>
      <c r="E3409" s="96" t="s">
        <v>38</v>
      </c>
      <c r="F3409" s="96" t="s">
        <v>38</v>
      </c>
      <c r="G3409" s="19">
        <v>0</v>
      </c>
      <c r="H3409" s="96" t="s">
        <v>38</v>
      </c>
      <c r="I3409" s="96" t="s">
        <v>38</v>
      </c>
      <c r="J3409" s="19">
        <v>42704.56</v>
      </c>
      <c r="K3409" s="19">
        <v>0</v>
      </c>
      <c r="L3409" t="str">
        <f>VLOOKUP(LEFT(A3409,FIND("-",A3409)-1),MASTER!A:C,2,FALSE())</f>
        <v>Gold</v>
      </c>
      <c r="M3409" t="str">
        <f>VLOOKUP(LEFT(A3409,FIND("-",A3409)-1),MASTER!A:C,3,FALSE())</f>
        <v>Sale</v>
      </c>
      <c r="N3409" t="str">
        <f t="shared" si="283"/>
        <v/>
      </c>
      <c r="O3409" t="str">
        <f t="shared" si="284"/>
        <v/>
      </c>
      <c r="P3409">
        <f t="shared" si="285"/>
        <v>0</v>
      </c>
      <c r="Q3409">
        <f t="shared" si="286"/>
        <v>0</v>
      </c>
      <c r="R3409">
        <f t="shared" si="287"/>
        <v>0</v>
      </c>
    </row>
    <row r="3410" spans="1:18" ht="15" customHeight="1">
      <c r="A3410" s="17" t="s">
        <v>321</v>
      </c>
      <c r="B3410" s="17" t="s">
        <v>288</v>
      </c>
      <c r="C3410" s="17" t="s">
        <v>48</v>
      </c>
      <c r="D3410" s="17" t="s">
        <v>53</v>
      </c>
      <c r="E3410" s="96" t="s">
        <v>38</v>
      </c>
      <c r="F3410" s="96" t="s">
        <v>38</v>
      </c>
      <c r="G3410" s="19">
        <v>0</v>
      </c>
      <c r="H3410" s="96" t="s">
        <v>38</v>
      </c>
      <c r="I3410" s="96" t="s">
        <v>38</v>
      </c>
      <c r="J3410" s="19">
        <v>42704.56</v>
      </c>
      <c r="K3410" s="19">
        <v>0</v>
      </c>
      <c r="L3410" t="str">
        <f>VLOOKUP(LEFT(A3410,FIND("-",A3410)-1),MASTER!A:C,2,FALSE())</f>
        <v>Gold</v>
      </c>
      <c r="M3410" t="str">
        <f>VLOOKUP(LEFT(A3410,FIND("-",A3410)-1),MASTER!A:C,3,FALSE())</f>
        <v>Sale</v>
      </c>
      <c r="N3410" t="str">
        <f t="shared" si="283"/>
        <v/>
      </c>
      <c r="O3410" t="str">
        <f t="shared" si="284"/>
        <v/>
      </c>
      <c r="P3410">
        <f t="shared" si="285"/>
        <v>0</v>
      </c>
      <c r="Q3410">
        <f t="shared" si="286"/>
        <v>0</v>
      </c>
      <c r="R3410">
        <f t="shared" si="287"/>
        <v>0</v>
      </c>
    </row>
    <row r="3411" spans="1:18" ht="15" customHeight="1">
      <c r="A3411" s="17" t="s">
        <v>321</v>
      </c>
      <c r="B3411" s="17" t="s">
        <v>288</v>
      </c>
      <c r="C3411" s="17" t="s">
        <v>48</v>
      </c>
      <c r="D3411" s="17" t="s">
        <v>54</v>
      </c>
      <c r="E3411" s="96" t="s">
        <v>38</v>
      </c>
      <c r="F3411" s="96" t="s">
        <v>38</v>
      </c>
      <c r="G3411" s="19">
        <v>0</v>
      </c>
      <c r="H3411" s="96" t="s">
        <v>38</v>
      </c>
      <c r="I3411" s="96" t="s">
        <v>38</v>
      </c>
      <c r="J3411" s="19">
        <v>5.01</v>
      </c>
      <c r="K3411" s="19">
        <v>0</v>
      </c>
      <c r="L3411" t="str">
        <f>VLOOKUP(LEFT(A3411,FIND("-",A3411)-1),MASTER!A:C,2,FALSE())</f>
        <v>Gold</v>
      </c>
      <c r="M3411" t="str">
        <f>VLOOKUP(LEFT(A3411,FIND("-",A3411)-1),MASTER!A:C,3,FALSE())</f>
        <v>Sale</v>
      </c>
      <c r="N3411" t="str">
        <f t="shared" si="283"/>
        <v/>
      </c>
      <c r="O3411" t="str">
        <f t="shared" si="284"/>
        <v/>
      </c>
      <c r="P3411">
        <f t="shared" si="285"/>
        <v>0</v>
      </c>
      <c r="Q3411">
        <f t="shared" si="286"/>
        <v>0</v>
      </c>
      <c r="R3411">
        <f t="shared" si="287"/>
        <v>0</v>
      </c>
    </row>
    <row r="3412" spans="1:18" ht="15" customHeight="1">
      <c r="A3412" s="17" t="s">
        <v>321</v>
      </c>
      <c r="B3412" s="17" t="s">
        <v>288</v>
      </c>
      <c r="C3412" s="17" t="s">
        <v>48</v>
      </c>
      <c r="D3412" s="17" t="s">
        <v>55</v>
      </c>
      <c r="E3412" s="96" t="s">
        <v>38</v>
      </c>
      <c r="F3412" s="96" t="s">
        <v>38</v>
      </c>
      <c r="G3412" s="19">
        <v>0</v>
      </c>
      <c r="H3412" s="96" t="s">
        <v>38</v>
      </c>
      <c r="I3412" s="96" t="s">
        <v>38</v>
      </c>
      <c r="J3412" s="19">
        <v>5.01</v>
      </c>
      <c r="K3412" s="19">
        <v>0</v>
      </c>
      <c r="L3412" t="str">
        <f>VLOOKUP(LEFT(A3412,FIND("-",A3412)-1),MASTER!A:C,2,FALSE())</f>
        <v>Gold</v>
      </c>
      <c r="M3412" t="str">
        <f>VLOOKUP(LEFT(A3412,FIND("-",A3412)-1),MASTER!A:C,3,FALSE())</f>
        <v>Sale</v>
      </c>
      <c r="N3412" t="str">
        <f t="shared" si="283"/>
        <v/>
      </c>
      <c r="O3412" t="str">
        <f t="shared" si="284"/>
        <v/>
      </c>
      <c r="P3412">
        <f t="shared" si="285"/>
        <v>0</v>
      </c>
      <c r="Q3412">
        <f t="shared" si="286"/>
        <v>0</v>
      </c>
      <c r="R3412">
        <f t="shared" si="287"/>
        <v>0</v>
      </c>
    </row>
    <row r="3413" spans="1:18" ht="15" customHeight="1">
      <c r="A3413" s="17" t="s">
        <v>321</v>
      </c>
      <c r="B3413" s="17" t="s">
        <v>288</v>
      </c>
      <c r="C3413" s="17" t="s">
        <v>48</v>
      </c>
      <c r="D3413" s="17" t="s">
        <v>52</v>
      </c>
      <c r="E3413" s="96" t="s">
        <v>38</v>
      </c>
      <c r="F3413" s="96" t="s">
        <v>38</v>
      </c>
      <c r="G3413" s="19">
        <v>0</v>
      </c>
      <c r="H3413" s="96" t="s">
        <v>38</v>
      </c>
      <c r="I3413" s="96" t="s">
        <v>38</v>
      </c>
      <c r="J3413" s="19">
        <v>1679</v>
      </c>
      <c r="K3413" s="19">
        <v>0</v>
      </c>
      <c r="L3413" t="str">
        <f>VLOOKUP(LEFT(A3413,FIND("-",A3413)-1),MASTER!A:C,2,FALSE())</f>
        <v>Gold</v>
      </c>
      <c r="M3413" t="str">
        <f>VLOOKUP(LEFT(A3413,FIND("-",A3413)-1),MASTER!A:C,3,FALSE())</f>
        <v>Sale</v>
      </c>
      <c r="N3413" t="str">
        <f t="shared" si="283"/>
        <v/>
      </c>
      <c r="O3413" t="str">
        <f t="shared" si="284"/>
        <v/>
      </c>
      <c r="P3413">
        <f t="shared" si="285"/>
        <v>0</v>
      </c>
      <c r="Q3413">
        <f t="shared" si="286"/>
        <v>0</v>
      </c>
      <c r="R3413">
        <f t="shared" si="287"/>
        <v>0</v>
      </c>
    </row>
    <row r="3414" spans="1:18" ht="15" customHeight="1">
      <c r="A3414" s="17" t="s">
        <v>321</v>
      </c>
      <c r="B3414" s="17" t="s">
        <v>288</v>
      </c>
      <c r="C3414" s="17" t="s">
        <v>48</v>
      </c>
      <c r="D3414" s="17" t="s">
        <v>53</v>
      </c>
      <c r="E3414" s="96" t="s">
        <v>38</v>
      </c>
      <c r="F3414" s="96" t="s">
        <v>38</v>
      </c>
      <c r="G3414" s="19">
        <v>0</v>
      </c>
      <c r="H3414" s="96" t="s">
        <v>38</v>
      </c>
      <c r="I3414" s="96" t="s">
        <v>38</v>
      </c>
      <c r="J3414" s="19">
        <v>1679</v>
      </c>
      <c r="K3414" s="19">
        <v>0</v>
      </c>
      <c r="L3414" t="str">
        <f>VLOOKUP(LEFT(A3414,FIND("-",A3414)-1),MASTER!A:C,2,FALSE())</f>
        <v>Gold</v>
      </c>
      <c r="M3414" t="str">
        <f>VLOOKUP(LEFT(A3414,FIND("-",A3414)-1),MASTER!A:C,3,FALSE())</f>
        <v>Sale</v>
      </c>
      <c r="N3414" t="str">
        <f t="shared" si="283"/>
        <v/>
      </c>
      <c r="O3414" t="str">
        <f t="shared" si="284"/>
        <v/>
      </c>
      <c r="P3414">
        <f t="shared" si="285"/>
        <v>0</v>
      </c>
      <c r="Q3414">
        <f t="shared" si="286"/>
        <v>0</v>
      </c>
      <c r="R3414">
        <f t="shared" si="287"/>
        <v>0</v>
      </c>
    </row>
    <row r="3415" spans="1:18" ht="15" customHeight="1">
      <c r="A3415" s="17" t="s">
        <v>321</v>
      </c>
      <c r="B3415" s="17" t="s">
        <v>288</v>
      </c>
      <c r="C3415" s="17" t="s">
        <v>48</v>
      </c>
      <c r="D3415" s="17" t="s">
        <v>60</v>
      </c>
      <c r="E3415" s="96" t="s">
        <v>38</v>
      </c>
      <c r="F3415" s="96" t="s">
        <v>38</v>
      </c>
      <c r="G3415" s="19">
        <v>0</v>
      </c>
      <c r="H3415" s="96" t="s">
        <v>38</v>
      </c>
      <c r="I3415" s="96" t="s">
        <v>38</v>
      </c>
      <c r="J3415" s="19">
        <v>13538.32</v>
      </c>
      <c r="K3415" s="19">
        <v>0</v>
      </c>
      <c r="L3415" t="str">
        <f>VLOOKUP(LEFT(A3415,FIND("-",A3415)-1),MASTER!A:C,2,FALSE())</f>
        <v>Gold</v>
      </c>
      <c r="M3415" t="str">
        <f>VLOOKUP(LEFT(A3415,FIND("-",A3415)-1),MASTER!A:C,3,FALSE())</f>
        <v>Sale</v>
      </c>
      <c r="N3415" t="str">
        <f t="shared" si="283"/>
        <v/>
      </c>
      <c r="O3415" t="str">
        <f t="shared" si="284"/>
        <v/>
      </c>
      <c r="P3415">
        <f t="shared" si="285"/>
        <v>0</v>
      </c>
      <c r="Q3415">
        <f t="shared" si="286"/>
        <v>0</v>
      </c>
      <c r="R3415">
        <f t="shared" si="287"/>
        <v>0</v>
      </c>
    </row>
    <row r="3416" spans="1:18" ht="15" customHeight="1">
      <c r="A3416" s="17" t="s">
        <v>321</v>
      </c>
      <c r="B3416" s="17" t="s">
        <v>288</v>
      </c>
      <c r="C3416" s="17" t="s">
        <v>48</v>
      </c>
      <c r="D3416" s="17" t="s">
        <v>61</v>
      </c>
      <c r="E3416" s="96" t="s">
        <v>38</v>
      </c>
      <c r="F3416" s="96" t="s">
        <v>38</v>
      </c>
      <c r="G3416" s="19">
        <v>0</v>
      </c>
      <c r="H3416" s="96" t="s">
        <v>38</v>
      </c>
      <c r="I3416" s="96" t="s">
        <v>38</v>
      </c>
      <c r="J3416" s="19">
        <v>13538.32</v>
      </c>
      <c r="K3416" s="19">
        <v>0</v>
      </c>
      <c r="L3416" t="str">
        <f>VLOOKUP(LEFT(A3416,FIND("-",A3416)-1),MASTER!A:C,2,FALSE())</f>
        <v>Gold</v>
      </c>
      <c r="M3416" t="str">
        <f>VLOOKUP(LEFT(A3416,FIND("-",A3416)-1),MASTER!A:C,3,FALSE())</f>
        <v>Sale</v>
      </c>
      <c r="N3416" t="str">
        <f t="shared" si="283"/>
        <v/>
      </c>
      <c r="O3416" t="str">
        <f t="shared" si="284"/>
        <v/>
      </c>
      <c r="P3416">
        <f t="shared" si="285"/>
        <v>0</v>
      </c>
      <c r="Q3416">
        <f t="shared" si="286"/>
        <v>0</v>
      </c>
      <c r="R3416">
        <f t="shared" si="287"/>
        <v>0</v>
      </c>
    </row>
    <row r="3417" spans="1:18" ht="15" customHeight="1">
      <c r="A3417" s="17" t="s">
        <v>321</v>
      </c>
      <c r="B3417" s="17" t="s">
        <v>288</v>
      </c>
      <c r="C3417" s="17" t="s">
        <v>48</v>
      </c>
      <c r="D3417" s="17" t="s">
        <v>60</v>
      </c>
      <c r="E3417" s="96" t="s">
        <v>38</v>
      </c>
      <c r="F3417" s="96" t="s">
        <v>38</v>
      </c>
      <c r="G3417" s="19">
        <v>0</v>
      </c>
      <c r="H3417" s="96" t="s">
        <v>38</v>
      </c>
      <c r="I3417" s="96" t="s">
        <v>38</v>
      </c>
      <c r="J3417" s="19">
        <v>27.13</v>
      </c>
      <c r="K3417" s="19">
        <v>0</v>
      </c>
      <c r="L3417" t="str">
        <f>VLOOKUP(LEFT(A3417,FIND("-",A3417)-1),MASTER!A:C,2,FALSE())</f>
        <v>Gold</v>
      </c>
      <c r="M3417" t="str">
        <f>VLOOKUP(LEFT(A3417,FIND("-",A3417)-1),MASTER!A:C,3,FALSE())</f>
        <v>Sale</v>
      </c>
      <c r="N3417" t="str">
        <f t="shared" si="283"/>
        <v/>
      </c>
      <c r="O3417" t="str">
        <f t="shared" si="284"/>
        <v/>
      </c>
      <c r="P3417">
        <f t="shared" si="285"/>
        <v>0</v>
      </c>
      <c r="Q3417">
        <f t="shared" si="286"/>
        <v>0</v>
      </c>
      <c r="R3417">
        <f t="shared" si="287"/>
        <v>0</v>
      </c>
    </row>
    <row r="3418" spans="1:18" ht="15" customHeight="1">
      <c r="A3418" s="17" t="s">
        <v>321</v>
      </c>
      <c r="B3418" s="17" t="s">
        <v>288</v>
      </c>
      <c r="C3418" s="17" t="s">
        <v>48</v>
      </c>
      <c r="D3418" s="17" t="s">
        <v>61</v>
      </c>
      <c r="E3418" s="96" t="s">
        <v>38</v>
      </c>
      <c r="F3418" s="96" t="s">
        <v>38</v>
      </c>
      <c r="G3418" s="19">
        <v>0</v>
      </c>
      <c r="H3418" s="96" t="s">
        <v>38</v>
      </c>
      <c r="I3418" s="96" t="s">
        <v>38</v>
      </c>
      <c r="J3418" s="19">
        <v>27.13</v>
      </c>
      <c r="K3418" s="19">
        <v>0</v>
      </c>
      <c r="L3418" t="str">
        <f>VLOOKUP(LEFT(A3418,FIND("-",A3418)-1),MASTER!A:C,2,FALSE())</f>
        <v>Gold</v>
      </c>
      <c r="M3418" t="str">
        <f>VLOOKUP(LEFT(A3418,FIND("-",A3418)-1),MASTER!A:C,3,FALSE())</f>
        <v>Sale</v>
      </c>
      <c r="N3418" t="str">
        <f t="shared" si="283"/>
        <v/>
      </c>
      <c r="O3418" t="str">
        <f t="shared" si="284"/>
        <v/>
      </c>
      <c r="P3418">
        <f t="shared" si="285"/>
        <v>0</v>
      </c>
      <c r="Q3418">
        <f t="shared" si="286"/>
        <v>0</v>
      </c>
      <c r="R3418">
        <f t="shared" si="287"/>
        <v>0</v>
      </c>
    </row>
    <row r="3419" spans="1:18" ht="15" customHeight="1">
      <c r="A3419" s="17" t="s">
        <v>321</v>
      </c>
      <c r="B3419" s="17" t="s">
        <v>288</v>
      </c>
      <c r="C3419" s="17" t="s">
        <v>48</v>
      </c>
      <c r="D3419" s="17" t="s">
        <v>60</v>
      </c>
      <c r="E3419" s="96" t="s">
        <v>38</v>
      </c>
      <c r="F3419" s="96" t="s">
        <v>38</v>
      </c>
      <c r="G3419" s="19">
        <v>0</v>
      </c>
      <c r="H3419" s="96" t="s">
        <v>38</v>
      </c>
      <c r="I3419" s="96" t="s">
        <v>38</v>
      </c>
      <c r="J3419" s="19">
        <v>2.48</v>
      </c>
      <c r="K3419" s="19">
        <v>0</v>
      </c>
      <c r="L3419" t="str">
        <f>VLOOKUP(LEFT(A3419,FIND("-",A3419)-1),MASTER!A:C,2,FALSE())</f>
        <v>Gold</v>
      </c>
      <c r="M3419" t="str">
        <f>VLOOKUP(LEFT(A3419,FIND("-",A3419)-1),MASTER!A:C,3,FALSE())</f>
        <v>Sale</v>
      </c>
      <c r="N3419" t="str">
        <f t="shared" si="283"/>
        <v/>
      </c>
      <c r="O3419" t="str">
        <f t="shared" si="284"/>
        <v/>
      </c>
      <c r="P3419">
        <f t="shared" si="285"/>
        <v>0</v>
      </c>
      <c r="Q3419">
        <f t="shared" si="286"/>
        <v>0</v>
      </c>
      <c r="R3419">
        <f t="shared" si="287"/>
        <v>0</v>
      </c>
    </row>
    <row r="3420" spans="1:18" ht="15" customHeight="1">
      <c r="A3420" s="17" t="s">
        <v>321</v>
      </c>
      <c r="B3420" s="17" t="s">
        <v>288</v>
      </c>
      <c r="C3420" s="17" t="s">
        <v>48</v>
      </c>
      <c r="D3420" s="17" t="s">
        <v>61</v>
      </c>
      <c r="E3420" s="96" t="s">
        <v>38</v>
      </c>
      <c r="F3420" s="96" t="s">
        <v>38</v>
      </c>
      <c r="G3420" s="19">
        <v>0</v>
      </c>
      <c r="H3420" s="96" t="s">
        <v>38</v>
      </c>
      <c r="I3420" s="96" t="s">
        <v>38</v>
      </c>
      <c r="J3420" s="19">
        <v>2.48</v>
      </c>
      <c r="K3420" s="19">
        <v>0</v>
      </c>
      <c r="L3420" t="str">
        <f>VLOOKUP(LEFT(A3420,FIND("-",A3420)-1),MASTER!A:C,2,FALSE())</f>
        <v>Gold</v>
      </c>
      <c r="M3420" t="str">
        <f>VLOOKUP(LEFT(A3420,FIND("-",A3420)-1),MASTER!A:C,3,FALSE())</f>
        <v>Sale</v>
      </c>
      <c r="N3420" t="str">
        <f t="shared" si="283"/>
        <v/>
      </c>
      <c r="O3420" t="str">
        <f t="shared" si="284"/>
        <v/>
      </c>
      <c r="P3420">
        <f t="shared" si="285"/>
        <v>0</v>
      </c>
      <c r="Q3420">
        <f t="shared" si="286"/>
        <v>0</v>
      </c>
      <c r="R3420">
        <f t="shared" si="287"/>
        <v>0</v>
      </c>
    </row>
    <row r="3421" spans="1:18" ht="15" customHeight="1">
      <c r="A3421" s="17" t="s">
        <v>321</v>
      </c>
      <c r="B3421" s="17" t="s">
        <v>288</v>
      </c>
      <c r="C3421" s="17" t="s">
        <v>48</v>
      </c>
      <c r="D3421" s="17" t="s">
        <v>42</v>
      </c>
      <c r="E3421" s="96" t="s">
        <v>38</v>
      </c>
      <c r="F3421" s="96" t="s">
        <v>38</v>
      </c>
      <c r="G3421" s="19">
        <v>0</v>
      </c>
      <c r="H3421" s="96" t="s">
        <v>38</v>
      </c>
      <c r="I3421" s="96" t="s">
        <v>38</v>
      </c>
      <c r="J3421" s="19">
        <v>0.27</v>
      </c>
      <c r="K3421" s="19">
        <v>0</v>
      </c>
      <c r="L3421" t="str">
        <f>VLOOKUP(LEFT(A3421,FIND("-",A3421)-1),MASTER!A:C,2,FALSE())</f>
        <v>Gold</v>
      </c>
      <c r="M3421" t="str">
        <f>VLOOKUP(LEFT(A3421,FIND("-",A3421)-1),MASTER!A:C,3,FALSE())</f>
        <v>Sale</v>
      </c>
      <c r="N3421" t="str">
        <f t="shared" si="283"/>
        <v/>
      </c>
      <c r="O3421" t="str">
        <f t="shared" si="284"/>
        <v/>
      </c>
      <c r="P3421">
        <f t="shared" si="285"/>
        <v>0</v>
      </c>
      <c r="Q3421">
        <f t="shared" si="286"/>
        <v>0</v>
      </c>
      <c r="R3421">
        <f t="shared" si="287"/>
        <v>0</v>
      </c>
    </row>
    <row r="3422" spans="1:18" ht="15" customHeight="1">
      <c r="A3422" s="17" t="s">
        <v>321</v>
      </c>
      <c r="B3422" s="17" t="s">
        <v>288</v>
      </c>
      <c r="C3422" s="17" t="s">
        <v>48</v>
      </c>
      <c r="D3422" s="17" t="s">
        <v>43</v>
      </c>
      <c r="E3422" s="96" t="s">
        <v>38</v>
      </c>
      <c r="F3422" s="96" t="s">
        <v>38</v>
      </c>
      <c r="G3422" s="19">
        <v>3979680</v>
      </c>
      <c r="H3422" s="96" t="s">
        <v>38</v>
      </c>
      <c r="I3422" s="96" t="s">
        <v>38</v>
      </c>
      <c r="J3422" s="19">
        <v>0</v>
      </c>
      <c r="K3422" s="19">
        <v>0</v>
      </c>
      <c r="L3422" t="str">
        <f>VLOOKUP(LEFT(A3422,FIND("-",A3422)-1),MASTER!A:C,2,FALSE())</f>
        <v>Gold</v>
      </c>
      <c r="M3422" t="str">
        <f>VLOOKUP(LEFT(A3422,FIND("-",A3422)-1),MASTER!A:C,3,FALSE())</f>
        <v>Sale</v>
      </c>
      <c r="N3422" t="str">
        <f t="shared" si="283"/>
        <v/>
      </c>
      <c r="O3422" t="str">
        <f t="shared" si="284"/>
        <v/>
      </c>
      <c r="P3422">
        <f t="shared" si="285"/>
        <v>0</v>
      </c>
      <c r="Q3422">
        <f t="shared" si="286"/>
        <v>0</v>
      </c>
      <c r="R3422">
        <f t="shared" si="287"/>
        <v>0</v>
      </c>
    </row>
    <row r="3423" spans="1:18" ht="15" customHeight="1">
      <c r="A3423" s="17" t="s">
        <v>322</v>
      </c>
      <c r="B3423" s="17" t="s">
        <v>288</v>
      </c>
      <c r="C3423" s="17" t="s">
        <v>48</v>
      </c>
      <c r="D3423" s="17" t="s">
        <v>49</v>
      </c>
      <c r="E3423" s="96" t="s">
        <v>38</v>
      </c>
      <c r="F3423" s="19">
        <v>0</v>
      </c>
      <c r="G3423" s="19">
        <v>0</v>
      </c>
      <c r="H3423" s="97">
        <v>261.29000000000002</v>
      </c>
      <c r="I3423" s="19">
        <v>6877.63</v>
      </c>
      <c r="J3423" s="19">
        <v>873910.24</v>
      </c>
      <c r="K3423" s="19">
        <v>873910.24</v>
      </c>
      <c r="L3423" t="str">
        <f>VLOOKUP(LEFT(A3423,FIND("-",A3423)-1),MASTER!A:C,2,FALSE())</f>
        <v>Gold</v>
      </c>
      <c r="M3423" t="str">
        <f>VLOOKUP(LEFT(A3423,FIND("-",A3423)-1),MASTER!A:C,3,FALSE())</f>
        <v>Sale</v>
      </c>
      <c r="N3423">
        <f t="shared" si="283"/>
        <v>261.29000000000002</v>
      </c>
      <c r="O3423">
        <f t="shared" si="284"/>
        <v>6877.63</v>
      </c>
      <c r="P3423">
        <f t="shared" si="285"/>
        <v>1797055.943</v>
      </c>
      <c r="Q3423">
        <f t="shared" si="286"/>
        <v>1797055.943</v>
      </c>
      <c r="R3423">
        <f t="shared" si="287"/>
        <v>0</v>
      </c>
    </row>
    <row r="3424" spans="1:18" ht="15" customHeight="1">
      <c r="A3424" s="17" t="s">
        <v>322</v>
      </c>
      <c r="B3424" s="17" t="s">
        <v>288</v>
      </c>
      <c r="C3424" s="17" t="s">
        <v>48</v>
      </c>
      <c r="D3424" s="17" t="s">
        <v>50</v>
      </c>
      <c r="E3424" s="96" t="s">
        <v>38</v>
      </c>
      <c r="F3424" s="96" t="s">
        <v>38</v>
      </c>
      <c r="G3424" s="19">
        <v>0</v>
      </c>
      <c r="H3424" s="96" t="s">
        <v>38</v>
      </c>
      <c r="I3424" s="96" t="s">
        <v>38</v>
      </c>
      <c r="J3424" s="19">
        <v>40027.800000000003</v>
      </c>
      <c r="K3424" s="19">
        <v>40027.800000000003</v>
      </c>
      <c r="L3424" t="str">
        <f>VLOOKUP(LEFT(A3424,FIND("-",A3424)-1),MASTER!A:C,2,FALSE())</f>
        <v>Gold</v>
      </c>
      <c r="M3424" t="str">
        <f>VLOOKUP(LEFT(A3424,FIND("-",A3424)-1),MASTER!A:C,3,FALSE())</f>
        <v>Sale</v>
      </c>
      <c r="N3424" t="str">
        <f t="shared" si="283"/>
        <v/>
      </c>
      <c r="O3424" t="str">
        <f t="shared" si="284"/>
        <v/>
      </c>
      <c r="P3424">
        <f t="shared" si="285"/>
        <v>0</v>
      </c>
      <c r="Q3424">
        <f t="shared" si="286"/>
        <v>0</v>
      </c>
      <c r="R3424">
        <f t="shared" si="287"/>
        <v>0</v>
      </c>
    </row>
    <row r="3425" spans="1:18" ht="15" customHeight="1">
      <c r="A3425" s="17" t="s">
        <v>322</v>
      </c>
      <c r="B3425" s="17" t="s">
        <v>288</v>
      </c>
      <c r="C3425" s="17" t="s">
        <v>48</v>
      </c>
      <c r="D3425" s="17" t="s">
        <v>57</v>
      </c>
      <c r="E3425" s="96" t="s">
        <v>38</v>
      </c>
      <c r="F3425" s="96" t="s">
        <v>38</v>
      </c>
      <c r="G3425" s="19">
        <v>0</v>
      </c>
      <c r="H3425" s="96" t="s">
        <v>38</v>
      </c>
      <c r="I3425" s="96" t="s">
        <v>38</v>
      </c>
      <c r="J3425" s="19">
        <v>923153.03</v>
      </c>
      <c r="K3425" s="19">
        <v>923153.03</v>
      </c>
      <c r="L3425" t="str">
        <f>VLOOKUP(LEFT(A3425,FIND("-",A3425)-1),MASTER!A:C,2,FALSE())</f>
        <v>Gold</v>
      </c>
      <c r="M3425" t="str">
        <f>VLOOKUP(LEFT(A3425,FIND("-",A3425)-1),MASTER!A:C,3,FALSE())</f>
        <v>Sale</v>
      </c>
      <c r="N3425" t="str">
        <f t="shared" si="283"/>
        <v/>
      </c>
      <c r="O3425" t="str">
        <f t="shared" si="284"/>
        <v/>
      </c>
      <c r="P3425">
        <f t="shared" si="285"/>
        <v>0</v>
      </c>
      <c r="Q3425">
        <f t="shared" si="286"/>
        <v>0</v>
      </c>
      <c r="R3425">
        <f t="shared" si="287"/>
        <v>0</v>
      </c>
    </row>
    <row r="3426" spans="1:18" ht="15" customHeight="1">
      <c r="A3426" s="17" t="s">
        <v>322</v>
      </c>
      <c r="B3426" s="17" t="s">
        <v>288</v>
      </c>
      <c r="C3426" s="17" t="s">
        <v>48</v>
      </c>
      <c r="D3426" s="17" t="s">
        <v>58</v>
      </c>
      <c r="E3426" s="96" t="s">
        <v>38</v>
      </c>
      <c r="F3426" s="96" t="s">
        <v>38</v>
      </c>
      <c r="G3426" s="19">
        <v>0</v>
      </c>
      <c r="H3426" s="96" t="s">
        <v>38</v>
      </c>
      <c r="I3426" s="96" t="s">
        <v>38</v>
      </c>
      <c r="J3426" s="19">
        <v>1850.15</v>
      </c>
      <c r="K3426" s="19">
        <v>1850.15</v>
      </c>
      <c r="L3426" t="str">
        <f>VLOOKUP(LEFT(A3426,FIND("-",A3426)-1),MASTER!A:C,2,FALSE())</f>
        <v>Gold</v>
      </c>
      <c r="M3426" t="str">
        <f>VLOOKUP(LEFT(A3426,FIND("-",A3426)-1),MASTER!A:C,3,FALSE())</f>
        <v>Sale</v>
      </c>
      <c r="N3426" t="str">
        <f t="shared" si="283"/>
        <v/>
      </c>
      <c r="O3426" t="str">
        <f t="shared" si="284"/>
        <v/>
      </c>
      <c r="P3426">
        <f t="shared" si="285"/>
        <v>0</v>
      </c>
      <c r="Q3426">
        <f t="shared" si="286"/>
        <v>0</v>
      </c>
      <c r="R3426">
        <f t="shared" si="287"/>
        <v>0</v>
      </c>
    </row>
    <row r="3427" spans="1:18" ht="15" customHeight="1">
      <c r="A3427" s="17" t="s">
        <v>322</v>
      </c>
      <c r="B3427" s="17" t="s">
        <v>288</v>
      </c>
      <c r="C3427" s="17" t="s">
        <v>48</v>
      </c>
      <c r="D3427" s="17" t="s">
        <v>59</v>
      </c>
      <c r="E3427" s="96" t="s">
        <v>38</v>
      </c>
      <c r="F3427" s="96" t="s">
        <v>38</v>
      </c>
      <c r="G3427" s="19">
        <v>0</v>
      </c>
      <c r="H3427" s="96" t="s">
        <v>38</v>
      </c>
      <c r="I3427" s="96" t="s">
        <v>38</v>
      </c>
      <c r="J3427" s="19">
        <v>150</v>
      </c>
      <c r="K3427" s="19">
        <v>150</v>
      </c>
      <c r="L3427" t="str">
        <f>VLOOKUP(LEFT(A3427,FIND("-",A3427)-1),MASTER!A:C,2,FALSE())</f>
        <v>Gold</v>
      </c>
      <c r="M3427" t="str">
        <f>VLOOKUP(LEFT(A3427,FIND("-",A3427)-1),MASTER!A:C,3,FALSE())</f>
        <v>Sale</v>
      </c>
      <c r="N3427" t="str">
        <f t="shared" si="283"/>
        <v/>
      </c>
      <c r="O3427" t="str">
        <f t="shared" si="284"/>
        <v/>
      </c>
      <c r="P3427">
        <f t="shared" si="285"/>
        <v>0</v>
      </c>
      <c r="Q3427">
        <f t="shared" si="286"/>
        <v>0</v>
      </c>
      <c r="R3427">
        <f t="shared" si="287"/>
        <v>0</v>
      </c>
    </row>
    <row r="3428" spans="1:18" ht="15" customHeight="1">
      <c r="A3428" s="17" t="s">
        <v>322</v>
      </c>
      <c r="B3428" s="17" t="s">
        <v>288</v>
      </c>
      <c r="C3428" s="17" t="s">
        <v>48</v>
      </c>
      <c r="D3428" s="17" t="s">
        <v>52</v>
      </c>
      <c r="E3428" s="96" t="s">
        <v>38</v>
      </c>
      <c r="F3428" s="96" t="s">
        <v>38</v>
      </c>
      <c r="G3428" s="19">
        <v>0</v>
      </c>
      <c r="H3428" s="96" t="s">
        <v>38</v>
      </c>
      <c r="I3428" s="96" t="s">
        <v>38</v>
      </c>
      <c r="J3428" s="19">
        <v>13108.65</v>
      </c>
      <c r="K3428" s="19">
        <v>0</v>
      </c>
      <c r="L3428" t="str">
        <f>VLOOKUP(LEFT(A3428,FIND("-",A3428)-1),MASTER!A:C,2,FALSE())</f>
        <v>Gold</v>
      </c>
      <c r="M3428" t="str">
        <f>VLOOKUP(LEFT(A3428,FIND("-",A3428)-1),MASTER!A:C,3,FALSE())</f>
        <v>Sale</v>
      </c>
      <c r="N3428" t="str">
        <f t="shared" si="283"/>
        <v/>
      </c>
      <c r="O3428" t="str">
        <f t="shared" si="284"/>
        <v/>
      </c>
      <c r="P3428">
        <f t="shared" si="285"/>
        <v>0</v>
      </c>
      <c r="Q3428">
        <f t="shared" si="286"/>
        <v>0</v>
      </c>
      <c r="R3428">
        <f t="shared" si="287"/>
        <v>0</v>
      </c>
    </row>
    <row r="3429" spans="1:18" ht="15" customHeight="1">
      <c r="A3429" s="17" t="s">
        <v>322</v>
      </c>
      <c r="B3429" s="17" t="s">
        <v>288</v>
      </c>
      <c r="C3429" s="17" t="s">
        <v>48</v>
      </c>
      <c r="D3429" s="17" t="s">
        <v>53</v>
      </c>
      <c r="E3429" s="96" t="s">
        <v>38</v>
      </c>
      <c r="F3429" s="96" t="s">
        <v>38</v>
      </c>
      <c r="G3429" s="19">
        <v>0</v>
      </c>
      <c r="H3429" s="96" t="s">
        <v>38</v>
      </c>
      <c r="I3429" s="96" t="s">
        <v>38</v>
      </c>
      <c r="J3429" s="19">
        <v>13108.65</v>
      </c>
      <c r="K3429" s="19">
        <v>0</v>
      </c>
      <c r="L3429" t="str">
        <f>VLOOKUP(LEFT(A3429,FIND("-",A3429)-1),MASTER!A:C,2,FALSE())</f>
        <v>Gold</v>
      </c>
      <c r="M3429" t="str">
        <f>VLOOKUP(LEFT(A3429,FIND("-",A3429)-1),MASTER!A:C,3,FALSE())</f>
        <v>Sale</v>
      </c>
      <c r="N3429" t="str">
        <f t="shared" si="283"/>
        <v/>
      </c>
      <c r="O3429" t="str">
        <f t="shared" si="284"/>
        <v/>
      </c>
      <c r="P3429">
        <f t="shared" si="285"/>
        <v>0</v>
      </c>
      <c r="Q3429">
        <f t="shared" si="286"/>
        <v>0</v>
      </c>
      <c r="R3429">
        <f t="shared" si="287"/>
        <v>0</v>
      </c>
    </row>
    <row r="3430" spans="1:18" ht="15" customHeight="1">
      <c r="A3430" s="17" t="s">
        <v>322</v>
      </c>
      <c r="B3430" s="17" t="s">
        <v>288</v>
      </c>
      <c r="C3430" s="17" t="s">
        <v>48</v>
      </c>
      <c r="D3430" s="17" t="s">
        <v>52</v>
      </c>
      <c r="E3430" s="96" t="s">
        <v>38</v>
      </c>
      <c r="F3430" s="96" t="s">
        <v>38</v>
      </c>
      <c r="G3430" s="19">
        <v>0</v>
      </c>
      <c r="H3430" s="96" t="s">
        <v>38</v>
      </c>
      <c r="I3430" s="96" t="s">
        <v>38</v>
      </c>
      <c r="J3430" s="19">
        <v>600.41999999999996</v>
      </c>
      <c r="K3430" s="19">
        <v>0</v>
      </c>
      <c r="L3430" t="str">
        <f>VLOOKUP(LEFT(A3430,FIND("-",A3430)-1),MASTER!A:C,2,FALSE())</f>
        <v>Gold</v>
      </c>
      <c r="M3430" t="str">
        <f>VLOOKUP(LEFT(A3430,FIND("-",A3430)-1),MASTER!A:C,3,FALSE())</f>
        <v>Sale</v>
      </c>
      <c r="N3430" t="str">
        <f t="shared" si="283"/>
        <v/>
      </c>
      <c r="O3430" t="str">
        <f t="shared" si="284"/>
        <v/>
      </c>
      <c r="P3430">
        <f t="shared" si="285"/>
        <v>0</v>
      </c>
      <c r="Q3430">
        <f t="shared" si="286"/>
        <v>0</v>
      </c>
      <c r="R3430">
        <f t="shared" si="287"/>
        <v>0</v>
      </c>
    </row>
    <row r="3431" spans="1:18" ht="15" customHeight="1">
      <c r="A3431" s="17" t="s">
        <v>322</v>
      </c>
      <c r="B3431" s="17" t="s">
        <v>288</v>
      </c>
      <c r="C3431" s="17" t="s">
        <v>48</v>
      </c>
      <c r="D3431" s="17" t="s">
        <v>53</v>
      </c>
      <c r="E3431" s="96" t="s">
        <v>38</v>
      </c>
      <c r="F3431" s="96" t="s">
        <v>38</v>
      </c>
      <c r="G3431" s="19">
        <v>0</v>
      </c>
      <c r="H3431" s="96" t="s">
        <v>38</v>
      </c>
      <c r="I3431" s="96" t="s">
        <v>38</v>
      </c>
      <c r="J3431" s="19">
        <v>600.41999999999996</v>
      </c>
      <c r="K3431" s="19">
        <v>0</v>
      </c>
      <c r="L3431" t="str">
        <f>VLOOKUP(LEFT(A3431,FIND("-",A3431)-1),MASTER!A:C,2,FALSE())</f>
        <v>Gold</v>
      </c>
      <c r="M3431" t="str">
        <f>VLOOKUP(LEFT(A3431,FIND("-",A3431)-1),MASTER!A:C,3,FALSE())</f>
        <v>Sale</v>
      </c>
      <c r="N3431" t="str">
        <f t="shared" si="283"/>
        <v/>
      </c>
      <c r="O3431" t="str">
        <f t="shared" si="284"/>
        <v/>
      </c>
      <c r="P3431">
        <f t="shared" si="285"/>
        <v>0</v>
      </c>
      <c r="Q3431">
        <f t="shared" si="286"/>
        <v>0</v>
      </c>
      <c r="R3431">
        <f t="shared" si="287"/>
        <v>0</v>
      </c>
    </row>
    <row r="3432" spans="1:18" ht="15" customHeight="1">
      <c r="A3432" s="17" t="s">
        <v>322</v>
      </c>
      <c r="B3432" s="17" t="s">
        <v>288</v>
      </c>
      <c r="C3432" s="17" t="s">
        <v>48</v>
      </c>
      <c r="D3432" s="17" t="s">
        <v>60</v>
      </c>
      <c r="E3432" s="96" t="s">
        <v>38</v>
      </c>
      <c r="F3432" s="96" t="s">
        <v>38</v>
      </c>
      <c r="G3432" s="19">
        <v>0</v>
      </c>
      <c r="H3432" s="96" t="s">
        <v>38</v>
      </c>
      <c r="I3432" s="96" t="s">
        <v>38</v>
      </c>
      <c r="J3432" s="19">
        <v>13847.3</v>
      </c>
      <c r="K3432" s="19">
        <v>0</v>
      </c>
      <c r="L3432" t="str">
        <f>VLOOKUP(LEFT(A3432,FIND("-",A3432)-1),MASTER!A:C,2,FALSE())</f>
        <v>Gold</v>
      </c>
      <c r="M3432" t="str">
        <f>VLOOKUP(LEFT(A3432,FIND("-",A3432)-1),MASTER!A:C,3,FALSE())</f>
        <v>Sale</v>
      </c>
      <c r="N3432" t="str">
        <f t="shared" si="283"/>
        <v/>
      </c>
      <c r="O3432" t="str">
        <f t="shared" si="284"/>
        <v/>
      </c>
      <c r="P3432">
        <f t="shared" si="285"/>
        <v>0</v>
      </c>
      <c r="Q3432">
        <f t="shared" si="286"/>
        <v>0</v>
      </c>
      <c r="R3432">
        <f t="shared" si="287"/>
        <v>0</v>
      </c>
    </row>
    <row r="3433" spans="1:18" ht="15" customHeight="1">
      <c r="A3433" s="17" t="s">
        <v>322</v>
      </c>
      <c r="B3433" s="17" t="s">
        <v>288</v>
      </c>
      <c r="C3433" s="17" t="s">
        <v>48</v>
      </c>
      <c r="D3433" s="17" t="s">
        <v>61</v>
      </c>
      <c r="E3433" s="96" t="s">
        <v>38</v>
      </c>
      <c r="F3433" s="96" t="s">
        <v>38</v>
      </c>
      <c r="G3433" s="19">
        <v>0</v>
      </c>
      <c r="H3433" s="96" t="s">
        <v>38</v>
      </c>
      <c r="I3433" s="96" t="s">
        <v>38</v>
      </c>
      <c r="J3433" s="19">
        <v>13847.3</v>
      </c>
      <c r="K3433" s="19">
        <v>0</v>
      </c>
      <c r="L3433" t="str">
        <f>VLOOKUP(LEFT(A3433,FIND("-",A3433)-1),MASTER!A:C,2,FALSE())</f>
        <v>Gold</v>
      </c>
      <c r="M3433" t="str">
        <f>VLOOKUP(LEFT(A3433,FIND("-",A3433)-1),MASTER!A:C,3,FALSE())</f>
        <v>Sale</v>
      </c>
      <c r="N3433" t="str">
        <f t="shared" si="283"/>
        <v/>
      </c>
      <c r="O3433" t="str">
        <f t="shared" si="284"/>
        <v/>
      </c>
      <c r="P3433">
        <f t="shared" si="285"/>
        <v>0</v>
      </c>
      <c r="Q3433">
        <f t="shared" si="286"/>
        <v>0</v>
      </c>
      <c r="R3433">
        <f t="shared" si="287"/>
        <v>0</v>
      </c>
    </row>
    <row r="3434" spans="1:18" ht="15" customHeight="1">
      <c r="A3434" s="17" t="s">
        <v>322</v>
      </c>
      <c r="B3434" s="17" t="s">
        <v>288</v>
      </c>
      <c r="C3434" s="17" t="s">
        <v>48</v>
      </c>
      <c r="D3434" s="17" t="s">
        <v>60</v>
      </c>
      <c r="E3434" s="96" t="s">
        <v>38</v>
      </c>
      <c r="F3434" s="96" t="s">
        <v>38</v>
      </c>
      <c r="G3434" s="19">
        <v>0</v>
      </c>
      <c r="H3434" s="96" t="s">
        <v>38</v>
      </c>
      <c r="I3434" s="96" t="s">
        <v>38</v>
      </c>
      <c r="J3434" s="19">
        <v>27.75</v>
      </c>
      <c r="K3434" s="19">
        <v>0</v>
      </c>
      <c r="L3434" t="str">
        <f>VLOOKUP(LEFT(A3434,FIND("-",A3434)-1),MASTER!A:C,2,FALSE())</f>
        <v>Gold</v>
      </c>
      <c r="M3434" t="str">
        <f>VLOOKUP(LEFT(A3434,FIND("-",A3434)-1),MASTER!A:C,3,FALSE())</f>
        <v>Sale</v>
      </c>
      <c r="N3434" t="str">
        <f t="shared" si="283"/>
        <v/>
      </c>
      <c r="O3434" t="str">
        <f t="shared" si="284"/>
        <v/>
      </c>
      <c r="P3434">
        <f t="shared" si="285"/>
        <v>0</v>
      </c>
      <c r="Q3434">
        <f t="shared" si="286"/>
        <v>0</v>
      </c>
      <c r="R3434">
        <f t="shared" si="287"/>
        <v>0</v>
      </c>
    </row>
    <row r="3435" spans="1:18" ht="15" customHeight="1">
      <c r="A3435" s="17" t="s">
        <v>322</v>
      </c>
      <c r="B3435" s="17" t="s">
        <v>288</v>
      </c>
      <c r="C3435" s="17" t="s">
        <v>48</v>
      </c>
      <c r="D3435" s="17" t="s">
        <v>61</v>
      </c>
      <c r="E3435" s="96" t="s">
        <v>38</v>
      </c>
      <c r="F3435" s="96" t="s">
        <v>38</v>
      </c>
      <c r="G3435" s="19">
        <v>0</v>
      </c>
      <c r="H3435" s="96" t="s">
        <v>38</v>
      </c>
      <c r="I3435" s="96" t="s">
        <v>38</v>
      </c>
      <c r="J3435" s="19">
        <v>27.75</v>
      </c>
      <c r="K3435" s="19">
        <v>0</v>
      </c>
      <c r="L3435" t="str">
        <f>VLOOKUP(LEFT(A3435,FIND("-",A3435)-1),MASTER!A:C,2,FALSE())</f>
        <v>Gold</v>
      </c>
      <c r="M3435" t="str">
        <f>VLOOKUP(LEFT(A3435,FIND("-",A3435)-1),MASTER!A:C,3,FALSE())</f>
        <v>Sale</v>
      </c>
      <c r="N3435" t="str">
        <f t="shared" si="283"/>
        <v/>
      </c>
      <c r="O3435" t="str">
        <f t="shared" si="284"/>
        <v/>
      </c>
      <c r="P3435">
        <f t="shared" si="285"/>
        <v>0</v>
      </c>
      <c r="Q3435">
        <f t="shared" si="286"/>
        <v>0</v>
      </c>
      <c r="R3435">
        <f t="shared" si="287"/>
        <v>0</v>
      </c>
    </row>
    <row r="3436" spans="1:18" ht="15" customHeight="1">
      <c r="A3436" s="17" t="s">
        <v>322</v>
      </c>
      <c r="B3436" s="17" t="s">
        <v>288</v>
      </c>
      <c r="C3436" s="17" t="s">
        <v>48</v>
      </c>
      <c r="D3436" s="17" t="s">
        <v>60</v>
      </c>
      <c r="E3436" s="96" t="s">
        <v>38</v>
      </c>
      <c r="F3436" s="96" t="s">
        <v>38</v>
      </c>
      <c r="G3436" s="19">
        <v>0</v>
      </c>
      <c r="H3436" s="96" t="s">
        <v>38</v>
      </c>
      <c r="I3436" s="96" t="s">
        <v>38</v>
      </c>
      <c r="J3436" s="19">
        <v>2.25</v>
      </c>
      <c r="K3436" s="19">
        <v>0</v>
      </c>
      <c r="L3436" t="str">
        <f>VLOOKUP(LEFT(A3436,FIND("-",A3436)-1),MASTER!A:C,2,FALSE())</f>
        <v>Gold</v>
      </c>
      <c r="M3436" t="str">
        <f>VLOOKUP(LEFT(A3436,FIND("-",A3436)-1),MASTER!A:C,3,FALSE())</f>
        <v>Sale</v>
      </c>
      <c r="N3436" t="str">
        <f t="shared" si="283"/>
        <v/>
      </c>
      <c r="O3436" t="str">
        <f t="shared" si="284"/>
        <v/>
      </c>
      <c r="P3436">
        <f t="shared" si="285"/>
        <v>0</v>
      </c>
      <c r="Q3436">
        <f t="shared" si="286"/>
        <v>0</v>
      </c>
      <c r="R3436">
        <f t="shared" si="287"/>
        <v>0</v>
      </c>
    </row>
    <row r="3437" spans="1:18" ht="15" customHeight="1">
      <c r="A3437" s="17" t="s">
        <v>322</v>
      </c>
      <c r="B3437" s="17" t="s">
        <v>288</v>
      </c>
      <c r="C3437" s="17" t="s">
        <v>48</v>
      </c>
      <c r="D3437" s="17" t="s">
        <v>61</v>
      </c>
      <c r="E3437" s="96" t="s">
        <v>38</v>
      </c>
      <c r="F3437" s="96" t="s">
        <v>38</v>
      </c>
      <c r="G3437" s="19">
        <v>0</v>
      </c>
      <c r="H3437" s="96" t="s">
        <v>38</v>
      </c>
      <c r="I3437" s="96" t="s">
        <v>38</v>
      </c>
      <c r="J3437" s="19">
        <v>2.25</v>
      </c>
      <c r="K3437" s="19">
        <v>0</v>
      </c>
      <c r="L3437" t="str">
        <f>VLOOKUP(LEFT(A3437,FIND("-",A3437)-1),MASTER!A:C,2,FALSE())</f>
        <v>Gold</v>
      </c>
      <c r="M3437" t="str">
        <f>VLOOKUP(LEFT(A3437,FIND("-",A3437)-1),MASTER!A:C,3,FALSE())</f>
        <v>Sale</v>
      </c>
      <c r="N3437" t="str">
        <f t="shared" si="283"/>
        <v/>
      </c>
      <c r="O3437" t="str">
        <f t="shared" si="284"/>
        <v/>
      </c>
      <c r="P3437">
        <f t="shared" si="285"/>
        <v>0</v>
      </c>
      <c r="Q3437">
        <f t="shared" si="286"/>
        <v>0</v>
      </c>
      <c r="R3437">
        <f t="shared" si="287"/>
        <v>0</v>
      </c>
    </row>
    <row r="3438" spans="1:18" ht="15" customHeight="1">
      <c r="A3438" s="17" t="s">
        <v>322</v>
      </c>
      <c r="B3438" s="17" t="s">
        <v>288</v>
      </c>
      <c r="C3438" s="17" t="s">
        <v>48</v>
      </c>
      <c r="D3438" s="17" t="s">
        <v>42</v>
      </c>
      <c r="E3438" s="96" t="s">
        <v>38</v>
      </c>
      <c r="F3438" s="96" t="s">
        <v>38</v>
      </c>
      <c r="G3438" s="19">
        <v>0</v>
      </c>
      <c r="H3438" s="96" t="s">
        <v>38</v>
      </c>
      <c r="I3438" s="96" t="s">
        <v>38</v>
      </c>
      <c r="J3438" s="19">
        <v>0.04</v>
      </c>
      <c r="K3438" s="19">
        <v>0</v>
      </c>
      <c r="L3438" t="str">
        <f>VLOOKUP(LEFT(A3438,FIND("-",A3438)-1),MASTER!A:C,2,FALSE())</f>
        <v>Gold</v>
      </c>
      <c r="M3438" t="str">
        <f>VLOOKUP(LEFT(A3438,FIND("-",A3438)-1),MASTER!A:C,3,FALSE())</f>
        <v>Sale</v>
      </c>
      <c r="N3438" t="str">
        <f t="shared" si="283"/>
        <v/>
      </c>
      <c r="O3438" t="str">
        <f t="shared" si="284"/>
        <v/>
      </c>
      <c r="P3438">
        <f t="shared" si="285"/>
        <v>0</v>
      </c>
      <c r="Q3438">
        <f t="shared" si="286"/>
        <v>0</v>
      </c>
      <c r="R3438">
        <f t="shared" si="287"/>
        <v>0</v>
      </c>
    </row>
    <row r="3439" spans="1:18" ht="15" customHeight="1">
      <c r="A3439" s="17" t="s">
        <v>322</v>
      </c>
      <c r="B3439" s="17" t="s">
        <v>288</v>
      </c>
      <c r="C3439" s="17" t="s">
        <v>48</v>
      </c>
      <c r="D3439" s="17" t="s">
        <v>43</v>
      </c>
      <c r="E3439" s="96" t="s">
        <v>38</v>
      </c>
      <c r="F3439" s="96" t="s">
        <v>38</v>
      </c>
      <c r="G3439" s="19">
        <v>1894264</v>
      </c>
      <c r="H3439" s="96" t="s">
        <v>38</v>
      </c>
      <c r="I3439" s="96" t="s">
        <v>38</v>
      </c>
      <c r="J3439" s="19">
        <v>0</v>
      </c>
      <c r="K3439" s="19">
        <v>0</v>
      </c>
      <c r="L3439" t="str">
        <f>VLOOKUP(LEFT(A3439,FIND("-",A3439)-1),MASTER!A:C,2,FALSE())</f>
        <v>Gold</v>
      </c>
      <c r="M3439" t="str">
        <f>VLOOKUP(LEFT(A3439,FIND("-",A3439)-1),MASTER!A:C,3,FALSE())</f>
        <v>Sale</v>
      </c>
      <c r="N3439" t="str">
        <f t="shared" si="283"/>
        <v/>
      </c>
      <c r="O3439" t="str">
        <f t="shared" si="284"/>
        <v/>
      </c>
      <c r="P3439">
        <f t="shared" si="285"/>
        <v>0</v>
      </c>
      <c r="Q3439">
        <f t="shared" si="286"/>
        <v>0</v>
      </c>
      <c r="R3439">
        <f t="shared" si="287"/>
        <v>0</v>
      </c>
    </row>
    <row r="3440" spans="1:18" ht="15" customHeight="1">
      <c r="A3440" s="17" t="s">
        <v>323</v>
      </c>
      <c r="B3440" s="17" t="s">
        <v>288</v>
      </c>
      <c r="C3440" s="17" t="s">
        <v>48</v>
      </c>
      <c r="D3440" s="17" t="s">
        <v>49</v>
      </c>
      <c r="E3440" s="96" t="s">
        <v>38</v>
      </c>
      <c r="F3440" s="19">
        <v>0</v>
      </c>
      <c r="G3440" s="19">
        <v>0</v>
      </c>
      <c r="H3440" s="97">
        <v>801.27300000000002</v>
      </c>
      <c r="I3440" s="19">
        <v>6877.63</v>
      </c>
      <c r="J3440" s="19">
        <v>2942343.82</v>
      </c>
      <c r="K3440" s="19">
        <v>2942343.82</v>
      </c>
      <c r="L3440" t="str">
        <f>VLOOKUP(LEFT(A3440,FIND("-",A3440)-1),MASTER!A:C,2,FALSE())</f>
        <v>Gold</v>
      </c>
      <c r="M3440" t="str">
        <f>VLOOKUP(LEFT(A3440,FIND("-",A3440)-1),MASTER!A:C,3,FALSE())</f>
        <v>Sale</v>
      </c>
      <c r="N3440">
        <f t="shared" si="283"/>
        <v>801.27300000000002</v>
      </c>
      <c r="O3440">
        <f t="shared" si="284"/>
        <v>6877.63</v>
      </c>
      <c r="P3440">
        <f t="shared" si="285"/>
        <v>5510859.2230000002</v>
      </c>
      <c r="Q3440">
        <f t="shared" si="286"/>
        <v>5510859.2230000002</v>
      </c>
      <c r="R3440">
        <f t="shared" si="287"/>
        <v>0</v>
      </c>
    </row>
    <row r="3441" spans="1:18" ht="15" customHeight="1">
      <c r="A3441" s="17" t="s">
        <v>323</v>
      </c>
      <c r="B3441" s="17" t="s">
        <v>288</v>
      </c>
      <c r="C3441" s="17" t="s">
        <v>48</v>
      </c>
      <c r="D3441" s="17" t="s">
        <v>51</v>
      </c>
      <c r="E3441" s="96" t="s">
        <v>38</v>
      </c>
      <c r="F3441" s="96" t="s">
        <v>38</v>
      </c>
      <c r="G3441" s="19">
        <v>0</v>
      </c>
      <c r="H3441" s="96" t="s">
        <v>38</v>
      </c>
      <c r="I3441" s="96" t="s">
        <v>38</v>
      </c>
      <c r="J3441" s="19">
        <v>211.68</v>
      </c>
      <c r="K3441" s="19">
        <v>211.68</v>
      </c>
      <c r="L3441" t="str">
        <f>VLOOKUP(LEFT(A3441,FIND("-",A3441)-1),MASTER!A:C,2,FALSE())</f>
        <v>Gold</v>
      </c>
      <c r="M3441" t="str">
        <f>VLOOKUP(LEFT(A3441,FIND("-",A3441)-1),MASTER!A:C,3,FALSE())</f>
        <v>Sale</v>
      </c>
      <c r="N3441" t="str">
        <f t="shared" si="283"/>
        <v/>
      </c>
      <c r="O3441" t="str">
        <f t="shared" si="284"/>
        <v/>
      </c>
      <c r="P3441">
        <f t="shared" si="285"/>
        <v>0</v>
      </c>
      <c r="Q3441">
        <f t="shared" si="286"/>
        <v>0</v>
      </c>
      <c r="R3441">
        <f t="shared" si="287"/>
        <v>0</v>
      </c>
    </row>
    <row r="3442" spans="1:18" ht="15" customHeight="1">
      <c r="A3442" s="17" t="s">
        <v>323</v>
      </c>
      <c r="B3442" s="17" t="s">
        <v>288</v>
      </c>
      <c r="C3442" s="17" t="s">
        <v>48</v>
      </c>
      <c r="D3442" s="17" t="s">
        <v>50</v>
      </c>
      <c r="E3442" s="96" t="s">
        <v>38</v>
      </c>
      <c r="F3442" s="96" t="s">
        <v>38</v>
      </c>
      <c r="G3442" s="19">
        <v>0</v>
      </c>
      <c r="H3442" s="96" t="s">
        <v>38</v>
      </c>
      <c r="I3442" s="96" t="s">
        <v>38</v>
      </c>
      <c r="J3442" s="19">
        <v>118150.79</v>
      </c>
      <c r="K3442" s="19">
        <v>118150.79</v>
      </c>
      <c r="L3442" t="str">
        <f>VLOOKUP(LEFT(A3442,FIND("-",A3442)-1),MASTER!A:C,2,FALSE())</f>
        <v>Gold</v>
      </c>
      <c r="M3442" t="str">
        <f>VLOOKUP(LEFT(A3442,FIND("-",A3442)-1),MASTER!A:C,3,FALSE())</f>
        <v>Sale</v>
      </c>
      <c r="N3442" t="str">
        <f t="shared" si="283"/>
        <v/>
      </c>
      <c r="O3442" t="str">
        <f t="shared" si="284"/>
        <v/>
      </c>
      <c r="P3442">
        <f t="shared" si="285"/>
        <v>0</v>
      </c>
      <c r="Q3442">
        <f t="shared" si="286"/>
        <v>0</v>
      </c>
      <c r="R3442">
        <f t="shared" si="287"/>
        <v>0</v>
      </c>
    </row>
    <row r="3443" spans="1:18" ht="15" customHeight="1">
      <c r="A3443" s="17" t="s">
        <v>323</v>
      </c>
      <c r="B3443" s="17" t="s">
        <v>288</v>
      </c>
      <c r="C3443" s="17" t="s">
        <v>48</v>
      </c>
      <c r="D3443" s="17" t="s">
        <v>57</v>
      </c>
      <c r="E3443" s="96" t="s">
        <v>38</v>
      </c>
      <c r="F3443" s="96" t="s">
        <v>38</v>
      </c>
      <c r="G3443" s="19">
        <v>0</v>
      </c>
      <c r="H3443" s="96" t="s">
        <v>38</v>
      </c>
      <c r="I3443" s="96" t="s">
        <v>38</v>
      </c>
      <c r="J3443" s="19">
        <v>2568541.56</v>
      </c>
      <c r="K3443" s="19">
        <v>2568541.56</v>
      </c>
      <c r="L3443" t="str">
        <f>VLOOKUP(LEFT(A3443,FIND("-",A3443)-1),MASTER!A:C,2,FALSE())</f>
        <v>Gold</v>
      </c>
      <c r="M3443" t="str">
        <f>VLOOKUP(LEFT(A3443,FIND("-",A3443)-1),MASTER!A:C,3,FALSE())</f>
        <v>Sale</v>
      </c>
      <c r="N3443" t="str">
        <f t="shared" si="283"/>
        <v/>
      </c>
      <c r="O3443" t="str">
        <f t="shared" si="284"/>
        <v/>
      </c>
      <c r="P3443">
        <f t="shared" si="285"/>
        <v>0</v>
      </c>
      <c r="Q3443">
        <f t="shared" si="286"/>
        <v>0</v>
      </c>
      <c r="R3443">
        <f t="shared" si="287"/>
        <v>0</v>
      </c>
    </row>
    <row r="3444" spans="1:18" ht="15" customHeight="1">
      <c r="A3444" s="17" t="s">
        <v>323</v>
      </c>
      <c r="B3444" s="17" t="s">
        <v>288</v>
      </c>
      <c r="C3444" s="17" t="s">
        <v>48</v>
      </c>
      <c r="D3444" s="17" t="s">
        <v>58</v>
      </c>
      <c r="E3444" s="96" t="s">
        <v>38</v>
      </c>
      <c r="F3444" s="96" t="s">
        <v>38</v>
      </c>
      <c r="G3444" s="19">
        <v>0</v>
      </c>
      <c r="H3444" s="96" t="s">
        <v>38</v>
      </c>
      <c r="I3444" s="96" t="s">
        <v>38</v>
      </c>
      <c r="J3444" s="19">
        <v>5151.47</v>
      </c>
      <c r="K3444" s="19">
        <v>5151.47</v>
      </c>
      <c r="L3444" t="str">
        <f>VLOOKUP(LEFT(A3444,FIND("-",A3444)-1),MASTER!A:C,2,FALSE())</f>
        <v>Gold</v>
      </c>
      <c r="M3444" t="str">
        <f>VLOOKUP(LEFT(A3444,FIND("-",A3444)-1),MASTER!A:C,3,FALSE())</f>
        <v>Sale</v>
      </c>
      <c r="N3444" t="str">
        <f t="shared" si="283"/>
        <v/>
      </c>
      <c r="O3444" t="str">
        <f t="shared" si="284"/>
        <v/>
      </c>
      <c r="P3444">
        <f t="shared" si="285"/>
        <v>0</v>
      </c>
      <c r="Q3444">
        <f t="shared" si="286"/>
        <v>0</v>
      </c>
      <c r="R3444">
        <f t="shared" si="287"/>
        <v>0</v>
      </c>
    </row>
    <row r="3445" spans="1:18" ht="15" customHeight="1">
      <c r="A3445" s="17" t="s">
        <v>323</v>
      </c>
      <c r="B3445" s="17" t="s">
        <v>288</v>
      </c>
      <c r="C3445" s="17" t="s">
        <v>48</v>
      </c>
      <c r="D3445" s="17" t="s">
        <v>59</v>
      </c>
      <c r="E3445" s="96" t="s">
        <v>38</v>
      </c>
      <c r="F3445" s="96" t="s">
        <v>38</v>
      </c>
      <c r="G3445" s="19">
        <v>0</v>
      </c>
      <c r="H3445" s="96" t="s">
        <v>38</v>
      </c>
      <c r="I3445" s="96" t="s">
        <v>38</v>
      </c>
      <c r="J3445" s="19">
        <v>330</v>
      </c>
      <c r="K3445" s="19">
        <v>330</v>
      </c>
      <c r="L3445" t="str">
        <f>VLOOKUP(LEFT(A3445,FIND("-",A3445)-1),MASTER!A:C,2,FALSE())</f>
        <v>Gold</v>
      </c>
      <c r="M3445" t="str">
        <f>VLOOKUP(LEFT(A3445,FIND("-",A3445)-1),MASTER!A:C,3,FALSE())</f>
        <v>Sale</v>
      </c>
      <c r="N3445" t="str">
        <f t="shared" si="283"/>
        <v/>
      </c>
      <c r="O3445" t="str">
        <f t="shared" si="284"/>
        <v/>
      </c>
      <c r="P3445">
        <f t="shared" si="285"/>
        <v>0</v>
      </c>
      <c r="Q3445">
        <f t="shared" si="286"/>
        <v>0</v>
      </c>
      <c r="R3445">
        <f t="shared" si="287"/>
        <v>0</v>
      </c>
    </row>
    <row r="3446" spans="1:18" ht="15" customHeight="1">
      <c r="A3446" s="17" t="s">
        <v>323</v>
      </c>
      <c r="B3446" s="17" t="s">
        <v>288</v>
      </c>
      <c r="C3446" s="17" t="s">
        <v>48</v>
      </c>
      <c r="D3446" s="17" t="s">
        <v>52</v>
      </c>
      <c r="E3446" s="96" t="s">
        <v>38</v>
      </c>
      <c r="F3446" s="96" t="s">
        <v>38</v>
      </c>
      <c r="G3446" s="19">
        <v>0</v>
      </c>
      <c r="H3446" s="96" t="s">
        <v>38</v>
      </c>
      <c r="I3446" s="96" t="s">
        <v>38</v>
      </c>
      <c r="J3446" s="19">
        <v>44135.16</v>
      </c>
      <c r="K3446" s="19">
        <v>0</v>
      </c>
      <c r="L3446" t="str">
        <f>VLOOKUP(LEFT(A3446,FIND("-",A3446)-1),MASTER!A:C,2,FALSE())</f>
        <v>Gold</v>
      </c>
      <c r="M3446" t="str">
        <f>VLOOKUP(LEFT(A3446,FIND("-",A3446)-1),MASTER!A:C,3,FALSE())</f>
        <v>Sale</v>
      </c>
      <c r="N3446" t="str">
        <f t="shared" si="283"/>
        <v/>
      </c>
      <c r="O3446" t="str">
        <f t="shared" si="284"/>
        <v/>
      </c>
      <c r="P3446">
        <f t="shared" si="285"/>
        <v>0</v>
      </c>
      <c r="Q3446">
        <f t="shared" si="286"/>
        <v>0</v>
      </c>
      <c r="R3446">
        <f t="shared" si="287"/>
        <v>0</v>
      </c>
    </row>
    <row r="3447" spans="1:18" ht="15" customHeight="1">
      <c r="A3447" s="17" t="s">
        <v>323</v>
      </c>
      <c r="B3447" s="17" t="s">
        <v>288</v>
      </c>
      <c r="C3447" s="17" t="s">
        <v>48</v>
      </c>
      <c r="D3447" s="17" t="s">
        <v>53</v>
      </c>
      <c r="E3447" s="96" t="s">
        <v>38</v>
      </c>
      <c r="F3447" s="96" t="s">
        <v>38</v>
      </c>
      <c r="G3447" s="19">
        <v>0</v>
      </c>
      <c r="H3447" s="96" t="s">
        <v>38</v>
      </c>
      <c r="I3447" s="96" t="s">
        <v>38</v>
      </c>
      <c r="J3447" s="19">
        <v>44135.16</v>
      </c>
      <c r="K3447" s="19">
        <v>0</v>
      </c>
      <c r="L3447" t="str">
        <f>VLOOKUP(LEFT(A3447,FIND("-",A3447)-1),MASTER!A:C,2,FALSE())</f>
        <v>Gold</v>
      </c>
      <c r="M3447" t="str">
        <f>VLOOKUP(LEFT(A3447,FIND("-",A3447)-1),MASTER!A:C,3,FALSE())</f>
        <v>Sale</v>
      </c>
      <c r="N3447" t="str">
        <f t="shared" si="283"/>
        <v/>
      </c>
      <c r="O3447" t="str">
        <f t="shared" si="284"/>
        <v/>
      </c>
      <c r="P3447">
        <f t="shared" si="285"/>
        <v>0</v>
      </c>
      <c r="Q3447">
        <f t="shared" si="286"/>
        <v>0</v>
      </c>
      <c r="R3447">
        <f t="shared" si="287"/>
        <v>0</v>
      </c>
    </row>
    <row r="3448" spans="1:18" ht="15" customHeight="1">
      <c r="A3448" s="17" t="s">
        <v>323</v>
      </c>
      <c r="B3448" s="17" t="s">
        <v>288</v>
      </c>
      <c r="C3448" s="17" t="s">
        <v>48</v>
      </c>
      <c r="D3448" s="17" t="s">
        <v>54</v>
      </c>
      <c r="E3448" s="96" t="s">
        <v>38</v>
      </c>
      <c r="F3448" s="96" t="s">
        <v>38</v>
      </c>
      <c r="G3448" s="19">
        <v>0</v>
      </c>
      <c r="H3448" s="96" t="s">
        <v>38</v>
      </c>
      <c r="I3448" s="96" t="s">
        <v>38</v>
      </c>
      <c r="J3448" s="19">
        <v>3.18</v>
      </c>
      <c r="K3448" s="19">
        <v>0</v>
      </c>
      <c r="L3448" t="str">
        <f>VLOOKUP(LEFT(A3448,FIND("-",A3448)-1),MASTER!A:C,2,FALSE())</f>
        <v>Gold</v>
      </c>
      <c r="M3448" t="str">
        <f>VLOOKUP(LEFT(A3448,FIND("-",A3448)-1),MASTER!A:C,3,FALSE())</f>
        <v>Sale</v>
      </c>
      <c r="N3448" t="str">
        <f t="shared" si="283"/>
        <v/>
      </c>
      <c r="O3448" t="str">
        <f t="shared" si="284"/>
        <v/>
      </c>
      <c r="P3448">
        <f t="shared" si="285"/>
        <v>0</v>
      </c>
      <c r="Q3448">
        <f t="shared" si="286"/>
        <v>0</v>
      </c>
      <c r="R3448">
        <f t="shared" si="287"/>
        <v>0</v>
      </c>
    </row>
    <row r="3449" spans="1:18" ht="15" customHeight="1">
      <c r="A3449" s="17" t="s">
        <v>323</v>
      </c>
      <c r="B3449" s="17" t="s">
        <v>288</v>
      </c>
      <c r="C3449" s="17" t="s">
        <v>48</v>
      </c>
      <c r="D3449" s="17" t="s">
        <v>55</v>
      </c>
      <c r="E3449" s="96" t="s">
        <v>38</v>
      </c>
      <c r="F3449" s="96" t="s">
        <v>38</v>
      </c>
      <c r="G3449" s="19">
        <v>0</v>
      </c>
      <c r="H3449" s="96" t="s">
        <v>38</v>
      </c>
      <c r="I3449" s="96" t="s">
        <v>38</v>
      </c>
      <c r="J3449" s="19">
        <v>3.18</v>
      </c>
      <c r="K3449" s="19">
        <v>0</v>
      </c>
      <c r="L3449" t="str">
        <f>VLOOKUP(LEFT(A3449,FIND("-",A3449)-1),MASTER!A:C,2,FALSE())</f>
        <v>Gold</v>
      </c>
      <c r="M3449" t="str">
        <f>VLOOKUP(LEFT(A3449,FIND("-",A3449)-1),MASTER!A:C,3,FALSE())</f>
        <v>Sale</v>
      </c>
      <c r="N3449" t="str">
        <f t="shared" si="283"/>
        <v/>
      </c>
      <c r="O3449" t="str">
        <f t="shared" si="284"/>
        <v/>
      </c>
      <c r="P3449">
        <f t="shared" si="285"/>
        <v>0</v>
      </c>
      <c r="Q3449">
        <f t="shared" si="286"/>
        <v>0</v>
      </c>
      <c r="R3449">
        <f t="shared" si="287"/>
        <v>0</v>
      </c>
    </row>
    <row r="3450" spans="1:18" ht="15" customHeight="1">
      <c r="A3450" s="17" t="s">
        <v>323</v>
      </c>
      <c r="B3450" s="17" t="s">
        <v>288</v>
      </c>
      <c r="C3450" s="17" t="s">
        <v>48</v>
      </c>
      <c r="D3450" s="17" t="s">
        <v>52</v>
      </c>
      <c r="E3450" s="96" t="s">
        <v>38</v>
      </c>
      <c r="F3450" s="96" t="s">
        <v>38</v>
      </c>
      <c r="G3450" s="19">
        <v>0</v>
      </c>
      <c r="H3450" s="96" t="s">
        <v>38</v>
      </c>
      <c r="I3450" s="96" t="s">
        <v>38</v>
      </c>
      <c r="J3450" s="19">
        <v>1772.26</v>
      </c>
      <c r="K3450" s="19">
        <v>0</v>
      </c>
      <c r="L3450" t="str">
        <f>VLOOKUP(LEFT(A3450,FIND("-",A3450)-1),MASTER!A:C,2,FALSE())</f>
        <v>Gold</v>
      </c>
      <c r="M3450" t="str">
        <f>VLOOKUP(LEFT(A3450,FIND("-",A3450)-1),MASTER!A:C,3,FALSE())</f>
        <v>Sale</v>
      </c>
      <c r="N3450" t="str">
        <f t="shared" si="283"/>
        <v/>
      </c>
      <c r="O3450" t="str">
        <f t="shared" si="284"/>
        <v/>
      </c>
      <c r="P3450">
        <f t="shared" si="285"/>
        <v>0</v>
      </c>
      <c r="Q3450">
        <f t="shared" si="286"/>
        <v>0</v>
      </c>
      <c r="R3450">
        <f t="shared" si="287"/>
        <v>0</v>
      </c>
    </row>
    <row r="3451" spans="1:18" ht="15" customHeight="1">
      <c r="A3451" s="17" t="s">
        <v>323</v>
      </c>
      <c r="B3451" s="17" t="s">
        <v>288</v>
      </c>
      <c r="C3451" s="17" t="s">
        <v>48</v>
      </c>
      <c r="D3451" s="17" t="s">
        <v>53</v>
      </c>
      <c r="E3451" s="96" t="s">
        <v>38</v>
      </c>
      <c r="F3451" s="96" t="s">
        <v>38</v>
      </c>
      <c r="G3451" s="19">
        <v>0</v>
      </c>
      <c r="H3451" s="96" t="s">
        <v>38</v>
      </c>
      <c r="I3451" s="96" t="s">
        <v>38</v>
      </c>
      <c r="J3451" s="19">
        <v>1772.26</v>
      </c>
      <c r="K3451" s="19">
        <v>0</v>
      </c>
      <c r="L3451" t="str">
        <f>VLOOKUP(LEFT(A3451,FIND("-",A3451)-1),MASTER!A:C,2,FALSE())</f>
        <v>Gold</v>
      </c>
      <c r="M3451" t="str">
        <f>VLOOKUP(LEFT(A3451,FIND("-",A3451)-1),MASTER!A:C,3,FALSE())</f>
        <v>Sale</v>
      </c>
      <c r="N3451" t="str">
        <f t="shared" si="283"/>
        <v/>
      </c>
      <c r="O3451" t="str">
        <f t="shared" si="284"/>
        <v/>
      </c>
      <c r="P3451">
        <f t="shared" si="285"/>
        <v>0</v>
      </c>
      <c r="Q3451">
        <f t="shared" si="286"/>
        <v>0</v>
      </c>
      <c r="R3451">
        <f t="shared" si="287"/>
        <v>0</v>
      </c>
    </row>
    <row r="3452" spans="1:18" ht="15" customHeight="1">
      <c r="A3452" s="17" t="s">
        <v>323</v>
      </c>
      <c r="B3452" s="17" t="s">
        <v>288</v>
      </c>
      <c r="C3452" s="17" t="s">
        <v>48</v>
      </c>
      <c r="D3452" s="17" t="s">
        <v>60</v>
      </c>
      <c r="E3452" s="96" t="s">
        <v>38</v>
      </c>
      <c r="F3452" s="96" t="s">
        <v>38</v>
      </c>
      <c r="G3452" s="19">
        <v>0</v>
      </c>
      <c r="H3452" s="96" t="s">
        <v>38</v>
      </c>
      <c r="I3452" s="96" t="s">
        <v>38</v>
      </c>
      <c r="J3452" s="19">
        <v>38528.120000000003</v>
      </c>
      <c r="K3452" s="19">
        <v>0</v>
      </c>
      <c r="L3452" t="str">
        <f>VLOOKUP(LEFT(A3452,FIND("-",A3452)-1),MASTER!A:C,2,FALSE())</f>
        <v>Gold</v>
      </c>
      <c r="M3452" t="str">
        <f>VLOOKUP(LEFT(A3452,FIND("-",A3452)-1),MASTER!A:C,3,FALSE())</f>
        <v>Sale</v>
      </c>
      <c r="N3452" t="str">
        <f t="shared" si="283"/>
        <v/>
      </c>
      <c r="O3452" t="str">
        <f t="shared" si="284"/>
        <v/>
      </c>
      <c r="P3452">
        <f t="shared" si="285"/>
        <v>0</v>
      </c>
      <c r="Q3452">
        <f t="shared" si="286"/>
        <v>0</v>
      </c>
      <c r="R3452">
        <f t="shared" si="287"/>
        <v>0</v>
      </c>
    </row>
    <row r="3453" spans="1:18" ht="15" customHeight="1">
      <c r="A3453" s="17" t="s">
        <v>323</v>
      </c>
      <c r="B3453" s="17" t="s">
        <v>288</v>
      </c>
      <c r="C3453" s="17" t="s">
        <v>48</v>
      </c>
      <c r="D3453" s="17" t="s">
        <v>61</v>
      </c>
      <c r="E3453" s="96" t="s">
        <v>38</v>
      </c>
      <c r="F3453" s="96" t="s">
        <v>38</v>
      </c>
      <c r="G3453" s="19">
        <v>0</v>
      </c>
      <c r="H3453" s="96" t="s">
        <v>38</v>
      </c>
      <c r="I3453" s="96" t="s">
        <v>38</v>
      </c>
      <c r="J3453" s="19">
        <v>38528.120000000003</v>
      </c>
      <c r="K3453" s="19">
        <v>0</v>
      </c>
      <c r="L3453" t="str">
        <f>VLOOKUP(LEFT(A3453,FIND("-",A3453)-1),MASTER!A:C,2,FALSE())</f>
        <v>Gold</v>
      </c>
      <c r="M3453" t="str">
        <f>VLOOKUP(LEFT(A3453,FIND("-",A3453)-1),MASTER!A:C,3,FALSE())</f>
        <v>Sale</v>
      </c>
      <c r="N3453" t="str">
        <f t="shared" si="283"/>
        <v/>
      </c>
      <c r="O3453" t="str">
        <f t="shared" si="284"/>
        <v/>
      </c>
      <c r="P3453">
        <f t="shared" si="285"/>
        <v>0</v>
      </c>
      <c r="Q3453">
        <f t="shared" si="286"/>
        <v>0</v>
      </c>
      <c r="R3453">
        <f t="shared" si="287"/>
        <v>0</v>
      </c>
    </row>
    <row r="3454" spans="1:18" ht="15" customHeight="1">
      <c r="A3454" s="17" t="s">
        <v>323</v>
      </c>
      <c r="B3454" s="17" t="s">
        <v>288</v>
      </c>
      <c r="C3454" s="17" t="s">
        <v>48</v>
      </c>
      <c r="D3454" s="17" t="s">
        <v>60</v>
      </c>
      <c r="E3454" s="96" t="s">
        <v>38</v>
      </c>
      <c r="F3454" s="96" t="s">
        <v>38</v>
      </c>
      <c r="G3454" s="19">
        <v>0</v>
      </c>
      <c r="H3454" s="96" t="s">
        <v>38</v>
      </c>
      <c r="I3454" s="96" t="s">
        <v>38</v>
      </c>
      <c r="J3454" s="19">
        <v>77.27</v>
      </c>
      <c r="K3454" s="19">
        <v>0</v>
      </c>
      <c r="L3454" t="str">
        <f>VLOOKUP(LEFT(A3454,FIND("-",A3454)-1),MASTER!A:C,2,FALSE())</f>
        <v>Gold</v>
      </c>
      <c r="M3454" t="str">
        <f>VLOOKUP(LEFT(A3454,FIND("-",A3454)-1),MASTER!A:C,3,FALSE())</f>
        <v>Sale</v>
      </c>
      <c r="N3454" t="str">
        <f t="shared" si="283"/>
        <v/>
      </c>
      <c r="O3454" t="str">
        <f t="shared" si="284"/>
        <v/>
      </c>
      <c r="P3454">
        <f t="shared" si="285"/>
        <v>0</v>
      </c>
      <c r="Q3454">
        <f t="shared" si="286"/>
        <v>0</v>
      </c>
      <c r="R3454">
        <f t="shared" si="287"/>
        <v>0</v>
      </c>
    </row>
    <row r="3455" spans="1:18" ht="15" customHeight="1">
      <c r="A3455" s="17" t="s">
        <v>323</v>
      </c>
      <c r="B3455" s="17" t="s">
        <v>288</v>
      </c>
      <c r="C3455" s="17" t="s">
        <v>48</v>
      </c>
      <c r="D3455" s="17" t="s">
        <v>61</v>
      </c>
      <c r="E3455" s="96" t="s">
        <v>38</v>
      </c>
      <c r="F3455" s="96" t="s">
        <v>38</v>
      </c>
      <c r="G3455" s="19">
        <v>0</v>
      </c>
      <c r="H3455" s="96" t="s">
        <v>38</v>
      </c>
      <c r="I3455" s="96" t="s">
        <v>38</v>
      </c>
      <c r="J3455" s="19">
        <v>77.27</v>
      </c>
      <c r="K3455" s="19">
        <v>0</v>
      </c>
      <c r="L3455" t="str">
        <f>VLOOKUP(LEFT(A3455,FIND("-",A3455)-1),MASTER!A:C,2,FALSE())</f>
        <v>Gold</v>
      </c>
      <c r="M3455" t="str">
        <f>VLOOKUP(LEFT(A3455,FIND("-",A3455)-1),MASTER!A:C,3,FALSE())</f>
        <v>Sale</v>
      </c>
      <c r="N3455" t="str">
        <f t="shared" si="283"/>
        <v/>
      </c>
      <c r="O3455" t="str">
        <f t="shared" si="284"/>
        <v/>
      </c>
      <c r="P3455">
        <f t="shared" si="285"/>
        <v>0</v>
      </c>
      <c r="Q3455">
        <f t="shared" si="286"/>
        <v>0</v>
      </c>
      <c r="R3455">
        <f t="shared" si="287"/>
        <v>0</v>
      </c>
    </row>
    <row r="3456" spans="1:18" ht="15" customHeight="1">
      <c r="A3456" s="17" t="s">
        <v>323</v>
      </c>
      <c r="B3456" s="17" t="s">
        <v>288</v>
      </c>
      <c r="C3456" s="17" t="s">
        <v>48</v>
      </c>
      <c r="D3456" s="17" t="s">
        <v>60</v>
      </c>
      <c r="E3456" s="96" t="s">
        <v>38</v>
      </c>
      <c r="F3456" s="96" t="s">
        <v>38</v>
      </c>
      <c r="G3456" s="19">
        <v>0</v>
      </c>
      <c r="H3456" s="96" t="s">
        <v>38</v>
      </c>
      <c r="I3456" s="96" t="s">
        <v>38</v>
      </c>
      <c r="J3456" s="19">
        <v>4.95</v>
      </c>
      <c r="K3456" s="19">
        <v>0</v>
      </c>
      <c r="L3456" t="str">
        <f>VLOOKUP(LEFT(A3456,FIND("-",A3456)-1),MASTER!A:C,2,FALSE())</f>
        <v>Gold</v>
      </c>
      <c r="M3456" t="str">
        <f>VLOOKUP(LEFT(A3456,FIND("-",A3456)-1),MASTER!A:C,3,FALSE())</f>
        <v>Sale</v>
      </c>
      <c r="N3456" t="str">
        <f t="shared" si="283"/>
        <v/>
      </c>
      <c r="O3456" t="str">
        <f t="shared" si="284"/>
        <v/>
      </c>
      <c r="P3456">
        <f t="shared" si="285"/>
        <v>0</v>
      </c>
      <c r="Q3456">
        <f t="shared" si="286"/>
        <v>0</v>
      </c>
      <c r="R3456">
        <f t="shared" si="287"/>
        <v>0</v>
      </c>
    </row>
    <row r="3457" spans="1:18" ht="15" customHeight="1">
      <c r="A3457" s="17" t="s">
        <v>323</v>
      </c>
      <c r="B3457" s="17" t="s">
        <v>288</v>
      </c>
      <c r="C3457" s="17" t="s">
        <v>48</v>
      </c>
      <c r="D3457" s="17" t="s">
        <v>61</v>
      </c>
      <c r="E3457" s="96" t="s">
        <v>38</v>
      </c>
      <c r="F3457" s="96" t="s">
        <v>38</v>
      </c>
      <c r="G3457" s="19">
        <v>0</v>
      </c>
      <c r="H3457" s="96" t="s">
        <v>38</v>
      </c>
      <c r="I3457" s="96" t="s">
        <v>38</v>
      </c>
      <c r="J3457" s="19">
        <v>4.95</v>
      </c>
      <c r="K3457" s="19">
        <v>0</v>
      </c>
      <c r="L3457" t="str">
        <f>VLOOKUP(LEFT(A3457,FIND("-",A3457)-1),MASTER!A:C,2,FALSE())</f>
        <v>Gold</v>
      </c>
      <c r="M3457" t="str">
        <f>VLOOKUP(LEFT(A3457,FIND("-",A3457)-1),MASTER!A:C,3,FALSE())</f>
        <v>Sale</v>
      </c>
      <c r="N3457" t="str">
        <f t="shared" si="283"/>
        <v/>
      </c>
      <c r="O3457" t="str">
        <f t="shared" si="284"/>
        <v/>
      </c>
      <c r="P3457">
        <f t="shared" si="285"/>
        <v>0</v>
      </c>
      <c r="Q3457">
        <f t="shared" si="286"/>
        <v>0</v>
      </c>
      <c r="R3457">
        <f t="shared" si="287"/>
        <v>0</v>
      </c>
    </row>
    <row r="3458" spans="1:18" ht="15" customHeight="1">
      <c r="A3458" s="17" t="s">
        <v>323</v>
      </c>
      <c r="B3458" s="17" t="s">
        <v>288</v>
      </c>
      <c r="C3458" s="17" t="s">
        <v>48</v>
      </c>
      <c r="D3458" s="17" t="s">
        <v>42</v>
      </c>
      <c r="E3458" s="96" t="s">
        <v>38</v>
      </c>
      <c r="F3458" s="96" t="s">
        <v>38</v>
      </c>
      <c r="G3458" s="19">
        <v>0.2</v>
      </c>
      <c r="H3458" s="96" t="s">
        <v>38</v>
      </c>
      <c r="I3458" s="96" t="s">
        <v>38</v>
      </c>
      <c r="J3458" s="19">
        <v>0</v>
      </c>
      <c r="K3458" s="19">
        <v>0</v>
      </c>
      <c r="L3458" t="str">
        <f>VLOOKUP(LEFT(A3458,FIND("-",A3458)-1),MASTER!A:C,2,FALSE())</f>
        <v>Gold</v>
      </c>
      <c r="M3458" t="str">
        <f>VLOOKUP(LEFT(A3458,FIND("-",A3458)-1),MASTER!A:C,3,FALSE())</f>
        <v>Sale</v>
      </c>
      <c r="N3458" t="str">
        <f t="shared" si="283"/>
        <v/>
      </c>
      <c r="O3458" t="str">
        <f t="shared" si="284"/>
        <v/>
      </c>
      <c r="P3458">
        <f t="shared" si="285"/>
        <v>0</v>
      </c>
      <c r="Q3458">
        <f t="shared" si="286"/>
        <v>0</v>
      </c>
      <c r="R3458">
        <f t="shared" si="287"/>
        <v>0</v>
      </c>
    </row>
    <row r="3459" spans="1:18" ht="15" customHeight="1">
      <c r="A3459" s="17" t="s">
        <v>323</v>
      </c>
      <c r="B3459" s="17" t="s">
        <v>288</v>
      </c>
      <c r="C3459" s="17" t="s">
        <v>48</v>
      </c>
      <c r="D3459" s="17" t="s">
        <v>43</v>
      </c>
      <c r="E3459" s="96" t="s">
        <v>38</v>
      </c>
      <c r="F3459" s="96" t="s">
        <v>38</v>
      </c>
      <c r="G3459" s="19">
        <v>5803771</v>
      </c>
      <c r="H3459" s="96" t="s">
        <v>38</v>
      </c>
      <c r="I3459" s="96" t="s">
        <v>38</v>
      </c>
      <c r="J3459" s="19">
        <v>0</v>
      </c>
      <c r="K3459" s="19">
        <v>0</v>
      </c>
      <c r="L3459" t="str">
        <f>VLOOKUP(LEFT(A3459,FIND("-",A3459)-1),MASTER!A:C,2,FALSE())</f>
        <v>Gold</v>
      </c>
      <c r="M3459" t="str">
        <f>VLOOKUP(LEFT(A3459,FIND("-",A3459)-1),MASTER!A:C,3,FALSE())</f>
        <v>Sale</v>
      </c>
      <c r="N3459" t="str">
        <f t="shared" si="283"/>
        <v/>
      </c>
      <c r="O3459" t="str">
        <f t="shared" si="284"/>
        <v/>
      </c>
      <c r="P3459">
        <f t="shared" si="285"/>
        <v>0</v>
      </c>
      <c r="Q3459">
        <f t="shared" si="286"/>
        <v>0</v>
      </c>
      <c r="R3459">
        <f t="shared" si="287"/>
        <v>0</v>
      </c>
    </row>
    <row r="3460" spans="1:18" ht="15" customHeight="1">
      <c r="A3460" s="17" t="s">
        <v>324</v>
      </c>
      <c r="B3460" s="17" t="s">
        <v>288</v>
      </c>
      <c r="C3460" s="17" t="s">
        <v>48</v>
      </c>
      <c r="D3460" s="17" t="s">
        <v>49</v>
      </c>
      <c r="E3460" s="96" t="s">
        <v>38</v>
      </c>
      <c r="F3460" s="19">
        <v>0</v>
      </c>
      <c r="G3460" s="19">
        <v>0</v>
      </c>
      <c r="H3460" s="97">
        <v>263.44799999999998</v>
      </c>
      <c r="I3460" s="19">
        <v>6877.63</v>
      </c>
      <c r="J3460" s="19">
        <v>495183.89</v>
      </c>
      <c r="K3460" s="19">
        <v>495183.89</v>
      </c>
      <c r="L3460" t="str">
        <f>VLOOKUP(LEFT(A3460,FIND("-",A3460)-1),MASTER!A:C,2,FALSE())</f>
        <v>Gold</v>
      </c>
      <c r="M3460" t="str">
        <f>VLOOKUP(LEFT(A3460,FIND("-",A3460)-1),MASTER!A:C,3,FALSE())</f>
        <v>Sale</v>
      </c>
      <c r="N3460">
        <f t="shared" si="283"/>
        <v>263.44799999999998</v>
      </c>
      <c r="O3460">
        <f t="shared" si="284"/>
        <v>6877.63</v>
      </c>
      <c r="P3460">
        <f t="shared" si="285"/>
        <v>1811897.868</v>
      </c>
      <c r="Q3460">
        <f t="shared" si="286"/>
        <v>1811897.868</v>
      </c>
      <c r="R3460">
        <f t="shared" si="287"/>
        <v>0</v>
      </c>
    </row>
    <row r="3461" spans="1:18" ht="15" customHeight="1">
      <c r="A3461" s="17" t="s">
        <v>324</v>
      </c>
      <c r="B3461" s="17" t="s">
        <v>288</v>
      </c>
      <c r="C3461" s="17" t="s">
        <v>48</v>
      </c>
      <c r="D3461" s="17" t="s">
        <v>50</v>
      </c>
      <c r="E3461" s="96" t="s">
        <v>38</v>
      </c>
      <c r="F3461" s="96" t="s">
        <v>38</v>
      </c>
      <c r="G3461" s="19">
        <v>0</v>
      </c>
      <c r="H3461" s="96" t="s">
        <v>38</v>
      </c>
      <c r="I3461" s="96" t="s">
        <v>38</v>
      </c>
      <c r="J3461" s="19">
        <v>18095.05</v>
      </c>
      <c r="K3461" s="19">
        <v>18095.05</v>
      </c>
      <c r="L3461" t="str">
        <f>VLOOKUP(LEFT(A3461,FIND("-",A3461)-1),MASTER!A:C,2,FALSE())</f>
        <v>Gold</v>
      </c>
      <c r="M3461" t="str">
        <f>VLOOKUP(LEFT(A3461,FIND("-",A3461)-1),MASTER!A:C,3,FALSE())</f>
        <v>Sale</v>
      </c>
      <c r="N3461" t="str">
        <f t="shared" si="283"/>
        <v/>
      </c>
      <c r="O3461" t="str">
        <f t="shared" si="284"/>
        <v/>
      </c>
      <c r="P3461">
        <f t="shared" si="285"/>
        <v>0</v>
      </c>
      <c r="Q3461">
        <f t="shared" si="286"/>
        <v>0</v>
      </c>
      <c r="R3461">
        <f t="shared" si="287"/>
        <v>0</v>
      </c>
    </row>
    <row r="3462" spans="1:18" ht="15" customHeight="1">
      <c r="A3462" s="17" t="s">
        <v>324</v>
      </c>
      <c r="B3462" s="17" t="s">
        <v>288</v>
      </c>
      <c r="C3462" s="17" t="s">
        <v>48</v>
      </c>
      <c r="D3462" s="17" t="s">
        <v>57</v>
      </c>
      <c r="E3462" s="96" t="s">
        <v>38</v>
      </c>
      <c r="F3462" s="96" t="s">
        <v>38</v>
      </c>
      <c r="G3462" s="19">
        <v>0</v>
      </c>
      <c r="H3462" s="96" t="s">
        <v>38</v>
      </c>
      <c r="I3462" s="96" t="s">
        <v>38</v>
      </c>
      <c r="J3462" s="19">
        <v>1316707.74</v>
      </c>
      <c r="K3462" s="19">
        <v>1316707.74</v>
      </c>
      <c r="L3462" t="str">
        <f>VLOOKUP(LEFT(A3462,FIND("-",A3462)-1),MASTER!A:C,2,FALSE())</f>
        <v>Gold</v>
      </c>
      <c r="M3462" t="str">
        <f>VLOOKUP(LEFT(A3462,FIND("-",A3462)-1),MASTER!A:C,3,FALSE())</f>
        <v>Sale</v>
      </c>
      <c r="N3462" t="str">
        <f t="shared" si="283"/>
        <v/>
      </c>
      <c r="O3462" t="str">
        <f t="shared" si="284"/>
        <v/>
      </c>
      <c r="P3462">
        <f t="shared" si="285"/>
        <v>0</v>
      </c>
      <c r="Q3462">
        <f t="shared" si="286"/>
        <v>0</v>
      </c>
      <c r="R3462">
        <f t="shared" si="287"/>
        <v>0</v>
      </c>
    </row>
    <row r="3463" spans="1:18" ht="15" customHeight="1">
      <c r="A3463" s="17" t="s">
        <v>324</v>
      </c>
      <c r="B3463" s="17" t="s">
        <v>288</v>
      </c>
      <c r="C3463" s="17" t="s">
        <v>48</v>
      </c>
      <c r="D3463" s="17" t="s">
        <v>58</v>
      </c>
      <c r="E3463" s="96" t="s">
        <v>38</v>
      </c>
      <c r="F3463" s="96" t="s">
        <v>38</v>
      </c>
      <c r="G3463" s="19">
        <v>0</v>
      </c>
      <c r="H3463" s="96" t="s">
        <v>38</v>
      </c>
      <c r="I3463" s="96" t="s">
        <v>38</v>
      </c>
      <c r="J3463" s="19">
        <v>2641.02</v>
      </c>
      <c r="K3463" s="19">
        <v>2641.02</v>
      </c>
      <c r="L3463" t="str">
        <f>VLOOKUP(LEFT(A3463,FIND("-",A3463)-1),MASTER!A:C,2,FALSE())</f>
        <v>Gold</v>
      </c>
      <c r="M3463" t="str">
        <f>VLOOKUP(LEFT(A3463,FIND("-",A3463)-1),MASTER!A:C,3,FALSE())</f>
        <v>Sale</v>
      </c>
      <c r="N3463" t="str">
        <f t="shared" si="283"/>
        <v/>
      </c>
      <c r="O3463" t="str">
        <f t="shared" si="284"/>
        <v/>
      </c>
      <c r="P3463">
        <f t="shared" si="285"/>
        <v>0</v>
      </c>
      <c r="Q3463">
        <f t="shared" si="286"/>
        <v>0</v>
      </c>
      <c r="R3463">
        <f t="shared" si="287"/>
        <v>0</v>
      </c>
    </row>
    <row r="3464" spans="1:18" ht="15" customHeight="1">
      <c r="A3464" s="17" t="s">
        <v>324</v>
      </c>
      <c r="B3464" s="17" t="s">
        <v>288</v>
      </c>
      <c r="C3464" s="17" t="s">
        <v>48</v>
      </c>
      <c r="D3464" s="17" t="s">
        <v>59</v>
      </c>
      <c r="E3464" s="96" t="s">
        <v>38</v>
      </c>
      <c r="F3464" s="96" t="s">
        <v>38</v>
      </c>
      <c r="G3464" s="19">
        <v>0</v>
      </c>
      <c r="H3464" s="96" t="s">
        <v>38</v>
      </c>
      <c r="I3464" s="96" t="s">
        <v>38</v>
      </c>
      <c r="J3464" s="19">
        <v>140</v>
      </c>
      <c r="K3464" s="19">
        <v>140</v>
      </c>
      <c r="L3464" t="str">
        <f>VLOOKUP(LEFT(A3464,FIND("-",A3464)-1),MASTER!A:C,2,FALSE())</f>
        <v>Gold</v>
      </c>
      <c r="M3464" t="str">
        <f>VLOOKUP(LEFT(A3464,FIND("-",A3464)-1),MASTER!A:C,3,FALSE())</f>
        <v>Sale</v>
      </c>
      <c r="N3464" t="str">
        <f t="shared" si="283"/>
        <v/>
      </c>
      <c r="O3464" t="str">
        <f t="shared" si="284"/>
        <v/>
      </c>
      <c r="P3464">
        <f t="shared" si="285"/>
        <v>0</v>
      </c>
      <c r="Q3464">
        <f t="shared" si="286"/>
        <v>0</v>
      </c>
      <c r="R3464">
        <f t="shared" si="287"/>
        <v>0</v>
      </c>
    </row>
    <row r="3465" spans="1:18" ht="15" customHeight="1">
      <c r="A3465" s="17" t="s">
        <v>324</v>
      </c>
      <c r="B3465" s="17" t="s">
        <v>288</v>
      </c>
      <c r="C3465" s="17" t="s">
        <v>48</v>
      </c>
      <c r="D3465" s="17" t="s">
        <v>52</v>
      </c>
      <c r="E3465" s="96" t="s">
        <v>38</v>
      </c>
      <c r="F3465" s="96" t="s">
        <v>38</v>
      </c>
      <c r="G3465" s="19">
        <v>0</v>
      </c>
      <c r="H3465" s="96" t="s">
        <v>38</v>
      </c>
      <c r="I3465" s="96" t="s">
        <v>38</v>
      </c>
      <c r="J3465" s="19">
        <v>7427.76</v>
      </c>
      <c r="K3465" s="19">
        <v>0</v>
      </c>
      <c r="L3465" t="str">
        <f>VLOOKUP(LEFT(A3465,FIND("-",A3465)-1),MASTER!A:C,2,FALSE())</f>
        <v>Gold</v>
      </c>
      <c r="M3465" t="str">
        <f>VLOOKUP(LEFT(A3465,FIND("-",A3465)-1),MASTER!A:C,3,FALSE())</f>
        <v>Sale</v>
      </c>
      <c r="N3465" t="str">
        <f t="shared" si="283"/>
        <v/>
      </c>
      <c r="O3465" t="str">
        <f t="shared" si="284"/>
        <v/>
      </c>
      <c r="P3465">
        <f t="shared" si="285"/>
        <v>0</v>
      </c>
      <c r="Q3465">
        <f t="shared" si="286"/>
        <v>0</v>
      </c>
      <c r="R3465">
        <f t="shared" si="287"/>
        <v>0</v>
      </c>
    </row>
    <row r="3466" spans="1:18" ht="15" customHeight="1">
      <c r="A3466" s="17" t="s">
        <v>324</v>
      </c>
      <c r="B3466" s="17" t="s">
        <v>288</v>
      </c>
      <c r="C3466" s="17" t="s">
        <v>48</v>
      </c>
      <c r="D3466" s="17" t="s">
        <v>53</v>
      </c>
      <c r="E3466" s="96" t="s">
        <v>38</v>
      </c>
      <c r="F3466" s="96" t="s">
        <v>38</v>
      </c>
      <c r="G3466" s="19">
        <v>0</v>
      </c>
      <c r="H3466" s="96" t="s">
        <v>38</v>
      </c>
      <c r="I3466" s="96" t="s">
        <v>38</v>
      </c>
      <c r="J3466" s="19">
        <v>7427.76</v>
      </c>
      <c r="K3466" s="19">
        <v>0</v>
      </c>
      <c r="L3466" t="str">
        <f>VLOOKUP(LEFT(A3466,FIND("-",A3466)-1),MASTER!A:C,2,FALSE())</f>
        <v>Gold</v>
      </c>
      <c r="M3466" t="str">
        <f>VLOOKUP(LEFT(A3466,FIND("-",A3466)-1),MASTER!A:C,3,FALSE())</f>
        <v>Sale</v>
      </c>
      <c r="N3466" t="str">
        <f t="shared" si="283"/>
        <v/>
      </c>
      <c r="O3466" t="str">
        <f t="shared" si="284"/>
        <v/>
      </c>
      <c r="P3466">
        <f t="shared" si="285"/>
        <v>0</v>
      </c>
      <c r="Q3466">
        <f t="shared" si="286"/>
        <v>0</v>
      </c>
      <c r="R3466">
        <f t="shared" si="287"/>
        <v>0</v>
      </c>
    </row>
    <row r="3467" spans="1:18" ht="15" customHeight="1">
      <c r="A3467" s="17" t="s">
        <v>324</v>
      </c>
      <c r="B3467" s="17" t="s">
        <v>288</v>
      </c>
      <c r="C3467" s="17" t="s">
        <v>48</v>
      </c>
      <c r="D3467" s="17" t="s">
        <v>52</v>
      </c>
      <c r="E3467" s="96" t="s">
        <v>38</v>
      </c>
      <c r="F3467" s="96" t="s">
        <v>38</v>
      </c>
      <c r="G3467" s="19">
        <v>0</v>
      </c>
      <c r="H3467" s="96" t="s">
        <v>38</v>
      </c>
      <c r="I3467" s="96" t="s">
        <v>38</v>
      </c>
      <c r="J3467" s="19">
        <v>271.43</v>
      </c>
      <c r="K3467" s="19">
        <v>0</v>
      </c>
      <c r="L3467" t="str">
        <f>VLOOKUP(LEFT(A3467,FIND("-",A3467)-1),MASTER!A:C,2,FALSE())</f>
        <v>Gold</v>
      </c>
      <c r="M3467" t="str">
        <f>VLOOKUP(LEFT(A3467,FIND("-",A3467)-1),MASTER!A:C,3,FALSE())</f>
        <v>Sale</v>
      </c>
      <c r="N3467" t="str">
        <f t="shared" si="283"/>
        <v/>
      </c>
      <c r="O3467" t="str">
        <f t="shared" si="284"/>
        <v/>
      </c>
      <c r="P3467">
        <f t="shared" si="285"/>
        <v>0</v>
      </c>
      <c r="Q3467">
        <f t="shared" si="286"/>
        <v>0</v>
      </c>
      <c r="R3467">
        <f t="shared" si="287"/>
        <v>0</v>
      </c>
    </row>
    <row r="3468" spans="1:18" ht="15" customHeight="1">
      <c r="A3468" s="17" t="s">
        <v>324</v>
      </c>
      <c r="B3468" s="17" t="s">
        <v>288</v>
      </c>
      <c r="C3468" s="17" t="s">
        <v>48</v>
      </c>
      <c r="D3468" s="17" t="s">
        <v>53</v>
      </c>
      <c r="E3468" s="96" t="s">
        <v>38</v>
      </c>
      <c r="F3468" s="96" t="s">
        <v>38</v>
      </c>
      <c r="G3468" s="19">
        <v>0</v>
      </c>
      <c r="H3468" s="96" t="s">
        <v>38</v>
      </c>
      <c r="I3468" s="96" t="s">
        <v>38</v>
      </c>
      <c r="J3468" s="19">
        <v>271.43</v>
      </c>
      <c r="K3468" s="19">
        <v>0</v>
      </c>
      <c r="L3468" t="str">
        <f>VLOOKUP(LEFT(A3468,FIND("-",A3468)-1),MASTER!A:C,2,FALSE())</f>
        <v>Gold</v>
      </c>
      <c r="M3468" t="str">
        <f>VLOOKUP(LEFT(A3468,FIND("-",A3468)-1),MASTER!A:C,3,FALSE())</f>
        <v>Sale</v>
      </c>
      <c r="N3468" t="str">
        <f t="shared" si="283"/>
        <v/>
      </c>
      <c r="O3468" t="str">
        <f t="shared" si="284"/>
        <v/>
      </c>
      <c r="P3468">
        <f t="shared" si="285"/>
        <v>0</v>
      </c>
      <c r="Q3468">
        <f t="shared" si="286"/>
        <v>0</v>
      </c>
      <c r="R3468">
        <f t="shared" si="287"/>
        <v>0</v>
      </c>
    </row>
    <row r="3469" spans="1:18" ht="15" customHeight="1">
      <c r="A3469" s="17" t="s">
        <v>324</v>
      </c>
      <c r="B3469" s="17" t="s">
        <v>288</v>
      </c>
      <c r="C3469" s="17" t="s">
        <v>48</v>
      </c>
      <c r="D3469" s="17" t="s">
        <v>60</v>
      </c>
      <c r="E3469" s="96" t="s">
        <v>38</v>
      </c>
      <c r="F3469" s="96" t="s">
        <v>38</v>
      </c>
      <c r="G3469" s="19">
        <v>0</v>
      </c>
      <c r="H3469" s="96" t="s">
        <v>38</v>
      </c>
      <c r="I3469" s="96" t="s">
        <v>38</v>
      </c>
      <c r="J3469" s="19">
        <v>19750.62</v>
      </c>
      <c r="K3469" s="19">
        <v>0</v>
      </c>
      <c r="L3469" t="str">
        <f>VLOOKUP(LEFT(A3469,FIND("-",A3469)-1),MASTER!A:C,2,FALSE())</f>
        <v>Gold</v>
      </c>
      <c r="M3469" t="str">
        <f>VLOOKUP(LEFT(A3469,FIND("-",A3469)-1),MASTER!A:C,3,FALSE())</f>
        <v>Sale</v>
      </c>
      <c r="N3469" t="str">
        <f t="shared" si="283"/>
        <v/>
      </c>
      <c r="O3469" t="str">
        <f t="shared" si="284"/>
        <v/>
      </c>
      <c r="P3469">
        <f t="shared" si="285"/>
        <v>0</v>
      </c>
      <c r="Q3469">
        <f t="shared" si="286"/>
        <v>0</v>
      </c>
      <c r="R3469">
        <f t="shared" si="287"/>
        <v>0</v>
      </c>
    </row>
    <row r="3470" spans="1:18" ht="15" customHeight="1">
      <c r="A3470" s="17" t="s">
        <v>324</v>
      </c>
      <c r="B3470" s="17" t="s">
        <v>288</v>
      </c>
      <c r="C3470" s="17" t="s">
        <v>48</v>
      </c>
      <c r="D3470" s="17" t="s">
        <v>61</v>
      </c>
      <c r="E3470" s="96" t="s">
        <v>38</v>
      </c>
      <c r="F3470" s="96" t="s">
        <v>38</v>
      </c>
      <c r="G3470" s="19">
        <v>0</v>
      </c>
      <c r="H3470" s="96" t="s">
        <v>38</v>
      </c>
      <c r="I3470" s="96" t="s">
        <v>38</v>
      </c>
      <c r="J3470" s="19">
        <v>19750.62</v>
      </c>
      <c r="K3470" s="19">
        <v>0</v>
      </c>
      <c r="L3470" t="str">
        <f>VLOOKUP(LEFT(A3470,FIND("-",A3470)-1),MASTER!A:C,2,FALSE())</f>
        <v>Gold</v>
      </c>
      <c r="M3470" t="str">
        <f>VLOOKUP(LEFT(A3470,FIND("-",A3470)-1),MASTER!A:C,3,FALSE())</f>
        <v>Sale</v>
      </c>
      <c r="N3470" t="str">
        <f t="shared" ref="N3470:N3533" si="288">IF(M3470="SALE",H3470,IF(M3470="Purchase",E3470,"False"))</f>
        <v/>
      </c>
      <c r="O3470" t="str">
        <f t="shared" ref="O3470:O3533" si="289">IF(M3470="SALE",I3470,IF(M3470="Purchase",F3470,"False"))</f>
        <v/>
      </c>
      <c r="P3470">
        <f t="shared" ref="P3470:P3533" si="290">IF(AND(N3470="",O3470=""),0,ROUND(N3470*O3470,3))</f>
        <v>0</v>
      </c>
      <c r="Q3470">
        <f t="shared" ref="Q3470:Q3533" si="291">IF(M3470="SALE",P3470,IF(M3470="Purchase",0,"FALSE"))</f>
        <v>0</v>
      </c>
      <c r="R3470">
        <f t="shared" ref="R3470:R3533" si="292">IF(M3470="Purchase",P3470,IF(M3470="Sale",0,"FALSE"))</f>
        <v>0</v>
      </c>
    </row>
    <row r="3471" spans="1:18" ht="15" customHeight="1">
      <c r="A3471" s="17" t="s">
        <v>324</v>
      </c>
      <c r="B3471" s="17" t="s">
        <v>288</v>
      </c>
      <c r="C3471" s="17" t="s">
        <v>48</v>
      </c>
      <c r="D3471" s="17" t="s">
        <v>60</v>
      </c>
      <c r="E3471" s="96" t="s">
        <v>38</v>
      </c>
      <c r="F3471" s="96" t="s">
        <v>38</v>
      </c>
      <c r="G3471" s="19">
        <v>0</v>
      </c>
      <c r="H3471" s="96" t="s">
        <v>38</v>
      </c>
      <c r="I3471" s="96" t="s">
        <v>38</v>
      </c>
      <c r="J3471" s="19">
        <v>39.619999999999997</v>
      </c>
      <c r="K3471" s="19">
        <v>0</v>
      </c>
      <c r="L3471" t="str">
        <f>VLOOKUP(LEFT(A3471,FIND("-",A3471)-1),MASTER!A:C,2,FALSE())</f>
        <v>Gold</v>
      </c>
      <c r="M3471" t="str">
        <f>VLOOKUP(LEFT(A3471,FIND("-",A3471)-1),MASTER!A:C,3,FALSE())</f>
        <v>Sale</v>
      </c>
      <c r="N3471" t="str">
        <f t="shared" si="288"/>
        <v/>
      </c>
      <c r="O3471" t="str">
        <f t="shared" si="289"/>
        <v/>
      </c>
      <c r="P3471">
        <f t="shared" si="290"/>
        <v>0</v>
      </c>
      <c r="Q3471">
        <f t="shared" si="291"/>
        <v>0</v>
      </c>
      <c r="R3471">
        <f t="shared" si="292"/>
        <v>0</v>
      </c>
    </row>
    <row r="3472" spans="1:18" ht="15" customHeight="1">
      <c r="A3472" s="17" t="s">
        <v>324</v>
      </c>
      <c r="B3472" s="17" t="s">
        <v>288</v>
      </c>
      <c r="C3472" s="17" t="s">
        <v>48</v>
      </c>
      <c r="D3472" s="17" t="s">
        <v>61</v>
      </c>
      <c r="E3472" s="96" t="s">
        <v>38</v>
      </c>
      <c r="F3472" s="96" t="s">
        <v>38</v>
      </c>
      <c r="G3472" s="19">
        <v>0</v>
      </c>
      <c r="H3472" s="96" t="s">
        <v>38</v>
      </c>
      <c r="I3472" s="96" t="s">
        <v>38</v>
      </c>
      <c r="J3472" s="19">
        <v>39.619999999999997</v>
      </c>
      <c r="K3472" s="19">
        <v>0</v>
      </c>
      <c r="L3472" t="str">
        <f>VLOOKUP(LEFT(A3472,FIND("-",A3472)-1),MASTER!A:C,2,FALSE())</f>
        <v>Gold</v>
      </c>
      <c r="M3472" t="str">
        <f>VLOOKUP(LEFT(A3472,FIND("-",A3472)-1),MASTER!A:C,3,FALSE())</f>
        <v>Sale</v>
      </c>
      <c r="N3472" t="str">
        <f t="shared" si="288"/>
        <v/>
      </c>
      <c r="O3472" t="str">
        <f t="shared" si="289"/>
        <v/>
      </c>
      <c r="P3472">
        <f t="shared" si="290"/>
        <v>0</v>
      </c>
      <c r="Q3472">
        <f t="shared" si="291"/>
        <v>0</v>
      </c>
      <c r="R3472">
        <f t="shared" si="292"/>
        <v>0</v>
      </c>
    </row>
    <row r="3473" spans="1:18" ht="15" customHeight="1">
      <c r="A3473" s="17" t="s">
        <v>324</v>
      </c>
      <c r="B3473" s="17" t="s">
        <v>288</v>
      </c>
      <c r="C3473" s="17" t="s">
        <v>48</v>
      </c>
      <c r="D3473" s="17" t="s">
        <v>60</v>
      </c>
      <c r="E3473" s="96" t="s">
        <v>38</v>
      </c>
      <c r="F3473" s="96" t="s">
        <v>38</v>
      </c>
      <c r="G3473" s="19">
        <v>0</v>
      </c>
      <c r="H3473" s="96" t="s">
        <v>38</v>
      </c>
      <c r="I3473" s="96" t="s">
        <v>38</v>
      </c>
      <c r="J3473" s="19">
        <v>2.1</v>
      </c>
      <c r="K3473" s="19">
        <v>0</v>
      </c>
      <c r="L3473" t="str">
        <f>VLOOKUP(LEFT(A3473,FIND("-",A3473)-1),MASTER!A:C,2,FALSE())</f>
        <v>Gold</v>
      </c>
      <c r="M3473" t="str">
        <f>VLOOKUP(LEFT(A3473,FIND("-",A3473)-1),MASTER!A:C,3,FALSE())</f>
        <v>Sale</v>
      </c>
      <c r="N3473" t="str">
        <f t="shared" si="288"/>
        <v/>
      </c>
      <c r="O3473" t="str">
        <f t="shared" si="289"/>
        <v/>
      </c>
      <c r="P3473">
        <f t="shared" si="290"/>
        <v>0</v>
      </c>
      <c r="Q3473">
        <f t="shared" si="291"/>
        <v>0</v>
      </c>
      <c r="R3473">
        <f t="shared" si="292"/>
        <v>0</v>
      </c>
    </row>
    <row r="3474" spans="1:18" ht="15" customHeight="1">
      <c r="A3474" s="17" t="s">
        <v>324</v>
      </c>
      <c r="B3474" s="17" t="s">
        <v>288</v>
      </c>
      <c r="C3474" s="17" t="s">
        <v>48</v>
      </c>
      <c r="D3474" s="17" t="s">
        <v>61</v>
      </c>
      <c r="E3474" s="96" t="s">
        <v>38</v>
      </c>
      <c r="F3474" s="96" t="s">
        <v>38</v>
      </c>
      <c r="G3474" s="19">
        <v>0</v>
      </c>
      <c r="H3474" s="96" t="s">
        <v>38</v>
      </c>
      <c r="I3474" s="96" t="s">
        <v>38</v>
      </c>
      <c r="J3474" s="19">
        <v>2.1</v>
      </c>
      <c r="K3474" s="19">
        <v>0</v>
      </c>
      <c r="L3474" t="str">
        <f>VLOOKUP(LEFT(A3474,FIND("-",A3474)-1),MASTER!A:C,2,FALSE())</f>
        <v>Gold</v>
      </c>
      <c r="M3474" t="str">
        <f>VLOOKUP(LEFT(A3474,FIND("-",A3474)-1),MASTER!A:C,3,FALSE())</f>
        <v>Sale</v>
      </c>
      <c r="N3474" t="str">
        <f t="shared" si="288"/>
        <v/>
      </c>
      <c r="O3474" t="str">
        <f t="shared" si="289"/>
        <v/>
      </c>
      <c r="P3474">
        <f t="shared" si="290"/>
        <v>0</v>
      </c>
      <c r="Q3474">
        <f t="shared" si="291"/>
        <v>0</v>
      </c>
      <c r="R3474">
        <f t="shared" si="292"/>
        <v>0</v>
      </c>
    </row>
    <row r="3475" spans="1:18" ht="15" customHeight="1">
      <c r="A3475" s="17" t="s">
        <v>324</v>
      </c>
      <c r="B3475" s="17" t="s">
        <v>288</v>
      </c>
      <c r="C3475" s="17" t="s">
        <v>48</v>
      </c>
      <c r="D3475" s="17" t="s">
        <v>42</v>
      </c>
      <c r="E3475" s="96" t="s">
        <v>38</v>
      </c>
      <c r="F3475" s="96" t="s">
        <v>38</v>
      </c>
      <c r="G3475" s="19">
        <v>0</v>
      </c>
      <c r="H3475" s="96" t="s">
        <v>38</v>
      </c>
      <c r="I3475" s="96" t="s">
        <v>38</v>
      </c>
      <c r="J3475" s="19">
        <v>0.24</v>
      </c>
      <c r="K3475" s="19">
        <v>0</v>
      </c>
      <c r="L3475" t="str">
        <f>VLOOKUP(LEFT(A3475,FIND("-",A3475)-1),MASTER!A:C,2,FALSE())</f>
        <v>Gold</v>
      </c>
      <c r="M3475" t="str">
        <f>VLOOKUP(LEFT(A3475,FIND("-",A3475)-1),MASTER!A:C,3,FALSE())</f>
        <v>Sale</v>
      </c>
      <c r="N3475" t="str">
        <f t="shared" si="288"/>
        <v/>
      </c>
      <c r="O3475" t="str">
        <f t="shared" si="289"/>
        <v/>
      </c>
      <c r="P3475">
        <f t="shared" si="290"/>
        <v>0</v>
      </c>
      <c r="Q3475">
        <f t="shared" si="291"/>
        <v>0</v>
      </c>
      <c r="R3475">
        <f t="shared" si="292"/>
        <v>0</v>
      </c>
    </row>
    <row r="3476" spans="1:18" ht="15" customHeight="1">
      <c r="A3476" s="17" t="s">
        <v>324</v>
      </c>
      <c r="B3476" s="17" t="s">
        <v>288</v>
      </c>
      <c r="C3476" s="17" t="s">
        <v>48</v>
      </c>
      <c r="D3476" s="17" t="s">
        <v>43</v>
      </c>
      <c r="E3476" s="96" t="s">
        <v>38</v>
      </c>
      <c r="F3476" s="96" t="s">
        <v>38</v>
      </c>
      <c r="G3476" s="19">
        <v>1887751</v>
      </c>
      <c r="H3476" s="96" t="s">
        <v>38</v>
      </c>
      <c r="I3476" s="96" t="s">
        <v>38</v>
      </c>
      <c r="J3476" s="19">
        <v>0</v>
      </c>
      <c r="K3476" s="19">
        <v>0</v>
      </c>
      <c r="L3476" t="str">
        <f>VLOOKUP(LEFT(A3476,FIND("-",A3476)-1),MASTER!A:C,2,FALSE())</f>
        <v>Gold</v>
      </c>
      <c r="M3476" t="str">
        <f>VLOOKUP(LEFT(A3476,FIND("-",A3476)-1),MASTER!A:C,3,FALSE())</f>
        <v>Sale</v>
      </c>
      <c r="N3476" t="str">
        <f t="shared" si="288"/>
        <v/>
      </c>
      <c r="O3476" t="str">
        <f t="shared" si="289"/>
        <v/>
      </c>
      <c r="P3476">
        <f t="shared" si="290"/>
        <v>0</v>
      </c>
      <c r="Q3476">
        <f t="shared" si="291"/>
        <v>0</v>
      </c>
      <c r="R3476">
        <f t="shared" si="292"/>
        <v>0</v>
      </c>
    </row>
    <row r="3477" spans="1:18" ht="15" customHeight="1">
      <c r="A3477" s="17" t="s">
        <v>325</v>
      </c>
      <c r="B3477" s="17" t="s">
        <v>288</v>
      </c>
      <c r="C3477" s="17" t="s">
        <v>48</v>
      </c>
      <c r="D3477" s="17" t="s">
        <v>49</v>
      </c>
      <c r="E3477" s="96" t="s">
        <v>38</v>
      </c>
      <c r="F3477" s="19">
        <v>0</v>
      </c>
      <c r="G3477" s="19">
        <v>0</v>
      </c>
      <c r="H3477" s="97">
        <v>4.5999999999999999E-2</v>
      </c>
      <c r="I3477" s="19">
        <v>6877.63</v>
      </c>
      <c r="J3477" s="19">
        <v>316.37</v>
      </c>
      <c r="K3477" s="19">
        <v>316.37</v>
      </c>
      <c r="L3477" t="str">
        <f>VLOOKUP(LEFT(A3477,FIND("-",A3477)-1),MASTER!A:C,2,FALSE())</f>
        <v>Gold</v>
      </c>
      <c r="M3477" t="str">
        <f>VLOOKUP(LEFT(A3477,FIND("-",A3477)-1),MASTER!A:C,3,FALSE())</f>
        <v>Sale</v>
      </c>
      <c r="N3477">
        <f t="shared" si="288"/>
        <v>4.5999999999999999E-2</v>
      </c>
      <c r="O3477">
        <f t="shared" si="289"/>
        <v>6877.63</v>
      </c>
      <c r="P3477">
        <f t="shared" si="290"/>
        <v>316.37099999999998</v>
      </c>
      <c r="Q3477">
        <f t="shared" si="291"/>
        <v>316.37099999999998</v>
      </c>
      <c r="R3477">
        <f t="shared" si="292"/>
        <v>0</v>
      </c>
    </row>
    <row r="3478" spans="1:18" ht="15" customHeight="1">
      <c r="A3478" s="17" t="s">
        <v>325</v>
      </c>
      <c r="B3478" s="17" t="s">
        <v>288</v>
      </c>
      <c r="C3478" s="17" t="s">
        <v>48</v>
      </c>
      <c r="D3478" s="17" t="s">
        <v>50</v>
      </c>
      <c r="E3478" s="96" t="s">
        <v>38</v>
      </c>
      <c r="F3478" s="96" t="s">
        <v>38</v>
      </c>
      <c r="G3478" s="19">
        <v>0</v>
      </c>
      <c r="H3478" s="96" t="s">
        <v>38</v>
      </c>
      <c r="I3478" s="96" t="s">
        <v>38</v>
      </c>
      <c r="J3478" s="19">
        <v>13.76</v>
      </c>
      <c r="K3478" s="19">
        <v>13.76</v>
      </c>
      <c r="L3478" t="str">
        <f>VLOOKUP(LEFT(A3478,FIND("-",A3478)-1),MASTER!A:C,2,FALSE())</f>
        <v>Gold</v>
      </c>
      <c r="M3478" t="str">
        <f>VLOOKUP(LEFT(A3478,FIND("-",A3478)-1),MASTER!A:C,3,FALSE())</f>
        <v>Sale</v>
      </c>
      <c r="N3478" t="str">
        <f t="shared" si="288"/>
        <v/>
      </c>
      <c r="O3478" t="str">
        <f t="shared" si="289"/>
        <v/>
      </c>
      <c r="P3478">
        <f t="shared" si="290"/>
        <v>0</v>
      </c>
      <c r="Q3478">
        <f t="shared" si="291"/>
        <v>0</v>
      </c>
      <c r="R3478">
        <f t="shared" si="292"/>
        <v>0</v>
      </c>
    </row>
    <row r="3479" spans="1:18" ht="15" customHeight="1">
      <c r="A3479" s="17" t="s">
        <v>325</v>
      </c>
      <c r="B3479" s="17" t="s">
        <v>288</v>
      </c>
      <c r="C3479" s="17" t="s">
        <v>48</v>
      </c>
      <c r="D3479" s="17" t="s">
        <v>52</v>
      </c>
      <c r="E3479" s="96" t="s">
        <v>38</v>
      </c>
      <c r="F3479" s="96" t="s">
        <v>38</v>
      </c>
      <c r="G3479" s="19">
        <v>0</v>
      </c>
      <c r="H3479" s="96" t="s">
        <v>38</v>
      </c>
      <c r="I3479" s="96" t="s">
        <v>38</v>
      </c>
      <c r="J3479" s="19">
        <v>4.75</v>
      </c>
      <c r="K3479" s="19">
        <v>0</v>
      </c>
      <c r="L3479" t="str">
        <f>VLOOKUP(LEFT(A3479,FIND("-",A3479)-1),MASTER!A:C,2,FALSE())</f>
        <v>Gold</v>
      </c>
      <c r="M3479" t="str">
        <f>VLOOKUP(LEFT(A3479,FIND("-",A3479)-1),MASTER!A:C,3,FALSE())</f>
        <v>Sale</v>
      </c>
      <c r="N3479" t="str">
        <f t="shared" si="288"/>
        <v/>
      </c>
      <c r="O3479" t="str">
        <f t="shared" si="289"/>
        <v/>
      </c>
      <c r="P3479">
        <f t="shared" si="290"/>
        <v>0</v>
      </c>
      <c r="Q3479">
        <f t="shared" si="291"/>
        <v>0</v>
      </c>
      <c r="R3479">
        <f t="shared" si="292"/>
        <v>0</v>
      </c>
    </row>
    <row r="3480" spans="1:18" ht="15" customHeight="1">
      <c r="A3480" s="17" t="s">
        <v>325</v>
      </c>
      <c r="B3480" s="17" t="s">
        <v>288</v>
      </c>
      <c r="C3480" s="17" t="s">
        <v>48</v>
      </c>
      <c r="D3480" s="17" t="s">
        <v>53</v>
      </c>
      <c r="E3480" s="96" t="s">
        <v>38</v>
      </c>
      <c r="F3480" s="96" t="s">
        <v>38</v>
      </c>
      <c r="G3480" s="19">
        <v>0</v>
      </c>
      <c r="H3480" s="96" t="s">
        <v>38</v>
      </c>
      <c r="I3480" s="96" t="s">
        <v>38</v>
      </c>
      <c r="J3480" s="19">
        <v>4.75</v>
      </c>
      <c r="K3480" s="19">
        <v>0</v>
      </c>
      <c r="L3480" t="str">
        <f>VLOOKUP(LEFT(A3480,FIND("-",A3480)-1),MASTER!A:C,2,FALSE())</f>
        <v>Gold</v>
      </c>
      <c r="M3480" t="str">
        <f>VLOOKUP(LEFT(A3480,FIND("-",A3480)-1),MASTER!A:C,3,FALSE())</f>
        <v>Sale</v>
      </c>
      <c r="N3480" t="str">
        <f t="shared" si="288"/>
        <v/>
      </c>
      <c r="O3480" t="str">
        <f t="shared" si="289"/>
        <v/>
      </c>
      <c r="P3480">
        <f t="shared" si="290"/>
        <v>0</v>
      </c>
      <c r="Q3480">
        <f t="shared" si="291"/>
        <v>0</v>
      </c>
      <c r="R3480">
        <f t="shared" si="292"/>
        <v>0</v>
      </c>
    </row>
    <row r="3481" spans="1:18" ht="15" customHeight="1">
      <c r="A3481" s="17" t="s">
        <v>325</v>
      </c>
      <c r="B3481" s="17" t="s">
        <v>288</v>
      </c>
      <c r="C3481" s="17" t="s">
        <v>48</v>
      </c>
      <c r="D3481" s="17" t="s">
        <v>52</v>
      </c>
      <c r="E3481" s="96" t="s">
        <v>38</v>
      </c>
      <c r="F3481" s="96" t="s">
        <v>38</v>
      </c>
      <c r="G3481" s="19">
        <v>0</v>
      </c>
      <c r="H3481" s="96" t="s">
        <v>38</v>
      </c>
      <c r="I3481" s="96" t="s">
        <v>38</v>
      </c>
      <c r="J3481" s="19">
        <v>0.21</v>
      </c>
      <c r="K3481" s="19">
        <v>0</v>
      </c>
      <c r="L3481" t="str">
        <f>VLOOKUP(LEFT(A3481,FIND("-",A3481)-1),MASTER!A:C,2,FALSE())</f>
        <v>Gold</v>
      </c>
      <c r="M3481" t="str">
        <f>VLOOKUP(LEFT(A3481,FIND("-",A3481)-1),MASTER!A:C,3,FALSE())</f>
        <v>Sale</v>
      </c>
      <c r="N3481" t="str">
        <f t="shared" si="288"/>
        <v/>
      </c>
      <c r="O3481" t="str">
        <f t="shared" si="289"/>
        <v/>
      </c>
      <c r="P3481">
        <f t="shared" si="290"/>
        <v>0</v>
      </c>
      <c r="Q3481">
        <f t="shared" si="291"/>
        <v>0</v>
      </c>
      <c r="R3481">
        <f t="shared" si="292"/>
        <v>0</v>
      </c>
    </row>
    <row r="3482" spans="1:18" ht="15" customHeight="1">
      <c r="A3482" s="17" t="s">
        <v>325</v>
      </c>
      <c r="B3482" s="17" t="s">
        <v>288</v>
      </c>
      <c r="C3482" s="17" t="s">
        <v>48</v>
      </c>
      <c r="D3482" s="17" t="s">
        <v>53</v>
      </c>
      <c r="E3482" s="96" t="s">
        <v>38</v>
      </c>
      <c r="F3482" s="96" t="s">
        <v>38</v>
      </c>
      <c r="G3482" s="19">
        <v>0</v>
      </c>
      <c r="H3482" s="96" t="s">
        <v>38</v>
      </c>
      <c r="I3482" s="96" t="s">
        <v>38</v>
      </c>
      <c r="J3482" s="19">
        <v>0.21</v>
      </c>
      <c r="K3482" s="19">
        <v>0</v>
      </c>
      <c r="L3482" t="str">
        <f>VLOOKUP(LEFT(A3482,FIND("-",A3482)-1),MASTER!A:C,2,FALSE())</f>
        <v>Gold</v>
      </c>
      <c r="M3482" t="str">
        <f>VLOOKUP(LEFT(A3482,FIND("-",A3482)-1),MASTER!A:C,3,FALSE())</f>
        <v>Sale</v>
      </c>
      <c r="N3482" t="str">
        <f t="shared" si="288"/>
        <v/>
      </c>
      <c r="O3482" t="str">
        <f t="shared" si="289"/>
        <v/>
      </c>
      <c r="P3482">
        <f t="shared" si="290"/>
        <v>0</v>
      </c>
      <c r="Q3482">
        <f t="shared" si="291"/>
        <v>0</v>
      </c>
      <c r="R3482">
        <f t="shared" si="292"/>
        <v>0</v>
      </c>
    </row>
    <row r="3483" spans="1:18" ht="15" customHeight="1">
      <c r="A3483" s="17" t="s">
        <v>325</v>
      </c>
      <c r="B3483" s="17" t="s">
        <v>288</v>
      </c>
      <c r="C3483" s="17" t="s">
        <v>48</v>
      </c>
      <c r="D3483" s="17" t="s">
        <v>42</v>
      </c>
      <c r="E3483" s="96" t="s">
        <v>38</v>
      </c>
      <c r="F3483" s="96" t="s">
        <v>38</v>
      </c>
      <c r="G3483" s="19">
        <v>0.05</v>
      </c>
      <c r="H3483" s="96" t="s">
        <v>38</v>
      </c>
      <c r="I3483" s="96" t="s">
        <v>38</v>
      </c>
      <c r="J3483" s="19">
        <v>0</v>
      </c>
      <c r="K3483" s="19">
        <v>0</v>
      </c>
      <c r="L3483" t="str">
        <f>VLOOKUP(LEFT(A3483,FIND("-",A3483)-1),MASTER!A:C,2,FALSE())</f>
        <v>Gold</v>
      </c>
      <c r="M3483" t="str">
        <f>VLOOKUP(LEFT(A3483,FIND("-",A3483)-1),MASTER!A:C,3,FALSE())</f>
        <v>Sale</v>
      </c>
      <c r="N3483" t="str">
        <f t="shared" si="288"/>
        <v/>
      </c>
      <c r="O3483" t="str">
        <f t="shared" si="289"/>
        <v/>
      </c>
      <c r="P3483">
        <f t="shared" si="290"/>
        <v>0</v>
      </c>
      <c r="Q3483">
        <f t="shared" si="291"/>
        <v>0</v>
      </c>
      <c r="R3483">
        <f t="shared" si="292"/>
        <v>0</v>
      </c>
    </row>
    <row r="3484" spans="1:18" ht="15" customHeight="1">
      <c r="A3484" s="17" t="s">
        <v>325</v>
      </c>
      <c r="B3484" s="17" t="s">
        <v>288</v>
      </c>
      <c r="C3484" s="17" t="s">
        <v>48</v>
      </c>
      <c r="D3484" s="17" t="s">
        <v>43</v>
      </c>
      <c r="E3484" s="96" t="s">
        <v>38</v>
      </c>
      <c r="F3484" s="96" t="s">
        <v>38</v>
      </c>
      <c r="G3484" s="19">
        <v>340</v>
      </c>
      <c r="H3484" s="96" t="s">
        <v>38</v>
      </c>
      <c r="I3484" s="96" t="s">
        <v>38</v>
      </c>
      <c r="J3484" s="19">
        <v>0</v>
      </c>
      <c r="K3484" s="19">
        <v>0</v>
      </c>
      <c r="L3484" t="str">
        <f>VLOOKUP(LEFT(A3484,FIND("-",A3484)-1),MASTER!A:C,2,FALSE())</f>
        <v>Gold</v>
      </c>
      <c r="M3484" t="str">
        <f>VLOOKUP(LEFT(A3484,FIND("-",A3484)-1),MASTER!A:C,3,FALSE())</f>
        <v>Sale</v>
      </c>
      <c r="N3484" t="str">
        <f t="shared" si="288"/>
        <v/>
      </c>
      <c r="O3484" t="str">
        <f t="shared" si="289"/>
        <v/>
      </c>
      <c r="P3484">
        <f t="shared" si="290"/>
        <v>0</v>
      </c>
      <c r="Q3484">
        <f t="shared" si="291"/>
        <v>0</v>
      </c>
      <c r="R3484">
        <f t="shared" si="292"/>
        <v>0</v>
      </c>
    </row>
    <row r="3485" spans="1:18" ht="15" customHeight="1">
      <c r="A3485" s="17" t="s">
        <v>326</v>
      </c>
      <c r="B3485" s="17" t="s">
        <v>288</v>
      </c>
      <c r="C3485" s="17" t="s">
        <v>48</v>
      </c>
      <c r="D3485" s="17" t="s">
        <v>49</v>
      </c>
      <c r="E3485" s="96" t="s">
        <v>38</v>
      </c>
      <c r="F3485" s="19">
        <v>0</v>
      </c>
      <c r="G3485" s="19">
        <v>0</v>
      </c>
      <c r="H3485" s="97">
        <v>3.036</v>
      </c>
      <c r="I3485" s="19">
        <v>6877.63</v>
      </c>
      <c r="J3485" s="19">
        <v>20880.490000000002</v>
      </c>
      <c r="K3485" s="19">
        <v>20880.490000000002</v>
      </c>
      <c r="L3485" t="str">
        <f>VLOOKUP(LEFT(A3485,FIND("-",A3485)-1),MASTER!A:C,2,FALSE())</f>
        <v>Gold</v>
      </c>
      <c r="M3485" t="str">
        <f>VLOOKUP(LEFT(A3485,FIND("-",A3485)-1),MASTER!A:C,3,FALSE())</f>
        <v>Sale</v>
      </c>
      <c r="N3485">
        <f t="shared" si="288"/>
        <v>3.036</v>
      </c>
      <c r="O3485">
        <f t="shared" si="289"/>
        <v>6877.63</v>
      </c>
      <c r="P3485">
        <f t="shared" si="290"/>
        <v>20880.485000000001</v>
      </c>
      <c r="Q3485">
        <f t="shared" si="291"/>
        <v>20880.485000000001</v>
      </c>
      <c r="R3485">
        <f t="shared" si="292"/>
        <v>0</v>
      </c>
    </row>
    <row r="3486" spans="1:18" ht="15" customHeight="1">
      <c r="A3486" s="17" t="s">
        <v>326</v>
      </c>
      <c r="B3486" s="17" t="s">
        <v>288</v>
      </c>
      <c r="C3486" s="17" t="s">
        <v>48</v>
      </c>
      <c r="D3486" s="17" t="s">
        <v>50</v>
      </c>
      <c r="E3486" s="96" t="s">
        <v>38</v>
      </c>
      <c r="F3486" s="96" t="s">
        <v>38</v>
      </c>
      <c r="G3486" s="19">
        <v>0</v>
      </c>
      <c r="H3486" s="96" t="s">
        <v>38</v>
      </c>
      <c r="I3486" s="96" t="s">
        <v>38</v>
      </c>
      <c r="J3486" s="19">
        <v>962.87</v>
      </c>
      <c r="K3486" s="19">
        <v>962.87</v>
      </c>
      <c r="L3486" t="str">
        <f>VLOOKUP(LEFT(A3486,FIND("-",A3486)-1),MASTER!A:C,2,FALSE())</f>
        <v>Gold</v>
      </c>
      <c r="M3486" t="str">
        <f>VLOOKUP(LEFT(A3486,FIND("-",A3486)-1),MASTER!A:C,3,FALSE())</f>
        <v>Sale</v>
      </c>
      <c r="N3486" t="str">
        <f t="shared" si="288"/>
        <v/>
      </c>
      <c r="O3486" t="str">
        <f t="shared" si="289"/>
        <v/>
      </c>
      <c r="P3486">
        <f t="shared" si="290"/>
        <v>0</v>
      </c>
      <c r="Q3486">
        <f t="shared" si="291"/>
        <v>0</v>
      </c>
      <c r="R3486">
        <f t="shared" si="292"/>
        <v>0</v>
      </c>
    </row>
    <row r="3487" spans="1:18" ht="15" customHeight="1">
      <c r="A3487" s="17" t="s">
        <v>326</v>
      </c>
      <c r="B3487" s="17" t="s">
        <v>288</v>
      </c>
      <c r="C3487" s="17" t="s">
        <v>48</v>
      </c>
      <c r="D3487" s="17" t="s">
        <v>52</v>
      </c>
      <c r="E3487" s="96" t="s">
        <v>38</v>
      </c>
      <c r="F3487" s="96" t="s">
        <v>38</v>
      </c>
      <c r="G3487" s="19">
        <v>0</v>
      </c>
      <c r="H3487" s="96" t="s">
        <v>38</v>
      </c>
      <c r="I3487" s="96" t="s">
        <v>38</v>
      </c>
      <c r="J3487" s="19">
        <v>313.20999999999998</v>
      </c>
      <c r="K3487" s="19">
        <v>0</v>
      </c>
      <c r="L3487" t="str">
        <f>VLOOKUP(LEFT(A3487,FIND("-",A3487)-1),MASTER!A:C,2,FALSE())</f>
        <v>Gold</v>
      </c>
      <c r="M3487" t="str">
        <f>VLOOKUP(LEFT(A3487,FIND("-",A3487)-1),MASTER!A:C,3,FALSE())</f>
        <v>Sale</v>
      </c>
      <c r="N3487" t="str">
        <f t="shared" si="288"/>
        <v/>
      </c>
      <c r="O3487" t="str">
        <f t="shared" si="289"/>
        <v/>
      </c>
      <c r="P3487">
        <f t="shared" si="290"/>
        <v>0</v>
      </c>
      <c r="Q3487">
        <f t="shared" si="291"/>
        <v>0</v>
      </c>
      <c r="R3487">
        <f t="shared" si="292"/>
        <v>0</v>
      </c>
    </row>
    <row r="3488" spans="1:18" ht="15" customHeight="1">
      <c r="A3488" s="17" t="s">
        <v>326</v>
      </c>
      <c r="B3488" s="17" t="s">
        <v>288</v>
      </c>
      <c r="C3488" s="17" t="s">
        <v>48</v>
      </c>
      <c r="D3488" s="17" t="s">
        <v>53</v>
      </c>
      <c r="E3488" s="96" t="s">
        <v>38</v>
      </c>
      <c r="F3488" s="96" t="s">
        <v>38</v>
      </c>
      <c r="G3488" s="19">
        <v>0</v>
      </c>
      <c r="H3488" s="96" t="s">
        <v>38</v>
      </c>
      <c r="I3488" s="96" t="s">
        <v>38</v>
      </c>
      <c r="J3488" s="19">
        <v>313.20999999999998</v>
      </c>
      <c r="K3488" s="19">
        <v>0</v>
      </c>
      <c r="L3488" t="str">
        <f>VLOOKUP(LEFT(A3488,FIND("-",A3488)-1),MASTER!A:C,2,FALSE())</f>
        <v>Gold</v>
      </c>
      <c r="M3488" t="str">
        <f>VLOOKUP(LEFT(A3488,FIND("-",A3488)-1),MASTER!A:C,3,FALSE())</f>
        <v>Sale</v>
      </c>
      <c r="N3488" t="str">
        <f t="shared" si="288"/>
        <v/>
      </c>
      <c r="O3488" t="str">
        <f t="shared" si="289"/>
        <v/>
      </c>
      <c r="P3488">
        <f t="shared" si="290"/>
        <v>0</v>
      </c>
      <c r="Q3488">
        <f t="shared" si="291"/>
        <v>0</v>
      </c>
      <c r="R3488">
        <f t="shared" si="292"/>
        <v>0</v>
      </c>
    </row>
    <row r="3489" spans="1:18" ht="15" customHeight="1">
      <c r="A3489" s="17" t="s">
        <v>326</v>
      </c>
      <c r="B3489" s="17" t="s">
        <v>288</v>
      </c>
      <c r="C3489" s="17" t="s">
        <v>48</v>
      </c>
      <c r="D3489" s="17" t="s">
        <v>52</v>
      </c>
      <c r="E3489" s="96" t="s">
        <v>38</v>
      </c>
      <c r="F3489" s="96" t="s">
        <v>38</v>
      </c>
      <c r="G3489" s="19">
        <v>0</v>
      </c>
      <c r="H3489" s="96" t="s">
        <v>38</v>
      </c>
      <c r="I3489" s="96" t="s">
        <v>38</v>
      </c>
      <c r="J3489" s="19">
        <v>14.44</v>
      </c>
      <c r="K3489" s="19">
        <v>0</v>
      </c>
      <c r="L3489" t="str">
        <f>VLOOKUP(LEFT(A3489,FIND("-",A3489)-1),MASTER!A:C,2,FALSE())</f>
        <v>Gold</v>
      </c>
      <c r="M3489" t="str">
        <f>VLOOKUP(LEFT(A3489,FIND("-",A3489)-1),MASTER!A:C,3,FALSE())</f>
        <v>Sale</v>
      </c>
      <c r="N3489" t="str">
        <f t="shared" si="288"/>
        <v/>
      </c>
      <c r="O3489" t="str">
        <f t="shared" si="289"/>
        <v/>
      </c>
      <c r="P3489">
        <f t="shared" si="290"/>
        <v>0</v>
      </c>
      <c r="Q3489">
        <f t="shared" si="291"/>
        <v>0</v>
      </c>
      <c r="R3489">
        <f t="shared" si="292"/>
        <v>0</v>
      </c>
    </row>
    <row r="3490" spans="1:18" ht="15" customHeight="1">
      <c r="A3490" s="17" t="s">
        <v>326</v>
      </c>
      <c r="B3490" s="17" t="s">
        <v>288</v>
      </c>
      <c r="C3490" s="17" t="s">
        <v>48</v>
      </c>
      <c r="D3490" s="17" t="s">
        <v>53</v>
      </c>
      <c r="E3490" s="96" t="s">
        <v>38</v>
      </c>
      <c r="F3490" s="96" t="s">
        <v>38</v>
      </c>
      <c r="G3490" s="19">
        <v>0</v>
      </c>
      <c r="H3490" s="96" t="s">
        <v>38</v>
      </c>
      <c r="I3490" s="96" t="s">
        <v>38</v>
      </c>
      <c r="J3490" s="19">
        <v>14.44</v>
      </c>
      <c r="K3490" s="19">
        <v>0</v>
      </c>
      <c r="L3490" t="str">
        <f>VLOOKUP(LEFT(A3490,FIND("-",A3490)-1),MASTER!A:C,2,FALSE())</f>
        <v>Gold</v>
      </c>
      <c r="M3490" t="str">
        <f>VLOOKUP(LEFT(A3490,FIND("-",A3490)-1),MASTER!A:C,3,FALSE())</f>
        <v>Sale</v>
      </c>
      <c r="N3490" t="str">
        <f t="shared" si="288"/>
        <v/>
      </c>
      <c r="O3490" t="str">
        <f t="shared" si="289"/>
        <v/>
      </c>
      <c r="P3490">
        <f t="shared" si="290"/>
        <v>0</v>
      </c>
      <c r="Q3490">
        <f t="shared" si="291"/>
        <v>0</v>
      </c>
      <c r="R3490">
        <f t="shared" si="292"/>
        <v>0</v>
      </c>
    </row>
    <row r="3491" spans="1:18" ht="15" customHeight="1">
      <c r="A3491" s="17" t="s">
        <v>326</v>
      </c>
      <c r="B3491" s="17" t="s">
        <v>288</v>
      </c>
      <c r="C3491" s="17" t="s">
        <v>48</v>
      </c>
      <c r="D3491" s="17" t="s">
        <v>42</v>
      </c>
      <c r="E3491" s="96" t="s">
        <v>38</v>
      </c>
      <c r="F3491" s="96" t="s">
        <v>38</v>
      </c>
      <c r="G3491" s="19">
        <v>0</v>
      </c>
      <c r="H3491" s="96" t="s">
        <v>38</v>
      </c>
      <c r="I3491" s="96" t="s">
        <v>38</v>
      </c>
      <c r="J3491" s="19">
        <v>0.34</v>
      </c>
      <c r="K3491" s="19">
        <v>0</v>
      </c>
      <c r="L3491" t="str">
        <f>VLOOKUP(LEFT(A3491,FIND("-",A3491)-1),MASTER!A:C,2,FALSE())</f>
        <v>Gold</v>
      </c>
      <c r="M3491" t="str">
        <f>VLOOKUP(LEFT(A3491,FIND("-",A3491)-1),MASTER!A:C,3,FALSE())</f>
        <v>Sale</v>
      </c>
      <c r="N3491" t="str">
        <f t="shared" si="288"/>
        <v/>
      </c>
      <c r="O3491" t="str">
        <f t="shared" si="289"/>
        <v/>
      </c>
      <c r="P3491">
        <f t="shared" si="290"/>
        <v>0</v>
      </c>
      <c r="Q3491">
        <f t="shared" si="291"/>
        <v>0</v>
      </c>
      <c r="R3491">
        <f t="shared" si="292"/>
        <v>0</v>
      </c>
    </row>
    <row r="3492" spans="1:18" ht="15" customHeight="1">
      <c r="A3492" s="17" t="s">
        <v>326</v>
      </c>
      <c r="B3492" s="17" t="s">
        <v>288</v>
      </c>
      <c r="C3492" s="17" t="s">
        <v>48</v>
      </c>
      <c r="D3492" s="17" t="s">
        <v>43</v>
      </c>
      <c r="E3492" s="96" t="s">
        <v>38</v>
      </c>
      <c r="F3492" s="96" t="s">
        <v>38</v>
      </c>
      <c r="G3492" s="19">
        <v>22499</v>
      </c>
      <c r="H3492" s="96" t="s">
        <v>38</v>
      </c>
      <c r="I3492" s="96" t="s">
        <v>38</v>
      </c>
      <c r="J3492" s="19">
        <v>0</v>
      </c>
      <c r="K3492" s="19">
        <v>0</v>
      </c>
      <c r="L3492" t="str">
        <f>VLOOKUP(LEFT(A3492,FIND("-",A3492)-1),MASTER!A:C,2,FALSE())</f>
        <v>Gold</v>
      </c>
      <c r="M3492" t="str">
        <f>VLOOKUP(LEFT(A3492,FIND("-",A3492)-1),MASTER!A:C,3,FALSE())</f>
        <v>Sale</v>
      </c>
      <c r="N3492" t="str">
        <f t="shared" si="288"/>
        <v/>
      </c>
      <c r="O3492" t="str">
        <f t="shared" si="289"/>
        <v/>
      </c>
      <c r="P3492">
        <f t="shared" si="290"/>
        <v>0</v>
      </c>
      <c r="Q3492">
        <f t="shared" si="291"/>
        <v>0</v>
      </c>
      <c r="R3492">
        <f t="shared" si="292"/>
        <v>0</v>
      </c>
    </row>
    <row r="3493" spans="1:18" ht="15" customHeight="1">
      <c r="A3493" s="17" t="s">
        <v>448</v>
      </c>
      <c r="B3493" s="17" t="s">
        <v>288</v>
      </c>
      <c r="C3493" s="17" t="s">
        <v>113</v>
      </c>
      <c r="D3493" s="17" t="s">
        <v>124</v>
      </c>
      <c r="E3493" s="96" t="s">
        <v>38</v>
      </c>
      <c r="F3493" s="19">
        <v>0</v>
      </c>
      <c r="G3493" s="19">
        <v>0</v>
      </c>
      <c r="H3493" s="97">
        <v>0</v>
      </c>
      <c r="I3493" s="19">
        <v>0.01</v>
      </c>
      <c r="J3493" s="19">
        <v>150579</v>
      </c>
      <c r="K3493" s="19">
        <v>150579</v>
      </c>
      <c r="L3493" t="str">
        <f>VLOOKUP(LEFT(A3493,FIND("-",A3493)-1),MASTER!A:C,2,FALSE())</f>
        <v>Stones</v>
      </c>
      <c r="M3493" t="str">
        <f>VLOOKUP(LEFT(A3493,FIND("-",A3493)-1),MASTER!A:C,3,FALSE())</f>
        <v>Sale</v>
      </c>
      <c r="N3493">
        <f t="shared" si="288"/>
        <v>0</v>
      </c>
      <c r="O3493">
        <f t="shared" si="289"/>
        <v>0.01</v>
      </c>
      <c r="P3493">
        <f t="shared" si="290"/>
        <v>0</v>
      </c>
      <c r="Q3493">
        <f t="shared" si="291"/>
        <v>0</v>
      </c>
      <c r="R3493">
        <f t="shared" si="292"/>
        <v>0</v>
      </c>
    </row>
    <row r="3494" spans="1:18" ht="15" customHeight="1">
      <c r="A3494" s="17" t="s">
        <v>448</v>
      </c>
      <c r="B3494" s="17" t="s">
        <v>288</v>
      </c>
      <c r="C3494" s="17" t="s">
        <v>113</v>
      </c>
      <c r="D3494" s="17" t="s">
        <v>125</v>
      </c>
      <c r="E3494" s="96" t="s">
        <v>38</v>
      </c>
      <c r="F3494" s="96" t="s">
        <v>38</v>
      </c>
      <c r="G3494" s="19">
        <v>0</v>
      </c>
      <c r="H3494" s="96" t="s">
        <v>38</v>
      </c>
      <c r="I3494" s="96" t="s">
        <v>38</v>
      </c>
      <c r="J3494" s="19">
        <v>188.22</v>
      </c>
      <c r="K3494" s="19">
        <v>0</v>
      </c>
      <c r="L3494" t="str">
        <f>VLOOKUP(LEFT(A3494,FIND("-",A3494)-1),MASTER!A:C,2,FALSE())</f>
        <v>Stones</v>
      </c>
      <c r="M3494" t="str">
        <f>VLOOKUP(LEFT(A3494,FIND("-",A3494)-1),MASTER!A:C,3,FALSE())</f>
        <v>Sale</v>
      </c>
      <c r="N3494" t="str">
        <f t="shared" si="288"/>
        <v/>
      </c>
      <c r="O3494" t="str">
        <f t="shared" si="289"/>
        <v/>
      </c>
      <c r="P3494">
        <f t="shared" si="290"/>
        <v>0</v>
      </c>
      <c r="Q3494">
        <f t="shared" si="291"/>
        <v>0</v>
      </c>
      <c r="R3494">
        <f t="shared" si="292"/>
        <v>0</v>
      </c>
    </row>
    <row r="3495" spans="1:18" ht="15" customHeight="1">
      <c r="A3495" s="17" t="s">
        <v>448</v>
      </c>
      <c r="B3495" s="17" t="s">
        <v>288</v>
      </c>
      <c r="C3495" s="17" t="s">
        <v>113</v>
      </c>
      <c r="D3495" s="17" t="s">
        <v>126</v>
      </c>
      <c r="E3495" s="96" t="s">
        <v>38</v>
      </c>
      <c r="F3495" s="96" t="s">
        <v>38</v>
      </c>
      <c r="G3495" s="19">
        <v>0</v>
      </c>
      <c r="H3495" s="96" t="s">
        <v>38</v>
      </c>
      <c r="I3495" s="96" t="s">
        <v>38</v>
      </c>
      <c r="J3495" s="19">
        <v>188.22</v>
      </c>
      <c r="K3495" s="19">
        <v>0</v>
      </c>
      <c r="L3495" t="str">
        <f>VLOOKUP(LEFT(A3495,FIND("-",A3495)-1),MASTER!A:C,2,FALSE())</f>
        <v>Stones</v>
      </c>
      <c r="M3495" t="str">
        <f>VLOOKUP(LEFT(A3495,FIND("-",A3495)-1),MASTER!A:C,3,FALSE())</f>
        <v>Sale</v>
      </c>
      <c r="N3495" t="str">
        <f t="shared" si="288"/>
        <v/>
      </c>
      <c r="O3495" t="str">
        <f t="shared" si="289"/>
        <v/>
      </c>
      <c r="P3495">
        <f t="shared" si="290"/>
        <v>0</v>
      </c>
      <c r="Q3495">
        <f t="shared" si="291"/>
        <v>0</v>
      </c>
      <c r="R3495">
        <f t="shared" si="292"/>
        <v>0</v>
      </c>
    </row>
    <row r="3496" spans="1:18" ht="15" customHeight="1">
      <c r="A3496" s="17" t="s">
        <v>448</v>
      </c>
      <c r="B3496" s="17" t="s">
        <v>288</v>
      </c>
      <c r="C3496" s="17" t="s">
        <v>113</v>
      </c>
      <c r="D3496" s="17" t="s">
        <v>42</v>
      </c>
      <c r="E3496" s="96" t="s">
        <v>38</v>
      </c>
      <c r="F3496" s="96" t="s">
        <v>38</v>
      </c>
      <c r="G3496" s="19">
        <v>0.44</v>
      </c>
      <c r="H3496" s="96" t="s">
        <v>38</v>
      </c>
      <c r="I3496" s="96" t="s">
        <v>38</v>
      </c>
      <c r="J3496" s="19">
        <v>0</v>
      </c>
      <c r="K3496" s="19">
        <v>0</v>
      </c>
      <c r="L3496" t="str">
        <f>VLOOKUP(LEFT(A3496,FIND("-",A3496)-1),MASTER!A:C,2,FALSE())</f>
        <v>Stones</v>
      </c>
      <c r="M3496" t="str">
        <f>VLOOKUP(LEFT(A3496,FIND("-",A3496)-1),MASTER!A:C,3,FALSE())</f>
        <v>Sale</v>
      </c>
      <c r="N3496" t="str">
        <f t="shared" si="288"/>
        <v/>
      </c>
      <c r="O3496" t="str">
        <f t="shared" si="289"/>
        <v/>
      </c>
      <c r="P3496">
        <f t="shared" si="290"/>
        <v>0</v>
      </c>
      <c r="Q3496">
        <f t="shared" si="291"/>
        <v>0</v>
      </c>
      <c r="R3496">
        <f t="shared" si="292"/>
        <v>0</v>
      </c>
    </row>
    <row r="3497" spans="1:18" ht="15" customHeight="1">
      <c r="A3497" s="17" t="s">
        <v>448</v>
      </c>
      <c r="B3497" s="17" t="s">
        <v>288</v>
      </c>
      <c r="C3497" s="17" t="s">
        <v>113</v>
      </c>
      <c r="D3497" s="17" t="s">
        <v>43</v>
      </c>
      <c r="E3497" s="96" t="s">
        <v>38</v>
      </c>
      <c r="F3497" s="96" t="s">
        <v>38</v>
      </c>
      <c r="G3497" s="19">
        <v>150955</v>
      </c>
      <c r="H3497" s="96" t="s">
        <v>38</v>
      </c>
      <c r="I3497" s="96" t="s">
        <v>38</v>
      </c>
      <c r="J3497" s="19">
        <v>0</v>
      </c>
      <c r="K3497" s="19">
        <v>0</v>
      </c>
      <c r="L3497" t="str">
        <f>VLOOKUP(LEFT(A3497,FIND("-",A3497)-1),MASTER!A:C,2,FALSE())</f>
        <v>Stones</v>
      </c>
      <c r="M3497" t="str">
        <f>VLOOKUP(LEFT(A3497,FIND("-",A3497)-1),MASTER!A:C,3,FALSE())</f>
        <v>Sale</v>
      </c>
      <c r="N3497" t="str">
        <f t="shared" si="288"/>
        <v/>
      </c>
      <c r="O3497" t="str">
        <f t="shared" si="289"/>
        <v/>
      </c>
      <c r="P3497">
        <f t="shared" si="290"/>
        <v>0</v>
      </c>
      <c r="Q3497">
        <f t="shared" si="291"/>
        <v>0</v>
      </c>
      <c r="R3497">
        <f t="shared" si="292"/>
        <v>0</v>
      </c>
    </row>
    <row r="3498" spans="1:18" ht="15" customHeight="1">
      <c r="A3498" s="98" t="s">
        <v>309</v>
      </c>
      <c r="B3498" s="98" t="s">
        <v>288</v>
      </c>
      <c r="C3498" s="98" t="s">
        <v>91</v>
      </c>
      <c r="D3498" s="98" t="s">
        <v>49</v>
      </c>
      <c r="E3498" s="101" t="s">
        <v>38</v>
      </c>
      <c r="F3498" s="100">
        <v>0</v>
      </c>
      <c r="G3498" s="100">
        <v>0</v>
      </c>
      <c r="H3498" s="99">
        <v>166.333</v>
      </c>
      <c r="I3498" s="100">
        <v>6877.63</v>
      </c>
      <c r="J3498" s="100">
        <v>1143876.6100000001</v>
      </c>
      <c r="K3498" s="100">
        <v>1143876.6100000001</v>
      </c>
      <c r="L3498" s="37" t="str">
        <f>VLOOKUP(LEFT(A3498,FIND("-",A3498)-1),MASTER!A:C,2,FALSE())</f>
        <v>Diamond</v>
      </c>
      <c r="M3498" s="37" t="str">
        <f>VLOOKUP(LEFT(A3498,FIND("-",A3498)-1),MASTER!A:C,3,FALSE())</f>
        <v>Sale</v>
      </c>
      <c r="N3498" s="37">
        <f t="shared" si="288"/>
        <v>166.333</v>
      </c>
      <c r="O3498" s="37">
        <f t="shared" si="289"/>
        <v>6877.63</v>
      </c>
      <c r="P3498" s="37">
        <f t="shared" si="290"/>
        <v>1143976.831</v>
      </c>
      <c r="Q3498" s="37">
        <f t="shared" si="291"/>
        <v>1143976.831</v>
      </c>
      <c r="R3498" s="37">
        <f t="shared" si="292"/>
        <v>0</v>
      </c>
    </row>
    <row r="3499" spans="1:18" ht="15" customHeight="1">
      <c r="A3499" s="17" t="s">
        <v>309</v>
      </c>
      <c r="B3499" s="17" t="s">
        <v>288</v>
      </c>
      <c r="C3499" s="17" t="s">
        <v>91</v>
      </c>
      <c r="D3499" s="17" t="s">
        <v>92</v>
      </c>
      <c r="E3499" s="96" t="s">
        <v>38</v>
      </c>
      <c r="F3499" s="96" t="s">
        <v>38</v>
      </c>
      <c r="G3499" s="19">
        <v>0</v>
      </c>
      <c r="H3499" s="96" t="s">
        <v>38</v>
      </c>
      <c r="I3499" s="96" t="s">
        <v>38</v>
      </c>
      <c r="J3499" s="19">
        <v>513285</v>
      </c>
      <c r="K3499" s="19">
        <v>513285</v>
      </c>
      <c r="L3499" t="str">
        <f>VLOOKUP(LEFT(A3499,FIND("-",A3499)-1),MASTER!A:C,2,FALSE())</f>
        <v>Diamond</v>
      </c>
      <c r="M3499" t="str">
        <f>VLOOKUP(LEFT(A3499,FIND("-",A3499)-1),MASTER!A:C,3,FALSE())</f>
        <v>Sale</v>
      </c>
      <c r="N3499" t="str">
        <f t="shared" si="288"/>
        <v/>
      </c>
      <c r="O3499" t="str">
        <f t="shared" si="289"/>
        <v/>
      </c>
      <c r="P3499">
        <f t="shared" si="290"/>
        <v>0</v>
      </c>
      <c r="Q3499">
        <f t="shared" si="291"/>
        <v>0</v>
      </c>
      <c r="R3499">
        <f t="shared" si="292"/>
        <v>0</v>
      </c>
    </row>
    <row r="3500" spans="1:18" ht="15" customHeight="1">
      <c r="A3500" s="17" t="s">
        <v>309</v>
      </c>
      <c r="B3500" s="17" t="s">
        <v>288</v>
      </c>
      <c r="C3500" s="17" t="s">
        <v>91</v>
      </c>
      <c r="D3500" s="17" t="s">
        <v>50</v>
      </c>
      <c r="E3500" s="96" t="s">
        <v>38</v>
      </c>
      <c r="F3500" s="96" t="s">
        <v>38</v>
      </c>
      <c r="G3500" s="19">
        <v>0</v>
      </c>
      <c r="H3500" s="96" t="s">
        <v>38</v>
      </c>
      <c r="I3500" s="96" t="s">
        <v>38</v>
      </c>
      <c r="J3500" s="19">
        <v>165042.5</v>
      </c>
      <c r="K3500" s="19">
        <v>165042.5</v>
      </c>
      <c r="L3500" t="str">
        <f>VLOOKUP(LEFT(A3500,FIND("-",A3500)-1),MASTER!A:C,2,FALSE())</f>
        <v>Diamond</v>
      </c>
      <c r="M3500" t="str">
        <f>VLOOKUP(LEFT(A3500,FIND("-",A3500)-1),MASTER!A:C,3,FALSE())</f>
        <v>Sale</v>
      </c>
      <c r="N3500" t="str">
        <f t="shared" si="288"/>
        <v/>
      </c>
      <c r="O3500" t="str">
        <f t="shared" si="289"/>
        <v/>
      </c>
      <c r="P3500">
        <f t="shared" si="290"/>
        <v>0</v>
      </c>
      <c r="Q3500">
        <f t="shared" si="291"/>
        <v>0</v>
      </c>
      <c r="R3500">
        <f t="shared" si="292"/>
        <v>0</v>
      </c>
    </row>
    <row r="3501" spans="1:18" ht="15" customHeight="1">
      <c r="A3501" s="17" t="s">
        <v>309</v>
      </c>
      <c r="B3501" s="17" t="s">
        <v>288</v>
      </c>
      <c r="C3501" s="17" t="s">
        <v>91</v>
      </c>
      <c r="D3501" s="17" t="s">
        <v>52</v>
      </c>
      <c r="E3501" s="96" t="s">
        <v>38</v>
      </c>
      <c r="F3501" s="96" t="s">
        <v>38</v>
      </c>
      <c r="G3501" s="19">
        <v>0</v>
      </c>
      <c r="H3501" s="96" t="s">
        <v>38</v>
      </c>
      <c r="I3501" s="96" t="s">
        <v>38</v>
      </c>
      <c r="J3501" s="19">
        <v>17158.150000000001</v>
      </c>
      <c r="K3501" s="19">
        <v>0</v>
      </c>
      <c r="L3501" t="str">
        <f>VLOOKUP(LEFT(A3501,FIND("-",A3501)-1),MASTER!A:C,2,FALSE())</f>
        <v>Diamond</v>
      </c>
      <c r="M3501" t="str">
        <f>VLOOKUP(LEFT(A3501,FIND("-",A3501)-1),MASTER!A:C,3,FALSE())</f>
        <v>Sale</v>
      </c>
      <c r="N3501" t="str">
        <f t="shared" si="288"/>
        <v/>
      </c>
      <c r="O3501" t="str">
        <f t="shared" si="289"/>
        <v/>
      </c>
      <c r="P3501">
        <f t="shared" si="290"/>
        <v>0</v>
      </c>
      <c r="Q3501">
        <f t="shared" si="291"/>
        <v>0</v>
      </c>
      <c r="R3501">
        <f t="shared" si="292"/>
        <v>0</v>
      </c>
    </row>
    <row r="3502" spans="1:18" ht="15" customHeight="1">
      <c r="A3502" s="17" t="s">
        <v>309</v>
      </c>
      <c r="B3502" s="17" t="s">
        <v>288</v>
      </c>
      <c r="C3502" s="17" t="s">
        <v>91</v>
      </c>
      <c r="D3502" s="17" t="s">
        <v>53</v>
      </c>
      <c r="E3502" s="96" t="s">
        <v>38</v>
      </c>
      <c r="F3502" s="96" t="s">
        <v>38</v>
      </c>
      <c r="G3502" s="19">
        <v>0</v>
      </c>
      <c r="H3502" s="96" t="s">
        <v>38</v>
      </c>
      <c r="I3502" s="96" t="s">
        <v>38</v>
      </c>
      <c r="J3502" s="19">
        <v>17158.150000000001</v>
      </c>
      <c r="K3502" s="19">
        <v>0</v>
      </c>
      <c r="L3502" t="str">
        <f>VLOOKUP(LEFT(A3502,FIND("-",A3502)-1),MASTER!A:C,2,FALSE())</f>
        <v>Diamond</v>
      </c>
      <c r="M3502" t="str">
        <f>VLOOKUP(LEFT(A3502,FIND("-",A3502)-1),MASTER!A:C,3,FALSE())</f>
        <v>Sale</v>
      </c>
      <c r="N3502" t="str">
        <f t="shared" si="288"/>
        <v/>
      </c>
      <c r="O3502" t="str">
        <f t="shared" si="289"/>
        <v/>
      </c>
      <c r="P3502">
        <f t="shared" si="290"/>
        <v>0</v>
      </c>
      <c r="Q3502">
        <f t="shared" si="291"/>
        <v>0</v>
      </c>
      <c r="R3502">
        <f t="shared" si="292"/>
        <v>0</v>
      </c>
    </row>
    <row r="3503" spans="1:18" ht="15" customHeight="1">
      <c r="A3503" s="17" t="s">
        <v>309</v>
      </c>
      <c r="B3503" s="17" t="s">
        <v>288</v>
      </c>
      <c r="C3503" s="17" t="s">
        <v>91</v>
      </c>
      <c r="D3503" s="17" t="s">
        <v>93</v>
      </c>
      <c r="E3503" s="96" t="s">
        <v>38</v>
      </c>
      <c r="F3503" s="96" t="s">
        <v>38</v>
      </c>
      <c r="G3503" s="19">
        <v>0</v>
      </c>
      <c r="H3503" s="96" t="s">
        <v>38</v>
      </c>
      <c r="I3503" s="96" t="s">
        <v>38</v>
      </c>
      <c r="J3503" s="19">
        <v>7699.28</v>
      </c>
      <c r="K3503" s="19">
        <v>0</v>
      </c>
      <c r="L3503" t="str">
        <f>VLOOKUP(LEFT(A3503,FIND("-",A3503)-1),MASTER!A:C,2,FALSE())</f>
        <v>Diamond</v>
      </c>
      <c r="M3503" t="str">
        <f>VLOOKUP(LEFT(A3503,FIND("-",A3503)-1),MASTER!A:C,3,FALSE())</f>
        <v>Sale</v>
      </c>
      <c r="N3503" t="str">
        <f t="shared" si="288"/>
        <v/>
      </c>
      <c r="O3503" t="str">
        <f t="shared" si="289"/>
        <v/>
      </c>
      <c r="P3503">
        <f t="shared" si="290"/>
        <v>0</v>
      </c>
      <c r="Q3503">
        <f t="shared" si="291"/>
        <v>0</v>
      </c>
      <c r="R3503">
        <f t="shared" si="292"/>
        <v>0</v>
      </c>
    </row>
    <row r="3504" spans="1:18" ht="15" customHeight="1">
      <c r="A3504" s="17" t="s">
        <v>309</v>
      </c>
      <c r="B3504" s="17" t="s">
        <v>288</v>
      </c>
      <c r="C3504" s="17" t="s">
        <v>91</v>
      </c>
      <c r="D3504" s="17" t="s">
        <v>94</v>
      </c>
      <c r="E3504" s="96" t="s">
        <v>38</v>
      </c>
      <c r="F3504" s="96" t="s">
        <v>38</v>
      </c>
      <c r="G3504" s="19">
        <v>0</v>
      </c>
      <c r="H3504" s="96" t="s">
        <v>38</v>
      </c>
      <c r="I3504" s="96" t="s">
        <v>38</v>
      </c>
      <c r="J3504" s="19">
        <v>7699.28</v>
      </c>
      <c r="K3504" s="19">
        <v>0</v>
      </c>
      <c r="L3504" t="str">
        <f>VLOOKUP(LEFT(A3504,FIND("-",A3504)-1),MASTER!A:C,2,FALSE())</f>
        <v>Diamond</v>
      </c>
      <c r="M3504" t="str">
        <f>VLOOKUP(LEFT(A3504,FIND("-",A3504)-1),MASTER!A:C,3,FALSE())</f>
        <v>Sale</v>
      </c>
      <c r="N3504" t="str">
        <f t="shared" si="288"/>
        <v/>
      </c>
      <c r="O3504" t="str">
        <f t="shared" si="289"/>
        <v/>
      </c>
      <c r="P3504">
        <f t="shared" si="290"/>
        <v>0</v>
      </c>
      <c r="Q3504">
        <f t="shared" si="291"/>
        <v>0</v>
      </c>
      <c r="R3504">
        <f t="shared" si="292"/>
        <v>0</v>
      </c>
    </row>
    <row r="3505" spans="1:18" ht="15" customHeight="1">
      <c r="A3505" s="17" t="s">
        <v>309</v>
      </c>
      <c r="B3505" s="17" t="s">
        <v>288</v>
      </c>
      <c r="C3505" s="17" t="s">
        <v>91</v>
      </c>
      <c r="D3505" s="17" t="s">
        <v>52</v>
      </c>
      <c r="E3505" s="96" t="s">
        <v>38</v>
      </c>
      <c r="F3505" s="96" t="s">
        <v>38</v>
      </c>
      <c r="G3505" s="19">
        <v>0</v>
      </c>
      <c r="H3505" s="96" t="s">
        <v>38</v>
      </c>
      <c r="I3505" s="96" t="s">
        <v>38</v>
      </c>
      <c r="J3505" s="19">
        <v>2475.64</v>
      </c>
      <c r="K3505" s="19">
        <v>0</v>
      </c>
      <c r="L3505" t="str">
        <f>VLOOKUP(LEFT(A3505,FIND("-",A3505)-1),MASTER!A:C,2,FALSE())</f>
        <v>Diamond</v>
      </c>
      <c r="M3505" t="str">
        <f>VLOOKUP(LEFT(A3505,FIND("-",A3505)-1),MASTER!A:C,3,FALSE())</f>
        <v>Sale</v>
      </c>
      <c r="N3505" t="str">
        <f t="shared" si="288"/>
        <v/>
      </c>
      <c r="O3505" t="str">
        <f t="shared" si="289"/>
        <v/>
      </c>
      <c r="P3505">
        <f t="shared" si="290"/>
        <v>0</v>
      </c>
      <c r="Q3505">
        <f t="shared" si="291"/>
        <v>0</v>
      </c>
      <c r="R3505">
        <f t="shared" si="292"/>
        <v>0</v>
      </c>
    </row>
    <row r="3506" spans="1:18" ht="15" customHeight="1">
      <c r="A3506" s="17" t="s">
        <v>309</v>
      </c>
      <c r="B3506" s="17" t="s">
        <v>288</v>
      </c>
      <c r="C3506" s="17" t="s">
        <v>91</v>
      </c>
      <c r="D3506" s="17" t="s">
        <v>53</v>
      </c>
      <c r="E3506" s="96" t="s">
        <v>38</v>
      </c>
      <c r="F3506" s="96" t="s">
        <v>38</v>
      </c>
      <c r="G3506" s="19">
        <v>0</v>
      </c>
      <c r="H3506" s="96" t="s">
        <v>38</v>
      </c>
      <c r="I3506" s="96" t="s">
        <v>38</v>
      </c>
      <c r="J3506" s="19">
        <v>2475.64</v>
      </c>
      <c r="K3506" s="19">
        <v>0</v>
      </c>
      <c r="L3506" t="str">
        <f>VLOOKUP(LEFT(A3506,FIND("-",A3506)-1),MASTER!A:C,2,FALSE())</f>
        <v>Diamond</v>
      </c>
      <c r="M3506" t="str">
        <f>VLOOKUP(LEFT(A3506,FIND("-",A3506)-1),MASTER!A:C,3,FALSE())</f>
        <v>Sale</v>
      </c>
      <c r="N3506" t="str">
        <f t="shared" si="288"/>
        <v/>
      </c>
      <c r="O3506" t="str">
        <f t="shared" si="289"/>
        <v/>
      </c>
      <c r="P3506">
        <f t="shared" si="290"/>
        <v>0</v>
      </c>
      <c r="Q3506">
        <f t="shared" si="291"/>
        <v>0</v>
      </c>
      <c r="R3506">
        <f t="shared" si="292"/>
        <v>0</v>
      </c>
    </row>
    <row r="3507" spans="1:18" ht="15" customHeight="1">
      <c r="A3507" s="17" t="s">
        <v>309</v>
      </c>
      <c r="B3507" s="17" t="s">
        <v>288</v>
      </c>
      <c r="C3507" s="17" t="s">
        <v>91</v>
      </c>
      <c r="D3507" s="17" t="s">
        <v>42</v>
      </c>
      <c r="E3507" s="96" t="s">
        <v>38</v>
      </c>
      <c r="F3507" s="96" t="s">
        <v>38</v>
      </c>
      <c r="G3507" s="19">
        <v>0.25</v>
      </c>
      <c r="H3507" s="96" t="s">
        <v>38</v>
      </c>
      <c r="I3507" s="96" t="s">
        <v>38</v>
      </c>
      <c r="J3507" s="19">
        <v>0</v>
      </c>
      <c r="K3507" s="19">
        <v>0</v>
      </c>
      <c r="L3507" t="str">
        <f>VLOOKUP(LEFT(A3507,FIND("-",A3507)-1),MASTER!A:C,2,FALSE())</f>
        <v>Diamond</v>
      </c>
      <c r="M3507" t="str">
        <f>VLOOKUP(LEFT(A3507,FIND("-",A3507)-1),MASTER!A:C,3,FALSE())</f>
        <v>Sale</v>
      </c>
      <c r="N3507" t="str">
        <f t="shared" si="288"/>
        <v/>
      </c>
      <c r="O3507" t="str">
        <f t="shared" si="289"/>
        <v/>
      </c>
      <c r="P3507">
        <f t="shared" si="290"/>
        <v>0</v>
      </c>
      <c r="Q3507">
        <f t="shared" si="291"/>
        <v>0</v>
      </c>
      <c r="R3507">
        <f t="shared" si="292"/>
        <v>0</v>
      </c>
    </row>
    <row r="3508" spans="1:18" ht="15" customHeight="1">
      <c r="A3508" s="17" t="s">
        <v>309</v>
      </c>
      <c r="B3508" s="17" t="s">
        <v>288</v>
      </c>
      <c r="C3508" s="17" t="s">
        <v>91</v>
      </c>
      <c r="D3508" s="17" t="s">
        <v>43</v>
      </c>
      <c r="E3508" s="96" t="s">
        <v>38</v>
      </c>
      <c r="F3508" s="96" t="s">
        <v>38</v>
      </c>
      <c r="G3508" s="19">
        <v>1876870</v>
      </c>
      <c r="H3508" s="96" t="s">
        <v>38</v>
      </c>
      <c r="I3508" s="96" t="s">
        <v>38</v>
      </c>
      <c r="J3508" s="19">
        <v>0</v>
      </c>
      <c r="K3508" s="19">
        <v>0</v>
      </c>
      <c r="L3508" t="str">
        <f>VLOOKUP(LEFT(A3508,FIND("-",A3508)-1),MASTER!A:C,2,FALSE())</f>
        <v>Diamond</v>
      </c>
      <c r="M3508" t="str">
        <f>VLOOKUP(LEFT(A3508,FIND("-",A3508)-1),MASTER!A:C,3,FALSE())</f>
        <v>Sale</v>
      </c>
      <c r="N3508" t="str">
        <f t="shared" si="288"/>
        <v/>
      </c>
      <c r="O3508" t="str">
        <f t="shared" si="289"/>
        <v/>
      </c>
      <c r="P3508">
        <f t="shared" si="290"/>
        <v>0</v>
      </c>
      <c r="Q3508">
        <f t="shared" si="291"/>
        <v>0</v>
      </c>
      <c r="R3508">
        <f t="shared" si="292"/>
        <v>0</v>
      </c>
    </row>
    <row r="3509" spans="1:18" ht="15" customHeight="1">
      <c r="A3509" s="98" t="s">
        <v>311</v>
      </c>
      <c r="B3509" s="98" t="s">
        <v>288</v>
      </c>
      <c r="C3509" s="98" t="s">
        <v>91</v>
      </c>
      <c r="D3509" s="98" t="s">
        <v>49</v>
      </c>
      <c r="E3509" s="101" t="s">
        <v>38</v>
      </c>
      <c r="F3509" s="100">
        <v>0</v>
      </c>
      <c r="G3509" s="100">
        <v>0</v>
      </c>
      <c r="H3509" s="99">
        <v>177.32499999999999</v>
      </c>
      <c r="I3509" s="100">
        <v>6877.63</v>
      </c>
      <c r="J3509" s="100">
        <v>1219475.3999999999</v>
      </c>
      <c r="K3509" s="100">
        <v>1219475.3999999999</v>
      </c>
      <c r="L3509" s="37" t="str">
        <f>VLOOKUP(LEFT(A3509,FIND("-",A3509)-1),MASTER!A:C,2,FALSE())</f>
        <v>Diamond</v>
      </c>
      <c r="M3509" s="37" t="str">
        <f>VLOOKUP(LEFT(A3509,FIND("-",A3509)-1),MASTER!A:C,3,FALSE())</f>
        <v>Sale</v>
      </c>
      <c r="N3509" s="37">
        <f t="shared" si="288"/>
        <v>177.32499999999999</v>
      </c>
      <c r="O3509" s="37">
        <f t="shared" si="289"/>
        <v>6877.63</v>
      </c>
      <c r="P3509" s="37">
        <f t="shared" si="290"/>
        <v>1219575.74</v>
      </c>
      <c r="Q3509" s="37">
        <f t="shared" si="291"/>
        <v>1219575.74</v>
      </c>
      <c r="R3509" s="37">
        <f t="shared" si="292"/>
        <v>0</v>
      </c>
    </row>
    <row r="3510" spans="1:18" ht="15" customHeight="1">
      <c r="A3510" s="17" t="s">
        <v>311</v>
      </c>
      <c r="B3510" s="17" t="s">
        <v>288</v>
      </c>
      <c r="C3510" s="17" t="s">
        <v>91</v>
      </c>
      <c r="D3510" s="17" t="s">
        <v>92</v>
      </c>
      <c r="E3510" s="96" t="s">
        <v>38</v>
      </c>
      <c r="F3510" s="96" t="s">
        <v>38</v>
      </c>
      <c r="G3510" s="19">
        <v>0</v>
      </c>
      <c r="H3510" s="96" t="s">
        <v>38</v>
      </c>
      <c r="I3510" s="96" t="s">
        <v>38</v>
      </c>
      <c r="J3510" s="19">
        <v>430585</v>
      </c>
      <c r="K3510" s="19">
        <v>430585</v>
      </c>
      <c r="L3510" t="str">
        <f>VLOOKUP(LEFT(A3510,FIND("-",A3510)-1),MASTER!A:C,2,FALSE())</f>
        <v>Diamond</v>
      </c>
      <c r="M3510" t="str">
        <f>VLOOKUP(LEFT(A3510,FIND("-",A3510)-1),MASTER!A:C,3,FALSE())</f>
        <v>Sale</v>
      </c>
      <c r="N3510" t="str">
        <f t="shared" si="288"/>
        <v/>
      </c>
      <c r="O3510" t="str">
        <f t="shared" si="289"/>
        <v/>
      </c>
      <c r="P3510">
        <f t="shared" si="290"/>
        <v>0</v>
      </c>
      <c r="Q3510">
        <f t="shared" si="291"/>
        <v>0</v>
      </c>
      <c r="R3510">
        <f t="shared" si="292"/>
        <v>0</v>
      </c>
    </row>
    <row r="3511" spans="1:18" ht="15" customHeight="1">
      <c r="A3511" s="17" t="s">
        <v>311</v>
      </c>
      <c r="B3511" s="17" t="s">
        <v>288</v>
      </c>
      <c r="C3511" s="17" t="s">
        <v>91</v>
      </c>
      <c r="D3511" s="17" t="s">
        <v>50</v>
      </c>
      <c r="E3511" s="96" t="s">
        <v>38</v>
      </c>
      <c r="F3511" s="96" t="s">
        <v>38</v>
      </c>
      <c r="G3511" s="19">
        <v>0</v>
      </c>
      <c r="H3511" s="96" t="s">
        <v>38</v>
      </c>
      <c r="I3511" s="96" t="s">
        <v>38</v>
      </c>
      <c r="J3511" s="19">
        <v>165193.71</v>
      </c>
      <c r="K3511" s="19">
        <v>165193.71</v>
      </c>
      <c r="L3511" t="str">
        <f>VLOOKUP(LEFT(A3511,FIND("-",A3511)-1),MASTER!A:C,2,FALSE())</f>
        <v>Diamond</v>
      </c>
      <c r="M3511" t="str">
        <f>VLOOKUP(LEFT(A3511,FIND("-",A3511)-1),MASTER!A:C,3,FALSE())</f>
        <v>Sale</v>
      </c>
      <c r="N3511" t="str">
        <f t="shared" si="288"/>
        <v/>
      </c>
      <c r="O3511" t="str">
        <f t="shared" si="289"/>
        <v/>
      </c>
      <c r="P3511">
        <f t="shared" si="290"/>
        <v>0</v>
      </c>
      <c r="Q3511">
        <f t="shared" si="291"/>
        <v>0</v>
      </c>
      <c r="R3511">
        <f t="shared" si="292"/>
        <v>0</v>
      </c>
    </row>
    <row r="3512" spans="1:18" ht="15" customHeight="1">
      <c r="A3512" s="17" t="s">
        <v>311</v>
      </c>
      <c r="B3512" s="17" t="s">
        <v>288</v>
      </c>
      <c r="C3512" s="17" t="s">
        <v>91</v>
      </c>
      <c r="D3512" s="17" t="s">
        <v>52</v>
      </c>
      <c r="E3512" s="96" t="s">
        <v>38</v>
      </c>
      <c r="F3512" s="96" t="s">
        <v>38</v>
      </c>
      <c r="G3512" s="19">
        <v>0</v>
      </c>
      <c r="H3512" s="96" t="s">
        <v>38</v>
      </c>
      <c r="I3512" s="96" t="s">
        <v>38</v>
      </c>
      <c r="J3512" s="19">
        <v>18292.13</v>
      </c>
      <c r="K3512" s="19">
        <v>0</v>
      </c>
      <c r="L3512" t="str">
        <f>VLOOKUP(LEFT(A3512,FIND("-",A3512)-1),MASTER!A:C,2,FALSE())</f>
        <v>Diamond</v>
      </c>
      <c r="M3512" t="str">
        <f>VLOOKUP(LEFT(A3512,FIND("-",A3512)-1),MASTER!A:C,3,FALSE())</f>
        <v>Sale</v>
      </c>
      <c r="N3512" t="str">
        <f t="shared" si="288"/>
        <v/>
      </c>
      <c r="O3512" t="str">
        <f t="shared" si="289"/>
        <v/>
      </c>
      <c r="P3512">
        <f t="shared" si="290"/>
        <v>0</v>
      </c>
      <c r="Q3512">
        <f t="shared" si="291"/>
        <v>0</v>
      </c>
      <c r="R3512">
        <f t="shared" si="292"/>
        <v>0</v>
      </c>
    </row>
    <row r="3513" spans="1:18" ht="15" customHeight="1">
      <c r="A3513" s="17" t="s">
        <v>311</v>
      </c>
      <c r="B3513" s="17" t="s">
        <v>288</v>
      </c>
      <c r="C3513" s="17" t="s">
        <v>91</v>
      </c>
      <c r="D3513" s="17" t="s">
        <v>53</v>
      </c>
      <c r="E3513" s="96" t="s">
        <v>38</v>
      </c>
      <c r="F3513" s="96" t="s">
        <v>38</v>
      </c>
      <c r="G3513" s="19">
        <v>0</v>
      </c>
      <c r="H3513" s="96" t="s">
        <v>38</v>
      </c>
      <c r="I3513" s="96" t="s">
        <v>38</v>
      </c>
      <c r="J3513" s="19">
        <v>18292.13</v>
      </c>
      <c r="K3513" s="19">
        <v>0</v>
      </c>
      <c r="L3513" t="str">
        <f>VLOOKUP(LEFT(A3513,FIND("-",A3513)-1),MASTER!A:C,2,FALSE())</f>
        <v>Diamond</v>
      </c>
      <c r="M3513" t="str">
        <f>VLOOKUP(LEFT(A3513,FIND("-",A3513)-1),MASTER!A:C,3,FALSE())</f>
        <v>Sale</v>
      </c>
      <c r="N3513" t="str">
        <f t="shared" si="288"/>
        <v/>
      </c>
      <c r="O3513" t="str">
        <f t="shared" si="289"/>
        <v/>
      </c>
      <c r="P3513">
        <f t="shared" si="290"/>
        <v>0</v>
      </c>
      <c r="Q3513">
        <f t="shared" si="291"/>
        <v>0</v>
      </c>
      <c r="R3513">
        <f t="shared" si="292"/>
        <v>0</v>
      </c>
    </row>
    <row r="3514" spans="1:18" ht="15" customHeight="1">
      <c r="A3514" s="17" t="s">
        <v>311</v>
      </c>
      <c r="B3514" s="17" t="s">
        <v>288</v>
      </c>
      <c r="C3514" s="17" t="s">
        <v>91</v>
      </c>
      <c r="D3514" s="17" t="s">
        <v>93</v>
      </c>
      <c r="E3514" s="96" t="s">
        <v>38</v>
      </c>
      <c r="F3514" s="96" t="s">
        <v>38</v>
      </c>
      <c r="G3514" s="19">
        <v>0</v>
      </c>
      <c r="H3514" s="96" t="s">
        <v>38</v>
      </c>
      <c r="I3514" s="96" t="s">
        <v>38</v>
      </c>
      <c r="J3514" s="19">
        <v>6458.78</v>
      </c>
      <c r="K3514" s="19">
        <v>0</v>
      </c>
      <c r="L3514" t="str">
        <f>VLOOKUP(LEFT(A3514,FIND("-",A3514)-1),MASTER!A:C,2,FALSE())</f>
        <v>Diamond</v>
      </c>
      <c r="M3514" t="str">
        <f>VLOOKUP(LEFT(A3514,FIND("-",A3514)-1),MASTER!A:C,3,FALSE())</f>
        <v>Sale</v>
      </c>
      <c r="N3514" t="str">
        <f t="shared" si="288"/>
        <v/>
      </c>
      <c r="O3514" t="str">
        <f t="shared" si="289"/>
        <v/>
      </c>
      <c r="P3514">
        <f t="shared" si="290"/>
        <v>0</v>
      </c>
      <c r="Q3514">
        <f t="shared" si="291"/>
        <v>0</v>
      </c>
      <c r="R3514">
        <f t="shared" si="292"/>
        <v>0</v>
      </c>
    </row>
    <row r="3515" spans="1:18" ht="15" customHeight="1">
      <c r="A3515" s="17" t="s">
        <v>311</v>
      </c>
      <c r="B3515" s="17" t="s">
        <v>288</v>
      </c>
      <c r="C3515" s="17" t="s">
        <v>91</v>
      </c>
      <c r="D3515" s="17" t="s">
        <v>94</v>
      </c>
      <c r="E3515" s="96" t="s">
        <v>38</v>
      </c>
      <c r="F3515" s="96" t="s">
        <v>38</v>
      </c>
      <c r="G3515" s="19">
        <v>0</v>
      </c>
      <c r="H3515" s="96" t="s">
        <v>38</v>
      </c>
      <c r="I3515" s="96" t="s">
        <v>38</v>
      </c>
      <c r="J3515" s="19">
        <v>6458.78</v>
      </c>
      <c r="K3515" s="19">
        <v>0</v>
      </c>
      <c r="L3515" t="str">
        <f>VLOOKUP(LEFT(A3515,FIND("-",A3515)-1),MASTER!A:C,2,FALSE())</f>
        <v>Diamond</v>
      </c>
      <c r="M3515" t="str">
        <f>VLOOKUP(LEFT(A3515,FIND("-",A3515)-1),MASTER!A:C,3,FALSE())</f>
        <v>Sale</v>
      </c>
      <c r="N3515" t="str">
        <f t="shared" si="288"/>
        <v/>
      </c>
      <c r="O3515" t="str">
        <f t="shared" si="289"/>
        <v/>
      </c>
      <c r="P3515">
        <f t="shared" si="290"/>
        <v>0</v>
      </c>
      <c r="Q3515">
        <f t="shared" si="291"/>
        <v>0</v>
      </c>
      <c r="R3515">
        <f t="shared" si="292"/>
        <v>0</v>
      </c>
    </row>
    <row r="3516" spans="1:18" ht="15" customHeight="1">
      <c r="A3516" s="17" t="s">
        <v>311</v>
      </c>
      <c r="B3516" s="17" t="s">
        <v>288</v>
      </c>
      <c r="C3516" s="17" t="s">
        <v>91</v>
      </c>
      <c r="D3516" s="17" t="s">
        <v>52</v>
      </c>
      <c r="E3516" s="96" t="s">
        <v>38</v>
      </c>
      <c r="F3516" s="96" t="s">
        <v>38</v>
      </c>
      <c r="G3516" s="19">
        <v>0</v>
      </c>
      <c r="H3516" s="96" t="s">
        <v>38</v>
      </c>
      <c r="I3516" s="96" t="s">
        <v>38</v>
      </c>
      <c r="J3516" s="19">
        <v>2477.91</v>
      </c>
      <c r="K3516" s="19">
        <v>0</v>
      </c>
      <c r="L3516" t="str">
        <f>VLOOKUP(LEFT(A3516,FIND("-",A3516)-1),MASTER!A:C,2,FALSE())</f>
        <v>Diamond</v>
      </c>
      <c r="M3516" t="str">
        <f>VLOOKUP(LEFT(A3516,FIND("-",A3516)-1),MASTER!A:C,3,FALSE())</f>
        <v>Sale</v>
      </c>
      <c r="N3516" t="str">
        <f t="shared" si="288"/>
        <v/>
      </c>
      <c r="O3516" t="str">
        <f t="shared" si="289"/>
        <v/>
      </c>
      <c r="P3516">
        <f t="shared" si="290"/>
        <v>0</v>
      </c>
      <c r="Q3516">
        <f t="shared" si="291"/>
        <v>0</v>
      </c>
      <c r="R3516">
        <f t="shared" si="292"/>
        <v>0</v>
      </c>
    </row>
    <row r="3517" spans="1:18" ht="15" customHeight="1">
      <c r="A3517" s="17" t="s">
        <v>311</v>
      </c>
      <c r="B3517" s="17" t="s">
        <v>288</v>
      </c>
      <c r="C3517" s="17" t="s">
        <v>91</v>
      </c>
      <c r="D3517" s="17" t="s">
        <v>53</v>
      </c>
      <c r="E3517" s="96" t="s">
        <v>38</v>
      </c>
      <c r="F3517" s="96" t="s">
        <v>38</v>
      </c>
      <c r="G3517" s="19">
        <v>0</v>
      </c>
      <c r="H3517" s="96" t="s">
        <v>38</v>
      </c>
      <c r="I3517" s="96" t="s">
        <v>38</v>
      </c>
      <c r="J3517" s="19">
        <v>2477.91</v>
      </c>
      <c r="K3517" s="19">
        <v>0</v>
      </c>
      <c r="L3517" t="str">
        <f>VLOOKUP(LEFT(A3517,FIND("-",A3517)-1),MASTER!A:C,2,FALSE())</f>
        <v>Diamond</v>
      </c>
      <c r="M3517" t="str">
        <f>VLOOKUP(LEFT(A3517,FIND("-",A3517)-1),MASTER!A:C,3,FALSE())</f>
        <v>Sale</v>
      </c>
      <c r="N3517" t="str">
        <f t="shared" si="288"/>
        <v/>
      </c>
      <c r="O3517" t="str">
        <f t="shared" si="289"/>
        <v/>
      </c>
      <c r="P3517">
        <f t="shared" si="290"/>
        <v>0</v>
      </c>
      <c r="Q3517">
        <f t="shared" si="291"/>
        <v>0</v>
      </c>
      <c r="R3517">
        <f t="shared" si="292"/>
        <v>0</v>
      </c>
    </row>
    <row r="3518" spans="1:18" ht="15" customHeight="1">
      <c r="A3518" s="17" t="s">
        <v>311</v>
      </c>
      <c r="B3518" s="17" t="s">
        <v>288</v>
      </c>
      <c r="C3518" s="17" t="s">
        <v>91</v>
      </c>
      <c r="D3518" s="17" t="s">
        <v>42</v>
      </c>
      <c r="E3518" s="96" t="s">
        <v>38</v>
      </c>
      <c r="F3518" s="96" t="s">
        <v>38</v>
      </c>
      <c r="G3518" s="19">
        <v>0</v>
      </c>
      <c r="H3518" s="96" t="s">
        <v>38</v>
      </c>
      <c r="I3518" s="96" t="s">
        <v>38</v>
      </c>
      <c r="J3518" s="19">
        <v>0.25</v>
      </c>
      <c r="K3518" s="19">
        <v>0</v>
      </c>
      <c r="L3518" t="str">
        <f>VLOOKUP(LEFT(A3518,FIND("-",A3518)-1),MASTER!A:C,2,FALSE())</f>
        <v>Diamond</v>
      </c>
      <c r="M3518" t="str">
        <f>VLOOKUP(LEFT(A3518,FIND("-",A3518)-1),MASTER!A:C,3,FALSE())</f>
        <v>Sale</v>
      </c>
      <c r="N3518" t="str">
        <f t="shared" si="288"/>
        <v/>
      </c>
      <c r="O3518" t="str">
        <f t="shared" si="289"/>
        <v/>
      </c>
      <c r="P3518">
        <f t="shared" si="290"/>
        <v>0</v>
      </c>
      <c r="Q3518">
        <f t="shared" si="291"/>
        <v>0</v>
      </c>
      <c r="R3518">
        <f t="shared" si="292"/>
        <v>0</v>
      </c>
    </row>
    <row r="3519" spans="1:18" ht="15" customHeight="1">
      <c r="A3519" s="17" t="s">
        <v>311</v>
      </c>
      <c r="B3519" s="17" t="s">
        <v>288</v>
      </c>
      <c r="C3519" s="17" t="s">
        <v>91</v>
      </c>
      <c r="D3519" s="17" t="s">
        <v>43</v>
      </c>
      <c r="E3519" s="96" t="s">
        <v>38</v>
      </c>
      <c r="F3519" s="96" t="s">
        <v>38</v>
      </c>
      <c r="G3519" s="19">
        <v>1869712</v>
      </c>
      <c r="H3519" s="96" t="s">
        <v>38</v>
      </c>
      <c r="I3519" s="96" t="s">
        <v>38</v>
      </c>
      <c r="J3519" s="19">
        <v>0</v>
      </c>
      <c r="K3519" s="19">
        <v>0</v>
      </c>
      <c r="L3519" t="str">
        <f>VLOOKUP(LEFT(A3519,FIND("-",A3519)-1),MASTER!A:C,2,FALSE())</f>
        <v>Diamond</v>
      </c>
      <c r="M3519" t="str">
        <f>VLOOKUP(LEFT(A3519,FIND("-",A3519)-1),MASTER!A:C,3,FALSE())</f>
        <v>Sale</v>
      </c>
      <c r="N3519" t="str">
        <f t="shared" si="288"/>
        <v/>
      </c>
      <c r="O3519" t="str">
        <f t="shared" si="289"/>
        <v/>
      </c>
      <c r="P3519">
        <f t="shared" si="290"/>
        <v>0</v>
      </c>
      <c r="Q3519">
        <f t="shared" si="291"/>
        <v>0</v>
      </c>
      <c r="R3519">
        <f t="shared" si="292"/>
        <v>0</v>
      </c>
    </row>
    <row r="3520" spans="1:18" ht="15" customHeight="1">
      <c r="A3520" s="98" t="s">
        <v>312</v>
      </c>
      <c r="B3520" s="98" t="s">
        <v>288</v>
      </c>
      <c r="C3520" s="98" t="s">
        <v>91</v>
      </c>
      <c r="D3520" s="98" t="s">
        <v>49</v>
      </c>
      <c r="E3520" s="101" t="s">
        <v>38</v>
      </c>
      <c r="F3520" s="100">
        <v>0</v>
      </c>
      <c r="G3520" s="100">
        <v>0</v>
      </c>
      <c r="H3520" s="99">
        <v>168.56200000000001</v>
      </c>
      <c r="I3520" s="100">
        <v>6877.63</v>
      </c>
      <c r="J3520" s="100">
        <v>1159217.1399999999</v>
      </c>
      <c r="K3520" s="100">
        <v>1159217.1399999999</v>
      </c>
      <c r="L3520" s="37" t="str">
        <f>VLOOKUP(LEFT(A3520,FIND("-",A3520)-1),MASTER!A:C,2,FALSE())</f>
        <v>Diamond</v>
      </c>
      <c r="M3520" s="37" t="str">
        <f>VLOOKUP(LEFT(A3520,FIND("-",A3520)-1),MASTER!A:C,3,FALSE())</f>
        <v>Sale</v>
      </c>
      <c r="N3520" s="37">
        <f t="shared" si="288"/>
        <v>168.56200000000001</v>
      </c>
      <c r="O3520" s="37">
        <f t="shared" si="289"/>
        <v>6877.63</v>
      </c>
      <c r="P3520" s="37">
        <f t="shared" si="290"/>
        <v>1159307.068</v>
      </c>
      <c r="Q3520" s="37">
        <f t="shared" si="291"/>
        <v>1159307.068</v>
      </c>
      <c r="R3520" s="37">
        <f t="shared" si="292"/>
        <v>0</v>
      </c>
    </row>
    <row r="3521" spans="1:18" ht="15" customHeight="1">
      <c r="A3521" s="17" t="s">
        <v>312</v>
      </c>
      <c r="B3521" s="17" t="s">
        <v>288</v>
      </c>
      <c r="C3521" s="17" t="s">
        <v>91</v>
      </c>
      <c r="D3521" s="17" t="s">
        <v>92</v>
      </c>
      <c r="E3521" s="96" t="s">
        <v>38</v>
      </c>
      <c r="F3521" s="96" t="s">
        <v>38</v>
      </c>
      <c r="G3521" s="19">
        <v>0</v>
      </c>
      <c r="H3521" s="96" t="s">
        <v>38</v>
      </c>
      <c r="I3521" s="96" t="s">
        <v>38</v>
      </c>
      <c r="J3521" s="19">
        <v>365420</v>
      </c>
      <c r="K3521" s="19">
        <v>365420</v>
      </c>
      <c r="L3521" t="str">
        <f>VLOOKUP(LEFT(A3521,FIND("-",A3521)-1),MASTER!A:C,2,FALSE())</f>
        <v>Diamond</v>
      </c>
      <c r="M3521" t="str">
        <f>VLOOKUP(LEFT(A3521,FIND("-",A3521)-1),MASTER!A:C,3,FALSE())</f>
        <v>Sale</v>
      </c>
      <c r="N3521" t="str">
        <f t="shared" si="288"/>
        <v/>
      </c>
      <c r="O3521" t="str">
        <f t="shared" si="289"/>
        <v/>
      </c>
      <c r="P3521">
        <f t="shared" si="290"/>
        <v>0</v>
      </c>
      <c r="Q3521">
        <f t="shared" si="291"/>
        <v>0</v>
      </c>
      <c r="R3521">
        <f t="shared" si="292"/>
        <v>0</v>
      </c>
    </row>
    <row r="3522" spans="1:18" ht="15" customHeight="1">
      <c r="A3522" s="17" t="s">
        <v>312</v>
      </c>
      <c r="B3522" s="17" t="s">
        <v>288</v>
      </c>
      <c r="C3522" s="17" t="s">
        <v>91</v>
      </c>
      <c r="D3522" s="17" t="s">
        <v>50</v>
      </c>
      <c r="E3522" s="96" t="s">
        <v>38</v>
      </c>
      <c r="F3522" s="96" t="s">
        <v>38</v>
      </c>
      <c r="G3522" s="19">
        <v>0</v>
      </c>
      <c r="H3522" s="96" t="s">
        <v>38</v>
      </c>
      <c r="I3522" s="96" t="s">
        <v>38</v>
      </c>
      <c r="J3522" s="19">
        <v>132813.91</v>
      </c>
      <c r="K3522" s="19">
        <v>132813.91</v>
      </c>
      <c r="L3522" t="str">
        <f>VLOOKUP(LEFT(A3522,FIND("-",A3522)-1),MASTER!A:C,2,FALSE())</f>
        <v>Diamond</v>
      </c>
      <c r="M3522" t="str">
        <f>VLOOKUP(LEFT(A3522,FIND("-",A3522)-1),MASTER!A:C,3,FALSE())</f>
        <v>Sale</v>
      </c>
      <c r="N3522" t="str">
        <f t="shared" si="288"/>
        <v/>
      </c>
      <c r="O3522" t="str">
        <f t="shared" si="289"/>
        <v/>
      </c>
      <c r="P3522">
        <f t="shared" si="290"/>
        <v>0</v>
      </c>
      <c r="Q3522">
        <f t="shared" si="291"/>
        <v>0</v>
      </c>
      <c r="R3522">
        <f t="shared" si="292"/>
        <v>0</v>
      </c>
    </row>
    <row r="3523" spans="1:18" ht="15" customHeight="1">
      <c r="A3523" s="17" t="s">
        <v>312</v>
      </c>
      <c r="B3523" s="17" t="s">
        <v>288</v>
      </c>
      <c r="C3523" s="17" t="s">
        <v>91</v>
      </c>
      <c r="D3523" s="17" t="s">
        <v>52</v>
      </c>
      <c r="E3523" s="96" t="s">
        <v>38</v>
      </c>
      <c r="F3523" s="96" t="s">
        <v>38</v>
      </c>
      <c r="G3523" s="19">
        <v>0</v>
      </c>
      <c r="H3523" s="96" t="s">
        <v>38</v>
      </c>
      <c r="I3523" s="96" t="s">
        <v>38</v>
      </c>
      <c r="J3523" s="19">
        <v>17388.259999999998</v>
      </c>
      <c r="K3523" s="19">
        <v>0</v>
      </c>
      <c r="L3523" t="str">
        <f>VLOOKUP(LEFT(A3523,FIND("-",A3523)-1),MASTER!A:C,2,FALSE())</f>
        <v>Diamond</v>
      </c>
      <c r="M3523" t="str">
        <f>VLOOKUP(LEFT(A3523,FIND("-",A3523)-1),MASTER!A:C,3,FALSE())</f>
        <v>Sale</v>
      </c>
      <c r="N3523" t="str">
        <f t="shared" si="288"/>
        <v/>
      </c>
      <c r="O3523" t="str">
        <f t="shared" si="289"/>
        <v/>
      </c>
      <c r="P3523">
        <f t="shared" si="290"/>
        <v>0</v>
      </c>
      <c r="Q3523">
        <f t="shared" si="291"/>
        <v>0</v>
      </c>
      <c r="R3523">
        <f t="shared" si="292"/>
        <v>0</v>
      </c>
    </row>
    <row r="3524" spans="1:18" ht="15" customHeight="1">
      <c r="A3524" s="17" t="s">
        <v>312</v>
      </c>
      <c r="B3524" s="17" t="s">
        <v>288</v>
      </c>
      <c r="C3524" s="17" t="s">
        <v>91</v>
      </c>
      <c r="D3524" s="17" t="s">
        <v>53</v>
      </c>
      <c r="E3524" s="96" t="s">
        <v>38</v>
      </c>
      <c r="F3524" s="96" t="s">
        <v>38</v>
      </c>
      <c r="G3524" s="19">
        <v>0</v>
      </c>
      <c r="H3524" s="96" t="s">
        <v>38</v>
      </c>
      <c r="I3524" s="96" t="s">
        <v>38</v>
      </c>
      <c r="J3524" s="19">
        <v>17388.259999999998</v>
      </c>
      <c r="K3524" s="19">
        <v>0</v>
      </c>
      <c r="L3524" t="str">
        <f>VLOOKUP(LEFT(A3524,FIND("-",A3524)-1),MASTER!A:C,2,FALSE())</f>
        <v>Diamond</v>
      </c>
      <c r="M3524" t="str">
        <f>VLOOKUP(LEFT(A3524,FIND("-",A3524)-1),MASTER!A:C,3,FALSE())</f>
        <v>Sale</v>
      </c>
      <c r="N3524" t="str">
        <f t="shared" si="288"/>
        <v/>
      </c>
      <c r="O3524" t="str">
        <f t="shared" si="289"/>
        <v/>
      </c>
      <c r="P3524">
        <f t="shared" si="290"/>
        <v>0</v>
      </c>
      <c r="Q3524">
        <f t="shared" si="291"/>
        <v>0</v>
      </c>
      <c r="R3524">
        <f t="shared" si="292"/>
        <v>0</v>
      </c>
    </row>
    <row r="3525" spans="1:18" ht="15" customHeight="1">
      <c r="A3525" s="17" t="s">
        <v>312</v>
      </c>
      <c r="B3525" s="17" t="s">
        <v>288</v>
      </c>
      <c r="C3525" s="17" t="s">
        <v>91</v>
      </c>
      <c r="D3525" s="17" t="s">
        <v>93</v>
      </c>
      <c r="E3525" s="96" t="s">
        <v>38</v>
      </c>
      <c r="F3525" s="96" t="s">
        <v>38</v>
      </c>
      <c r="G3525" s="19">
        <v>0</v>
      </c>
      <c r="H3525" s="96" t="s">
        <v>38</v>
      </c>
      <c r="I3525" s="96" t="s">
        <v>38</v>
      </c>
      <c r="J3525" s="19">
        <v>5481.3</v>
      </c>
      <c r="K3525" s="19">
        <v>0</v>
      </c>
      <c r="L3525" t="str">
        <f>VLOOKUP(LEFT(A3525,FIND("-",A3525)-1),MASTER!A:C,2,FALSE())</f>
        <v>Diamond</v>
      </c>
      <c r="M3525" t="str">
        <f>VLOOKUP(LEFT(A3525,FIND("-",A3525)-1),MASTER!A:C,3,FALSE())</f>
        <v>Sale</v>
      </c>
      <c r="N3525" t="str">
        <f t="shared" si="288"/>
        <v/>
      </c>
      <c r="O3525" t="str">
        <f t="shared" si="289"/>
        <v/>
      </c>
      <c r="P3525">
        <f t="shared" si="290"/>
        <v>0</v>
      </c>
      <c r="Q3525">
        <f t="shared" si="291"/>
        <v>0</v>
      </c>
      <c r="R3525">
        <f t="shared" si="292"/>
        <v>0</v>
      </c>
    </row>
    <row r="3526" spans="1:18" ht="15" customHeight="1">
      <c r="A3526" s="17" t="s">
        <v>312</v>
      </c>
      <c r="B3526" s="17" t="s">
        <v>288</v>
      </c>
      <c r="C3526" s="17" t="s">
        <v>91</v>
      </c>
      <c r="D3526" s="17" t="s">
        <v>94</v>
      </c>
      <c r="E3526" s="96" t="s">
        <v>38</v>
      </c>
      <c r="F3526" s="96" t="s">
        <v>38</v>
      </c>
      <c r="G3526" s="19">
        <v>0</v>
      </c>
      <c r="H3526" s="96" t="s">
        <v>38</v>
      </c>
      <c r="I3526" s="96" t="s">
        <v>38</v>
      </c>
      <c r="J3526" s="19">
        <v>5481.3</v>
      </c>
      <c r="K3526" s="19">
        <v>0</v>
      </c>
      <c r="L3526" t="str">
        <f>VLOOKUP(LEFT(A3526,FIND("-",A3526)-1),MASTER!A:C,2,FALSE())</f>
        <v>Diamond</v>
      </c>
      <c r="M3526" t="str">
        <f>VLOOKUP(LEFT(A3526,FIND("-",A3526)-1),MASTER!A:C,3,FALSE())</f>
        <v>Sale</v>
      </c>
      <c r="N3526" t="str">
        <f t="shared" si="288"/>
        <v/>
      </c>
      <c r="O3526" t="str">
        <f t="shared" si="289"/>
        <v/>
      </c>
      <c r="P3526">
        <f t="shared" si="290"/>
        <v>0</v>
      </c>
      <c r="Q3526">
        <f t="shared" si="291"/>
        <v>0</v>
      </c>
      <c r="R3526">
        <f t="shared" si="292"/>
        <v>0</v>
      </c>
    </row>
    <row r="3527" spans="1:18" ht="15" customHeight="1">
      <c r="A3527" s="17" t="s">
        <v>312</v>
      </c>
      <c r="B3527" s="17" t="s">
        <v>288</v>
      </c>
      <c r="C3527" s="17" t="s">
        <v>91</v>
      </c>
      <c r="D3527" s="17" t="s">
        <v>52</v>
      </c>
      <c r="E3527" s="96" t="s">
        <v>38</v>
      </c>
      <c r="F3527" s="96" t="s">
        <v>38</v>
      </c>
      <c r="G3527" s="19">
        <v>0</v>
      </c>
      <c r="H3527" s="96" t="s">
        <v>38</v>
      </c>
      <c r="I3527" s="96" t="s">
        <v>38</v>
      </c>
      <c r="J3527" s="19">
        <v>1992.21</v>
      </c>
      <c r="K3527" s="19">
        <v>0</v>
      </c>
      <c r="L3527" t="str">
        <f>VLOOKUP(LEFT(A3527,FIND("-",A3527)-1),MASTER!A:C,2,FALSE())</f>
        <v>Diamond</v>
      </c>
      <c r="M3527" t="str">
        <f>VLOOKUP(LEFT(A3527,FIND("-",A3527)-1),MASTER!A:C,3,FALSE())</f>
        <v>Sale</v>
      </c>
      <c r="N3527" t="str">
        <f t="shared" si="288"/>
        <v/>
      </c>
      <c r="O3527" t="str">
        <f t="shared" si="289"/>
        <v/>
      </c>
      <c r="P3527">
        <f t="shared" si="290"/>
        <v>0</v>
      </c>
      <c r="Q3527">
        <f t="shared" si="291"/>
        <v>0</v>
      </c>
      <c r="R3527">
        <f t="shared" si="292"/>
        <v>0</v>
      </c>
    </row>
    <row r="3528" spans="1:18" ht="15" customHeight="1">
      <c r="A3528" s="17" t="s">
        <v>312</v>
      </c>
      <c r="B3528" s="17" t="s">
        <v>288</v>
      </c>
      <c r="C3528" s="17" t="s">
        <v>91</v>
      </c>
      <c r="D3528" s="17" t="s">
        <v>53</v>
      </c>
      <c r="E3528" s="96" t="s">
        <v>38</v>
      </c>
      <c r="F3528" s="96" t="s">
        <v>38</v>
      </c>
      <c r="G3528" s="19">
        <v>0</v>
      </c>
      <c r="H3528" s="96" t="s">
        <v>38</v>
      </c>
      <c r="I3528" s="96" t="s">
        <v>38</v>
      </c>
      <c r="J3528" s="19">
        <v>1992.21</v>
      </c>
      <c r="K3528" s="19">
        <v>0</v>
      </c>
      <c r="L3528" t="str">
        <f>VLOOKUP(LEFT(A3528,FIND("-",A3528)-1),MASTER!A:C,2,FALSE())</f>
        <v>Diamond</v>
      </c>
      <c r="M3528" t="str">
        <f>VLOOKUP(LEFT(A3528,FIND("-",A3528)-1),MASTER!A:C,3,FALSE())</f>
        <v>Sale</v>
      </c>
      <c r="N3528" t="str">
        <f t="shared" si="288"/>
        <v/>
      </c>
      <c r="O3528" t="str">
        <f t="shared" si="289"/>
        <v/>
      </c>
      <c r="P3528">
        <f t="shared" si="290"/>
        <v>0</v>
      </c>
      <c r="Q3528">
        <f t="shared" si="291"/>
        <v>0</v>
      </c>
      <c r="R3528">
        <f t="shared" si="292"/>
        <v>0</v>
      </c>
    </row>
    <row r="3529" spans="1:18" ht="15" customHeight="1">
      <c r="A3529" s="17" t="s">
        <v>312</v>
      </c>
      <c r="B3529" s="17" t="s">
        <v>288</v>
      </c>
      <c r="C3529" s="17" t="s">
        <v>91</v>
      </c>
      <c r="D3529" s="17" t="s">
        <v>42</v>
      </c>
      <c r="E3529" s="96" t="s">
        <v>38</v>
      </c>
      <c r="F3529" s="96" t="s">
        <v>38</v>
      </c>
      <c r="G3529" s="19">
        <v>0</v>
      </c>
      <c r="H3529" s="96" t="s">
        <v>38</v>
      </c>
      <c r="I3529" s="96" t="s">
        <v>38</v>
      </c>
      <c r="J3529" s="19">
        <v>0.41</v>
      </c>
      <c r="K3529" s="19">
        <v>0</v>
      </c>
      <c r="L3529" t="str">
        <f>VLOOKUP(LEFT(A3529,FIND("-",A3529)-1),MASTER!A:C,2,FALSE())</f>
        <v>Diamond</v>
      </c>
      <c r="M3529" t="str">
        <f>VLOOKUP(LEFT(A3529,FIND("-",A3529)-1),MASTER!A:C,3,FALSE())</f>
        <v>Sale</v>
      </c>
      <c r="N3529" t="str">
        <f t="shared" si="288"/>
        <v/>
      </c>
      <c r="O3529" t="str">
        <f t="shared" si="289"/>
        <v/>
      </c>
      <c r="P3529">
        <f t="shared" si="290"/>
        <v>0</v>
      </c>
      <c r="Q3529">
        <f t="shared" si="291"/>
        <v>0</v>
      </c>
      <c r="R3529">
        <f t="shared" si="292"/>
        <v>0</v>
      </c>
    </row>
    <row r="3530" spans="1:18" ht="15" customHeight="1">
      <c r="A3530" s="17" t="s">
        <v>312</v>
      </c>
      <c r="B3530" s="17" t="s">
        <v>288</v>
      </c>
      <c r="C3530" s="17" t="s">
        <v>91</v>
      </c>
      <c r="D3530" s="17" t="s">
        <v>43</v>
      </c>
      <c r="E3530" s="96" t="s">
        <v>38</v>
      </c>
      <c r="F3530" s="96" t="s">
        <v>38</v>
      </c>
      <c r="G3530" s="19">
        <v>1707175</v>
      </c>
      <c r="H3530" s="96" t="s">
        <v>38</v>
      </c>
      <c r="I3530" s="96" t="s">
        <v>38</v>
      </c>
      <c r="J3530" s="19">
        <v>0</v>
      </c>
      <c r="K3530" s="19">
        <v>0</v>
      </c>
      <c r="L3530" t="str">
        <f>VLOOKUP(LEFT(A3530,FIND("-",A3530)-1),MASTER!A:C,2,FALSE())</f>
        <v>Diamond</v>
      </c>
      <c r="M3530" t="str">
        <f>VLOOKUP(LEFT(A3530,FIND("-",A3530)-1),MASTER!A:C,3,FALSE())</f>
        <v>Sale</v>
      </c>
      <c r="N3530" t="str">
        <f t="shared" si="288"/>
        <v/>
      </c>
      <c r="O3530" t="str">
        <f t="shared" si="289"/>
        <v/>
      </c>
      <c r="P3530">
        <f t="shared" si="290"/>
        <v>0</v>
      </c>
      <c r="Q3530">
        <f t="shared" si="291"/>
        <v>0</v>
      </c>
      <c r="R3530">
        <f t="shared" si="292"/>
        <v>0</v>
      </c>
    </row>
    <row r="3531" spans="1:18" ht="15" customHeight="1">
      <c r="A3531" s="17" t="s">
        <v>317</v>
      </c>
      <c r="B3531" s="17" t="s">
        <v>288</v>
      </c>
      <c r="C3531" s="17" t="s">
        <v>91</v>
      </c>
      <c r="D3531" s="17" t="s">
        <v>49</v>
      </c>
      <c r="E3531" s="96" t="s">
        <v>38</v>
      </c>
      <c r="F3531" s="19">
        <v>0</v>
      </c>
      <c r="G3531" s="19">
        <v>0</v>
      </c>
      <c r="H3531" s="97">
        <v>51.482999999999997</v>
      </c>
      <c r="I3531" s="19">
        <v>6877.63</v>
      </c>
      <c r="J3531" s="19">
        <v>354039.58</v>
      </c>
      <c r="K3531" s="19">
        <v>354039.58</v>
      </c>
      <c r="L3531" t="str">
        <f>VLOOKUP(LEFT(A3531,FIND("-",A3531)-1),MASTER!A:C,2,FALSE())</f>
        <v>Diamond</v>
      </c>
      <c r="M3531" t="str">
        <f>VLOOKUP(LEFT(A3531,FIND("-",A3531)-1),MASTER!A:C,3,FALSE())</f>
        <v>Sale</v>
      </c>
      <c r="N3531">
        <f t="shared" si="288"/>
        <v>51.482999999999997</v>
      </c>
      <c r="O3531">
        <f t="shared" si="289"/>
        <v>6877.63</v>
      </c>
      <c r="P3531">
        <f t="shared" si="290"/>
        <v>354081.02500000002</v>
      </c>
      <c r="Q3531">
        <f t="shared" si="291"/>
        <v>354081.02500000002</v>
      </c>
      <c r="R3531">
        <f t="shared" si="292"/>
        <v>0</v>
      </c>
    </row>
    <row r="3532" spans="1:18" ht="15" customHeight="1">
      <c r="A3532" s="17" t="s">
        <v>317</v>
      </c>
      <c r="B3532" s="17" t="s">
        <v>288</v>
      </c>
      <c r="C3532" s="17" t="s">
        <v>91</v>
      </c>
      <c r="D3532" s="17" t="s">
        <v>92</v>
      </c>
      <c r="E3532" s="96" t="s">
        <v>38</v>
      </c>
      <c r="F3532" s="96" t="s">
        <v>38</v>
      </c>
      <c r="G3532" s="19">
        <v>0</v>
      </c>
      <c r="H3532" s="96" t="s">
        <v>38</v>
      </c>
      <c r="I3532" s="96" t="s">
        <v>38</v>
      </c>
      <c r="J3532" s="19">
        <v>211330</v>
      </c>
      <c r="K3532" s="19">
        <v>211330</v>
      </c>
      <c r="L3532" t="str">
        <f>VLOOKUP(LEFT(A3532,FIND("-",A3532)-1),MASTER!A:C,2,FALSE())</f>
        <v>Diamond</v>
      </c>
      <c r="M3532" t="str">
        <f>VLOOKUP(LEFT(A3532,FIND("-",A3532)-1),MASTER!A:C,3,FALSE())</f>
        <v>Sale</v>
      </c>
      <c r="N3532" t="str">
        <f t="shared" si="288"/>
        <v/>
      </c>
      <c r="O3532" t="str">
        <f t="shared" si="289"/>
        <v/>
      </c>
      <c r="P3532">
        <f t="shared" si="290"/>
        <v>0</v>
      </c>
      <c r="Q3532">
        <f t="shared" si="291"/>
        <v>0</v>
      </c>
      <c r="R3532">
        <f t="shared" si="292"/>
        <v>0</v>
      </c>
    </row>
    <row r="3533" spans="1:18" ht="15" customHeight="1">
      <c r="A3533" s="17" t="s">
        <v>317</v>
      </c>
      <c r="B3533" s="17" t="s">
        <v>288</v>
      </c>
      <c r="C3533" s="17" t="s">
        <v>91</v>
      </c>
      <c r="D3533" s="17" t="s">
        <v>50</v>
      </c>
      <c r="E3533" s="96" t="s">
        <v>38</v>
      </c>
      <c r="F3533" s="96" t="s">
        <v>38</v>
      </c>
      <c r="G3533" s="19">
        <v>0</v>
      </c>
      <c r="H3533" s="96" t="s">
        <v>38</v>
      </c>
      <c r="I3533" s="96" t="s">
        <v>38</v>
      </c>
      <c r="J3533" s="19">
        <v>61829.87</v>
      </c>
      <c r="K3533" s="19">
        <v>61829.87</v>
      </c>
      <c r="L3533" t="str">
        <f>VLOOKUP(LEFT(A3533,FIND("-",A3533)-1),MASTER!A:C,2,FALSE())</f>
        <v>Diamond</v>
      </c>
      <c r="M3533" t="str">
        <f>VLOOKUP(LEFT(A3533,FIND("-",A3533)-1),MASTER!A:C,3,FALSE())</f>
        <v>Sale</v>
      </c>
      <c r="N3533" t="str">
        <f t="shared" si="288"/>
        <v/>
      </c>
      <c r="O3533" t="str">
        <f t="shared" si="289"/>
        <v/>
      </c>
      <c r="P3533">
        <f t="shared" si="290"/>
        <v>0</v>
      </c>
      <c r="Q3533">
        <f t="shared" si="291"/>
        <v>0</v>
      </c>
      <c r="R3533">
        <f t="shared" si="292"/>
        <v>0</v>
      </c>
    </row>
    <row r="3534" spans="1:18" ht="15" customHeight="1">
      <c r="A3534" s="17" t="s">
        <v>317</v>
      </c>
      <c r="B3534" s="17" t="s">
        <v>288</v>
      </c>
      <c r="C3534" s="17" t="s">
        <v>91</v>
      </c>
      <c r="D3534" s="17" t="s">
        <v>52</v>
      </c>
      <c r="E3534" s="96" t="s">
        <v>38</v>
      </c>
      <c r="F3534" s="96" t="s">
        <v>38</v>
      </c>
      <c r="G3534" s="19">
        <v>0</v>
      </c>
      <c r="H3534" s="96" t="s">
        <v>38</v>
      </c>
      <c r="I3534" s="96" t="s">
        <v>38</v>
      </c>
      <c r="J3534" s="19">
        <v>5310.59</v>
      </c>
      <c r="K3534" s="19">
        <v>0</v>
      </c>
      <c r="L3534" t="str">
        <f>VLOOKUP(LEFT(A3534,FIND("-",A3534)-1),MASTER!A:C,2,FALSE())</f>
        <v>Diamond</v>
      </c>
      <c r="M3534" t="str">
        <f>VLOOKUP(LEFT(A3534,FIND("-",A3534)-1),MASTER!A:C,3,FALSE())</f>
        <v>Sale</v>
      </c>
      <c r="N3534" t="str">
        <f t="shared" ref="N3534:N3541" si="293">IF(M3534="SALE",H3534,IF(M3534="Purchase",E3534,"False"))</f>
        <v/>
      </c>
      <c r="O3534" t="str">
        <f t="shared" ref="O3534:O3541" si="294">IF(M3534="SALE",I3534,IF(M3534="Purchase",F3534,"False"))</f>
        <v/>
      </c>
      <c r="P3534">
        <f t="shared" ref="P3534:P3541" si="295">IF(AND(N3534="",O3534=""),0,ROUND(N3534*O3534,3))</f>
        <v>0</v>
      </c>
      <c r="Q3534">
        <f t="shared" ref="Q3534:Q3541" si="296">IF(M3534="SALE",P3534,IF(M3534="Purchase",0,"FALSE"))</f>
        <v>0</v>
      </c>
      <c r="R3534">
        <f t="shared" ref="R3534:R3541" si="297">IF(M3534="Purchase",P3534,IF(M3534="Sale",0,"FALSE"))</f>
        <v>0</v>
      </c>
    </row>
    <row r="3535" spans="1:18" ht="15" customHeight="1">
      <c r="A3535" s="17" t="s">
        <v>317</v>
      </c>
      <c r="B3535" s="17" t="s">
        <v>288</v>
      </c>
      <c r="C3535" s="17" t="s">
        <v>91</v>
      </c>
      <c r="D3535" s="17" t="s">
        <v>53</v>
      </c>
      <c r="E3535" s="96" t="s">
        <v>38</v>
      </c>
      <c r="F3535" s="96" t="s">
        <v>38</v>
      </c>
      <c r="G3535" s="19">
        <v>0</v>
      </c>
      <c r="H3535" s="96" t="s">
        <v>38</v>
      </c>
      <c r="I3535" s="96" t="s">
        <v>38</v>
      </c>
      <c r="J3535" s="19">
        <v>5310.59</v>
      </c>
      <c r="K3535" s="19">
        <v>0</v>
      </c>
      <c r="L3535" t="str">
        <f>VLOOKUP(LEFT(A3535,FIND("-",A3535)-1),MASTER!A:C,2,FALSE())</f>
        <v>Diamond</v>
      </c>
      <c r="M3535" t="str">
        <f>VLOOKUP(LEFT(A3535,FIND("-",A3535)-1),MASTER!A:C,3,FALSE())</f>
        <v>Sale</v>
      </c>
      <c r="N3535" t="str">
        <f t="shared" si="293"/>
        <v/>
      </c>
      <c r="O3535" t="str">
        <f t="shared" si="294"/>
        <v/>
      </c>
      <c r="P3535">
        <f t="shared" si="295"/>
        <v>0</v>
      </c>
      <c r="Q3535">
        <f t="shared" si="296"/>
        <v>0</v>
      </c>
      <c r="R3535">
        <f t="shared" si="297"/>
        <v>0</v>
      </c>
    </row>
    <row r="3536" spans="1:18" ht="15" customHeight="1">
      <c r="A3536" s="17" t="s">
        <v>317</v>
      </c>
      <c r="B3536" s="17" t="s">
        <v>288</v>
      </c>
      <c r="C3536" s="17" t="s">
        <v>91</v>
      </c>
      <c r="D3536" s="17" t="s">
        <v>93</v>
      </c>
      <c r="E3536" s="96" t="s">
        <v>38</v>
      </c>
      <c r="F3536" s="96" t="s">
        <v>38</v>
      </c>
      <c r="G3536" s="19">
        <v>0</v>
      </c>
      <c r="H3536" s="96" t="s">
        <v>38</v>
      </c>
      <c r="I3536" s="96" t="s">
        <v>38</v>
      </c>
      <c r="J3536" s="19">
        <v>3169.95</v>
      </c>
      <c r="K3536" s="19">
        <v>0</v>
      </c>
      <c r="L3536" t="str">
        <f>VLOOKUP(LEFT(A3536,FIND("-",A3536)-1),MASTER!A:C,2,FALSE())</f>
        <v>Diamond</v>
      </c>
      <c r="M3536" t="str">
        <f>VLOOKUP(LEFT(A3536,FIND("-",A3536)-1),MASTER!A:C,3,FALSE())</f>
        <v>Sale</v>
      </c>
      <c r="N3536" t="str">
        <f t="shared" si="293"/>
        <v/>
      </c>
      <c r="O3536" t="str">
        <f t="shared" si="294"/>
        <v/>
      </c>
      <c r="P3536">
        <f t="shared" si="295"/>
        <v>0</v>
      </c>
      <c r="Q3536">
        <f t="shared" si="296"/>
        <v>0</v>
      </c>
      <c r="R3536">
        <f t="shared" si="297"/>
        <v>0</v>
      </c>
    </row>
    <row r="3537" spans="1:18" ht="15" customHeight="1">
      <c r="A3537" s="17" t="s">
        <v>317</v>
      </c>
      <c r="B3537" s="17" t="s">
        <v>288</v>
      </c>
      <c r="C3537" s="17" t="s">
        <v>91</v>
      </c>
      <c r="D3537" s="17" t="s">
        <v>94</v>
      </c>
      <c r="E3537" s="96" t="s">
        <v>38</v>
      </c>
      <c r="F3537" s="96" t="s">
        <v>38</v>
      </c>
      <c r="G3537" s="19">
        <v>0</v>
      </c>
      <c r="H3537" s="96" t="s">
        <v>38</v>
      </c>
      <c r="I3537" s="96" t="s">
        <v>38</v>
      </c>
      <c r="J3537" s="19">
        <v>3169.95</v>
      </c>
      <c r="K3537" s="19">
        <v>0</v>
      </c>
      <c r="L3537" t="str">
        <f>VLOOKUP(LEFT(A3537,FIND("-",A3537)-1),MASTER!A:C,2,FALSE())</f>
        <v>Diamond</v>
      </c>
      <c r="M3537" t="str">
        <f>VLOOKUP(LEFT(A3537,FIND("-",A3537)-1),MASTER!A:C,3,FALSE())</f>
        <v>Sale</v>
      </c>
      <c r="N3537" t="str">
        <f t="shared" si="293"/>
        <v/>
      </c>
      <c r="O3537" t="str">
        <f t="shared" si="294"/>
        <v/>
      </c>
      <c r="P3537">
        <f t="shared" si="295"/>
        <v>0</v>
      </c>
      <c r="Q3537">
        <f t="shared" si="296"/>
        <v>0</v>
      </c>
      <c r="R3537">
        <f t="shared" si="297"/>
        <v>0</v>
      </c>
    </row>
    <row r="3538" spans="1:18" ht="15" customHeight="1">
      <c r="A3538" s="17" t="s">
        <v>317</v>
      </c>
      <c r="B3538" s="17" t="s">
        <v>288</v>
      </c>
      <c r="C3538" s="17" t="s">
        <v>91</v>
      </c>
      <c r="D3538" s="17" t="s">
        <v>52</v>
      </c>
      <c r="E3538" s="96" t="s">
        <v>38</v>
      </c>
      <c r="F3538" s="96" t="s">
        <v>38</v>
      </c>
      <c r="G3538" s="19">
        <v>0</v>
      </c>
      <c r="H3538" s="96" t="s">
        <v>38</v>
      </c>
      <c r="I3538" s="96" t="s">
        <v>38</v>
      </c>
      <c r="J3538" s="19">
        <v>927.45</v>
      </c>
      <c r="K3538" s="19">
        <v>0</v>
      </c>
      <c r="L3538" t="str">
        <f>VLOOKUP(LEFT(A3538,FIND("-",A3538)-1),MASTER!A:C,2,FALSE())</f>
        <v>Diamond</v>
      </c>
      <c r="M3538" t="str">
        <f>VLOOKUP(LEFT(A3538,FIND("-",A3538)-1),MASTER!A:C,3,FALSE())</f>
        <v>Sale</v>
      </c>
      <c r="N3538" t="str">
        <f t="shared" si="293"/>
        <v/>
      </c>
      <c r="O3538" t="str">
        <f t="shared" si="294"/>
        <v/>
      </c>
      <c r="P3538">
        <f t="shared" si="295"/>
        <v>0</v>
      </c>
      <c r="Q3538">
        <f t="shared" si="296"/>
        <v>0</v>
      </c>
      <c r="R3538">
        <f t="shared" si="297"/>
        <v>0</v>
      </c>
    </row>
    <row r="3539" spans="1:18" ht="15" customHeight="1">
      <c r="A3539" s="17" t="s">
        <v>317</v>
      </c>
      <c r="B3539" s="17" t="s">
        <v>288</v>
      </c>
      <c r="C3539" s="17" t="s">
        <v>91</v>
      </c>
      <c r="D3539" s="17" t="s">
        <v>53</v>
      </c>
      <c r="E3539" s="96" t="s">
        <v>38</v>
      </c>
      <c r="F3539" s="96" t="s">
        <v>38</v>
      </c>
      <c r="G3539" s="19">
        <v>0</v>
      </c>
      <c r="H3539" s="96" t="s">
        <v>38</v>
      </c>
      <c r="I3539" s="96" t="s">
        <v>38</v>
      </c>
      <c r="J3539" s="19">
        <v>927.45</v>
      </c>
      <c r="K3539" s="19">
        <v>0</v>
      </c>
      <c r="L3539" t="str">
        <f>VLOOKUP(LEFT(A3539,FIND("-",A3539)-1),MASTER!A:C,2,FALSE())</f>
        <v>Diamond</v>
      </c>
      <c r="M3539" t="str">
        <f>VLOOKUP(LEFT(A3539,FIND("-",A3539)-1),MASTER!A:C,3,FALSE())</f>
        <v>Sale</v>
      </c>
      <c r="N3539" t="str">
        <f t="shared" si="293"/>
        <v/>
      </c>
      <c r="O3539" t="str">
        <f t="shared" si="294"/>
        <v/>
      </c>
      <c r="P3539">
        <f t="shared" si="295"/>
        <v>0</v>
      </c>
      <c r="Q3539">
        <f t="shared" si="296"/>
        <v>0</v>
      </c>
      <c r="R3539">
        <f t="shared" si="297"/>
        <v>0</v>
      </c>
    </row>
    <row r="3540" spans="1:18" ht="15" customHeight="1">
      <c r="A3540" s="17" t="s">
        <v>317</v>
      </c>
      <c r="B3540" s="17" t="s">
        <v>288</v>
      </c>
      <c r="C3540" s="17" t="s">
        <v>91</v>
      </c>
      <c r="D3540" s="17" t="s">
        <v>42</v>
      </c>
      <c r="E3540" s="96" t="s">
        <v>38</v>
      </c>
      <c r="F3540" s="96" t="s">
        <v>38</v>
      </c>
      <c r="G3540" s="19">
        <v>0.43</v>
      </c>
      <c r="H3540" s="96" t="s">
        <v>38</v>
      </c>
      <c r="I3540" s="96" t="s">
        <v>38</v>
      </c>
      <c r="J3540" s="19">
        <v>0</v>
      </c>
      <c r="K3540" s="19">
        <v>0</v>
      </c>
      <c r="L3540" t="str">
        <f>VLOOKUP(LEFT(A3540,FIND("-",A3540)-1),MASTER!A:C,2,FALSE())</f>
        <v>Diamond</v>
      </c>
      <c r="M3540" t="str">
        <f>VLOOKUP(LEFT(A3540,FIND("-",A3540)-1),MASTER!A:C,3,FALSE())</f>
        <v>Sale</v>
      </c>
      <c r="N3540" t="str">
        <f t="shared" si="293"/>
        <v/>
      </c>
      <c r="O3540" t="str">
        <f t="shared" si="294"/>
        <v/>
      </c>
      <c r="P3540">
        <f t="shared" si="295"/>
        <v>0</v>
      </c>
      <c r="Q3540">
        <f t="shared" si="296"/>
        <v>0</v>
      </c>
      <c r="R3540">
        <f t="shared" si="297"/>
        <v>0</v>
      </c>
    </row>
    <row r="3541" spans="1:18" ht="15" customHeight="1">
      <c r="A3541" s="17" t="s">
        <v>317</v>
      </c>
      <c r="B3541" s="17" t="s">
        <v>288</v>
      </c>
      <c r="C3541" s="17" t="s">
        <v>91</v>
      </c>
      <c r="D3541" s="17" t="s">
        <v>43</v>
      </c>
      <c r="E3541" s="96" t="s">
        <v>38</v>
      </c>
      <c r="F3541" s="96" t="s">
        <v>38</v>
      </c>
      <c r="G3541" s="19">
        <v>646015</v>
      </c>
      <c r="H3541" s="96" t="s">
        <v>38</v>
      </c>
      <c r="I3541" s="96" t="s">
        <v>38</v>
      </c>
      <c r="J3541" s="19">
        <v>0</v>
      </c>
      <c r="K3541" s="19">
        <v>0</v>
      </c>
      <c r="L3541" t="str">
        <f>VLOOKUP(LEFT(A3541,FIND("-",A3541)-1),MASTER!A:C,2,FALSE())</f>
        <v>Diamond</v>
      </c>
      <c r="M3541" t="str">
        <f>VLOOKUP(LEFT(A3541,FIND("-",A3541)-1),MASTER!A:C,3,FALSE())</f>
        <v>Sale</v>
      </c>
      <c r="N3541" t="str">
        <f t="shared" si="293"/>
        <v/>
      </c>
      <c r="O3541" t="str">
        <f t="shared" si="294"/>
        <v/>
      </c>
      <c r="P3541">
        <f t="shared" si="295"/>
        <v>0</v>
      </c>
      <c r="Q3541">
        <f t="shared" si="296"/>
        <v>0</v>
      </c>
      <c r="R3541">
        <f t="shared" si="297"/>
        <v>0</v>
      </c>
    </row>
    <row r="3542" spans="1:18" ht="15" customHeight="1">
      <c r="A3542" s="90"/>
      <c r="B3542" s="90"/>
      <c r="C3542" s="90"/>
      <c r="D3542" s="90"/>
      <c r="E3542" s="18"/>
      <c r="F3542" s="18"/>
      <c r="G3542" s="92"/>
      <c r="H3542" s="18"/>
      <c r="I3542" s="18"/>
      <c r="J3542" s="92"/>
      <c r="K3542" s="92"/>
    </row>
    <row r="3543" spans="1:18" ht="15" customHeight="1">
      <c r="A3543" s="90"/>
      <c r="B3543" s="90"/>
      <c r="C3543" s="90"/>
      <c r="D3543" s="90"/>
      <c r="E3543" s="18"/>
      <c r="F3543" s="18"/>
      <c r="G3543" s="92"/>
      <c r="H3543" s="18"/>
      <c r="I3543" s="18"/>
      <c r="J3543" s="92"/>
      <c r="K3543" s="92"/>
    </row>
    <row r="3544" spans="1:18" ht="15" customHeight="1">
      <c r="A3544" s="90"/>
      <c r="B3544" s="90"/>
      <c r="C3544" s="90"/>
      <c r="D3544" s="90"/>
      <c r="E3544" s="18"/>
      <c r="F3544" s="18"/>
      <c r="G3544" s="92"/>
      <c r="H3544" s="18"/>
      <c r="I3544" s="18"/>
      <c r="J3544" s="92"/>
      <c r="K3544" s="92"/>
    </row>
    <row r="3545" spans="1:18" ht="15" customHeight="1">
      <c r="A3545" s="90"/>
      <c r="B3545" s="90"/>
      <c r="C3545" s="90"/>
      <c r="D3545" s="90"/>
      <c r="E3545" s="18"/>
      <c r="F3545" s="18"/>
      <c r="G3545" s="92"/>
      <c r="H3545" s="18"/>
      <c r="I3545" s="18"/>
      <c r="J3545" s="92"/>
      <c r="K3545" s="92"/>
    </row>
    <row r="3546" spans="1:18" ht="15" customHeight="1">
      <c r="A3546" s="90"/>
      <c r="B3546" s="90"/>
      <c r="C3546" s="90"/>
      <c r="D3546" s="90"/>
      <c r="E3546" s="18"/>
      <c r="F3546" s="18"/>
      <c r="G3546" s="92"/>
      <c r="H3546" s="18"/>
      <c r="I3546" s="18"/>
      <c r="J3546" s="92"/>
      <c r="K3546" s="92"/>
    </row>
    <row r="3547" spans="1:18" ht="15" customHeight="1">
      <c r="A3547" s="90"/>
      <c r="B3547" s="90"/>
      <c r="C3547" s="90"/>
      <c r="D3547" s="90"/>
      <c r="E3547" s="18"/>
      <c r="F3547" s="18"/>
      <c r="G3547" s="92"/>
      <c r="H3547" s="18"/>
      <c r="I3547" s="18"/>
      <c r="J3547" s="92"/>
      <c r="K3547" s="92"/>
    </row>
    <row r="3548" spans="1:18" ht="15" customHeight="1">
      <c r="A3548" s="90"/>
      <c r="B3548" s="90"/>
      <c r="C3548" s="90"/>
      <c r="D3548" s="90"/>
      <c r="E3548" s="18"/>
      <c r="F3548" s="18"/>
      <c r="G3548" s="92"/>
      <c r="H3548" s="18"/>
      <c r="I3548" s="18"/>
      <c r="J3548" s="92"/>
      <c r="K3548" s="92"/>
    </row>
    <row r="3549" spans="1:18" ht="15" customHeight="1">
      <c r="A3549" s="90"/>
      <c r="B3549" s="90"/>
      <c r="C3549" s="90"/>
      <c r="D3549" s="90"/>
      <c r="E3549" s="18"/>
      <c r="F3549" s="18"/>
      <c r="G3549" s="92"/>
      <c r="H3549" s="18"/>
      <c r="I3549" s="18"/>
      <c r="J3549" s="92"/>
      <c r="K3549" s="92"/>
    </row>
    <row r="3550" spans="1:18" ht="15" customHeight="1">
      <c r="A3550" s="90"/>
      <c r="B3550" s="90"/>
      <c r="C3550" s="90"/>
      <c r="D3550" s="90"/>
      <c r="E3550" s="18"/>
      <c r="F3550" s="18"/>
      <c r="G3550" s="92"/>
      <c r="H3550" s="18"/>
      <c r="I3550" s="18"/>
      <c r="J3550" s="92"/>
      <c r="K3550" s="92"/>
    </row>
    <row r="3551" spans="1:18" ht="15" customHeight="1">
      <c r="A3551" s="90"/>
      <c r="B3551" s="90"/>
      <c r="C3551" s="90"/>
      <c r="D3551" s="90"/>
      <c r="E3551" s="18"/>
      <c r="F3551" s="18"/>
      <c r="G3551" s="92"/>
      <c r="H3551" s="18"/>
      <c r="I3551" s="18"/>
      <c r="J3551" s="92"/>
      <c r="K3551" s="92"/>
    </row>
    <row r="3552" spans="1:18" ht="15" customHeight="1">
      <c r="A3552" s="90"/>
      <c r="B3552" s="90"/>
      <c r="C3552" s="90"/>
      <c r="D3552" s="90"/>
      <c r="E3552" s="18"/>
      <c r="F3552" s="18"/>
      <c r="G3552" s="92"/>
      <c r="H3552" s="18"/>
      <c r="I3552" s="18"/>
      <c r="J3552" s="92"/>
      <c r="K3552" s="92"/>
    </row>
    <row r="3553" spans="1:11" ht="15" customHeight="1">
      <c r="A3553" s="90"/>
      <c r="B3553" s="90"/>
      <c r="C3553" s="90"/>
      <c r="D3553" s="90"/>
      <c r="E3553" s="18"/>
      <c r="F3553" s="18"/>
      <c r="G3553" s="92"/>
      <c r="H3553" s="18"/>
      <c r="I3553" s="18"/>
      <c r="J3553" s="92"/>
      <c r="K3553" s="92"/>
    </row>
    <row r="3554" spans="1:11" ht="15" customHeight="1">
      <c r="A3554" s="90"/>
      <c r="B3554" s="90"/>
      <c r="C3554" s="90"/>
      <c r="D3554" s="90"/>
      <c r="E3554" s="18"/>
      <c r="F3554" s="18"/>
      <c r="G3554" s="92"/>
      <c r="H3554" s="18"/>
      <c r="I3554" s="18"/>
      <c r="J3554" s="92"/>
      <c r="K3554" s="92"/>
    </row>
    <row r="3555" spans="1:11" ht="15" customHeight="1">
      <c r="A3555" s="90"/>
      <c r="B3555" s="90"/>
      <c r="C3555" s="90"/>
      <c r="D3555" s="90"/>
      <c r="E3555" s="18"/>
      <c r="F3555" s="18"/>
      <c r="G3555" s="92"/>
      <c r="H3555" s="18"/>
      <c r="I3555" s="18"/>
      <c r="J3555" s="92"/>
      <c r="K3555" s="92"/>
    </row>
    <row r="3556" spans="1:11" ht="15" customHeight="1">
      <c r="A3556" s="90"/>
      <c r="B3556" s="90"/>
      <c r="C3556" s="90"/>
      <c r="D3556" s="90"/>
      <c r="E3556" s="18"/>
      <c r="F3556" s="18"/>
      <c r="G3556" s="92"/>
      <c r="H3556" s="18"/>
      <c r="I3556" s="18"/>
      <c r="J3556" s="92"/>
      <c r="K3556" s="92"/>
    </row>
    <row r="3557" spans="1:11" ht="15" customHeight="1">
      <c r="A3557" s="90"/>
      <c r="B3557" s="90"/>
      <c r="C3557" s="90"/>
      <c r="D3557" s="90"/>
      <c r="E3557" s="18"/>
      <c r="F3557" s="18"/>
      <c r="G3557" s="92"/>
      <c r="H3557" s="18"/>
      <c r="I3557" s="18"/>
      <c r="J3557" s="92"/>
      <c r="K3557" s="92"/>
    </row>
    <row r="3558" spans="1:11" ht="15" customHeight="1">
      <c r="A3558" s="90"/>
      <c r="B3558" s="90"/>
      <c r="C3558" s="90"/>
      <c r="D3558" s="90"/>
      <c r="E3558" s="18"/>
      <c r="F3558" s="18"/>
      <c r="G3558" s="92"/>
      <c r="H3558" s="18"/>
      <c r="I3558" s="18"/>
      <c r="J3558" s="92"/>
      <c r="K3558" s="92"/>
    </row>
    <row r="3559" spans="1:11" ht="15" customHeight="1">
      <c r="A3559" s="90"/>
      <c r="B3559" s="90"/>
      <c r="C3559" s="90"/>
      <c r="D3559" s="90"/>
      <c r="E3559" s="18"/>
      <c r="F3559" s="18"/>
      <c r="G3559" s="92"/>
      <c r="H3559" s="18"/>
      <c r="I3559" s="18"/>
      <c r="J3559" s="92"/>
      <c r="K3559" s="92"/>
    </row>
    <row r="3560" spans="1:11" ht="15" customHeight="1">
      <c r="A3560" s="90"/>
      <c r="B3560" s="90"/>
      <c r="C3560" s="90"/>
      <c r="D3560" s="90"/>
      <c r="E3560" s="18"/>
      <c r="F3560" s="18"/>
      <c r="G3560" s="92"/>
      <c r="H3560" s="18"/>
      <c r="I3560" s="18"/>
      <c r="J3560" s="92"/>
      <c r="K3560" s="92"/>
    </row>
    <row r="3561" spans="1:11" ht="15" customHeight="1">
      <c r="A3561" s="90"/>
      <c r="B3561" s="90"/>
      <c r="C3561" s="90"/>
      <c r="D3561" s="90"/>
      <c r="E3561" s="18"/>
      <c r="F3561" s="18"/>
      <c r="G3561" s="92"/>
      <c r="H3561" s="18"/>
      <c r="I3561" s="18"/>
      <c r="J3561" s="92"/>
      <c r="K3561" s="92"/>
    </row>
    <row r="3562" spans="1:11" ht="15" customHeight="1">
      <c r="A3562" s="90"/>
      <c r="B3562" s="90"/>
      <c r="C3562" s="90"/>
      <c r="D3562" s="90"/>
      <c r="E3562" s="18"/>
      <c r="F3562" s="18"/>
      <c r="G3562" s="92"/>
      <c r="H3562" s="18"/>
      <c r="I3562" s="18"/>
      <c r="J3562" s="92"/>
      <c r="K3562" s="92"/>
    </row>
    <row r="3563" spans="1:11" ht="15" customHeight="1">
      <c r="A3563" s="90"/>
      <c r="B3563" s="90"/>
      <c r="C3563" s="90"/>
      <c r="D3563" s="90"/>
      <c r="E3563" s="18"/>
      <c r="F3563" s="92"/>
      <c r="G3563" s="92"/>
      <c r="H3563" s="91"/>
      <c r="I3563" s="92"/>
      <c r="J3563" s="92"/>
      <c r="K3563" s="92"/>
    </row>
    <row r="3564" spans="1:11" ht="15" customHeight="1">
      <c r="A3564" s="90"/>
      <c r="B3564" s="90"/>
      <c r="C3564" s="90"/>
      <c r="D3564" s="90"/>
      <c r="E3564" s="18"/>
      <c r="F3564" s="18"/>
      <c r="G3564" s="92"/>
      <c r="H3564" s="18"/>
      <c r="I3564" s="18"/>
      <c r="J3564" s="92"/>
      <c r="K3564" s="92"/>
    </row>
    <row r="3565" spans="1:11" ht="15" customHeight="1">
      <c r="A3565" s="90"/>
      <c r="B3565" s="90"/>
      <c r="C3565" s="90"/>
      <c r="D3565" s="90"/>
      <c r="E3565" s="18"/>
      <c r="F3565" s="18"/>
      <c r="G3565" s="92"/>
      <c r="H3565" s="18"/>
      <c r="I3565" s="18"/>
      <c r="J3565" s="92"/>
      <c r="K3565" s="92"/>
    </row>
    <row r="3566" spans="1:11" ht="15" customHeight="1">
      <c r="A3566" s="90"/>
      <c r="B3566" s="90"/>
      <c r="C3566" s="90"/>
      <c r="D3566" s="90"/>
      <c r="E3566" s="18"/>
      <c r="F3566" s="18"/>
      <c r="G3566" s="92"/>
      <c r="H3566" s="18"/>
      <c r="I3566" s="18"/>
      <c r="J3566" s="92"/>
      <c r="K3566" s="92"/>
    </row>
    <row r="3567" spans="1:11" ht="15" customHeight="1">
      <c r="A3567" s="90"/>
      <c r="B3567" s="90"/>
      <c r="C3567" s="90"/>
      <c r="D3567" s="90"/>
      <c r="E3567" s="18"/>
      <c r="F3567" s="18"/>
      <c r="G3567" s="92"/>
      <c r="H3567" s="18"/>
      <c r="I3567" s="18"/>
      <c r="J3567" s="92"/>
      <c r="K3567" s="92"/>
    </row>
    <row r="3568" spans="1:11" ht="15" customHeight="1">
      <c r="A3568" s="90"/>
      <c r="B3568" s="90"/>
      <c r="C3568" s="90"/>
      <c r="D3568" s="90"/>
      <c r="E3568" s="18"/>
      <c r="F3568" s="18"/>
      <c r="G3568" s="92"/>
      <c r="H3568" s="18"/>
      <c r="I3568" s="18"/>
      <c r="J3568" s="92"/>
      <c r="K3568" s="92"/>
    </row>
    <row r="3569" spans="1:11" ht="15" customHeight="1">
      <c r="A3569" s="90"/>
      <c r="B3569" s="90"/>
      <c r="C3569" s="90"/>
      <c r="D3569" s="90"/>
      <c r="E3569" s="18"/>
      <c r="F3569" s="18"/>
      <c r="G3569" s="92"/>
      <c r="H3569" s="18"/>
      <c r="I3569" s="18"/>
      <c r="J3569" s="92"/>
      <c r="K3569" s="92"/>
    </row>
    <row r="3570" spans="1:11" ht="15" customHeight="1">
      <c r="A3570" s="90"/>
      <c r="B3570" s="90"/>
      <c r="C3570" s="90"/>
      <c r="D3570" s="90"/>
      <c r="E3570" s="18"/>
      <c r="F3570" s="18"/>
      <c r="G3570" s="92"/>
      <c r="H3570" s="18"/>
      <c r="I3570" s="18"/>
      <c r="J3570" s="92"/>
      <c r="K3570" s="92"/>
    </row>
    <row r="3571" spans="1:11" ht="15" customHeight="1">
      <c r="A3571" s="90"/>
      <c r="B3571" s="90"/>
      <c r="C3571" s="90"/>
      <c r="D3571" s="90"/>
      <c r="E3571" s="18"/>
      <c r="F3571" s="18"/>
      <c r="G3571" s="92"/>
      <c r="H3571" s="18"/>
      <c r="I3571" s="18"/>
      <c r="J3571" s="92"/>
      <c r="K3571" s="92"/>
    </row>
    <row r="3572" spans="1:11" ht="15" customHeight="1">
      <c r="A3572" s="90"/>
      <c r="B3572" s="90"/>
      <c r="C3572" s="90"/>
      <c r="D3572" s="90"/>
      <c r="E3572" s="18"/>
      <c r="F3572" s="18"/>
      <c r="G3572" s="92"/>
      <c r="H3572" s="18"/>
      <c r="I3572" s="18"/>
      <c r="J3572" s="92"/>
      <c r="K3572" s="92"/>
    </row>
    <row r="3573" spans="1:11" ht="15" customHeight="1">
      <c r="A3573" s="90"/>
      <c r="B3573" s="90"/>
      <c r="C3573" s="90"/>
      <c r="D3573" s="90"/>
      <c r="E3573" s="18"/>
      <c r="F3573" s="18"/>
      <c r="G3573" s="92"/>
      <c r="H3573" s="18"/>
      <c r="I3573" s="18"/>
      <c r="J3573" s="92"/>
      <c r="K3573" s="92"/>
    </row>
    <row r="3574" spans="1:11" ht="15" customHeight="1">
      <c r="A3574" s="90"/>
      <c r="B3574" s="90"/>
      <c r="C3574" s="90"/>
      <c r="D3574" s="90"/>
      <c r="E3574" s="18"/>
      <c r="F3574" s="18"/>
      <c r="G3574" s="92"/>
      <c r="H3574" s="18"/>
      <c r="I3574" s="18"/>
      <c r="J3574" s="92"/>
      <c r="K3574" s="92"/>
    </row>
    <row r="3575" spans="1:11" ht="15" customHeight="1">
      <c r="A3575" s="90"/>
      <c r="B3575" s="90"/>
      <c r="C3575" s="90"/>
      <c r="D3575" s="90"/>
      <c r="E3575" s="18"/>
      <c r="F3575" s="18"/>
      <c r="G3575" s="92"/>
      <c r="H3575" s="18"/>
      <c r="I3575" s="18"/>
      <c r="J3575" s="92"/>
      <c r="K3575" s="92"/>
    </row>
    <row r="3576" spans="1:11" ht="15" customHeight="1">
      <c r="A3576" s="90"/>
      <c r="B3576" s="90"/>
      <c r="C3576" s="90"/>
      <c r="D3576" s="90"/>
      <c r="E3576" s="18"/>
      <c r="F3576" s="18"/>
      <c r="G3576" s="92"/>
      <c r="H3576" s="18"/>
      <c r="I3576" s="18"/>
      <c r="J3576" s="92"/>
      <c r="K3576" s="92"/>
    </row>
    <row r="3577" spans="1:11" ht="15" customHeight="1">
      <c r="A3577" s="90"/>
      <c r="B3577" s="90"/>
      <c r="C3577" s="90"/>
      <c r="D3577" s="90"/>
      <c r="E3577" s="18"/>
      <c r="F3577" s="18"/>
      <c r="G3577" s="92"/>
      <c r="H3577" s="18"/>
      <c r="I3577" s="18"/>
      <c r="J3577" s="92"/>
      <c r="K3577" s="92"/>
    </row>
    <row r="3578" spans="1:11" ht="15" customHeight="1">
      <c r="A3578" s="90"/>
      <c r="B3578" s="90"/>
      <c r="C3578" s="90"/>
      <c r="D3578" s="90"/>
      <c r="E3578" s="18"/>
      <c r="F3578" s="18"/>
      <c r="G3578" s="92"/>
      <c r="H3578" s="18"/>
      <c r="I3578" s="18"/>
      <c r="J3578" s="92"/>
      <c r="K3578" s="92"/>
    </row>
    <row r="3579" spans="1:11" ht="15" customHeight="1">
      <c r="A3579" s="90"/>
      <c r="B3579" s="90"/>
      <c r="C3579" s="90"/>
      <c r="D3579" s="90"/>
      <c r="E3579" s="18"/>
      <c r="F3579" s="18"/>
      <c r="G3579" s="92"/>
      <c r="H3579" s="18"/>
      <c r="I3579" s="18"/>
      <c r="J3579" s="92"/>
      <c r="K3579" s="92"/>
    </row>
    <row r="3580" spans="1:11" ht="15" customHeight="1">
      <c r="A3580" s="90"/>
      <c r="B3580" s="90"/>
      <c r="C3580" s="90"/>
      <c r="D3580" s="90"/>
      <c r="E3580" s="18"/>
      <c r="F3580" s="18"/>
      <c r="G3580" s="92"/>
      <c r="H3580" s="18"/>
      <c r="I3580" s="18"/>
      <c r="J3580" s="92"/>
      <c r="K3580" s="92"/>
    </row>
    <row r="3581" spans="1:11" ht="15" customHeight="1">
      <c r="A3581" s="90"/>
      <c r="B3581" s="90"/>
      <c r="C3581" s="90"/>
      <c r="D3581" s="90"/>
      <c r="E3581" s="18"/>
      <c r="F3581" s="18"/>
      <c r="G3581" s="92"/>
      <c r="H3581" s="18"/>
      <c r="I3581" s="18"/>
      <c r="J3581" s="92"/>
      <c r="K3581" s="92"/>
    </row>
    <row r="3582" spans="1:11" ht="15" customHeight="1">
      <c r="A3582" s="90"/>
      <c r="B3582" s="90"/>
      <c r="C3582" s="90"/>
      <c r="D3582" s="90"/>
      <c r="E3582" s="18"/>
      <c r="F3582" s="18"/>
      <c r="G3582" s="92"/>
      <c r="H3582" s="18"/>
      <c r="I3582" s="18"/>
      <c r="J3582" s="92"/>
      <c r="K3582" s="92"/>
    </row>
    <row r="3583" spans="1:11" ht="15" customHeight="1">
      <c r="A3583" s="90"/>
      <c r="B3583" s="90"/>
      <c r="C3583" s="90"/>
      <c r="D3583" s="90"/>
      <c r="E3583" s="18"/>
      <c r="F3583" s="18"/>
      <c r="G3583" s="92"/>
      <c r="H3583" s="18"/>
      <c r="I3583" s="18"/>
      <c r="J3583" s="92"/>
      <c r="K3583" s="92"/>
    </row>
    <row r="3584" spans="1:11" ht="15" customHeight="1">
      <c r="A3584" s="90"/>
      <c r="B3584" s="90"/>
      <c r="C3584" s="90"/>
      <c r="D3584" s="90"/>
      <c r="E3584" s="18"/>
      <c r="F3584" s="18"/>
      <c r="G3584" s="92"/>
      <c r="H3584" s="18"/>
      <c r="I3584" s="18"/>
      <c r="J3584" s="92"/>
      <c r="K3584" s="92"/>
    </row>
    <row r="3585" spans="1:11" ht="15" customHeight="1">
      <c r="A3585" s="90"/>
      <c r="B3585" s="90"/>
      <c r="C3585" s="90"/>
      <c r="D3585" s="90"/>
      <c r="E3585" s="18"/>
      <c r="F3585" s="18"/>
      <c r="G3585" s="92"/>
      <c r="H3585" s="18"/>
      <c r="I3585" s="18"/>
      <c r="J3585" s="92"/>
      <c r="K3585" s="92"/>
    </row>
    <row r="3586" spans="1:11" ht="15" customHeight="1">
      <c r="A3586" s="90"/>
      <c r="B3586" s="90"/>
      <c r="C3586" s="90"/>
      <c r="D3586" s="90"/>
      <c r="E3586" s="18"/>
      <c r="F3586" s="92"/>
      <c r="G3586" s="92"/>
      <c r="H3586" s="91"/>
      <c r="I3586" s="92"/>
      <c r="J3586" s="92"/>
      <c r="K3586" s="92"/>
    </row>
    <row r="3587" spans="1:11" ht="15" customHeight="1">
      <c r="A3587" s="90"/>
      <c r="B3587" s="90"/>
      <c r="C3587" s="90"/>
      <c r="D3587" s="90"/>
      <c r="E3587" s="18"/>
      <c r="F3587" s="18"/>
      <c r="G3587" s="92"/>
      <c r="H3587" s="18"/>
      <c r="I3587" s="18"/>
      <c r="J3587" s="92"/>
      <c r="K3587" s="92"/>
    </row>
    <row r="3588" spans="1:11" ht="15" customHeight="1">
      <c r="A3588" s="90"/>
      <c r="B3588" s="90"/>
      <c r="C3588" s="90"/>
      <c r="D3588" s="90"/>
      <c r="E3588" s="18"/>
      <c r="F3588" s="18"/>
      <c r="G3588" s="92"/>
      <c r="H3588" s="18"/>
      <c r="I3588" s="18"/>
      <c r="J3588" s="92"/>
      <c r="K3588" s="92"/>
    </row>
    <row r="3589" spans="1:11" ht="15" customHeight="1">
      <c r="A3589" s="90"/>
      <c r="B3589" s="90"/>
      <c r="C3589" s="90"/>
      <c r="D3589" s="90"/>
      <c r="E3589" s="18"/>
      <c r="F3589" s="18"/>
      <c r="G3589" s="92"/>
      <c r="H3589" s="18"/>
      <c r="I3589" s="18"/>
      <c r="J3589" s="92"/>
      <c r="K3589" s="92"/>
    </row>
    <row r="3590" spans="1:11" ht="15" customHeight="1">
      <c r="A3590" s="90"/>
      <c r="B3590" s="90"/>
      <c r="C3590" s="90"/>
      <c r="D3590" s="90"/>
      <c r="E3590" s="18"/>
      <c r="F3590" s="18"/>
      <c r="G3590" s="92"/>
      <c r="H3590" s="18"/>
      <c r="I3590" s="18"/>
      <c r="J3590" s="92"/>
      <c r="K3590" s="92"/>
    </row>
    <row r="3591" spans="1:11" ht="15" customHeight="1">
      <c r="A3591" s="90"/>
      <c r="B3591" s="90"/>
      <c r="C3591" s="90"/>
      <c r="D3591" s="90"/>
      <c r="E3591" s="18"/>
      <c r="F3591" s="18"/>
      <c r="G3591" s="92"/>
      <c r="H3591" s="18"/>
      <c r="I3591" s="18"/>
      <c r="J3591" s="92"/>
      <c r="K3591" s="92"/>
    </row>
    <row r="3592" spans="1:11" ht="15" customHeight="1">
      <c r="A3592" s="90"/>
      <c r="B3592" s="90"/>
      <c r="C3592" s="90"/>
      <c r="D3592" s="90"/>
      <c r="E3592" s="18"/>
      <c r="F3592" s="18"/>
      <c r="G3592" s="92"/>
      <c r="H3592" s="18"/>
      <c r="I3592" s="18"/>
      <c r="J3592" s="92"/>
      <c r="K3592" s="92"/>
    </row>
    <row r="3593" spans="1:11" ht="15" customHeight="1">
      <c r="A3593" s="90"/>
      <c r="B3593" s="90"/>
      <c r="C3593" s="90"/>
      <c r="D3593" s="90"/>
      <c r="E3593" s="18"/>
      <c r="F3593" s="18"/>
      <c r="G3593" s="92"/>
      <c r="H3593" s="18"/>
      <c r="I3593" s="18"/>
      <c r="J3593" s="92"/>
      <c r="K3593" s="92"/>
    </row>
    <row r="3594" spans="1:11" ht="15" customHeight="1">
      <c r="A3594" s="90"/>
      <c r="B3594" s="90"/>
      <c r="C3594" s="90"/>
      <c r="D3594" s="90"/>
      <c r="E3594" s="18"/>
      <c r="F3594" s="18"/>
      <c r="G3594" s="92"/>
      <c r="H3594" s="18"/>
      <c r="I3594" s="18"/>
      <c r="J3594" s="92"/>
      <c r="K3594" s="92"/>
    </row>
    <row r="3595" spans="1:11" ht="15" customHeight="1">
      <c r="A3595" s="90"/>
      <c r="B3595" s="90"/>
      <c r="C3595" s="90"/>
      <c r="D3595" s="90"/>
      <c r="E3595" s="18"/>
      <c r="F3595" s="18"/>
      <c r="G3595" s="92"/>
      <c r="H3595" s="18"/>
      <c r="I3595" s="18"/>
      <c r="J3595" s="92"/>
      <c r="K3595" s="92"/>
    </row>
    <row r="3596" spans="1:11" ht="15" customHeight="1">
      <c r="A3596" s="90"/>
      <c r="B3596" s="90"/>
      <c r="C3596" s="90"/>
      <c r="D3596" s="90"/>
      <c r="E3596" s="18"/>
      <c r="F3596" s="18"/>
      <c r="G3596" s="92"/>
      <c r="H3596" s="18"/>
      <c r="I3596" s="18"/>
      <c r="J3596" s="92"/>
      <c r="K3596" s="92"/>
    </row>
    <row r="3597" spans="1:11" ht="15" customHeight="1">
      <c r="A3597" s="90"/>
      <c r="B3597" s="90"/>
      <c r="C3597" s="90"/>
      <c r="D3597" s="90"/>
      <c r="E3597" s="18"/>
      <c r="F3597" s="18"/>
      <c r="G3597" s="92"/>
      <c r="H3597" s="18"/>
      <c r="I3597" s="18"/>
      <c r="J3597" s="92"/>
      <c r="K3597" s="92"/>
    </row>
    <row r="3598" spans="1:11" ht="15" customHeight="1">
      <c r="A3598" s="90"/>
      <c r="B3598" s="90"/>
      <c r="C3598" s="90"/>
      <c r="D3598" s="90"/>
      <c r="E3598" s="18"/>
      <c r="F3598" s="18"/>
      <c r="G3598" s="92"/>
      <c r="H3598" s="18"/>
      <c r="I3598" s="18"/>
      <c r="J3598" s="92"/>
      <c r="K3598" s="92"/>
    </row>
    <row r="3599" spans="1:11" ht="15" customHeight="1">
      <c r="A3599" s="90"/>
      <c r="B3599" s="90"/>
      <c r="C3599" s="90"/>
      <c r="D3599" s="90"/>
      <c r="E3599" s="18"/>
      <c r="F3599" s="18"/>
      <c r="G3599" s="92"/>
      <c r="H3599" s="18"/>
      <c r="I3599" s="18"/>
      <c r="J3599" s="92"/>
      <c r="K3599" s="92"/>
    </row>
    <row r="3600" spans="1:11" ht="15" customHeight="1">
      <c r="A3600" s="90"/>
      <c r="B3600" s="90"/>
      <c r="C3600" s="90"/>
      <c r="D3600" s="90"/>
      <c r="E3600" s="18"/>
      <c r="F3600" s="18"/>
      <c r="G3600" s="92"/>
      <c r="H3600" s="18"/>
      <c r="I3600" s="18"/>
      <c r="J3600" s="92"/>
      <c r="K3600" s="92"/>
    </row>
    <row r="3601" spans="1:11" ht="15" customHeight="1">
      <c r="A3601" s="90"/>
      <c r="B3601" s="90"/>
      <c r="C3601" s="90"/>
      <c r="D3601" s="90"/>
      <c r="E3601" s="18"/>
      <c r="F3601" s="18"/>
      <c r="G3601" s="92"/>
      <c r="H3601" s="18"/>
      <c r="I3601" s="18"/>
      <c r="J3601" s="92"/>
      <c r="K3601" s="92"/>
    </row>
    <row r="3602" spans="1:11" ht="15" customHeight="1">
      <c r="A3602" s="90"/>
      <c r="B3602" s="90"/>
      <c r="C3602" s="90"/>
      <c r="D3602" s="90"/>
      <c r="E3602" s="18"/>
      <c r="F3602" s="18"/>
      <c r="G3602" s="92"/>
      <c r="H3602" s="18"/>
      <c r="I3602" s="18"/>
      <c r="J3602" s="92"/>
      <c r="K3602" s="92"/>
    </row>
    <row r="3603" spans="1:11" ht="15" customHeight="1">
      <c r="A3603" s="90"/>
      <c r="B3603" s="90"/>
      <c r="C3603" s="90"/>
      <c r="D3603" s="90"/>
      <c r="E3603" s="18"/>
      <c r="F3603" s="18"/>
      <c r="G3603" s="92"/>
      <c r="H3603" s="18"/>
      <c r="I3603" s="18"/>
      <c r="J3603" s="92"/>
      <c r="K3603" s="92"/>
    </row>
    <row r="3604" spans="1:11" ht="15" customHeight="1">
      <c r="A3604" s="90"/>
      <c r="B3604" s="90"/>
      <c r="C3604" s="90"/>
      <c r="D3604" s="90"/>
      <c r="E3604" s="18"/>
      <c r="F3604" s="18"/>
      <c r="G3604" s="92"/>
      <c r="H3604" s="18"/>
      <c r="I3604" s="18"/>
      <c r="J3604" s="92"/>
      <c r="K3604" s="92"/>
    </row>
    <row r="3605" spans="1:11" ht="15" customHeight="1">
      <c r="A3605" s="90"/>
      <c r="B3605" s="90"/>
      <c r="C3605" s="90"/>
      <c r="D3605" s="90"/>
      <c r="E3605" s="18"/>
      <c r="F3605" s="18"/>
      <c r="G3605" s="92"/>
      <c r="H3605" s="18"/>
      <c r="I3605" s="18"/>
      <c r="J3605" s="92"/>
      <c r="K3605" s="92"/>
    </row>
    <row r="3606" spans="1:11" ht="15" customHeight="1">
      <c r="A3606" s="90"/>
      <c r="B3606" s="90"/>
      <c r="C3606" s="90"/>
      <c r="D3606" s="90"/>
      <c r="E3606" s="18"/>
      <c r="F3606" s="92"/>
      <c r="G3606" s="92"/>
      <c r="H3606" s="91"/>
      <c r="I3606" s="92"/>
      <c r="J3606" s="92"/>
      <c r="K3606" s="92"/>
    </row>
    <row r="3607" spans="1:11" ht="15" customHeight="1">
      <c r="A3607" s="90"/>
      <c r="B3607" s="90"/>
      <c r="C3607" s="90"/>
      <c r="D3607" s="90"/>
      <c r="E3607" s="18"/>
      <c r="F3607" s="18"/>
      <c r="G3607" s="92"/>
      <c r="H3607" s="18"/>
      <c r="I3607" s="18"/>
      <c r="J3607" s="92"/>
      <c r="K3607" s="92"/>
    </row>
    <row r="3608" spans="1:11" ht="15" customHeight="1">
      <c r="A3608" s="90"/>
      <c r="B3608" s="90"/>
      <c r="C3608" s="90"/>
      <c r="D3608" s="90"/>
      <c r="E3608" s="18"/>
      <c r="F3608" s="18"/>
      <c r="G3608" s="92"/>
      <c r="H3608" s="18"/>
      <c r="I3608" s="18"/>
      <c r="J3608" s="92"/>
      <c r="K3608" s="92"/>
    </row>
    <row r="3609" spans="1:11" ht="15" customHeight="1">
      <c r="A3609" s="90"/>
      <c r="B3609" s="90"/>
      <c r="C3609" s="90"/>
      <c r="D3609" s="90"/>
      <c r="E3609" s="18"/>
      <c r="F3609" s="18"/>
      <c r="G3609" s="92"/>
      <c r="H3609" s="18"/>
      <c r="I3609" s="18"/>
      <c r="J3609" s="92"/>
      <c r="K3609" s="92"/>
    </row>
    <row r="3610" spans="1:11" ht="15" customHeight="1">
      <c r="A3610" s="90"/>
      <c r="B3610" s="90"/>
      <c r="C3610" s="90"/>
      <c r="D3610" s="90"/>
      <c r="E3610" s="18"/>
      <c r="F3610" s="18"/>
      <c r="G3610" s="92"/>
      <c r="H3610" s="18"/>
      <c r="I3610" s="18"/>
      <c r="J3610" s="92"/>
      <c r="K3610" s="92"/>
    </row>
    <row r="3611" spans="1:11" ht="15" customHeight="1">
      <c r="A3611" s="90"/>
      <c r="B3611" s="90"/>
      <c r="C3611" s="90"/>
      <c r="D3611" s="90"/>
      <c r="E3611" s="18"/>
      <c r="F3611" s="18"/>
      <c r="G3611" s="92"/>
      <c r="H3611" s="18"/>
      <c r="I3611" s="18"/>
      <c r="J3611" s="92"/>
      <c r="K3611" s="92"/>
    </row>
    <row r="3612" spans="1:11" ht="15" customHeight="1">
      <c r="A3612" s="90"/>
      <c r="B3612" s="90"/>
      <c r="C3612" s="90"/>
      <c r="D3612" s="90"/>
      <c r="E3612" s="18"/>
      <c r="F3612" s="18"/>
      <c r="G3612" s="92"/>
      <c r="H3612" s="18"/>
      <c r="I3612" s="18"/>
      <c r="J3612" s="92"/>
      <c r="K3612" s="92"/>
    </row>
    <row r="3613" spans="1:11" ht="15" customHeight="1">
      <c r="A3613" s="90"/>
      <c r="B3613" s="90"/>
      <c r="C3613" s="90"/>
      <c r="D3613" s="90"/>
      <c r="E3613" s="18"/>
      <c r="F3613" s="18"/>
      <c r="G3613" s="92"/>
      <c r="H3613" s="18"/>
      <c r="I3613" s="18"/>
      <c r="J3613" s="92"/>
      <c r="K3613" s="92"/>
    </row>
    <row r="3614" spans="1:11" ht="15" customHeight="1">
      <c r="A3614" s="90"/>
      <c r="B3614" s="90"/>
      <c r="C3614" s="90"/>
      <c r="D3614" s="90"/>
      <c r="E3614" s="18"/>
      <c r="F3614" s="92"/>
      <c r="G3614" s="92"/>
      <c r="H3614" s="91"/>
      <c r="I3614" s="92"/>
      <c r="J3614" s="92"/>
      <c r="K3614" s="92"/>
    </row>
    <row r="3615" spans="1:11" ht="15" customHeight="1">
      <c r="A3615" s="90"/>
      <c r="B3615" s="90"/>
      <c r="C3615" s="90"/>
      <c r="D3615" s="90"/>
      <c r="E3615" s="18"/>
      <c r="F3615" s="18"/>
      <c r="G3615" s="92"/>
      <c r="H3615" s="18"/>
      <c r="I3615" s="18"/>
      <c r="J3615" s="92"/>
      <c r="K3615" s="92"/>
    </row>
    <row r="3616" spans="1:11" ht="15" customHeight="1">
      <c r="A3616" s="90"/>
      <c r="B3616" s="90"/>
      <c r="C3616" s="90"/>
      <c r="D3616" s="90"/>
      <c r="E3616" s="18"/>
      <c r="F3616" s="18"/>
      <c r="G3616" s="92"/>
      <c r="H3616" s="18"/>
      <c r="I3616" s="18"/>
      <c r="J3616" s="92"/>
      <c r="K3616" s="92"/>
    </row>
    <row r="3617" spans="1:11" ht="15" customHeight="1">
      <c r="A3617" s="90"/>
      <c r="B3617" s="90"/>
      <c r="C3617" s="90"/>
      <c r="D3617" s="90"/>
      <c r="E3617" s="18"/>
      <c r="F3617" s="18"/>
      <c r="G3617" s="92"/>
      <c r="H3617" s="18"/>
      <c r="I3617" s="18"/>
      <c r="J3617" s="92"/>
      <c r="K3617" s="92"/>
    </row>
    <row r="3618" spans="1:11" ht="15" customHeight="1">
      <c r="A3618" s="90"/>
      <c r="B3618" s="90"/>
      <c r="C3618" s="90"/>
      <c r="D3618" s="90"/>
      <c r="E3618" s="18"/>
      <c r="F3618" s="18"/>
      <c r="G3618" s="92"/>
      <c r="H3618" s="18"/>
      <c r="I3618" s="18"/>
      <c r="J3618" s="92"/>
      <c r="K3618" s="92"/>
    </row>
    <row r="3619" spans="1:11" ht="15" customHeight="1">
      <c r="A3619" s="90"/>
      <c r="B3619" s="90"/>
      <c r="C3619" s="90"/>
      <c r="D3619" s="90"/>
      <c r="E3619" s="18"/>
      <c r="F3619" s="18"/>
      <c r="G3619" s="92"/>
      <c r="H3619" s="18"/>
      <c r="I3619" s="18"/>
      <c r="J3619" s="92"/>
      <c r="K3619" s="92"/>
    </row>
    <row r="3620" spans="1:11" ht="15" customHeight="1">
      <c r="A3620" s="90"/>
      <c r="B3620" s="90"/>
      <c r="C3620" s="90"/>
      <c r="D3620" s="90"/>
      <c r="E3620" s="18"/>
      <c r="F3620" s="18"/>
      <c r="G3620" s="92"/>
      <c r="H3620" s="18"/>
      <c r="I3620" s="18"/>
      <c r="J3620" s="92"/>
      <c r="K3620" s="92"/>
    </row>
    <row r="3621" spans="1:11" ht="15" customHeight="1">
      <c r="A3621" s="90"/>
      <c r="B3621" s="90"/>
      <c r="C3621" s="90"/>
      <c r="D3621" s="90"/>
      <c r="E3621" s="18"/>
      <c r="F3621" s="18"/>
      <c r="G3621" s="92"/>
      <c r="H3621" s="18"/>
      <c r="I3621" s="18"/>
      <c r="J3621" s="92"/>
      <c r="K3621" s="92"/>
    </row>
    <row r="3622" spans="1:11" ht="15" customHeight="1">
      <c r="A3622" s="90"/>
      <c r="B3622" s="90"/>
      <c r="C3622" s="90"/>
      <c r="D3622" s="90"/>
      <c r="E3622" s="18"/>
      <c r="F3622" s="18"/>
      <c r="G3622" s="92"/>
      <c r="H3622" s="18"/>
      <c r="I3622" s="18"/>
      <c r="J3622" s="92"/>
      <c r="K3622" s="92"/>
    </row>
    <row r="3623" spans="1:11" ht="15" customHeight="1">
      <c r="A3623" s="90"/>
      <c r="B3623" s="90"/>
      <c r="C3623" s="90"/>
      <c r="D3623" s="90"/>
      <c r="E3623" s="18"/>
      <c r="F3623" s="18"/>
      <c r="G3623" s="92"/>
      <c r="H3623" s="18"/>
      <c r="I3623" s="18"/>
      <c r="J3623" s="92"/>
      <c r="K3623" s="92"/>
    </row>
    <row r="3624" spans="1:11" ht="15" customHeight="1">
      <c r="A3624" s="90"/>
      <c r="B3624" s="90"/>
      <c r="C3624" s="90"/>
      <c r="D3624" s="90"/>
      <c r="E3624" s="18"/>
      <c r="F3624" s="18"/>
      <c r="G3624" s="92"/>
      <c r="H3624" s="18"/>
      <c r="I3624" s="18"/>
      <c r="J3624" s="92"/>
      <c r="K3624" s="92"/>
    </row>
    <row r="3625" spans="1:11" ht="15" customHeight="1">
      <c r="A3625" s="90"/>
      <c r="B3625" s="90"/>
      <c r="C3625" s="90"/>
      <c r="D3625" s="90"/>
      <c r="E3625" s="18"/>
      <c r="F3625" s="18"/>
      <c r="G3625" s="92"/>
      <c r="H3625" s="18"/>
      <c r="I3625" s="18"/>
      <c r="J3625" s="92"/>
      <c r="K3625" s="92"/>
    </row>
    <row r="3626" spans="1:11" ht="15" customHeight="1">
      <c r="A3626" s="90"/>
      <c r="B3626" s="90"/>
      <c r="C3626" s="90"/>
      <c r="D3626" s="90"/>
      <c r="E3626" s="18"/>
      <c r="F3626" s="18"/>
      <c r="G3626" s="92"/>
      <c r="H3626" s="18"/>
      <c r="I3626" s="18"/>
      <c r="J3626" s="92"/>
      <c r="K3626" s="92"/>
    </row>
    <row r="3627" spans="1:11" ht="15" customHeight="1">
      <c r="A3627" s="90"/>
      <c r="B3627" s="90"/>
      <c r="C3627" s="90"/>
      <c r="D3627" s="90"/>
      <c r="E3627" s="18"/>
      <c r="F3627" s="18"/>
      <c r="G3627" s="92"/>
      <c r="H3627" s="18"/>
      <c r="I3627" s="18"/>
      <c r="J3627" s="92"/>
      <c r="K3627" s="92"/>
    </row>
    <row r="3628" spans="1:11" ht="15" customHeight="1">
      <c r="A3628" s="90"/>
      <c r="B3628" s="90"/>
      <c r="C3628" s="90"/>
      <c r="D3628" s="90"/>
      <c r="E3628" s="18"/>
      <c r="F3628" s="18"/>
      <c r="G3628" s="92"/>
      <c r="H3628" s="18"/>
      <c r="I3628" s="18"/>
      <c r="J3628" s="92"/>
      <c r="K3628" s="92"/>
    </row>
    <row r="3629" spans="1:11" ht="15" customHeight="1">
      <c r="A3629" s="90"/>
      <c r="B3629" s="90"/>
      <c r="C3629" s="90"/>
      <c r="D3629" s="90"/>
      <c r="E3629" s="18"/>
      <c r="F3629" s="18"/>
      <c r="G3629" s="92"/>
      <c r="H3629" s="18"/>
      <c r="I3629" s="18"/>
      <c r="J3629" s="92"/>
      <c r="K3629" s="92"/>
    </row>
    <row r="3630" spans="1:11" ht="15" customHeight="1">
      <c r="A3630" s="90"/>
      <c r="B3630" s="90"/>
      <c r="C3630" s="90"/>
      <c r="D3630" s="90"/>
      <c r="E3630" s="18"/>
      <c r="F3630" s="18"/>
      <c r="G3630" s="92"/>
      <c r="H3630" s="18"/>
      <c r="I3630" s="18"/>
      <c r="J3630" s="92"/>
      <c r="K3630" s="92"/>
    </row>
    <row r="3631" spans="1:11" ht="15" customHeight="1">
      <c r="A3631" s="90"/>
      <c r="B3631" s="90"/>
      <c r="C3631" s="90"/>
      <c r="D3631" s="90"/>
      <c r="E3631" s="18"/>
      <c r="F3631" s="18"/>
      <c r="G3631" s="92"/>
      <c r="H3631" s="18"/>
      <c r="I3631" s="18"/>
      <c r="J3631" s="92"/>
      <c r="K3631" s="92"/>
    </row>
    <row r="3632" spans="1:11" ht="15" customHeight="1">
      <c r="A3632" s="90"/>
      <c r="B3632" s="90"/>
      <c r="C3632" s="90"/>
      <c r="D3632" s="90"/>
      <c r="E3632" s="18"/>
      <c r="F3632" s="18"/>
      <c r="G3632" s="92"/>
      <c r="H3632" s="18"/>
      <c r="I3632" s="18"/>
      <c r="J3632" s="92"/>
      <c r="K3632" s="92"/>
    </row>
    <row r="3633" spans="1:11" ht="15" customHeight="1">
      <c r="A3633" s="90"/>
      <c r="B3633" s="90"/>
      <c r="C3633" s="90"/>
      <c r="D3633" s="90"/>
      <c r="E3633" s="18"/>
      <c r="F3633" s="18"/>
      <c r="G3633" s="92"/>
      <c r="H3633" s="18"/>
      <c r="I3633" s="18"/>
      <c r="J3633" s="92"/>
      <c r="K3633" s="92"/>
    </row>
    <row r="3634" spans="1:11" ht="15" customHeight="1">
      <c r="A3634" s="90"/>
      <c r="B3634" s="90"/>
      <c r="C3634" s="90"/>
      <c r="D3634" s="90"/>
      <c r="E3634" s="18"/>
      <c r="F3634" s="92"/>
      <c r="G3634" s="92"/>
      <c r="H3634" s="91"/>
      <c r="I3634" s="92"/>
      <c r="J3634" s="92"/>
      <c r="K3634" s="92"/>
    </row>
    <row r="3635" spans="1:11" ht="15" customHeight="1">
      <c r="A3635" s="90"/>
      <c r="B3635" s="90"/>
      <c r="C3635" s="90"/>
      <c r="D3635" s="90"/>
      <c r="E3635" s="18"/>
      <c r="F3635" s="18"/>
      <c r="G3635" s="92"/>
      <c r="H3635" s="18"/>
      <c r="I3635" s="18"/>
      <c r="J3635" s="92"/>
      <c r="K3635" s="92"/>
    </row>
    <row r="3636" spans="1:11" ht="15" customHeight="1">
      <c r="A3636" s="90"/>
      <c r="B3636" s="90"/>
      <c r="C3636" s="90"/>
      <c r="D3636" s="90"/>
      <c r="E3636" s="18"/>
      <c r="F3636" s="18"/>
      <c r="G3636" s="92"/>
      <c r="H3636" s="18"/>
      <c r="I3636" s="18"/>
      <c r="J3636" s="92"/>
      <c r="K3636" s="92"/>
    </row>
    <row r="3637" spans="1:11" ht="15" customHeight="1">
      <c r="A3637" s="90"/>
      <c r="B3637" s="90"/>
      <c r="C3637" s="90"/>
      <c r="D3637" s="90"/>
      <c r="E3637" s="18"/>
      <c r="F3637" s="18"/>
      <c r="G3637" s="92"/>
      <c r="H3637" s="18"/>
      <c r="I3637" s="18"/>
      <c r="J3637" s="92"/>
      <c r="K3637" s="92"/>
    </row>
    <row r="3638" spans="1:11" ht="15" customHeight="1">
      <c r="A3638" s="90"/>
      <c r="B3638" s="90"/>
      <c r="C3638" s="90"/>
      <c r="D3638" s="90"/>
      <c r="E3638" s="18"/>
      <c r="F3638" s="18"/>
      <c r="G3638" s="92"/>
      <c r="H3638" s="18"/>
      <c r="I3638" s="18"/>
      <c r="J3638" s="92"/>
      <c r="K3638" s="92"/>
    </row>
    <row r="3639" spans="1:11" ht="15" customHeight="1">
      <c r="A3639" s="90"/>
      <c r="B3639" s="90"/>
      <c r="C3639" s="90"/>
      <c r="D3639" s="90"/>
      <c r="E3639" s="18"/>
      <c r="F3639" s="18"/>
      <c r="G3639" s="92"/>
      <c r="H3639" s="18"/>
      <c r="I3639" s="18"/>
      <c r="J3639" s="92"/>
      <c r="K3639" s="92"/>
    </row>
    <row r="3640" spans="1:11" ht="15" customHeight="1">
      <c r="A3640" s="90"/>
      <c r="B3640" s="90"/>
      <c r="C3640" s="90"/>
      <c r="D3640" s="90"/>
      <c r="E3640" s="18"/>
      <c r="F3640" s="18"/>
      <c r="G3640" s="92"/>
      <c r="H3640" s="18"/>
      <c r="I3640" s="18"/>
      <c r="J3640" s="92"/>
      <c r="K3640" s="92"/>
    </row>
    <row r="3641" spans="1:11" ht="15" customHeight="1">
      <c r="A3641" s="90"/>
      <c r="B3641" s="90"/>
      <c r="C3641" s="90"/>
      <c r="D3641" s="90"/>
      <c r="E3641" s="18"/>
      <c r="F3641" s="18"/>
      <c r="G3641" s="92"/>
      <c r="H3641" s="18"/>
      <c r="I3641" s="18"/>
      <c r="J3641" s="92"/>
      <c r="K3641" s="92"/>
    </row>
    <row r="3642" spans="1:11" ht="15" customHeight="1">
      <c r="A3642" s="90"/>
      <c r="B3642" s="90"/>
      <c r="C3642" s="90"/>
      <c r="D3642" s="90"/>
      <c r="E3642" s="18"/>
      <c r="F3642" s="18"/>
      <c r="G3642" s="92"/>
      <c r="H3642" s="18"/>
      <c r="I3642" s="18"/>
      <c r="J3642" s="92"/>
      <c r="K3642" s="92"/>
    </row>
    <row r="3643" spans="1:11" ht="15" customHeight="1">
      <c r="A3643" s="90"/>
      <c r="B3643" s="90"/>
      <c r="C3643" s="90"/>
      <c r="D3643" s="90"/>
      <c r="E3643" s="18"/>
      <c r="F3643" s="18"/>
      <c r="G3643" s="92"/>
      <c r="H3643" s="18"/>
      <c r="I3643" s="18"/>
      <c r="J3643" s="92"/>
      <c r="K3643" s="92"/>
    </row>
    <row r="3644" spans="1:11" ht="15" customHeight="1">
      <c r="A3644" s="90"/>
      <c r="B3644" s="90"/>
      <c r="C3644" s="90"/>
      <c r="D3644" s="90"/>
      <c r="E3644" s="18"/>
      <c r="F3644" s="18"/>
      <c r="G3644" s="92"/>
      <c r="H3644" s="18"/>
      <c r="I3644" s="18"/>
      <c r="J3644" s="92"/>
      <c r="K3644" s="92"/>
    </row>
    <row r="3645" spans="1:11" ht="15" customHeight="1">
      <c r="A3645" s="90"/>
      <c r="B3645" s="90"/>
      <c r="C3645" s="90"/>
      <c r="D3645" s="90"/>
      <c r="E3645" s="18"/>
      <c r="F3645" s="18"/>
      <c r="G3645" s="92"/>
      <c r="H3645" s="18"/>
      <c r="I3645" s="18"/>
      <c r="J3645" s="92"/>
      <c r="K3645" s="92"/>
    </row>
    <row r="3646" spans="1:11" ht="15" customHeight="1">
      <c r="A3646" s="90"/>
      <c r="B3646" s="90"/>
      <c r="C3646" s="90"/>
      <c r="D3646" s="90"/>
      <c r="E3646" s="18"/>
      <c r="F3646" s="18"/>
      <c r="G3646" s="92"/>
      <c r="H3646" s="18"/>
      <c r="I3646" s="18"/>
      <c r="J3646" s="92"/>
      <c r="K3646" s="92"/>
    </row>
    <row r="3647" spans="1:11" ht="15" customHeight="1">
      <c r="A3647" s="90"/>
      <c r="B3647" s="90"/>
      <c r="C3647" s="90"/>
      <c r="D3647" s="90"/>
      <c r="E3647" s="18"/>
      <c r="F3647" s="18"/>
      <c r="G3647" s="92"/>
      <c r="H3647" s="18"/>
      <c r="I3647" s="18"/>
      <c r="J3647" s="92"/>
      <c r="K3647" s="92"/>
    </row>
    <row r="3648" spans="1:11" ht="15" customHeight="1">
      <c r="A3648" s="90"/>
      <c r="B3648" s="90"/>
      <c r="C3648" s="90"/>
      <c r="D3648" s="90"/>
      <c r="E3648" s="18"/>
      <c r="F3648" s="18"/>
      <c r="G3648" s="92"/>
      <c r="H3648" s="18"/>
      <c r="I3648" s="18"/>
      <c r="J3648" s="92"/>
      <c r="K3648" s="92"/>
    </row>
    <row r="3649" spans="1:11" ht="15" customHeight="1">
      <c r="A3649" s="90"/>
      <c r="B3649" s="90"/>
      <c r="C3649" s="90"/>
      <c r="D3649" s="90"/>
      <c r="E3649" s="18"/>
      <c r="F3649" s="18"/>
      <c r="G3649" s="92"/>
      <c r="H3649" s="18"/>
      <c r="I3649" s="18"/>
      <c r="J3649" s="92"/>
      <c r="K3649" s="92"/>
    </row>
    <row r="3650" spans="1:11" ht="15" customHeight="1">
      <c r="A3650" s="90"/>
      <c r="B3650" s="90"/>
      <c r="C3650" s="90"/>
      <c r="D3650" s="90"/>
      <c r="E3650" s="18"/>
      <c r="F3650" s="18"/>
      <c r="G3650" s="92"/>
      <c r="H3650" s="18"/>
      <c r="I3650" s="18"/>
      <c r="J3650" s="92"/>
      <c r="K3650" s="92"/>
    </row>
    <row r="3651" spans="1:11" ht="15" customHeight="1">
      <c r="A3651" s="90"/>
      <c r="B3651" s="90"/>
      <c r="C3651" s="90"/>
      <c r="D3651" s="90"/>
      <c r="E3651" s="18"/>
      <c r="F3651" s="18"/>
      <c r="G3651" s="92"/>
      <c r="H3651" s="18"/>
      <c r="I3651" s="18"/>
      <c r="J3651" s="92"/>
      <c r="K3651" s="92"/>
    </row>
    <row r="3652" spans="1:11" ht="15" customHeight="1">
      <c r="A3652" s="90"/>
      <c r="B3652" s="90"/>
      <c r="C3652" s="90"/>
      <c r="D3652" s="90"/>
      <c r="E3652" s="18"/>
      <c r="F3652" s="18"/>
      <c r="G3652" s="92"/>
      <c r="H3652" s="18"/>
      <c r="I3652" s="18"/>
      <c r="J3652" s="92"/>
      <c r="K3652" s="92"/>
    </row>
    <row r="3653" spans="1:11" ht="15" customHeight="1">
      <c r="A3653" s="90"/>
      <c r="B3653" s="90"/>
      <c r="C3653" s="90"/>
      <c r="D3653" s="90"/>
      <c r="E3653" s="18"/>
      <c r="F3653" s="18"/>
      <c r="G3653" s="92"/>
      <c r="H3653" s="18"/>
      <c r="I3653" s="18"/>
      <c r="J3653" s="92"/>
      <c r="K3653" s="92"/>
    </row>
    <row r="3654" spans="1:11" ht="15" customHeight="1">
      <c r="A3654" s="90"/>
      <c r="B3654" s="90"/>
      <c r="C3654" s="90"/>
      <c r="D3654" s="90"/>
      <c r="E3654" s="18"/>
      <c r="F3654" s="18"/>
      <c r="G3654" s="92"/>
      <c r="H3654" s="18"/>
      <c r="I3654" s="18"/>
      <c r="J3654" s="92"/>
      <c r="K3654" s="92"/>
    </row>
    <row r="3655" spans="1:11" ht="15" customHeight="1">
      <c r="A3655" s="90"/>
      <c r="B3655" s="90"/>
      <c r="C3655" s="90"/>
      <c r="D3655" s="90"/>
      <c r="E3655" s="18"/>
      <c r="F3655" s="18"/>
      <c r="G3655" s="92"/>
      <c r="H3655" s="18"/>
      <c r="I3655" s="18"/>
      <c r="J3655" s="92"/>
      <c r="K3655" s="92"/>
    </row>
    <row r="3656" spans="1:11" ht="15" customHeight="1">
      <c r="A3656" s="90"/>
      <c r="B3656" s="90"/>
      <c r="C3656" s="90"/>
      <c r="D3656" s="90"/>
      <c r="E3656" s="18"/>
      <c r="F3656" s="18"/>
      <c r="G3656" s="92"/>
      <c r="H3656" s="18"/>
      <c r="I3656" s="18"/>
      <c r="J3656" s="92"/>
      <c r="K3656" s="92"/>
    </row>
    <row r="3657" spans="1:11" ht="15" customHeight="1">
      <c r="A3657" s="90"/>
      <c r="B3657" s="90"/>
      <c r="C3657" s="90"/>
      <c r="D3657" s="90"/>
      <c r="E3657" s="18"/>
      <c r="F3657" s="92"/>
      <c r="G3657" s="92"/>
      <c r="H3657" s="91"/>
      <c r="I3657" s="92"/>
      <c r="J3657" s="92"/>
      <c r="K3657" s="92"/>
    </row>
    <row r="3658" spans="1:11" ht="15" customHeight="1">
      <c r="A3658" s="90"/>
      <c r="B3658" s="90"/>
      <c r="C3658" s="90"/>
      <c r="D3658" s="90"/>
      <c r="E3658" s="18"/>
      <c r="F3658" s="18"/>
      <c r="G3658" s="92"/>
      <c r="H3658" s="18"/>
      <c r="I3658" s="18"/>
      <c r="J3658" s="92"/>
      <c r="K3658" s="92"/>
    </row>
    <row r="3659" spans="1:11" ht="15" customHeight="1">
      <c r="A3659" s="90"/>
      <c r="B3659" s="90"/>
      <c r="C3659" s="90"/>
      <c r="D3659" s="90"/>
      <c r="E3659" s="18"/>
      <c r="F3659" s="18"/>
      <c r="G3659" s="92"/>
      <c r="H3659" s="18"/>
      <c r="I3659" s="18"/>
      <c r="J3659" s="92"/>
      <c r="K3659" s="92"/>
    </row>
    <row r="3660" spans="1:11" ht="15" customHeight="1">
      <c r="A3660" s="90"/>
      <c r="B3660" s="90"/>
      <c r="C3660" s="90"/>
      <c r="D3660" s="90"/>
      <c r="E3660" s="18"/>
      <c r="F3660" s="18"/>
      <c r="G3660" s="92"/>
      <c r="H3660" s="18"/>
      <c r="I3660" s="18"/>
      <c r="J3660" s="92"/>
      <c r="K3660" s="92"/>
    </row>
    <row r="3661" spans="1:11" ht="15" customHeight="1">
      <c r="A3661" s="90"/>
      <c r="B3661" s="90"/>
      <c r="C3661" s="90"/>
      <c r="D3661" s="90"/>
      <c r="E3661" s="18"/>
      <c r="F3661" s="18"/>
      <c r="G3661" s="92"/>
      <c r="H3661" s="18"/>
      <c r="I3661" s="18"/>
      <c r="J3661" s="92"/>
      <c r="K3661" s="92"/>
    </row>
    <row r="3662" spans="1:11" ht="15" customHeight="1">
      <c r="A3662" s="90"/>
      <c r="B3662" s="90"/>
      <c r="C3662" s="90"/>
      <c r="D3662" s="90"/>
      <c r="E3662" s="18"/>
      <c r="F3662" s="18"/>
      <c r="G3662" s="92"/>
      <c r="H3662" s="18"/>
      <c r="I3662" s="18"/>
      <c r="J3662" s="92"/>
      <c r="K3662" s="92"/>
    </row>
    <row r="3663" spans="1:11" ht="15" customHeight="1">
      <c r="A3663" s="90"/>
      <c r="B3663" s="90"/>
      <c r="C3663" s="90"/>
      <c r="D3663" s="90"/>
      <c r="E3663" s="18"/>
      <c r="F3663" s="18"/>
      <c r="G3663" s="92"/>
      <c r="H3663" s="18"/>
      <c r="I3663" s="18"/>
      <c r="J3663" s="92"/>
      <c r="K3663" s="92"/>
    </row>
    <row r="3664" spans="1:11" ht="15" customHeight="1">
      <c r="A3664" s="90"/>
      <c r="B3664" s="90"/>
      <c r="C3664" s="90"/>
      <c r="D3664" s="90"/>
      <c r="E3664" s="18"/>
      <c r="F3664" s="18"/>
      <c r="G3664" s="92"/>
      <c r="H3664" s="18"/>
      <c r="I3664" s="18"/>
      <c r="J3664" s="92"/>
      <c r="K3664" s="92"/>
    </row>
    <row r="3665" spans="1:11" ht="15" customHeight="1">
      <c r="A3665" s="90"/>
      <c r="B3665" s="90"/>
      <c r="C3665" s="90"/>
      <c r="D3665" s="90"/>
      <c r="E3665" s="18"/>
      <c r="F3665" s="18"/>
      <c r="G3665" s="92"/>
      <c r="H3665" s="18"/>
      <c r="I3665" s="18"/>
      <c r="J3665" s="92"/>
      <c r="K3665" s="92"/>
    </row>
    <row r="3666" spans="1:11" ht="15" customHeight="1">
      <c r="A3666" s="90"/>
      <c r="B3666" s="90"/>
      <c r="C3666" s="90"/>
      <c r="D3666" s="90"/>
      <c r="E3666" s="18"/>
      <c r="F3666" s="18"/>
      <c r="G3666" s="92"/>
      <c r="H3666" s="18"/>
      <c r="I3666" s="18"/>
      <c r="J3666" s="92"/>
      <c r="K3666" s="92"/>
    </row>
    <row r="3667" spans="1:11" ht="15" customHeight="1">
      <c r="A3667" s="90"/>
      <c r="B3667" s="90"/>
      <c r="C3667" s="90"/>
      <c r="D3667" s="90"/>
      <c r="E3667" s="18"/>
      <c r="F3667" s="18"/>
      <c r="G3667" s="92"/>
      <c r="H3667" s="18"/>
      <c r="I3667" s="18"/>
      <c r="J3667" s="92"/>
      <c r="K3667" s="92"/>
    </row>
    <row r="3668" spans="1:11" ht="15" customHeight="1">
      <c r="A3668" s="90"/>
      <c r="B3668" s="90"/>
      <c r="C3668" s="90"/>
      <c r="D3668" s="90"/>
      <c r="E3668" s="18"/>
      <c r="F3668" s="18"/>
      <c r="G3668" s="92"/>
      <c r="H3668" s="18"/>
      <c r="I3668" s="18"/>
      <c r="J3668" s="92"/>
      <c r="K3668" s="92"/>
    </row>
    <row r="3669" spans="1:11" ht="15" customHeight="1">
      <c r="A3669" s="90"/>
      <c r="B3669" s="90"/>
      <c r="C3669" s="90"/>
      <c r="D3669" s="90"/>
      <c r="E3669" s="18"/>
      <c r="F3669" s="18"/>
      <c r="G3669" s="92"/>
      <c r="H3669" s="18"/>
      <c r="I3669" s="18"/>
      <c r="J3669" s="92"/>
      <c r="K3669" s="92"/>
    </row>
    <row r="3670" spans="1:11" ht="15" customHeight="1">
      <c r="A3670" s="90"/>
      <c r="B3670" s="90"/>
      <c r="C3670" s="90"/>
      <c r="D3670" s="90"/>
      <c r="E3670" s="18"/>
      <c r="F3670" s="18"/>
      <c r="G3670" s="92"/>
      <c r="H3670" s="18"/>
      <c r="I3670" s="18"/>
      <c r="J3670" s="92"/>
      <c r="K3670" s="92"/>
    </row>
    <row r="3671" spans="1:11" ht="15" customHeight="1">
      <c r="A3671" s="90"/>
      <c r="B3671" s="90"/>
      <c r="C3671" s="90"/>
      <c r="D3671" s="90"/>
      <c r="E3671" s="18"/>
      <c r="F3671" s="18"/>
      <c r="G3671" s="92"/>
      <c r="H3671" s="18"/>
      <c r="I3671" s="18"/>
      <c r="J3671" s="92"/>
      <c r="K3671" s="92"/>
    </row>
    <row r="3672" spans="1:11" ht="15" customHeight="1">
      <c r="A3672" s="90"/>
      <c r="B3672" s="90"/>
      <c r="C3672" s="90"/>
      <c r="D3672" s="90"/>
      <c r="E3672" s="18"/>
      <c r="F3672" s="18"/>
      <c r="G3672" s="92"/>
      <c r="H3672" s="18"/>
      <c r="I3672" s="18"/>
      <c r="J3672" s="92"/>
      <c r="K3672" s="92"/>
    </row>
    <row r="3673" spans="1:11" ht="15" customHeight="1">
      <c r="A3673" s="90"/>
      <c r="B3673" s="90"/>
      <c r="C3673" s="90"/>
      <c r="D3673" s="90"/>
      <c r="E3673" s="18"/>
      <c r="F3673" s="18"/>
      <c r="G3673" s="92"/>
      <c r="H3673" s="18"/>
      <c r="I3673" s="18"/>
      <c r="J3673" s="92"/>
      <c r="K3673" s="92"/>
    </row>
    <row r="3674" spans="1:11" ht="15" customHeight="1">
      <c r="A3674" s="90"/>
      <c r="B3674" s="90"/>
      <c r="C3674" s="90"/>
      <c r="D3674" s="90"/>
      <c r="E3674" s="18"/>
      <c r="F3674" s="18"/>
      <c r="G3674" s="92"/>
      <c r="H3674" s="18"/>
      <c r="I3674" s="18"/>
      <c r="J3674" s="92"/>
      <c r="K3674" s="92"/>
    </row>
    <row r="3675" spans="1:11" ht="15" customHeight="1">
      <c r="A3675" s="90"/>
      <c r="B3675" s="90"/>
      <c r="C3675" s="90"/>
      <c r="D3675" s="90"/>
      <c r="E3675" s="18"/>
      <c r="F3675" s="18"/>
      <c r="G3675" s="92"/>
      <c r="H3675" s="18"/>
      <c r="I3675" s="18"/>
      <c r="J3675" s="92"/>
      <c r="K3675" s="92"/>
    </row>
    <row r="3676" spans="1:11" ht="15" customHeight="1">
      <c r="A3676" s="90"/>
      <c r="B3676" s="90"/>
      <c r="C3676" s="90"/>
      <c r="D3676" s="90"/>
      <c r="E3676" s="18"/>
      <c r="F3676" s="18"/>
      <c r="G3676" s="92"/>
      <c r="H3676" s="18"/>
      <c r="I3676" s="18"/>
      <c r="J3676" s="92"/>
      <c r="K3676" s="92"/>
    </row>
    <row r="3677" spans="1:11" ht="15" customHeight="1">
      <c r="A3677" s="90"/>
      <c r="B3677" s="90"/>
      <c r="C3677" s="90"/>
      <c r="D3677" s="90"/>
      <c r="E3677" s="18"/>
      <c r="F3677" s="18"/>
      <c r="G3677" s="92"/>
      <c r="H3677" s="18"/>
      <c r="I3677" s="18"/>
      <c r="J3677" s="92"/>
      <c r="K3677" s="92"/>
    </row>
    <row r="3678" spans="1:11" ht="15" customHeight="1">
      <c r="A3678" s="90"/>
      <c r="B3678" s="90"/>
      <c r="C3678" s="90"/>
      <c r="D3678" s="90"/>
      <c r="E3678" s="18"/>
      <c r="F3678" s="18"/>
      <c r="G3678" s="92"/>
      <c r="H3678" s="18"/>
      <c r="I3678" s="18"/>
      <c r="J3678" s="92"/>
      <c r="K3678" s="92"/>
    </row>
    <row r="3679" spans="1:11" ht="15" customHeight="1">
      <c r="A3679" s="90"/>
      <c r="B3679" s="90"/>
      <c r="C3679" s="90"/>
      <c r="D3679" s="90"/>
      <c r="E3679" s="18"/>
      <c r="F3679" s="18"/>
      <c r="G3679" s="92"/>
      <c r="H3679" s="18"/>
      <c r="I3679" s="18"/>
      <c r="J3679" s="92"/>
      <c r="K3679" s="92"/>
    </row>
    <row r="3680" spans="1:11" ht="15" customHeight="1">
      <c r="A3680" s="90"/>
      <c r="B3680" s="90"/>
      <c r="C3680" s="90"/>
      <c r="D3680" s="90"/>
      <c r="E3680" s="18"/>
      <c r="F3680" s="92"/>
      <c r="G3680" s="92"/>
      <c r="H3680" s="91"/>
      <c r="I3680" s="92"/>
      <c r="J3680" s="92"/>
      <c r="K3680" s="92"/>
    </row>
    <row r="3681" spans="1:11" ht="15" customHeight="1">
      <c r="A3681" s="90"/>
      <c r="B3681" s="90"/>
      <c r="C3681" s="90"/>
      <c r="D3681" s="90"/>
      <c r="E3681" s="18"/>
      <c r="F3681" s="18"/>
      <c r="G3681" s="92"/>
      <c r="H3681" s="18"/>
      <c r="I3681" s="18"/>
      <c r="J3681" s="92"/>
      <c r="K3681" s="92"/>
    </row>
    <row r="3682" spans="1:11" ht="15" customHeight="1">
      <c r="A3682" s="90"/>
      <c r="B3682" s="90"/>
      <c r="C3682" s="90"/>
      <c r="D3682" s="90"/>
      <c r="E3682" s="18"/>
      <c r="F3682" s="18"/>
      <c r="G3682" s="92"/>
      <c r="H3682" s="18"/>
      <c r="I3682" s="18"/>
      <c r="J3682" s="92"/>
      <c r="K3682" s="92"/>
    </row>
    <row r="3683" spans="1:11" ht="15" customHeight="1">
      <c r="A3683" s="90"/>
      <c r="B3683" s="90"/>
      <c r="C3683" s="90"/>
      <c r="D3683" s="90"/>
      <c r="E3683" s="18"/>
      <c r="F3683" s="18"/>
      <c r="G3683" s="92"/>
      <c r="H3683" s="18"/>
      <c r="I3683" s="18"/>
      <c r="J3683" s="92"/>
      <c r="K3683" s="92"/>
    </row>
    <row r="3684" spans="1:11" ht="15" customHeight="1">
      <c r="A3684" s="90"/>
      <c r="B3684" s="90"/>
      <c r="C3684" s="90"/>
      <c r="D3684" s="90"/>
      <c r="E3684" s="18"/>
      <c r="F3684" s="18"/>
      <c r="G3684" s="92"/>
      <c r="H3684" s="18"/>
      <c r="I3684" s="18"/>
      <c r="J3684" s="92"/>
      <c r="K3684" s="92"/>
    </row>
    <row r="3685" spans="1:11" ht="15" customHeight="1">
      <c r="A3685" s="90"/>
      <c r="B3685" s="90"/>
      <c r="C3685" s="90"/>
      <c r="D3685" s="90"/>
      <c r="E3685" s="18"/>
      <c r="F3685" s="18"/>
      <c r="G3685" s="92"/>
      <c r="H3685" s="18"/>
      <c r="I3685" s="18"/>
      <c r="J3685" s="92"/>
      <c r="K3685" s="92"/>
    </row>
    <row r="3686" spans="1:11" ht="15" customHeight="1">
      <c r="A3686" s="90"/>
      <c r="B3686" s="90"/>
      <c r="C3686" s="90"/>
      <c r="D3686" s="90"/>
      <c r="E3686" s="18"/>
      <c r="F3686" s="18"/>
      <c r="G3686" s="92"/>
      <c r="H3686" s="18"/>
      <c r="I3686" s="18"/>
      <c r="J3686" s="92"/>
      <c r="K3686" s="92"/>
    </row>
    <row r="3687" spans="1:11" ht="15" customHeight="1">
      <c r="A3687" s="90"/>
      <c r="B3687" s="90"/>
      <c r="C3687" s="90"/>
      <c r="D3687" s="90"/>
      <c r="E3687" s="18"/>
      <c r="F3687" s="18"/>
      <c r="G3687" s="92"/>
      <c r="H3687" s="18"/>
      <c r="I3687" s="18"/>
      <c r="J3687" s="92"/>
      <c r="K3687" s="92"/>
    </row>
    <row r="3688" spans="1:11" ht="15" customHeight="1">
      <c r="A3688" s="90"/>
      <c r="B3688" s="90"/>
      <c r="C3688" s="90"/>
      <c r="D3688" s="90"/>
      <c r="E3688" s="18"/>
      <c r="F3688" s="18"/>
      <c r="G3688" s="92"/>
      <c r="H3688" s="18"/>
      <c r="I3688" s="18"/>
      <c r="J3688" s="92"/>
      <c r="K3688" s="92"/>
    </row>
    <row r="3689" spans="1:11" ht="15" customHeight="1">
      <c r="A3689" s="90"/>
      <c r="B3689" s="90"/>
      <c r="C3689" s="90"/>
      <c r="D3689" s="90"/>
      <c r="E3689" s="18"/>
      <c r="F3689" s="18"/>
      <c r="G3689" s="92"/>
      <c r="H3689" s="18"/>
      <c r="I3689" s="18"/>
      <c r="J3689" s="92"/>
      <c r="K3689" s="92"/>
    </row>
    <row r="3690" spans="1:11" ht="15" customHeight="1">
      <c r="A3690" s="90"/>
      <c r="B3690" s="90"/>
      <c r="C3690" s="90"/>
      <c r="D3690" s="90"/>
      <c r="E3690" s="18"/>
      <c r="F3690" s="18"/>
      <c r="G3690" s="92"/>
      <c r="H3690" s="18"/>
      <c r="I3690" s="18"/>
      <c r="J3690" s="92"/>
      <c r="K3690" s="92"/>
    </row>
    <row r="3691" spans="1:11" ht="15" customHeight="1">
      <c r="A3691" s="90"/>
      <c r="B3691" s="90"/>
      <c r="C3691" s="90"/>
      <c r="D3691" s="90"/>
      <c r="E3691" s="18"/>
      <c r="F3691" s="18"/>
      <c r="G3691" s="92"/>
      <c r="H3691" s="18"/>
      <c r="I3691" s="18"/>
      <c r="J3691" s="92"/>
      <c r="K3691" s="92"/>
    </row>
    <row r="3692" spans="1:11" ht="15" customHeight="1">
      <c r="A3692" s="90"/>
      <c r="B3692" s="90"/>
      <c r="C3692" s="90"/>
      <c r="D3692" s="90"/>
      <c r="E3692" s="18"/>
      <c r="F3692" s="18"/>
      <c r="G3692" s="92"/>
      <c r="H3692" s="18"/>
      <c r="I3692" s="18"/>
      <c r="J3692" s="92"/>
      <c r="K3692" s="92"/>
    </row>
    <row r="3693" spans="1:11" ht="15" customHeight="1">
      <c r="A3693" s="90"/>
      <c r="B3693" s="90"/>
      <c r="C3693" s="90"/>
      <c r="D3693" s="90"/>
      <c r="E3693" s="18"/>
      <c r="F3693" s="18"/>
      <c r="G3693" s="92"/>
      <c r="H3693" s="18"/>
      <c r="I3693" s="18"/>
      <c r="J3693" s="92"/>
      <c r="K3693" s="92"/>
    </row>
    <row r="3694" spans="1:11" ht="15" customHeight="1">
      <c r="A3694" s="90"/>
      <c r="B3694" s="90"/>
      <c r="C3694" s="90"/>
      <c r="D3694" s="90"/>
      <c r="E3694" s="18"/>
      <c r="F3694" s="18"/>
      <c r="G3694" s="92"/>
      <c r="H3694" s="18"/>
      <c r="I3694" s="18"/>
      <c r="J3694" s="92"/>
      <c r="K3694" s="92"/>
    </row>
    <row r="3695" spans="1:11" ht="15" customHeight="1">
      <c r="A3695" s="90"/>
      <c r="B3695" s="90"/>
      <c r="C3695" s="90"/>
      <c r="D3695" s="90"/>
      <c r="E3695" s="18"/>
      <c r="F3695" s="18"/>
      <c r="G3695" s="92"/>
      <c r="H3695" s="18"/>
      <c r="I3695" s="18"/>
      <c r="J3695" s="92"/>
      <c r="K3695" s="92"/>
    </row>
    <row r="3696" spans="1:11" ht="15" customHeight="1">
      <c r="A3696" s="90"/>
      <c r="B3696" s="90"/>
      <c r="C3696" s="90"/>
      <c r="D3696" s="90"/>
      <c r="E3696" s="18"/>
      <c r="F3696" s="18"/>
      <c r="G3696" s="92"/>
      <c r="H3696" s="18"/>
      <c r="I3696" s="18"/>
      <c r="J3696" s="92"/>
      <c r="K3696" s="92"/>
    </row>
    <row r="3697" spans="1:11" ht="15" customHeight="1">
      <c r="A3697" s="90"/>
      <c r="B3697" s="90"/>
      <c r="C3697" s="90"/>
      <c r="D3697" s="90"/>
      <c r="E3697" s="18"/>
      <c r="F3697" s="92"/>
      <c r="G3697" s="92"/>
      <c r="H3697" s="91"/>
      <c r="I3697" s="92"/>
      <c r="J3697" s="92"/>
      <c r="K3697" s="92"/>
    </row>
    <row r="3698" spans="1:11" ht="15" customHeight="1">
      <c r="A3698" s="90"/>
      <c r="B3698" s="90"/>
      <c r="C3698" s="90"/>
      <c r="D3698" s="90"/>
      <c r="E3698" s="18"/>
      <c r="F3698" s="18"/>
      <c r="G3698" s="92"/>
      <c r="H3698" s="18"/>
      <c r="I3698" s="18"/>
      <c r="J3698" s="92"/>
      <c r="K3698" s="92"/>
    </row>
    <row r="3699" spans="1:11" ht="15" customHeight="1">
      <c r="A3699" s="90"/>
      <c r="B3699" s="90"/>
      <c r="C3699" s="90"/>
      <c r="D3699" s="90"/>
      <c r="E3699" s="18"/>
      <c r="F3699" s="18"/>
      <c r="G3699" s="92"/>
      <c r="H3699" s="18"/>
      <c r="I3699" s="18"/>
      <c r="J3699" s="92"/>
      <c r="K3699" s="92"/>
    </row>
    <row r="3700" spans="1:11" ht="15" customHeight="1">
      <c r="A3700" s="90"/>
      <c r="B3700" s="90"/>
      <c r="C3700" s="90"/>
      <c r="D3700" s="90"/>
      <c r="E3700" s="18"/>
      <c r="F3700" s="18"/>
      <c r="G3700" s="92"/>
      <c r="H3700" s="18"/>
      <c r="I3700" s="18"/>
      <c r="J3700" s="92"/>
      <c r="K3700" s="92"/>
    </row>
    <row r="3701" spans="1:11" ht="15" customHeight="1">
      <c r="A3701" s="90"/>
      <c r="B3701" s="90"/>
      <c r="C3701" s="90"/>
      <c r="D3701" s="90"/>
      <c r="E3701" s="18"/>
      <c r="F3701" s="18"/>
      <c r="G3701" s="92"/>
      <c r="H3701" s="18"/>
      <c r="I3701" s="18"/>
      <c r="J3701" s="92"/>
      <c r="K3701" s="92"/>
    </row>
    <row r="3702" spans="1:11" ht="15" customHeight="1">
      <c r="A3702" s="90"/>
      <c r="B3702" s="90"/>
      <c r="C3702" s="90"/>
      <c r="D3702" s="90"/>
      <c r="E3702" s="18"/>
      <c r="F3702" s="18"/>
      <c r="G3702" s="92"/>
      <c r="H3702" s="18"/>
      <c r="I3702" s="18"/>
      <c r="J3702" s="92"/>
      <c r="K3702" s="92"/>
    </row>
    <row r="3703" spans="1:11" ht="15" customHeight="1">
      <c r="A3703" s="90"/>
      <c r="B3703" s="90"/>
      <c r="C3703" s="90"/>
      <c r="D3703" s="90"/>
      <c r="E3703" s="18"/>
      <c r="F3703" s="18"/>
      <c r="G3703" s="92"/>
      <c r="H3703" s="18"/>
      <c r="I3703" s="18"/>
      <c r="J3703" s="92"/>
      <c r="K3703" s="92"/>
    </row>
    <row r="3704" spans="1:11" ht="15" customHeight="1">
      <c r="A3704" s="90"/>
      <c r="B3704" s="90"/>
      <c r="C3704" s="90"/>
      <c r="D3704" s="90"/>
      <c r="E3704" s="18"/>
      <c r="F3704" s="18"/>
      <c r="G3704" s="92"/>
      <c r="H3704" s="18"/>
      <c r="I3704" s="18"/>
      <c r="J3704" s="92"/>
      <c r="K3704" s="92"/>
    </row>
    <row r="3705" spans="1:11" ht="15" customHeight="1">
      <c r="A3705" s="90"/>
      <c r="B3705" s="90"/>
      <c r="C3705" s="90"/>
      <c r="D3705" s="90"/>
      <c r="E3705" s="18"/>
      <c r="F3705" s="18"/>
      <c r="G3705" s="92"/>
      <c r="H3705" s="18"/>
      <c r="I3705" s="18"/>
      <c r="J3705" s="92"/>
      <c r="K3705" s="92"/>
    </row>
    <row r="3706" spans="1:11" ht="15" customHeight="1">
      <c r="A3706" s="90"/>
      <c r="B3706" s="90"/>
      <c r="C3706" s="90"/>
      <c r="D3706" s="90"/>
      <c r="E3706" s="18"/>
      <c r="F3706" s="18"/>
      <c r="G3706" s="92"/>
      <c r="H3706" s="18"/>
      <c r="I3706" s="18"/>
      <c r="J3706" s="92"/>
      <c r="K3706" s="92"/>
    </row>
    <row r="3707" spans="1:11" ht="15" customHeight="1">
      <c r="A3707" s="90"/>
      <c r="B3707" s="90"/>
      <c r="C3707" s="90"/>
      <c r="D3707" s="90"/>
      <c r="E3707" s="18"/>
      <c r="F3707" s="18"/>
      <c r="G3707" s="92"/>
      <c r="H3707" s="18"/>
      <c r="I3707" s="18"/>
      <c r="J3707" s="92"/>
      <c r="K3707" s="92"/>
    </row>
    <row r="3708" spans="1:11" ht="15" customHeight="1">
      <c r="A3708" s="90"/>
      <c r="B3708" s="90"/>
      <c r="C3708" s="90"/>
      <c r="D3708" s="90"/>
      <c r="E3708" s="18"/>
      <c r="F3708" s="18"/>
      <c r="G3708" s="92"/>
      <c r="H3708" s="18"/>
      <c r="I3708" s="18"/>
      <c r="J3708" s="92"/>
      <c r="K3708" s="92"/>
    </row>
    <row r="3709" spans="1:11" ht="15" customHeight="1">
      <c r="A3709" s="90"/>
      <c r="B3709" s="90"/>
      <c r="C3709" s="90"/>
      <c r="D3709" s="90"/>
      <c r="E3709" s="18"/>
      <c r="F3709" s="18"/>
      <c r="G3709" s="92"/>
      <c r="H3709" s="18"/>
      <c r="I3709" s="18"/>
      <c r="J3709" s="92"/>
      <c r="K3709" s="92"/>
    </row>
    <row r="3710" spans="1:11" ht="15" customHeight="1">
      <c r="A3710" s="90"/>
      <c r="B3710" s="90"/>
      <c r="C3710" s="90"/>
      <c r="D3710" s="90"/>
      <c r="E3710" s="18"/>
      <c r="F3710" s="18"/>
      <c r="G3710" s="92"/>
      <c r="H3710" s="18"/>
      <c r="I3710" s="18"/>
      <c r="J3710" s="92"/>
      <c r="K3710" s="92"/>
    </row>
    <row r="3711" spans="1:11" ht="15" customHeight="1">
      <c r="A3711" s="90"/>
      <c r="B3711" s="90"/>
      <c r="C3711" s="90"/>
      <c r="D3711" s="90"/>
      <c r="E3711" s="18"/>
      <c r="F3711" s="18"/>
      <c r="G3711" s="92"/>
      <c r="H3711" s="18"/>
      <c r="I3711" s="18"/>
      <c r="J3711" s="92"/>
      <c r="K3711" s="92"/>
    </row>
    <row r="3712" spans="1:11" ht="15" customHeight="1">
      <c r="A3712" s="90"/>
      <c r="B3712" s="90"/>
      <c r="C3712" s="90"/>
      <c r="D3712" s="90"/>
      <c r="E3712" s="18"/>
      <c r="F3712" s="18"/>
      <c r="G3712" s="92"/>
      <c r="H3712" s="18"/>
      <c r="I3712" s="18"/>
      <c r="J3712" s="92"/>
      <c r="K3712" s="92"/>
    </row>
    <row r="3713" spans="1:11" ht="15" customHeight="1">
      <c r="A3713" s="90"/>
      <c r="B3713" s="90"/>
      <c r="C3713" s="90"/>
      <c r="D3713" s="90"/>
      <c r="E3713" s="18"/>
      <c r="F3713" s="18"/>
      <c r="G3713" s="92"/>
      <c r="H3713" s="18"/>
      <c r="I3713" s="18"/>
      <c r="J3713" s="92"/>
      <c r="K3713" s="92"/>
    </row>
    <row r="3714" spans="1:11" ht="15" customHeight="1">
      <c r="A3714" s="90"/>
      <c r="B3714" s="90"/>
      <c r="C3714" s="90"/>
      <c r="D3714" s="90"/>
      <c r="E3714" s="18"/>
      <c r="F3714" s="18"/>
      <c r="G3714" s="92"/>
      <c r="H3714" s="18"/>
      <c r="I3714" s="18"/>
      <c r="J3714" s="92"/>
      <c r="K3714" s="92"/>
    </row>
    <row r="3715" spans="1:11" ht="15" customHeight="1">
      <c r="A3715" s="90"/>
      <c r="B3715" s="90"/>
      <c r="C3715" s="90"/>
      <c r="D3715" s="90"/>
      <c r="E3715" s="18"/>
      <c r="F3715" s="18"/>
      <c r="G3715" s="92"/>
      <c r="H3715" s="18"/>
      <c r="I3715" s="18"/>
      <c r="J3715" s="92"/>
      <c r="K3715" s="92"/>
    </row>
    <row r="3716" spans="1:11" ht="15" customHeight="1">
      <c r="A3716" s="90"/>
      <c r="B3716" s="90"/>
      <c r="C3716" s="90"/>
      <c r="D3716" s="90"/>
      <c r="E3716" s="18"/>
      <c r="F3716" s="18"/>
      <c r="G3716" s="92"/>
      <c r="H3716" s="18"/>
      <c r="I3716" s="18"/>
      <c r="J3716" s="92"/>
      <c r="K3716" s="92"/>
    </row>
    <row r="3717" spans="1:11" ht="15" customHeight="1">
      <c r="A3717" s="90"/>
      <c r="B3717" s="90"/>
      <c r="C3717" s="90"/>
      <c r="D3717" s="90"/>
      <c r="E3717" s="18"/>
      <c r="F3717" s="92"/>
      <c r="G3717" s="92"/>
      <c r="H3717" s="91"/>
      <c r="I3717" s="92"/>
      <c r="J3717" s="92"/>
      <c r="K3717" s="92"/>
    </row>
    <row r="3718" spans="1:11" ht="15" customHeight="1">
      <c r="A3718" s="90"/>
      <c r="B3718" s="90"/>
      <c r="C3718" s="90"/>
      <c r="D3718" s="90"/>
      <c r="E3718" s="18"/>
      <c r="F3718" s="18"/>
      <c r="G3718" s="92"/>
      <c r="H3718" s="18"/>
      <c r="I3718" s="18"/>
      <c r="J3718" s="92"/>
      <c r="K3718" s="92"/>
    </row>
    <row r="3719" spans="1:11" ht="15" customHeight="1">
      <c r="A3719" s="90"/>
      <c r="B3719" s="90"/>
      <c r="C3719" s="90"/>
      <c r="D3719" s="90"/>
      <c r="E3719" s="18"/>
      <c r="F3719" s="18"/>
      <c r="G3719" s="92"/>
      <c r="H3719" s="18"/>
      <c r="I3719" s="18"/>
      <c r="J3719" s="92"/>
      <c r="K3719" s="92"/>
    </row>
    <row r="3720" spans="1:11" ht="15" customHeight="1">
      <c r="A3720" s="90"/>
      <c r="B3720" s="90"/>
      <c r="C3720" s="90"/>
      <c r="D3720" s="90"/>
      <c r="E3720" s="18"/>
      <c r="F3720" s="18"/>
      <c r="G3720" s="92"/>
      <c r="H3720" s="18"/>
      <c r="I3720" s="18"/>
      <c r="J3720" s="92"/>
      <c r="K3720" s="92"/>
    </row>
    <row r="3721" spans="1:11" ht="15" customHeight="1">
      <c r="A3721" s="90"/>
      <c r="B3721" s="90"/>
      <c r="C3721" s="90"/>
      <c r="D3721" s="90"/>
      <c r="E3721" s="18"/>
      <c r="F3721" s="18"/>
      <c r="G3721" s="92"/>
      <c r="H3721" s="18"/>
      <c r="I3721" s="18"/>
      <c r="J3721" s="92"/>
      <c r="K3721" s="92"/>
    </row>
    <row r="3722" spans="1:11" ht="15" customHeight="1">
      <c r="A3722" s="90"/>
      <c r="B3722" s="90"/>
      <c r="C3722" s="90"/>
      <c r="D3722" s="90"/>
      <c r="E3722" s="18"/>
      <c r="F3722" s="18"/>
      <c r="G3722" s="92"/>
      <c r="H3722" s="18"/>
      <c r="I3722" s="18"/>
      <c r="J3722" s="92"/>
      <c r="K3722" s="92"/>
    </row>
    <row r="3723" spans="1:11" ht="15" customHeight="1">
      <c r="A3723" s="90"/>
      <c r="B3723" s="90"/>
      <c r="C3723" s="90"/>
      <c r="D3723" s="90"/>
      <c r="E3723" s="18"/>
      <c r="F3723" s="18"/>
      <c r="G3723" s="92"/>
      <c r="H3723" s="18"/>
      <c r="I3723" s="18"/>
      <c r="J3723" s="92"/>
      <c r="K3723" s="92"/>
    </row>
    <row r="3724" spans="1:11" ht="15" customHeight="1">
      <c r="A3724" s="90"/>
      <c r="B3724" s="90"/>
      <c r="C3724" s="90"/>
      <c r="D3724" s="90"/>
      <c r="E3724" s="18"/>
      <c r="F3724" s="18"/>
      <c r="G3724" s="92"/>
      <c r="H3724" s="18"/>
      <c r="I3724" s="18"/>
      <c r="J3724" s="92"/>
      <c r="K3724" s="92"/>
    </row>
    <row r="3725" spans="1:11" ht="15" customHeight="1">
      <c r="A3725" s="90"/>
      <c r="B3725" s="90"/>
      <c r="C3725" s="90"/>
      <c r="D3725" s="90"/>
      <c r="E3725" s="18"/>
      <c r="F3725" s="18"/>
      <c r="G3725" s="92"/>
      <c r="H3725" s="18"/>
      <c r="I3725" s="18"/>
      <c r="J3725" s="92"/>
      <c r="K3725" s="92"/>
    </row>
    <row r="3726" spans="1:11" ht="15" customHeight="1">
      <c r="A3726" s="90"/>
      <c r="B3726" s="90"/>
      <c r="C3726" s="90"/>
      <c r="D3726" s="90"/>
      <c r="E3726" s="18"/>
      <c r="F3726" s="18"/>
      <c r="G3726" s="92"/>
      <c r="H3726" s="18"/>
      <c r="I3726" s="18"/>
      <c r="J3726" s="92"/>
      <c r="K3726" s="92"/>
    </row>
    <row r="3727" spans="1:11" ht="15" customHeight="1">
      <c r="A3727" s="90"/>
      <c r="B3727" s="90"/>
      <c r="C3727" s="90"/>
      <c r="D3727" s="90"/>
      <c r="E3727" s="18"/>
      <c r="F3727" s="18"/>
      <c r="G3727" s="92"/>
      <c r="H3727" s="18"/>
      <c r="I3727" s="18"/>
      <c r="J3727" s="92"/>
      <c r="K3727" s="92"/>
    </row>
    <row r="3728" spans="1:11" ht="15" customHeight="1">
      <c r="A3728" s="90"/>
      <c r="B3728" s="90"/>
      <c r="C3728" s="90"/>
      <c r="D3728" s="90"/>
      <c r="E3728" s="18"/>
      <c r="F3728" s="18"/>
      <c r="G3728" s="92"/>
      <c r="H3728" s="18"/>
      <c r="I3728" s="18"/>
      <c r="J3728" s="92"/>
      <c r="K3728" s="92"/>
    </row>
    <row r="3729" spans="1:11" ht="15" customHeight="1">
      <c r="A3729" s="90"/>
      <c r="B3729" s="90"/>
      <c r="C3729" s="90"/>
      <c r="D3729" s="90"/>
      <c r="E3729" s="18"/>
      <c r="F3729" s="18"/>
      <c r="G3729" s="92"/>
      <c r="H3729" s="18"/>
      <c r="I3729" s="18"/>
      <c r="J3729" s="92"/>
      <c r="K3729" s="92"/>
    </row>
    <row r="3730" spans="1:11" ht="15" customHeight="1">
      <c r="A3730" s="90"/>
      <c r="B3730" s="90"/>
      <c r="C3730" s="90"/>
      <c r="D3730" s="90"/>
      <c r="E3730" s="18"/>
      <c r="F3730" s="18"/>
      <c r="G3730" s="92"/>
      <c r="H3730" s="18"/>
      <c r="I3730" s="18"/>
      <c r="J3730" s="92"/>
      <c r="K3730" s="92"/>
    </row>
    <row r="3731" spans="1:11" ht="15" customHeight="1">
      <c r="A3731" s="90"/>
      <c r="B3731" s="90"/>
      <c r="C3731" s="90"/>
      <c r="D3731" s="90"/>
      <c r="E3731" s="18"/>
      <c r="F3731" s="18"/>
      <c r="G3731" s="92"/>
      <c r="H3731" s="18"/>
      <c r="I3731" s="18"/>
      <c r="J3731" s="92"/>
      <c r="K3731" s="92"/>
    </row>
    <row r="3732" spans="1:11" ht="15" customHeight="1">
      <c r="A3732" s="90"/>
      <c r="B3732" s="90"/>
      <c r="C3732" s="90"/>
      <c r="D3732" s="90"/>
      <c r="E3732" s="18"/>
      <c r="F3732" s="18"/>
      <c r="G3732" s="92"/>
      <c r="H3732" s="18"/>
      <c r="I3732" s="18"/>
      <c r="J3732" s="92"/>
      <c r="K3732" s="92"/>
    </row>
    <row r="3733" spans="1:11" ht="15" customHeight="1">
      <c r="A3733" s="90"/>
      <c r="B3733" s="90"/>
      <c r="C3733" s="90"/>
      <c r="D3733" s="90"/>
      <c r="E3733" s="18"/>
      <c r="F3733" s="18"/>
      <c r="G3733" s="92"/>
      <c r="H3733" s="18"/>
      <c r="I3733" s="18"/>
      <c r="J3733" s="92"/>
      <c r="K3733" s="92"/>
    </row>
    <row r="3734" spans="1:11" ht="15" customHeight="1">
      <c r="A3734" s="90"/>
      <c r="B3734" s="90"/>
      <c r="C3734" s="90"/>
      <c r="D3734" s="90"/>
      <c r="E3734" s="18"/>
      <c r="F3734" s="18"/>
      <c r="G3734" s="92"/>
      <c r="H3734" s="18"/>
      <c r="I3734" s="18"/>
      <c r="J3734" s="92"/>
      <c r="K3734" s="92"/>
    </row>
    <row r="3735" spans="1:11" ht="15" customHeight="1">
      <c r="A3735" s="90"/>
      <c r="B3735" s="90"/>
      <c r="C3735" s="90"/>
      <c r="D3735" s="90"/>
      <c r="E3735" s="18"/>
      <c r="F3735" s="18"/>
      <c r="G3735" s="92"/>
      <c r="H3735" s="18"/>
      <c r="I3735" s="18"/>
      <c r="J3735" s="92"/>
      <c r="K3735" s="92"/>
    </row>
    <row r="3736" spans="1:11" ht="15" customHeight="1">
      <c r="A3736" s="90"/>
      <c r="B3736" s="90"/>
      <c r="C3736" s="90"/>
      <c r="D3736" s="90"/>
      <c r="E3736" s="18"/>
      <c r="F3736" s="18"/>
      <c r="G3736" s="92"/>
      <c r="H3736" s="18"/>
      <c r="I3736" s="18"/>
      <c r="J3736" s="92"/>
      <c r="K3736" s="92"/>
    </row>
    <row r="3737" spans="1:11" ht="15" customHeight="1">
      <c r="A3737" s="90"/>
      <c r="B3737" s="90"/>
      <c r="C3737" s="90"/>
      <c r="D3737" s="90"/>
      <c r="E3737" s="18"/>
      <c r="F3737" s="18"/>
      <c r="G3737" s="92"/>
      <c r="H3737" s="18"/>
      <c r="I3737" s="18"/>
      <c r="J3737" s="92"/>
      <c r="K3737" s="92"/>
    </row>
    <row r="3738" spans="1:11" ht="15" customHeight="1">
      <c r="A3738" s="90"/>
      <c r="B3738" s="90"/>
      <c r="C3738" s="90"/>
      <c r="D3738" s="90"/>
      <c r="E3738" s="18"/>
      <c r="F3738" s="18"/>
      <c r="G3738" s="92"/>
      <c r="H3738" s="18"/>
      <c r="I3738" s="18"/>
      <c r="J3738" s="92"/>
      <c r="K3738" s="92"/>
    </row>
    <row r="3739" spans="1:11" ht="15" customHeight="1">
      <c r="A3739" s="90"/>
      <c r="B3739" s="90"/>
      <c r="C3739" s="90"/>
      <c r="D3739" s="90"/>
      <c r="E3739" s="18"/>
      <c r="F3739" s="18"/>
      <c r="G3739" s="92"/>
      <c r="H3739" s="18"/>
      <c r="I3739" s="18"/>
      <c r="J3739" s="92"/>
      <c r="K3739" s="92"/>
    </row>
    <row r="3740" spans="1:11" ht="15" customHeight="1">
      <c r="A3740" s="90"/>
      <c r="B3740" s="90"/>
      <c r="C3740" s="90"/>
      <c r="D3740" s="90"/>
      <c r="E3740" s="18"/>
      <c r="F3740" s="92"/>
      <c r="G3740" s="92"/>
      <c r="H3740" s="91"/>
      <c r="I3740" s="92"/>
      <c r="J3740" s="92"/>
      <c r="K3740" s="92"/>
    </row>
    <row r="3741" spans="1:11" ht="15" customHeight="1">
      <c r="A3741" s="90"/>
      <c r="B3741" s="90"/>
      <c r="C3741" s="90"/>
      <c r="D3741" s="90"/>
      <c r="E3741" s="18"/>
      <c r="F3741" s="18"/>
      <c r="G3741" s="92"/>
      <c r="H3741" s="18"/>
      <c r="I3741" s="18"/>
      <c r="J3741" s="92"/>
      <c r="K3741" s="92"/>
    </row>
    <row r="3742" spans="1:11" ht="15" customHeight="1">
      <c r="A3742" s="90"/>
      <c r="B3742" s="90"/>
      <c r="C3742" s="90"/>
      <c r="D3742" s="90"/>
      <c r="E3742" s="18"/>
      <c r="F3742" s="18"/>
      <c r="G3742" s="92"/>
      <c r="H3742" s="18"/>
      <c r="I3742" s="18"/>
      <c r="J3742" s="92"/>
      <c r="K3742" s="92"/>
    </row>
    <row r="3743" spans="1:11" ht="15" customHeight="1">
      <c r="A3743" s="90"/>
      <c r="B3743" s="90"/>
      <c r="C3743" s="90"/>
      <c r="D3743" s="90"/>
      <c r="E3743" s="18"/>
      <c r="F3743" s="18"/>
      <c r="G3743" s="92"/>
      <c r="H3743" s="18"/>
      <c r="I3743" s="18"/>
      <c r="J3743" s="92"/>
      <c r="K3743" s="92"/>
    </row>
    <row r="3744" spans="1:11" ht="15" customHeight="1">
      <c r="A3744" s="90"/>
      <c r="B3744" s="90"/>
      <c r="C3744" s="90"/>
      <c r="D3744" s="90"/>
      <c r="E3744" s="18"/>
      <c r="F3744" s="18"/>
      <c r="G3744" s="92"/>
      <c r="H3744" s="18"/>
      <c r="I3744" s="18"/>
      <c r="J3744" s="92"/>
      <c r="K3744" s="92"/>
    </row>
    <row r="3745" spans="1:11" ht="15" customHeight="1">
      <c r="A3745" s="90"/>
      <c r="B3745" s="90"/>
      <c r="C3745" s="90"/>
      <c r="D3745" s="90"/>
      <c r="E3745" s="18"/>
      <c r="F3745" s="18"/>
      <c r="G3745" s="92"/>
      <c r="H3745" s="18"/>
      <c r="I3745" s="18"/>
      <c r="J3745" s="92"/>
      <c r="K3745" s="92"/>
    </row>
    <row r="3746" spans="1:11" ht="15" customHeight="1">
      <c r="A3746" s="90"/>
      <c r="B3746" s="90"/>
      <c r="C3746" s="90"/>
      <c r="D3746" s="90"/>
      <c r="E3746" s="18"/>
      <c r="F3746" s="18"/>
      <c r="G3746" s="92"/>
      <c r="H3746" s="18"/>
      <c r="I3746" s="18"/>
      <c r="J3746" s="92"/>
      <c r="K3746" s="92"/>
    </row>
    <row r="3747" spans="1:11" ht="15" customHeight="1">
      <c r="A3747" s="90"/>
      <c r="B3747" s="90"/>
      <c r="C3747" s="90"/>
      <c r="D3747" s="90"/>
      <c r="E3747" s="18"/>
      <c r="F3747" s="18"/>
      <c r="G3747" s="92"/>
      <c r="H3747" s="18"/>
      <c r="I3747" s="18"/>
      <c r="J3747" s="92"/>
      <c r="K3747" s="92"/>
    </row>
    <row r="3748" spans="1:11" ht="15" customHeight="1">
      <c r="A3748" s="90"/>
      <c r="B3748" s="90"/>
      <c r="C3748" s="90"/>
      <c r="D3748" s="90"/>
      <c r="E3748" s="18"/>
      <c r="F3748" s="92"/>
      <c r="G3748" s="92"/>
      <c r="H3748" s="91"/>
      <c r="I3748" s="92"/>
      <c r="J3748" s="92"/>
      <c r="K3748" s="92"/>
    </row>
    <row r="3749" spans="1:11" ht="15" customHeight="1">
      <c r="A3749" s="90"/>
      <c r="B3749" s="90"/>
      <c r="C3749" s="90"/>
      <c r="D3749" s="90"/>
      <c r="E3749" s="18"/>
      <c r="F3749" s="18"/>
      <c r="G3749" s="92"/>
      <c r="H3749" s="18"/>
      <c r="I3749" s="18"/>
      <c r="J3749" s="92"/>
      <c r="K3749" s="92"/>
    </row>
    <row r="3750" spans="1:11" ht="15" customHeight="1">
      <c r="A3750" s="90"/>
      <c r="B3750" s="90"/>
      <c r="C3750" s="90"/>
      <c r="D3750" s="90"/>
      <c r="E3750" s="18"/>
      <c r="F3750" s="18"/>
      <c r="G3750" s="92"/>
      <c r="H3750" s="18"/>
      <c r="I3750" s="18"/>
      <c r="J3750" s="92"/>
      <c r="K3750" s="92"/>
    </row>
    <row r="3751" spans="1:11" ht="15" customHeight="1">
      <c r="A3751" s="90"/>
      <c r="B3751" s="90"/>
      <c r="C3751" s="90"/>
      <c r="D3751" s="90"/>
      <c r="E3751" s="18"/>
      <c r="F3751" s="18"/>
      <c r="G3751" s="92"/>
      <c r="H3751" s="18"/>
      <c r="I3751" s="18"/>
      <c r="J3751" s="92"/>
      <c r="K3751" s="92"/>
    </row>
    <row r="3752" spans="1:11" ht="15" customHeight="1">
      <c r="A3752" s="90"/>
      <c r="B3752" s="90"/>
      <c r="C3752" s="90"/>
      <c r="D3752" s="90"/>
      <c r="E3752" s="18"/>
      <c r="F3752" s="18"/>
      <c r="G3752" s="92"/>
      <c r="H3752" s="18"/>
      <c r="I3752" s="18"/>
      <c r="J3752" s="92"/>
      <c r="K3752" s="92"/>
    </row>
    <row r="3753" spans="1:11" ht="15" customHeight="1">
      <c r="A3753" s="90"/>
      <c r="B3753" s="90"/>
      <c r="C3753" s="90"/>
      <c r="D3753" s="90"/>
      <c r="E3753" s="18"/>
      <c r="F3753" s="18"/>
      <c r="G3753" s="92"/>
      <c r="H3753" s="18"/>
      <c r="I3753" s="18"/>
      <c r="J3753" s="92"/>
      <c r="K3753" s="92"/>
    </row>
    <row r="3754" spans="1:11" ht="15" customHeight="1">
      <c r="A3754" s="90"/>
      <c r="B3754" s="90"/>
      <c r="C3754" s="90"/>
      <c r="D3754" s="90"/>
      <c r="E3754" s="18"/>
      <c r="F3754" s="18"/>
      <c r="G3754" s="92"/>
      <c r="H3754" s="18"/>
      <c r="I3754" s="18"/>
      <c r="J3754" s="92"/>
      <c r="K3754" s="92"/>
    </row>
    <row r="3755" spans="1:11" ht="15" customHeight="1">
      <c r="A3755" s="90"/>
      <c r="B3755" s="90"/>
      <c r="C3755" s="90"/>
      <c r="D3755" s="90"/>
      <c r="E3755" s="18"/>
      <c r="F3755" s="18"/>
      <c r="G3755" s="92"/>
      <c r="H3755" s="18"/>
      <c r="I3755" s="18"/>
      <c r="J3755" s="92"/>
      <c r="K3755" s="92"/>
    </row>
    <row r="3756" spans="1:11" ht="15" customHeight="1">
      <c r="A3756" s="90"/>
      <c r="B3756" s="90"/>
      <c r="C3756" s="90"/>
      <c r="D3756" s="90"/>
      <c r="E3756" s="18"/>
      <c r="F3756" s="18"/>
      <c r="G3756" s="92"/>
      <c r="H3756" s="18"/>
      <c r="I3756" s="18"/>
      <c r="J3756" s="92"/>
      <c r="K3756" s="92"/>
    </row>
    <row r="3757" spans="1:11" ht="15" customHeight="1">
      <c r="A3757" s="90"/>
      <c r="B3757" s="90"/>
      <c r="C3757" s="90"/>
      <c r="D3757" s="90"/>
      <c r="E3757" s="18"/>
      <c r="F3757" s="18"/>
      <c r="G3757" s="92"/>
      <c r="H3757" s="18"/>
      <c r="I3757" s="18"/>
      <c r="J3757" s="92"/>
      <c r="K3757" s="92"/>
    </row>
    <row r="3758" spans="1:11" ht="15" customHeight="1">
      <c r="A3758" s="90"/>
      <c r="B3758" s="90"/>
      <c r="C3758" s="90"/>
      <c r="D3758" s="90"/>
      <c r="E3758" s="18"/>
      <c r="F3758" s="18"/>
      <c r="G3758" s="92"/>
      <c r="H3758" s="18"/>
      <c r="I3758" s="18"/>
      <c r="J3758" s="92"/>
      <c r="K3758" s="92"/>
    </row>
    <row r="3759" spans="1:11" ht="15" customHeight="1">
      <c r="A3759" s="90"/>
      <c r="B3759" s="90"/>
      <c r="C3759" s="90"/>
      <c r="D3759" s="90"/>
      <c r="E3759" s="18"/>
      <c r="F3759" s="92"/>
      <c r="G3759" s="92"/>
      <c r="H3759" s="91"/>
      <c r="I3759" s="92"/>
      <c r="J3759" s="92"/>
      <c r="K3759" s="92"/>
    </row>
    <row r="3760" spans="1:11" ht="15" customHeight="1">
      <c r="A3760" s="90"/>
      <c r="B3760" s="90"/>
      <c r="C3760" s="90"/>
      <c r="D3760" s="90"/>
      <c r="E3760" s="18"/>
      <c r="F3760" s="18"/>
      <c r="G3760" s="92"/>
      <c r="H3760" s="18"/>
      <c r="I3760" s="18"/>
      <c r="J3760" s="92"/>
      <c r="K3760" s="92"/>
    </row>
    <row r="3761" spans="1:11" ht="15" customHeight="1">
      <c r="A3761" s="90"/>
      <c r="B3761" s="90"/>
      <c r="C3761" s="90"/>
      <c r="D3761" s="90"/>
      <c r="E3761" s="18"/>
      <c r="F3761" s="18"/>
      <c r="G3761" s="92"/>
      <c r="H3761" s="18"/>
      <c r="I3761" s="18"/>
      <c r="J3761" s="92"/>
      <c r="K3761" s="92"/>
    </row>
    <row r="3762" spans="1:11" ht="15" customHeight="1">
      <c r="A3762" s="90"/>
      <c r="B3762" s="90"/>
      <c r="C3762" s="90"/>
      <c r="D3762" s="90"/>
      <c r="E3762" s="18"/>
      <c r="F3762" s="18"/>
      <c r="G3762" s="92"/>
      <c r="H3762" s="18"/>
      <c r="I3762" s="18"/>
      <c r="J3762" s="92"/>
      <c r="K3762" s="92"/>
    </row>
    <row r="3763" spans="1:11" ht="15" customHeight="1">
      <c r="A3763" s="90"/>
      <c r="B3763" s="90"/>
      <c r="C3763" s="90"/>
      <c r="D3763" s="90"/>
      <c r="E3763" s="18"/>
      <c r="F3763" s="18"/>
      <c r="G3763" s="92"/>
      <c r="H3763" s="18"/>
      <c r="I3763" s="18"/>
      <c r="J3763" s="92"/>
      <c r="K3763" s="92"/>
    </row>
    <row r="3764" spans="1:11" ht="15" customHeight="1">
      <c r="A3764" s="90"/>
      <c r="B3764" s="90"/>
      <c r="C3764" s="90"/>
      <c r="D3764" s="90"/>
      <c r="E3764" s="18"/>
      <c r="F3764" s="18"/>
      <c r="G3764" s="92"/>
      <c r="H3764" s="18"/>
      <c r="I3764" s="18"/>
      <c r="J3764" s="92"/>
      <c r="K3764" s="92"/>
    </row>
    <row r="3765" spans="1:11" ht="15" customHeight="1">
      <c r="A3765" s="90"/>
      <c r="B3765" s="90"/>
      <c r="C3765" s="90"/>
      <c r="D3765" s="90"/>
      <c r="E3765" s="18"/>
      <c r="F3765" s="18"/>
      <c r="G3765" s="92"/>
      <c r="H3765" s="18"/>
      <c r="I3765" s="18"/>
      <c r="J3765" s="92"/>
      <c r="K3765" s="92"/>
    </row>
    <row r="3766" spans="1:11" ht="15" customHeight="1">
      <c r="A3766" s="90"/>
      <c r="B3766" s="90"/>
      <c r="C3766" s="90"/>
      <c r="D3766" s="90"/>
      <c r="E3766" s="18"/>
      <c r="F3766" s="18"/>
      <c r="G3766" s="92"/>
      <c r="H3766" s="18"/>
      <c r="I3766" s="18"/>
      <c r="J3766" s="92"/>
      <c r="K3766" s="92"/>
    </row>
    <row r="3767" spans="1:11" ht="15" customHeight="1">
      <c r="A3767" s="90"/>
      <c r="B3767" s="90"/>
      <c r="C3767" s="90"/>
      <c r="D3767" s="90"/>
      <c r="E3767" s="18"/>
      <c r="F3767" s="18"/>
      <c r="G3767" s="92"/>
      <c r="H3767" s="18"/>
      <c r="I3767" s="18"/>
      <c r="J3767" s="92"/>
      <c r="K3767" s="92"/>
    </row>
    <row r="3768" spans="1:11" ht="15" customHeight="1">
      <c r="A3768" s="90"/>
      <c r="B3768" s="90"/>
      <c r="C3768" s="90"/>
      <c r="D3768" s="90"/>
      <c r="E3768" s="18"/>
      <c r="F3768" s="18"/>
      <c r="G3768" s="92"/>
      <c r="H3768" s="18"/>
      <c r="I3768" s="18"/>
      <c r="J3768" s="92"/>
      <c r="K3768" s="92"/>
    </row>
    <row r="3769" spans="1:11" ht="15" customHeight="1">
      <c r="A3769" s="90"/>
      <c r="B3769" s="90"/>
      <c r="C3769" s="90"/>
      <c r="D3769" s="90"/>
      <c r="E3769" s="18"/>
      <c r="F3769" s="18"/>
      <c r="G3769" s="92"/>
      <c r="H3769" s="18"/>
      <c r="I3769" s="18"/>
      <c r="J3769" s="92"/>
      <c r="K3769" s="92"/>
    </row>
    <row r="3770" spans="1:11" ht="15" customHeight="1">
      <c r="A3770" s="90"/>
      <c r="B3770" s="90"/>
      <c r="C3770" s="90"/>
      <c r="D3770" s="90"/>
      <c r="E3770" s="18"/>
      <c r="F3770" s="92"/>
      <c r="G3770" s="92"/>
      <c r="H3770" s="91"/>
      <c r="I3770" s="92"/>
      <c r="J3770" s="92"/>
      <c r="K3770" s="92"/>
    </row>
    <row r="3771" spans="1:11" ht="15" customHeight="1">
      <c r="A3771" s="90"/>
      <c r="B3771" s="90"/>
      <c r="C3771" s="90"/>
      <c r="D3771" s="90"/>
      <c r="E3771" s="18"/>
      <c r="F3771" s="18"/>
      <c r="G3771" s="92"/>
      <c r="H3771" s="18"/>
      <c r="I3771" s="18"/>
      <c r="J3771" s="92"/>
      <c r="K3771" s="92"/>
    </row>
    <row r="3772" spans="1:11" ht="15" customHeight="1">
      <c r="A3772" s="90"/>
      <c r="B3772" s="90"/>
      <c r="C3772" s="90"/>
      <c r="D3772" s="90"/>
      <c r="E3772" s="18"/>
      <c r="F3772" s="18"/>
      <c r="G3772" s="92"/>
      <c r="H3772" s="18"/>
      <c r="I3772" s="18"/>
      <c r="J3772" s="92"/>
      <c r="K3772" s="92"/>
    </row>
    <row r="3773" spans="1:11" ht="15" customHeight="1">
      <c r="A3773" s="90"/>
      <c r="B3773" s="90"/>
      <c r="C3773" s="90"/>
      <c r="D3773" s="90"/>
      <c r="E3773" s="18"/>
      <c r="F3773" s="18"/>
      <c r="G3773" s="92"/>
      <c r="H3773" s="18"/>
      <c r="I3773" s="18"/>
      <c r="J3773" s="92"/>
      <c r="K3773" s="92"/>
    </row>
    <row r="3774" spans="1:11" ht="15" customHeight="1">
      <c r="A3774" s="90"/>
      <c r="B3774" s="90"/>
      <c r="C3774" s="90"/>
      <c r="D3774" s="90"/>
      <c r="E3774" s="18"/>
      <c r="F3774" s="18"/>
      <c r="G3774" s="92"/>
      <c r="H3774" s="18"/>
      <c r="I3774" s="18"/>
      <c r="J3774" s="92"/>
      <c r="K3774" s="92"/>
    </row>
    <row r="3775" spans="1:11" ht="15" customHeight="1">
      <c r="A3775" s="90"/>
      <c r="B3775" s="90"/>
      <c r="C3775" s="90"/>
      <c r="D3775" s="90"/>
      <c r="E3775" s="18"/>
      <c r="F3775" s="18"/>
      <c r="G3775" s="92"/>
      <c r="H3775" s="18"/>
      <c r="I3775" s="18"/>
      <c r="J3775" s="92"/>
      <c r="K3775" s="92"/>
    </row>
    <row r="3776" spans="1:11" ht="15" customHeight="1">
      <c r="A3776" s="90"/>
      <c r="B3776" s="90"/>
      <c r="C3776" s="90"/>
      <c r="D3776" s="90"/>
      <c r="E3776" s="18"/>
      <c r="F3776" s="18"/>
      <c r="G3776" s="92"/>
      <c r="H3776" s="18"/>
      <c r="I3776" s="18"/>
      <c r="J3776" s="92"/>
      <c r="K3776" s="92"/>
    </row>
    <row r="3777" spans="1:11" ht="15" customHeight="1">
      <c r="A3777" s="90"/>
      <c r="B3777" s="90"/>
      <c r="C3777" s="90"/>
      <c r="D3777" s="90"/>
      <c r="E3777" s="18"/>
      <c r="F3777" s="18"/>
      <c r="G3777" s="92"/>
      <c r="H3777" s="18"/>
      <c r="I3777" s="18"/>
      <c r="J3777" s="92"/>
      <c r="K3777" s="92"/>
    </row>
    <row r="3778" spans="1:11" ht="15" customHeight="1">
      <c r="A3778" s="90"/>
      <c r="B3778" s="90"/>
      <c r="C3778" s="90"/>
      <c r="D3778" s="90"/>
      <c r="E3778" s="18"/>
      <c r="F3778" s="18"/>
      <c r="G3778" s="92"/>
      <c r="H3778" s="18"/>
      <c r="I3778" s="18"/>
      <c r="J3778" s="92"/>
      <c r="K3778" s="92"/>
    </row>
    <row r="3779" spans="1:11" ht="15" customHeight="1">
      <c r="A3779" s="90"/>
      <c r="B3779" s="90"/>
      <c r="C3779" s="90"/>
      <c r="D3779" s="90"/>
      <c r="E3779" s="18"/>
      <c r="F3779" s="18"/>
      <c r="G3779" s="92"/>
      <c r="H3779" s="18"/>
      <c r="I3779" s="18"/>
      <c r="J3779" s="92"/>
      <c r="K3779" s="92"/>
    </row>
    <row r="3780" spans="1:11" ht="15" customHeight="1">
      <c r="A3780" s="90"/>
      <c r="B3780" s="90"/>
      <c r="C3780" s="90"/>
      <c r="D3780" s="90"/>
      <c r="E3780" s="18"/>
      <c r="F3780" s="18"/>
      <c r="G3780" s="92"/>
      <c r="H3780" s="18"/>
      <c r="I3780" s="18"/>
      <c r="J3780" s="92"/>
      <c r="K3780" s="92"/>
    </row>
    <row r="3781" spans="1:11" ht="15" customHeight="1">
      <c r="A3781" s="90"/>
      <c r="B3781" s="90"/>
      <c r="C3781" s="90"/>
      <c r="D3781" s="90"/>
      <c r="E3781" s="18"/>
      <c r="F3781" s="92"/>
      <c r="G3781" s="92"/>
      <c r="H3781" s="91"/>
      <c r="I3781" s="92"/>
      <c r="J3781" s="92"/>
      <c r="K3781" s="92"/>
    </row>
    <row r="3782" spans="1:11" ht="15" customHeight="1">
      <c r="A3782" s="90"/>
      <c r="B3782" s="90"/>
      <c r="C3782" s="90"/>
      <c r="D3782" s="90"/>
      <c r="E3782" s="18"/>
      <c r="F3782" s="18"/>
      <c r="G3782" s="92"/>
      <c r="H3782" s="18"/>
      <c r="I3782" s="18"/>
      <c r="J3782" s="92"/>
      <c r="K3782" s="92"/>
    </row>
    <row r="3783" spans="1:11" ht="15" customHeight="1">
      <c r="A3783" s="90"/>
      <c r="B3783" s="90"/>
      <c r="C3783" s="90"/>
      <c r="D3783" s="90"/>
      <c r="E3783" s="18"/>
      <c r="F3783" s="18"/>
      <c r="G3783" s="92"/>
      <c r="H3783" s="18"/>
      <c r="I3783" s="18"/>
      <c r="J3783" s="92"/>
      <c r="K3783" s="92"/>
    </row>
    <row r="3784" spans="1:11" ht="15" customHeight="1">
      <c r="A3784" s="90"/>
      <c r="B3784" s="90"/>
      <c r="C3784" s="90"/>
      <c r="D3784" s="90"/>
      <c r="E3784" s="18"/>
      <c r="F3784" s="18"/>
      <c r="G3784" s="92"/>
      <c r="H3784" s="18"/>
      <c r="I3784" s="18"/>
      <c r="J3784" s="92"/>
      <c r="K3784" s="92"/>
    </row>
    <row r="3785" spans="1:11" ht="15" customHeight="1">
      <c r="A3785" s="90"/>
      <c r="B3785" s="90"/>
      <c r="C3785" s="90"/>
      <c r="D3785" s="90"/>
      <c r="E3785" s="18"/>
      <c r="F3785" s="18"/>
      <c r="G3785" s="92"/>
      <c r="H3785" s="18"/>
      <c r="I3785" s="18"/>
      <c r="J3785" s="92"/>
      <c r="K3785" s="92"/>
    </row>
    <row r="3786" spans="1:11" ht="15" customHeight="1">
      <c r="A3786" s="90"/>
      <c r="B3786" s="90"/>
      <c r="C3786" s="90"/>
      <c r="D3786" s="90"/>
      <c r="E3786" s="18"/>
      <c r="F3786" s="18"/>
      <c r="G3786" s="92"/>
      <c r="H3786" s="18"/>
      <c r="I3786" s="18"/>
      <c r="J3786" s="92"/>
      <c r="K3786" s="92"/>
    </row>
    <row r="3787" spans="1:11" ht="15" customHeight="1">
      <c r="A3787" s="90"/>
      <c r="B3787" s="90"/>
      <c r="C3787" s="90"/>
      <c r="D3787" s="90"/>
      <c r="E3787" s="18"/>
      <c r="F3787" s="18"/>
      <c r="G3787" s="92"/>
      <c r="H3787" s="18"/>
      <c r="I3787" s="18"/>
      <c r="J3787" s="92"/>
      <c r="K3787" s="92"/>
    </row>
    <row r="3788" spans="1:11" ht="15" customHeight="1">
      <c r="A3788" s="90"/>
      <c r="B3788" s="90"/>
      <c r="C3788" s="90"/>
      <c r="D3788" s="90"/>
      <c r="E3788" s="18"/>
      <c r="F3788" s="18"/>
      <c r="G3788" s="92"/>
      <c r="H3788" s="18"/>
      <c r="I3788" s="18"/>
      <c r="J3788" s="92"/>
      <c r="K3788" s="92"/>
    </row>
    <row r="3789" spans="1:11" ht="15" customHeight="1">
      <c r="A3789" s="90"/>
      <c r="B3789" s="90"/>
      <c r="C3789" s="90"/>
      <c r="D3789" s="90"/>
      <c r="E3789" s="18"/>
      <c r="F3789" s="92"/>
      <c r="G3789" s="92"/>
      <c r="H3789" s="91"/>
      <c r="I3789" s="92"/>
      <c r="J3789" s="92"/>
      <c r="K3789" s="92"/>
    </row>
    <row r="3790" spans="1:11" ht="15" customHeight="1">
      <c r="A3790" s="90"/>
      <c r="B3790" s="90"/>
      <c r="C3790" s="90"/>
      <c r="D3790" s="90"/>
      <c r="E3790" s="18"/>
      <c r="F3790" s="18"/>
      <c r="G3790" s="92"/>
      <c r="H3790" s="18"/>
      <c r="I3790" s="18"/>
      <c r="J3790" s="92"/>
      <c r="K3790" s="92"/>
    </row>
    <row r="3791" spans="1:11" ht="15" customHeight="1">
      <c r="A3791" s="90"/>
      <c r="B3791" s="90"/>
      <c r="C3791" s="90"/>
      <c r="D3791" s="90"/>
      <c r="E3791" s="18"/>
      <c r="F3791" s="18"/>
      <c r="G3791" s="92"/>
      <c r="H3791" s="18"/>
      <c r="I3791" s="18"/>
      <c r="J3791" s="92"/>
      <c r="K3791" s="92"/>
    </row>
    <row r="3792" spans="1:11" ht="15" customHeight="1">
      <c r="A3792" s="90"/>
      <c r="B3792" s="90"/>
      <c r="C3792" s="90"/>
      <c r="D3792" s="90"/>
      <c r="E3792" s="18"/>
      <c r="F3792" s="18"/>
      <c r="G3792" s="92"/>
      <c r="H3792" s="18"/>
      <c r="I3792" s="18"/>
      <c r="J3792" s="92"/>
      <c r="K3792" s="92"/>
    </row>
    <row r="3793" spans="1:11" ht="15" customHeight="1">
      <c r="A3793" s="90"/>
      <c r="B3793" s="90"/>
      <c r="C3793" s="90"/>
      <c r="D3793" s="90"/>
      <c r="E3793" s="18"/>
      <c r="F3793" s="18"/>
      <c r="G3793" s="92"/>
      <c r="H3793" s="18"/>
      <c r="I3793" s="18"/>
      <c r="J3793" s="92"/>
      <c r="K3793" s="92"/>
    </row>
    <row r="3794" spans="1:11" ht="15" customHeight="1">
      <c r="A3794" s="90"/>
      <c r="B3794" s="90"/>
      <c r="C3794" s="90"/>
      <c r="D3794" s="90"/>
      <c r="E3794" s="18"/>
      <c r="F3794" s="18"/>
      <c r="G3794" s="92"/>
      <c r="H3794" s="18"/>
      <c r="I3794" s="18"/>
      <c r="J3794" s="92"/>
      <c r="K3794" s="92"/>
    </row>
    <row r="3795" spans="1:11" ht="15" customHeight="1">
      <c r="A3795" s="90"/>
      <c r="B3795" s="90"/>
      <c r="C3795" s="90"/>
      <c r="D3795" s="90"/>
      <c r="E3795" s="18"/>
      <c r="F3795" s="18"/>
      <c r="G3795" s="92"/>
      <c r="H3795" s="18"/>
      <c r="I3795" s="18"/>
      <c r="J3795" s="92"/>
      <c r="K3795" s="92"/>
    </row>
    <row r="3796" spans="1:11" ht="15" customHeight="1">
      <c r="A3796" s="90"/>
      <c r="B3796" s="90"/>
      <c r="C3796" s="90"/>
      <c r="D3796" s="90"/>
      <c r="E3796" s="18"/>
      <c r="F3796" s="18"/>
      <c r="G3796" s="92"/>
      <c r="H3796" s="18"/>
      <c r="I3796" s="18"/>
      <c r="J3796" s="92"/>
      <c r="K3796" s="92"/>
    </row>
    <row r="3797" spans="1:11" ht="15" customHeight="1">
      <c r="A3797" s="90"/>
      <c r="B3797" s="90"/>
      <c r="C3797" s="90"/>
      <c r="D3797" s="90"/>
      <c r="E3797" s="18"/>
      <c r="F3797" s="18"/>
      <c r="G3797" s="92"/>
      <c r="H3797" s="18"/>
      <c r="I3797" s="18"/>
      <c r="J3797" s="92"/>
      <c r="K3797" s="92"/>
    </row>
    <row r="3798" spans="1:11" ht="15" customHeight="1">
      <c r="A3798" s="90"/>
      <c r="B3798" s="90"/>
      <c r="C3798" s="90"/>
      <c r="D3798" s="90"/>
      <c r="E3798" s="18"/>
      <c r="F3798" s="18"/>
      <c r="G3798" s="92"/>
      <c r="H3798" s="18"/>
      <c r="I3798" s="18"/>
      <c r="J3798" s="92"/>
      <c r="K3798" s="92"/>
    </row>
    <row r="3799" spans="1:11" ht="15" customHeight="1">
      <c r="A3799" s="90"/>
      <c r="B3799" s="90"/>
      <c r="C3799" s="90"/>
      <c r="D3799" s="90"/>
      <c r="E3799" s="18"/>
      <c r="F3799" s="18"/>
      <c r="G3799" s="92"/>
      <c r="H3799" s="18"/>
      <c r="I3799" s="18"/>
      <c r="J3799" s="92"/>
      <c r="K3799" s="92"/>
    </row>
    <row r="3800" spans="1:11" ht="15" customHeight="1">
      <c r="A3800" s="90"/>
      <c r="B3800" s="90"/>
      <c r="C3800" s="90"/>
      <c r="D3800" s="90"/>
      <c r="E3800" s="18"/>
      <c r="F3800" s="92"/>
      <c r="G3800" s="92"/>
      <c r="H3800" s="91"/>
      <c r="I3800" s="92"/>
      <c r="J3800" s="92"/>
      <c r="K3800" s="92"/>
    </row>
    <row r="3801" spans="1:11" ht="15" customHeight="1">
      <c r="A3801" s="90"/>
      <c r="B3801" s="90"/>
      <c r="C3801" s="90"/>
      <c r="D3801" s="90"/>
      <c r="E3801" s="18"/>
      <c r="F3801" s="18"/>
      <c r="G3801" s="92"/>
      <c r="H3801" s="18"/>
      <c r="I3801" s="18"/>
      <c r="J3801" s="92"/>
      <c r="K3801" s="92"/>
    </row>
    <row r="3802" spans="1:11" ht="15" customHeight="1">
      <c r="A3802" s="90"/>
      <c r="B3802" s="90"/>
      <c r="C3802" s="90"/>
      <c r="D3802" s="90"/>
      <c r="E3802" s="18"/>
      <c r="F3802" s="18"/>
      <c r="G3802" s="92"/>
      <c r="H3802" s="18"/>
      <c r="I3802" s="18"/>
      <c r="J3802" s="92"/>
      <c r="K3802" s="92"/>
    </row>
    <row r="3803" spans="1:11" ht="15" customHeight="1">
      <c r="A3803" s="90"/>
      <c r="B3803" s="90"/>
      <c r="C3803" s="90"/>
      <c r="D3803" s="90"/>
      <c r="E3803" s="18"/>
      <c r="F3803" s="18"/>
      <c r="G3803" s="92"/>
      <c r="H3803" s="18"/>
      <c r="I3803" s="18"/>
      <c r="J3803" s="92"/>
      <c r="K3803" s="92"/>
    </row>
    <row r="3804" spans="1:11" ht="15" customHeight="1">
      <c r="A3804" s="90"/>
      <c r="B3804" s="90"/>
      <c r="C3804" s="90"/>
      <c r="D3804" s="90"/>
      <c r="E3804" s="18"/>
      <c r="F3804" s="18"/>
      <c r="G3804" s="92"/>
      <c r="H3804" s="18"/>
      <c r="I3804" s="18"/>
      <c r="J3804" s="92"/>
      <c r="K3804" s="92"/>
    </row>
    <row r="3805" spans="1:11" ht="15" customHeight="1">
      <c r="A3805" s="90"/>
      <c r="B3805" s="90"/>
      <c r="C3805" s="90"/>
      <c r="D3805" s="90"/>
      <c r="E3805" s="18"/>
      <c r="F3805" s="18"/>
      <c r="G3805" s="92"/>
      <c r="H3805" s="18"/>
      <c r="I3805" s="18"/>
      <c r="J3805" s="92"/>
      <c r="K3805" s="92"/>
    </row>
    <row r="3806" spans="1:11" ht="15" customHeight="1">
      <c r="A3806" s="90"/>
      <c r="B3806" s="90"/>
      <c r="C3806" s="90"/>
      <c r="D3806" s="90"/>
      <c r="E3806" s="18"/>
      <c r="F3806" s="18"/>
      <c r="G3806" s="92"/>
      <c r="H3806" s="18"/>
      <c r="I3806" s="18"/>
      <c r="J3806" s="92"/>
      <c r="K3806" s="92"/>
    </row>
    <row r="3807" spans="1:11" ht="15" customHeight="1">
      <c r="A3807" s="90"/>
      <c r="B3807" s="90"/>
      <c r="C3807" s="90"/>
      <c r="D3807" s="90"/>
      <c r="E3807" s="18"/>
      <c r="F3807" s="18"/>
      <c r="G3807" s="92"/>
      <c r="H3807" s="18"/>
      <c r="I3807" s="18"/>
      <c r="J3807" s="92"/>
      <c r="K3807" s="92"/>
    </row>
    <row r="3808" spans="1:11" ht="15" customHeight="1">
      <c r="A3808" s="90"/>
      <c r="B3808" s="90"/>
      <c r="C3808" s="90"/>
      <c r="D3808" s="90"/>
      <c r="E3808" s="18"/>
      <c r="F3808" s="18"/>
      <c r="G3808" s="92"/>
      <c r="H3808" s="18"/>
      <c r="I3808" s="18"/>
      <c r="J3808" s="92"/>
      <c r="K3808" s="92"/>
    </row>
    <row r="3809" spans="1:11" ht="15" customHeight="1">
      <c r="A3809" s="90"/>
      <c r="B3809" s="90"/>
      <c r="C3809" s="90"/>
      <c r="D3809" s="90"/>
      <c r="E3809" s="18"/>
      <c r="F3809" s="18"/>
      <c r="G3809" s="92"/>
      <c r="H3809" s="18"/>
      <c r="I3809" s="18"/>
      <c r="J3809" s="92"/>
      <c r="K3809" s="92"/>
    </row>
    <row r="3810" spans="1:11" ht="15" customHeight="1">
      <c r="A3810" s="90"/>
      <c r="B3810" s="90"/>
      <c r="C3810" s="90"/>
      <c r="D3810" s="90"/>
      <c r="E3810" s="18"/>
      <c r="F3810" s="18"/>
      <c r="G3810" s="92"/>
      <c r="H3810" s="18"/>
      <c r="I3810" s="18"/>
      <c r="J3810" s="92"/>
      <c r="K3810" s="92"/>
    </row>
    <row r="3811" spans="1:11" ht="15" customHeight="1">
      <c r="A3811" s="90"/>
      <c r="B3811" s="90"/>
      <c r="C3811" s="90"/>
      <c r="D3811" s="90"/>
      <c r="E3811" s="18"/>
      <c r="F3811" s="92"/>
      <c r="G3811" s="92"/>
      <c r="H3811" s="91"/>
      <c r="I3811" s="92"/>
      <c r="J3811" s="92"/>
      <c r="K3811" s="92"/>
    </row>
    <row r="3812" spans="1:11" ht="15" customHeight="1">
      <c r="A3812" s="90"/>
      <c r="B3812" s="90"/>
      <c r="C3812" s="90"/>
      <c r="D3812" s="90"/>
      <c r="E3812" s="18"/>
      <c r="F3812" s="18"/>
      <c r="G3812" s="92"/>
      <c r="H3812" s="18"/>
      <c r="I3812" s="18"/>
      <c r="J3812" s="92"/>
      <c r="K3812" s="92"/>
    </row>
    <row r="3813" spans="1:11" ht="15" customHeight="1">
      <c r="A3813" s="90"/>
      <c r="B3813" s="90"/>
      <c r="C3813" s="90"/>
      <c r="D3813" s="90"/>
      <c r="E3813" s="18"/>
      <c r="F3813" s="18"/>
      <c r="G3813" s="92"/>
      <c r="H3813" s="18"/>
      <c r="I3813" s="18"/>
      <c r="J3813" s="92"/>
      <c r="K3813" s="92"/>
    </row>
    <row r="3814" spans="1:11" ht="15" customHeight="1">
      <c r="A3814" s="90"/>
      <c r="B3814" s="90"/>
      <c r="C3814" s="90"/>
      <c r="D3814" s="90"/>
      <c r="E3814" s="18"/>
      <c r="F3814" s="18"/>
      <c r="G3814" s="92"/>
      <c r="H3814" s="18"/>
      <c r="I3814" s="18"/>
      <c r="J3814" s="92"/>
      <c r="K3814" s="92"/>
    </row>
    <row r="3815" spans="1:11" ht="15" customHeight="1">
      <c r="A3815" s="90"/>
      <c r="B3815" s="90"/>
      <c r="C3815" s="90"/>
      <c r="D3815" s="90"/>
      <c r="E3815" s="18"/>
      <c r="F3815" s="18"/>
      <c r="G3815" s="92"/>
      <c r="H3815" s="18"/>
      <c r="I3815" s="18"/>
      <c r="J3815" s="92"/>
      <c r="K3815" s="92"/>
    </row>
    <row r="3816" spans="1:11" ht="15" customHeight="1">
      <c r="A3816" s="90"/>
      <c r="B3816" s="90"/>
      <c r="C3816" s="90"/>
      <c r="D3816" s="90"/>
      <c r="E3816" s="18"/>
      <c r="F3816" s="18"/>
      <c r="G3816" s="92"/>
      <c r="H3816" s="18"/>
      <c r="I3816" s="18"/>
      <c r="J3816" s="92"/>
      <c r="K3816" s="92"/>
    </row>
    <row r="3817" spans="1:11" ht="15" customHeight="1">
      <c r="A3817" s="90"/>
      <c r="B3817" s="90"/>
      <c r="C3817" s="90"/>
      <c r="D3817" s="90"/>
      <c r="E3817" s="18"/>
      <c r="F3817" s="18"/>
      <c r="G3817" s="92"/>
      <c r="H3817" s="18"/>
      <c r="I3817" s="18"/>
      <c r="J3817" s="92"/>
      <c r="K3817" s="92"/>
    </row>
    <row r="3818" spans="1:11" ht="15" customHeight="1">
      <c r="A3818" s="90"/>
      <c r="B3818" s="90"/>
      <c r="C3818" s="90"/>
      <c r="D3818" s="90"/>
      <c r="E3818" s="18"/>
      <c r="F3818" s="18"/>
      <c r="G3818" s="92"/>
      <c r="H3818" s="18"/>
      <c r="I3818" s="18"/>
      <c r="J3818" s="92"/>
      <c r="K3818" s="92"/>
    </row>
    <row r="3819" spans="1:11" ht="15" customHeight="1">
      <c r="A3819" s="90"/>
      <c r="B3819" s="90"/>
      <c r="C3819" s="90"/>
      <c r="D3819" s="90"/>
      <c r="E3819" s="18"/>
      <c r="F3819" s="18"/>
      <c r="G3819" s="92"/>
      <c r="H3819" s="18"/>
      <c r="I3819" s="18"/>
      <c r="J3819" s="92"/>
      <c r="K3819" s="92"/>
    </row>
    <row r="3820" spans="1:11" ht="15" customHeight="1">
      <c r="A3820" s="90"/>
      <c r="B3820" s="90"/>
      <c r="C3820" s="90"/>
      <c r="D3820" s="90"/>
      <c r="E3820" s="18"/>
      <c r="F3820" s="18"/>
      <c r="G3820" s="92"/>
      <c r="H3820" s="18"/>
      <c r="I3820" s="18"/>
      <c r="J3820" s="92"/>
      <c r="K3820" s="92"/>
    </row>
    <row r="3821" spans="1:11" ht="15" customHeight="1">
      <c r="A3821" s="90"/>
      <c r="B3821" s="90"/>
      <c r="C3821" s="90"/>
      <c r="D3821" s="90"/>
      <c r="E3821" s="18"/>
      <c r="F3821" s="18"/>
      <c r="G3821" s="92"/>
      <c r="H3821" s="18"/>
      <c r="I3821" s="18"/>
      <c r="J3821" s="92"/>
      <c r="K3821" s="92"/>
    </row>
    <row r="3822" spans="1:11" ht="15" customHeight="1">
      <c r="A3822" s="90"/>
      <c r="B3822" s="90"/>
      <c r="C3822" s="90"/>
      <c r="D3822" s="90"/>
      <c r="E3822" s="18"/>
      <c r="F3822" s="92"/>
      <c r="G3822" s="92"/>
      <c r="H3822" s="91"/>
      <c r="I3822" s="92"/>
      <c r="J3822" s="92"/>
      <c r="K3822" s="92"/>
    </row>
    <row r="3823" spans="1:11" ht="15" customHeight="1">
      <c r="A3823" s="90"/>
      <c r="B3823" s="90"/>
      <c r="C3823" s="90"/>
      <c r="D3823" s="90"/>
      <c r="E3823" s="18"/>
      <c r="F3823" s="18"/>
      <c r="G3823" s="92"/>
      <c r="H3823" s="18"/>
      <c r="I3823" s="18"/>
      <c r="J3823" s="92"/>
      <c r="K3823" s="92"/>
    </row>
    <row r="3824" spans="1:11" ht="15" customHeight="1">
      <c r="A3824" s="90"/>
      <c r="B3824" s="90"/>
      <c r="C3824" s="90"/>
      <c r="D3824" s="90"/>
      <c r="E3824" s="18"/>
      <c r="F3824" s="18"/>
      <c r="G3824" s="92"/>
      <c r="H3824" s="18"/>
      <c r="I3824" s="18"/>
      <c r="J3824" s="92"/>
      <c r="K3824" s="92"/>
    </row>
    <row r="3825" spans="1:11" ht="15" customHeight="1">
      <c r="A3825" s="90"/>
      <c r="B3825" s="90"/>
      <c r="C3825" s="90"/>
      <c r="D3825" s="90"/>
      <c r="E3825" s="18"/>
      <c r="F3825" s="18"/>
      <c r="G3825" s="92"/>
      <c r="H3825" s="18"/>
      <c r="I3825" s="18"/>
      <c r="J3825" s="92"/>
      <c r="K3825" s="92"/>
    </row>
    <row r="3826" spans="1:11" ht="15" customHeight="1">
      <c r="A3826" s="90"/>
      <c r="B3826" s="90"/>
      <c r="C3826" s="90"/>
      <c r="D3826" s="90"/>
      <c r="E3826" s="18"/>
      <c r="F3826" s="18"/>
      <c r="G3826" s="92"/>
      <c r="H3826" s="18"/>
      <c r="I3826" s="18"/>
      <c r="J3826" s="92"/>
      <c r="K3826" s="92"/>
    </row>
    <row r="3827" spans="1:11" ht="15" customHeight="1">
      <c r="A3827" s="90"/>
      <c r="B3827" s="90"/>
      <c r="C3827" s="90"/>
      <c r="D3827" s="90"/>
      <c r="E3827" s="18"/>
      <c r="F3827" s="18"/>
      <c r="G3827" s="92"/>
      <c r="H3827" s="18"/>
      <c r="I3827" s="18"/>
      <c r="J3827" s="92"/>
      <c r="K3827" s="92"/>
    </row>
    <row r="3828" spans="1:11" ht="15" customHeight="1">
      <c r="A3828" s="90"/>
      <c r="B3828" s="90"/>
      <c r="C3828" s="90"/>
      <c r="D3828" s="90"/>
      <c r="E3828" s="18"/>
      <c r="F3828" s="18"/>
      <c r="G3828" s="92"/>
      <c r="H3828" s="18"/>
      <c r="I3828" s="18"/>
      <c r="J3828" s="92"/>
      <c r="K3828" s="92"/>
    </row>
    <row r="3829" spans="1:11" ht="15" customHeight="1">
      <c r="A3829" s="90"/>
      <c r="B3829" s="90"/>
      <c r="C3829" s="90"/>
      <c r="D3829" s="90"/>
      <c r="E3829" s="18"/>
      <c r="F3829" s="18"/>
      <c r="G3829" s="92"/>
      <c r="H3829" s="18"/>
      <c r="I3829" s="18"/>
      <c r="J3829" s="92"/>
      <c r="K3829" s="92"/>
    </row>
    <row r="3830" spans="1:11" ht="15" customHeight="1">
      <c r="A3830" s="90"/>
      <c r="B3830" s="90"/>
      <c r="C3830" s="90"/>
      <c r="D3830" s="90"/>
      <c r="E3830" s="18"/>
      <c r="F3830" s="18"/>
      <c r="G3830" s="92"/>
      <c r="H3830" s="18"/>
      <c r="I3830" s="18"/>
      <c r="J3830" s="92"/>
      <c r="K3830" s="92"/>
    </row>
    <row r="3831" spans="1:11" ht="15" customHeight="1">
      <c r="A3831" s="90"/>
      <c r="B3831" s="90"/>
      <c r="C3831" s="90"/>
      <c r="D3831" s="90"/>
      <c r="E3831" s="18"/>
      <c r="F3831" s="18"/>
      <c r="G3831" s="92"/>
      <c r="H3831" s="18"/>
      <c r="I3831" s="18"/>
      <c r="J3831" s="92"/>
      <c r="K3831" s="92"/>
    </row>
    <row r="3832" spans="1:11" ht="15" customHeight="1">
      <c r="A3832" s="90"/>
      <c r="B3832" s="90"/>
      <c r="C3832" s="90"/>
      <c r="D3832" s="90"/>
      <c r="E3832" s="18"/>
      <c r="F3832" s="18"/>
      <c r="G3832" s="92"/>
      <c r="H3832" s="18"/>
      <c r="I3832" s="18"/>
      <c r="J3832" s="92"/>
      <c r="K3832" s="92"/>
    </row>
    <row r="3833" spans="1:11" ht="15" customHeight="1">
      <c r="A3833" s="90"/>
      <c r="B3833" s="90"/>
      <c r="C3833" s="90"/>
      <c r="D3833" s="90"/>
      <c r="E3833" s="18"/>
      <c r="F3833" s="92"/>
      <c r="G3833" s="92"/>
      <c r="H3833" s="91"/>
      <c r="I3833" s="92"/>
      <c r="J3833" s="92"/>
      <c r="K3833" s="92"/>
    </row>
    <row r="3834" spans="1:11" ht="15" customHeight="1">
      <c r="A3834" s="90"/>
      <c r="B3834" s="90"/>
      <c r="C3834" s="90"/>
      <c r="D3834" s="90"/>
      <c r="E3834" s="18"/>
      <c r="F3834" s="18"/>
      <c r="G3834" s="92"/>
      <c r="H3834" s="18"/>
      <c r="I3834" s="18"/>
      <c r="J3834" s="92"/>
      <c r="K3834" s="92"/>
    </row>
    <row r="3835" spans="1:11" ht="15" customHeight="1">
      <c r="A3835" s="90"/>
      <c r="B3835" s="90"/>
      <c r="C3835" s="90"/>
      <c r="D3835" s="90"/>
      <c r="E3835" s="18"/>
      <c r="F3835" s="18"/>
      <c r="G3835" s="92"/>
      <c r="H3835" s="18"/>
      <c r="I3835" s="18"/>
      <c r="J3835" s="92"/>
      <c r="K3835" s="92"/>
    </row>
    <row r="3836" spans="1:11" ht="15" customHeight="1">
      <c r="A3836" s="90"/>
      <c r="B3836" s="90"/>
      <c r="C3836" s="90"/>
      <c r="D3836" s="90"/>
      <c r="E3836" s="18"/>
      <c r="F3836" s="18"/>
      <c r="G3836" s="92"/>
      <c r="H3836" s="18"/>
      <c r="I3836" s="18"/>
      <c r="J3836" s="92"/>
      <c r="K3836" s="92"/>
    </row>
    <row r="3837" spans="1:11" ht="15" customHeight="1">
      <c r="A3837" s="90"/>
      <c r="B3837" s="90"/>
      <c r="C3837" s="90"/>
      <c r="D3837" s="90"/>
      <c r="E3837" s="18"/>
      <c r="F3837" s="18"/>
      <c r="G3837" s="92"/>
      <c r="H3837" s="18"/>
      <c r="I3837" s="18"/>
      <c r="J3837" s="92"/>
      <c r="K3837" s="92"/>
    </row>
    <row r="3838" spans="1:11" ht="15" customHeight="1">
      <c r="A3838" s="90"/>
      <c r="B3838" s="90"/>
      <c r="C3838" s="90"/>
      <c r="D3838" s="90"/>
      <c r="E3838" s="18"/>
      <c r="F3838" s="18"/>
      <c r="G3838" s="92"/>
      <c r="H3838" s="18"/>
      <c r="I3838" s="18"/>
      <c r="J3838" s="92"/>
      <c r="K3838" s="92"/>
    </row>
    <row r="3839" spans="1:11" ht="15" customHeight="1">
      <c r="A3839" s="90"/>
      <c r="B3839" s="90"/>
      <c r="C3839" s="90"/>
      <c r="D3839" s="90"/>
      <c r="E3839" s="18"/>
      <c r="F3839" s="18"/>
      <c r="G3839" s="92"/>
      <c r="H3839" s="18"/>
      <c r="I3839" s="18"/>
      <c r="J3839" s="92"/>
      <c r="K3839" s="92"/>
    </row>
    <row r="3840" spans="1:11" ht="15" customHeight="1">
      <c r="A3840" s="90"/>
      <c r="B3840" s="90"/>
      <c r="C3840" s="90"/>
      <c r="D3840" s="90"/>
      <c r="E3840" s="18"/>
      <c r="F3840" s="18"/>
      <c r="G3840" s="92"/>
      <c r="H3840" s="18"/>
      <c r="I3840" s="18"/>
      <c r="J3840" s="92"/>
      <c r="K3840" s="92"/>
    </row>
    <row r="3841" spans="1:11" ht="15" customHeight="1">
      <c r="A3841" s="90"/>
      <c r="B3841" s="90"/>
      <c r="C3841" s="90"/>
      <c r="D3841" s="90"/>
      <c r="E3841" s="18"/>
      <c r="F3841" s="18"/>
      <c r="G3841" s="92"/>
      <c r="H3841" s="18"/>
      <c r="I3841" s="18"/>
      <c r="J3841" s="92"/>
      <c r="K3841" s="92"/>
    </row>
    <row r="3842" spans="1:11" ht="15" customHeight="1">
      <c r="A3842" s="90"/>
      <c r="B3842" s="90"/>
      <c r="C3842" s="90"/>
      <c r="D3842" s="90"/>
      <c r="E3842" s="18"/>
      <c r="F3842" s="18"/>
      <c r="G3842" s="92"/>
      <c r="H3842" s="18"/>
      <c r="I3842" s="18"/>
      <c r="J3842" s="92"/>
      <c r="K3842" s="92"/>
    </row>
    <row r="3843" spans="1:11" ht="15" customHeight="1">
      <c r="A3843" s="90"/>
      <c r="B3843" s="90"/>
      <c r="C3843" s="90"/>
      <c r="D3843" s="90"/>
      <c r="E3843" s="18"/>
      <c r="F3843" s="18"/>
      <c r="G3843" s="92"/>
      <c r="H3843" s="18"/>
      <c r="I3843" s="18"/>
      <c r="J3843" s="92"/>
      <c r="K3843" s="92"/>
    </row>
    <row r="3844" spans="1:11" ht="15" customHeight="1">
      <c r="A3844" s="90"/>
      <c r="B3844" s="90"/>
      <c r="C3844" s="90"/>
      <c r="D3844" s="90"/>
      <c r="E3844" s="18"/>
      <c r="F3844" s="92"/>
      <c r="G3844" s="92"/>
      <c r="H3844" s="91"/>
      <c r="I3844" s="92"/>
      <c r="J3844" s="92"/>
      <c r="K3844" s="92"/>
    </row>
    <row r="3845" spans="1:11" ht="15" customHeight="1">
      <c r="A3845" s="90"/>
      <c r="B3845" s="90"/>
      <c r="C3845" s="90"/>
      <c r="D3845" s="90"/>
      <c r="E3845" s="18"/>
      <c r="F3845" s="18"/>
      <c r="G3845" s="92"/>
      <c r="H3845" s="18"/>
      <c r="I3845" s="18"/>
      <c r="J3845" s="92"/>
      <c r="K3845" s="92"/>
    </row>
    <row r="3846" spans="1:11" ht="15" customHeight="1">
      <c r="A3846" s="90"/>
      <c r="B3846" s="90"/>
      <c r="C3846" s="90"/>
      <c r="D3846" s="90"/>
      <c r="E3846" s="18"/>
      <c r="F3846" s="18"/>
      <c r="G3846" s="92"/>
      <c r="H3846" s="18"/>
      <c r="I3846" s="18"/>
      <c r="J3846" s="92"/>
      <c r="K3846" s="92"/>
    </row>
    <row r="3847" spans="1:11" ht="15" customHeight="1">
      <c r="A3847" s="90"/>
      <c r="B3847" s="90"/>
      <c r="C3847" s="90"/>
      <c r="D3847" s="90"/>
      <c r="E3847" s="18"/>
      <c r="F3847" s="18"/>
      <c r="G3847" s="92"/>
      <c r="H3847" s="18"/>
      <c r="I3847" s="18"/>
      <c r="J3847" s="92"/>
      <c r="K3847" s="92"/>
    </row>
    <row r="3848" spans="1:11" ht="15" customHeight="1">
      <c r="A3848" s="90"/>
      <c r="B3848" s="90"/>
      <c r="C3848" s="90"/>
      <c r="D3848" s="90"/>
      <c r="E3848" s="18"/>
      <c r="F3848" s="18"/>
      <c r="G3848" s="92"/>
      <c r="H3848" s="18"/>
      <c r="I3848" s="18"/>
      <c r="J3848" s="92"/>
      <c r="K3848" s="92"/>
    </row>
    <row r="3849" spans="1:11" ht="15" customHeight="1">
      <c r="A3849" s="90"/>
      <c r="B3849" s="90"/>
      <c r="C3849" s="90"/>
      <c r="D3849" s="90"/>
      <c r="E3849" s="18"/>
      <c r="F3849" s="18"/>
      <c r="G3849" s="92"/>
      <c r="H3849" s="18"/>
      <c r="I3849" s="18"/>
      <c r="J3849" s="92"/>
      <c r="K3849" s="92"/>
    </row>
    <row r="3850" spans="1:11" ht="15" customHeight="1">
      <c r="A3850" s="90"/>
      <c r="B3850" s="90"/>
      <c r="C3850" s="90"/>
      <c r="D3850" s="90"/>
      <c r="E3850" s="18"/>
      <c r="F3850" s="18"/>
      <c r="G3850" s="92"/>
      <c r="H3850" s="18"/>
      <c r="I3850" s="18"/>
      <c r="J3850" s="92"/>
      <c r="K3850" s="92"/>
    </row>
    <row r="3851" spans="1:11" ht="15" customHeight="1">
      <c r="A3851" s="90"/>
      <c r="B3851" s="90"/>
      <c r="C3851" s="90"/>
      <c r="D3851" s="90"/>
      <c r="E3851" s="18"/>
      <c r="F3851" s="18"/>
      <c r="G3851" s="92"/>
      <c r="H3851" s="18"/>
      <c r="I3851" s="18"/>
      <c r="J3851" s="92"/>
      <c r="K3851" s="92"/>
    </row>
    <row r="3852" spans="1:11" ht="15" customHeight="1">
      <c r="A3852" s="90"/>
      <c r="B3852" s="90"/>
      <c r="C3852" s="90"/>
      <c r="D3852" s="90"/>
      <c r="E3852" s="18"/>
      <c r="F3852" s="18"/>
      <c r="G3852" s="92"/>
      <c r="H3852" s="18"/>
      <c r="I3852" s="18"/>
      <c r="J3852" s="92"/>
      <c r="K3852" s="92"/>
    </row>
    <row r="3853" spans="1:11" ht="15" customHeight="1">
      <c r="A3853" s="90"/>
      <c r="B3853" s="90"/>
      <c r="C3853" s="90"/>
      <c r="D3853" s="90"/>
      <c r="E3853" s="18"/>
      <c r="F3853" s="18"/>
      <c r="G3853" s="92"/>
      <c r="H3853" s="18"/>
      <c r="I3853" s="18"/>
      <c r="J3853" s="92"/>
      <c r="K3853" s="92"/>
    </row>
    <row r="3854" spans="1:11" ht="15" customHeight="1">
      <c r="A3854" s="90"/>
      <c r="B3854" s="90"/>
      <c r="C3854" s="90"/>
      <c r="D3854" s="90"/>
      <c r="E3854" s="18"/>
      <c r="F3854" s="18"/>
      <c r="G3854" s="92"/>
      <c r="H3854" s="18"/>
      <c r="I3854" s="18"/>
      <c r="J3854" s="92"/>
      <c r="K3854" s="92"/>
    </row>
    <row r="3855" spans="1:11" ht="15" customHeight="1">
      <c r="A3855" s="90"/>
      <c r="B3855" s="90"/>
      <c r="C3855" s="90"/>
      <c r="D3855" s="90"/>
      <c r="E3855" s="18"/>
      <c r="F3855" s="92"/>
      <c r="G3855" s="92"/>
      <c r="H3855" s="91"/>
      <c r="I3855" s="92"/>
      <c r="J3855" s="92"/>
      <c r="K3855" s="92"/>
    </row>
    <row r="3856" spans="1:11" ht="15" customHeight="1">
      <c r="A3856" s="90"/>
      <c r="B3856" s="90"/>
      <c r="C3856" s="90"/>
      <c r="D3856" s="90"/>
      <c r="E3856" s="18"/>
      <c r="F3856" s="18"/>
      <c r="G3856" s="92"/>
      <c r="H3856" s="18"/>
      <c r="I3856" s="18"/>
      <c r="J3856" s="92"/>
      <c r="K3856" s="92"/>
    </row>
    <row r="3857" spans="1:11" ht="15" customHeight="1">
      <c r="A3857" s="90"/>
      <c r="B3857" s="90"/>
      <c r="C3857" s="90"/>
      <c r="D3857" s="90"/>
      <c r="E3857" s="18"/>
      <c r="F3857" s="18"/>
      <c r="G3857" s="92"/>
      <c r="H3857" s="18"/>
      <c r="I3857" s="18"/>
      <c r="J3857" s="92"/>
      <c r="K3857" s="92"/>
    </row>
    <row r="3858" spans="1:11" ht="15" customHeight="1">
      <c r="A3858" s="90"/>
      <c r="B3858" s="90"/>
      <c r="C3858" s="90"/>
      <c r="D3858" s="90"/>
      <c r="E3858" s="18"/>
      <c r="F3858" s="18"/>
      <c r="G3858" s="92"/>
      <c r="H3858" s="18"/>
      <c r="I3858" s="18"/>
      <c r="J3858" s="92"/>
      <c r="K3858" s="92"/>
    </row>
    <row r="3859" spans="1:11" ht="15" customHeight="1">
      <c r="A3859" s="90"/>
      <c r="B3859" s="90"/>
      <c r="C3859" s="90"/>
      <c r="D3859" s="90"/>
      <c r="E3859" s="18"/>
      <c r="F3859" s="18"/>
      <c r="G3859" s="92"/>
      <c r="H3859" s="18"/>
      <c r="I3859" s="18"/>
      <c r="J3859" s="92"/>
      <c r="K3859" s="92"/>
    </row>
    <row r="3860" spans="1:11" ht="15" customHeight="1">
      <c r="A3860" s="90"/>
      <c r="B3860" s="90"/>
      <c r="C3860" s="90"/>
      <c r="D3860" s="90"/>
      <c r="E3860" s="18"/>
      <c r="F3860" s="18"/>
      <c r="G3860" s="92"/>
      <c r="H3860" s="18"/>
      <c r="I3860" s="18"/>
      <c r="J3860" s="92"/>
      <c r="K3860" s="92"/>
    </row>
    <row r="3861" spans="1:11" ht="15" customHeight="1">
      <c r="A3861" s="90"/>
      <c r="B3861" s="90"/>
      <c r="C3861" s="90"/>
      <c r="D3861" s="90"/>
      <c r="E3861" s="18"/>
      <c r="F3861" s="18"/>
      <c r="G3861" s="92"/>
      <c r="H3861" s="18"/>
      <c r="I3861" s="18"/>
      <c r="J3861" s="92"/>
      <c r="K3861" s="92"/>
    </row>
    <row r="3862" spans="1:11" ht="15" customHeight="1">
      <c r="A3862" s="90"/>
      <c r="B3862" s="90"/>
      <c r="C3862" s="90"/>
      <c r="D3862" s="90"/>
      <c r="E3862" s="18"/>
      <c r="F3862" s="18"/>
      <c r="G3862" s="92"/>
      <c r="H3862" s="18"/>
      <c r="I3862" s="18"/>
      <c r="J3862" s="92"/>
      <c r="K3862" s="92"/>
    </row>
    <row r="3863" spans="1:11" ht="15" customHeight="1">
      <c r="A3863" s="90"/>
      <c r="B3863" s="90"/>
      <c r="C3863" s="90"/>
      <c r="D3863" s="90"/>
      <c r="E3863" s="18"/>
      <c r="F3863" s="18"/>
      <c r="G3863" s="92"/>
      <c r="H3863" s="18"/>
      <c r="I3863" s="18"/>
      <c r="J3863" s="92"/>
      <c r="K3863" s="92"/>
    </row>
    <row r="3864" spans="1:11" ht="15" customHeight="1">
      <c r="A3864" s="90"/>
      <c r="B3864" s="90"/>
      <c r="C3864" s="90"/>
      <c r="D3864" s="90"/>
      <c r="E3864" s="18"/>
      <c r="F3864" s="18"/>
      <c r="G3864" s="92"/>
      <c r="H3864" s="18"/>
      <c r="I3864" s="18"/>
      <c r="J3864" s="92"/>
      <c r="K3864" s="92"/>
    </row>
    <row r="3865" spans="1:11" ht="15" customHeight="1">
      <c r="A3865" s="90"/>
      <c r="B3865" s="90"/>
      <c r="C3865" s="90"/>
      <c r="D3865" s="90"/>
      <c r="E3865" s="18"/>
      <c r="F3865" s="18"/>
      <c r="G3865" s="92"/>
      <c r="H3865" s="18"/>
      <c r="I3865" s="18"/>
      <c r="J3865" s="92"/>
      <c r="K3865" s="92"/>
    </row>
    <row r="3866" spans="1:11" ht="15" customHeight="1">
      <c r="A3866" s="90"/>
      <c r="B3866" s="90"/>
      <c r="C3866" s="90"/>
      <c r="D3866" s="90"/>
      <c r="E3866" s="18"/>
      <c r="F3866" s="92"/>
      <c r="G3866" s="92"/>
      <c r="H3866" s="91"/>
      <c r="I3866" s="92"/>
      <c r="J3866" s="92"/>
      <c r="K3866" s="92"/>
    </row>
    <row r="3867" spans="1:11" ht="15" customHeight="1">
      <c r="A3867" s="90"/>
      <c r="B3867" s="90"/>
      <c r="C3867" s="90"/>
      <c r="D3867" s="90"/>
      <c r="E3867" s="18"/>
      <c r="F3867" s="18"/>
      <c r="G3867" s="92"/>
      <c r="H3867" s="18"/>
      <c r="I3867" s="18"/>
      <c r="J3867" s="92"/>
      <c r="K3867" s="92"/>
    </row>
    <row r="3868" spans="1:11" ht="15" customHeight="1">
      <c r="A3868" s="90"/>
      <c r="B3868" s="90"/>
      <c r="C3868" s="90"/>
      <c r="D3868" s="90"/>
      <c r="E3868" s="18"/>
      <c r="F3868" s="18"/>
      <c r="G3868" s="92"/>
      <c r="H3868" s="18"/>
      <c r="I3868" s="18"/>
      <c r="J3868" s="92"/>
      <c r="K3868" s="92"/>
    </row>
    <row r="3869" spans="1:11" ht="15" customHeight="1">
      <c r="A3869" s="90"/>
      <c r="B3869" s="90"/>
      <c r="C3869" s="90"/>
      <c r="D3869" s="90"/>
      <c r="E3869" s="18"/>
      <c r="F3869" s="18"/>
      <c r="G3869" s="92"/>
      <c r="H3869" s="18"/>
      <c r="I3869" s="18"/>
      <c r="J3869" s="92"/>
      <c r="K3869" s="92"/>
    </row>
    <row r="3870" spans="1:11" ht="15" customHeight="1">
      <c r="A3870" s="90"/>
      <c r="B3870" s="90"/>
      <c r="C3870" s="90"/>
      <c r="D3870" s="90"/>
      <c r="E3870" s="18"/>
      <c r="F3870" s="18"/>
      <c r="G3870" s="92"/>
      <c r="H3870" s="18"/>
      <c r="I3870" s="18"/>
      <c r="J3870" s="92"/>
      <c r="K3870" s="92"/>
    </row>
    <row r="3871" spans="1:11" ht="15" customHeight="1">
      <c r="A3871" s="90"/>
      <c r="B3871" s="90"/>
      <c r="C3871" s="90"/>
      <c r="D3871" s="90"/>
      <c r="E3871" s="18"/>
      <c r="F3871" s="18"/>
      <c r="G3871" s="92"/>
      <c r="H3871" s="18"/>
      <c r="I3871" s="18"/>
      <c r="J3871" s="92"/>
      <c r="K3871" s="92"/>
    </row>
    <row r="3872" spans="1:11" ht="15" customHeight="1">
      <c r="A3872" s="90"/>
      <c r="B3872" s="90"/>
      <c r="C3872" s="90"/>
      <c r="D3872" s="90"/>
      <c r="E3872" s="18"/>
      <c r="F3872" s="18"/>
      <c r="G3872" s="92"/>
      <c r="H3872" s="18"/>
      <c r="I3872" s="18"/>
      <c r="J3872" s="92"/>
      <c r="K3872" s="92"/>
    </row>
    <row r="3873" spans="1:11" ht="15" customHeight="1">
      <c r="A3873" s="90"/>
      <c r="B3873" s="90"/>
      <c r="C3873" s="90"/>
      <c r="D3873" s="90"/>
      <c r="E3873" s="18"/>
      <c r="F3873" s="18"/>
      <c r="G3873" s="92"/>
      <c r="H3873" s="18"/>
      <c r="I3873" s="18"/>
      <c r="J3873" s="92"/>
      <c r="K3873" s="92"/>
    </row>
    <row r="3874" spans="1:11" ht="15" customHeight="1">
      <c r="A3874" s="90"/>
      <c r="B3874" s="90"/>
      <c r="C3874" s="90"/>
      <c r="D3874" s="90"/>
      <c r="E3874" s="18"/>
      <c r="F3874" s="18"/>
      <c r="G3874" s="92"/>
      <c r="H3874" s="18"/>
      <c r="I3874" s="18"/>
      <c r="J3874" s="92"/>
      <c r="K3874" s="92"/>
    </row>
    <row r="3875" spans="1:11" ht="15" customHeight="1">
      <c r="A3875" s="90"/>
      <c r="B3875" s="90"/>
      <c r="C3875" s="90"/>
      <c r="D3875" s="90"/>
      <c r="E3875" s="18"/>
      <c r="F3875" s="18"/>
      <c r="G3875" s="92"/>
      <c r="H3875" s="18"/>
      <c r="I3875" s="18"/>
      <c r="J3875" s="92"/>
      <c r="K3875" s="92"/>
    </row>
    <row r="3876" spans="1:11" ht="15" customHeight="1">
      <c r="A3876" s="90"/>
      <c r="B3876" s="90"/>
      <c r="C3876" s="90"/>
      <c r="D3876" s="90"/>
      <c r="E3876" s="18"/>
      <c r="F3876" s="18"/>
      <c r="G3876" s="92"/>
      <c r="H3876" s="18"/>
      <c r="I3876" s="18"/>
      <c r="J3876" s="92"/>
      <c r="K3876" s="92"/>
    </row>
    <row r="3877" spans="1:11" ht="15" customHeight="1">
      <c r="A3877" s="90"/>
      <c r="B3877" s="90"/>
      <c r="C3877" s="90"/>
      <c r="D3877" s="90"/>
      <c r="E3877" s="18"/>
      <c r="F3877" s="92"/>
      <c r="G3877" s="92"/>
      <c r="H3877" s="91"/>
      <c r="I3877" s="92"/>
      <c r="J3877" s="92"/>
      <c r="K3877" s="92"/>
    </row>
    <row r="3878" spans="1:11" ht="15" customHeight="1">
      <c r="A3878" s="90"/>
      <c r="B3878" s="90"/>
      <c r="C3878" s="90"/>
      <c r="D3878" s="90"/>
      <c r="E3878" s="18"/>
      <c r="F3878" s="18"/>
      <c r="G3878" s="92"/>
      <c r="H3878" s="18"/>
      <c r="I3878" s="18"/>
      <c r="J3878" s="92"/>
      <c r="K3878" s="92"/>
    </row>
    <row r="3879" spans="1:11" ht="15" customHeight="1">
      <c r="A3879" s="90"/>
      <c r="B3879" s="90"/>
      <c r="C3879" s="90"/>
      <c r="D3879" s="90"/>
      <c r="E3879" s="18"/>
      <c r="F3879" s="18"/>
      <c r="G3879" s="92"/>
      <c r="H3879" s="18"/>
      <c r="I3879" s="18"/>
      <c r="J3879" s="92"/>
      <c r="K3879" s="92"/>
    </row>
    <row r="3880" spans="1:11" ht="15" customHeight="1">
      <c r="A3880" s="90"/>
      <c r="B3880" s="90"/>
      <c r="C3880" s="90"/>
      <c r="D3880" s="90"/>
      <c r="E3880" s="18"/>
      <c r="F3880" s="18"/>
      <c r="G3880" s="92"/>
      <c r="H3880" s="18"/>
      <c r="I3880" s="18"/>
      <c r="J3880" s="92"/>
      <c r="K3880" s="92"/>
    </row>
    <row r="3881" spans="1:11" ht="15" customHeight="1">
      <c r="A3881" s="90"/>
      <c r="B3881" s="90"/>
      <c r="C3881" s="90"/>
      <c r="D3881" s="90"/>
      <c r="E3881" s="18"/>
      <c r="F3881" s="18"/>
      <c r="G3881" s="92"/>
      <c r="H3881" s="18"/>
      <c r="I3881" s="18"/>
      <c r="J3881" s="92"/>
      <c r="K3881" s="92"/>
    </row>
    <row r="3882" spans="1:11" ht="15" customHeight="1">
      <c r="A3882" s="90"/>
      <c r="B3882" s="90"/>
      <c r="C3882" s="90"/>
      <c r="D3882" s="90"/>
      <c r="E3882" s="18"/>
      <c r="F3882" s="18"/>
      <c r="G3882" s="92"/>
      <c r="H3882" s="18"/>
      <c r="I3882" s="18"/>
      <c r="J3882" s="92"/>
      <c r="K3882" s="92"/>
    </row>
    <row r="3883" spans="1:11" ht="15" customHeight="1">
      <c r="A3883" s="90"/>
      <c r="B3883" s="90"/>
      <c r="C3883" s="90"/>
      <c r="D3883" s="90"/>
      <c r="E3883" s="18"/>
      <c r="F3883" s="18"/>
      <c r="G3883" s="92"/>
      <c r="H3883" s="18"/>
      <c r="I3883" s="18"/>
      <c r="J3883" s="92"/>
      <c r="K3883" s="92"/>
    </row>
    <row r="3884" spans="1:11" ht="15" customHeight="1">
      <c r="A3884" s="90"/>
      <c r="B3884" s="90"/>
      <c r="C3884" s="90"/>
      <c r="D3884" s="90"/>
      <c r="E3884" s="18"/>
      <c r="F3884" s="18"/>
      <c r="G3884" s="92"/>
      <c r="H3884" s="18"/>
      <c r="I3884" s="18"/>
      <c r="J3884" s="92"/>
      <c r="K3884" s="92"/>
    </row>
    <row r="3885" spans="1:11" ht="15" customHeight="1">
      <c r="A3885" s="90"/>
      <c r="B3885" s="90"/>
      <c r="C3885" s="90"/>
      <c r="D3885" s="90"/>
      <c r="E3885" s="18"/>
      <c r="F3885" s="18"/>
      <c r="G3885" s="92"/>
      <c r="H3885" s="18"/>
      <c r="I3885" s="18"/>
      <c r="J3885" s="92"/>
      <c r="K3885" s="92"/>
    </row>
    <row r="3886" spans="1:11" ht="15" customHeight="1">
      <c r="A3886" s="90"/>
      <c r="B3886" s="90"/>
      <c r="C3886" s="90"/>
      <c r="D3886" s="90"/>
      <c r="E3886" s="18"/>
      <c r="F3886" s="18"/>
      <c r="G3886" s="92"/>
      <c r="H3886" s="18"/>
      <c r="I3886" s="18"/>
      <c r="J3886" s="92"/>
      <c r="K3886" s="92"/>
    </row>
    <row r="3887" spans="1:11" ht="15" customHeight="1">
      <c r="A3887" s="90"/>
      <c r="B3887" s="90"/>
      <c r="C3887" s="90"/>
      <c r="D3887" s="90"/>
      <c r="E3887" s="18"/>
      <c r="F3887" s="18"/>
      <c r="G3887" s="92"/>
      <c r="H3887" s="18"/>
      <c r="I3887" s="18"/>
      <c r="J3887" s="92"/>
      <c r="K3887" s="92"/>
    </row>
    <row r="3888" spans="1:11" ht="15" customHeight="1">
      <c r="A3888" s="90"/>
      <c r="B3888" s="90"/>
      <c r="C3888" s="90"/>
      <c r="D3888" s="90"/>
      <c r="E3888" s="18"/>
      <c r="F3888" s="92"/>
      <c r="G3888" s="92"/>
      <c r="H3888" s="91"/>
      <c r="I3888" s="92"/>
      <c r="J3888" s="92"/>
      <c r="K3888" s="92"/>
    </row>
    <row r="3889" spans="1:11" ht="15" customHeight="1">
      <c r="A3889" s="90"/>
      <c r="B3889" s="90"/>
      <c r="C3889" s="90"/>
      <c r="D3889" s="90"/>
      <c r="E3889" s="18"/>
      <c r="F3889" s="18"/>
      <c r="G3889" s="92"/>
      <c r="H3889" s="18"/>
      <c r="I3889" s="18"/>
      <c r="J3889" s="92"/>
      <c r="K3889" s="92"/>
    </row>
    <row r="3890" spans="1:11" ht="15" customHeight="1">
      <c r="A3890" s="90"/>
      <c r="B3890" s="90"/>
      <c r="C3890" s="90"/>
      <c r="D3890" s="90"/>
      <c r="E3890" s="18"/>
      <c r="F3890" s="18"/>
      <c r="G3890" s="92"/>
      <c r="H3890" s="18"/>
      <c r="I3890" s="18"/>
      <c r="J3890" s="92"/>
      <c r="K3890" s="92"/>
    </row>
    <row r="3891" spans="1:11" ht="15" customHeight="1">
      <c r="A3891" s="90"/>
      <c r="B3891" s="90"/>
      <c r="C3891" s="90"/>
      <c r="D3891" s="90"/>
      <c r="E3891" s="18"/>
      <c r="F3891" s="18"/>
      <c r="G3891" s="92"/>
      <c r="H3891" s="18"/>
      <c r="I3891" s="18"/>
      <c r="J3891" s="92"/>
      <c r="K3891" s="92"/>
    </row>
    <row r="3892" spans="1:11" ht="15" customHeight="1">
      <c r="A3892" s="90"/>
      <c r="B3892" s="90"/>
      <c r="C3892" s="90"/>
      <c r="D3892" s="90"/>
      <c r="E3892" s="18"/>
      <c r="F3892" s="18"/>
      <c r="G3892" s="92"/>
      <c r="H3892" s="18"/>
      <c r="I3892" s="18"/>
      <c r="J3892" s="92"/>
      <c r="K3892" s="92"/>
    </row>
    <row r="3893" spans="1:11" ht="15" customHeight="1">
      <c r="A3893" s="90"/>
      <c r="B3893" s="90"/>
      <c r="C3893" s="90"/>
      <c r="D3893" s="90"/>
      <c r="E3893" s="18"/>
      <c r="F3893" s="18"/>
      <c r="G3893" s="92"/>
      <c r="H3893" s="18"/>
      <c r="I3893" s="18"/>
      <c r="J3893" s="92"/>
      <c r="K3893" s="92"/>
    </row>
    <row r="3894" spans="1:11" ht="15" customHeight="1">
      <c r="A3894" s="90"/>
      <c r="B3894" s="90"/>
      <c r="C3894" s="90"/>
      <c r="D3894" s="90"/>
      <c r="E3894" s="18"/>
      <c r="F3894" s="18"/>
      <c r="G3894" s="92"/>
      <c r="H3894" s="18"/>
      <c r="I3894" s="18"/>
      <c r="J3894" s="92"/>
      <c r="K3894" s="92"/>
    </row>
    <row r="3895" spans="1:11" ht="15" customHeight="1">
      <c r="A3895" s="90"/>
      <c r="B3895" s="90"/>
      <c r="C3895" s="90"/>
      <c r="D3895" s="90"/>
      <c r="E3895" s="18"/>
      <c r="F3895" s="18"/>
      <c r="G3895" s="92"/>
      <c r="H3895" s="18"/>
      <c r="I3895" s="18"/>
      <c r="J3895" s="92"/>
      <c r="K3895" s="92"/>
    </row>
    <row r="3896" spans="1:11" ht="15" customHeight="1">
      <c r="A3896" s="90"/>
      <c r="B3896" s="90"/>
      <c r="C3896" s="90"/>
      <c r="D3896" s="90"/>
      <c r="E3896" s="18"/>
      <c r="F3896" s="18"/>
      <c r="G3896" s="92"/>
      <c r="H3896" s="18"/>
      <c r="I3896" s="18"/>
      <c r="J3896" s="92"/>
      <c r="K3896" s="92"/>
    </row>
    <row r="3897" spans="1:11" ht="15" customHeight="1">
      <c r="A3897" s="90"/>
      <c r="B3897" s="90"/>
      <c r="C3897" s="90"/>
      <c r="D3897" s="90"/>
      <c r="E3897" s="18"/>
      <c r="F3897" s="18"/>
      <c r="G3897" s="92"/>
      <c r="H3897" s="18"/>
      <c r="I3897" s="18"/>
      <c r="J3897" s="92"/>
      <c r="K3897" s="92"/>
    </row>
    <row r="3898" spans="1:11" ht="15" customHeight="1">
      <c r="A3898" s="90"/>
      <c r="B3898" s="90"/>
      <c r="C3898" s="90"/>
      <c r="D3898" s="90"/>
      <c r="E3898" s="18"/>
      <c r="F3898" s="18"/>
      <c r="G3898" s="92"/>
      <c r="H3898" s="18"/>
      <c r="I3898" s="18"/>
      <c r="J3898" s="92"/>
      <c r="K3898" s="92"/>
    </row>
    <row r="3899" spans="1:11" ht="15" customHeight="1">
      <c r="A3899" s="90"/>
      <c r="B3899" s="90"/>
      <c r="C3899" s="90"/>
      <c r="D3899" s="90"/>
      <c r="E3899" s="18"/>
      <c r="F3899" s="18"/>
      <c r="G3899" s="92"/>
      <c r="H3899" s="18"/>
      <c r="I3899" s="18"/>
      <c r="J3899" s="92"/>
      <c r="K3899" s="92"/>
    </row>
    <row r="3900" spans="1:11" ht="15" customHeight="1">
      <c r="A3900" s="90"/>
      <c r="B3900" s="90"/>
      <c r="C3900" s="90"/>
      <c r="D3900" s="90"/>
      <c r="E3900" s="18"/>
      <c r="F3900" s="18"/>
      <c r="G3900" s="92"/>
      <c r="H3900" s="18"/>
      <c r="I3900" s="18"/>
      <c r="J3900" s="92"/>
      <c r="K3900" s="92"/>
    </row>
    <row r="3901" spans="1:11" ht="15" customHeight="1">
      <c r="A3901" s="90"/>
      <c r="B3901" s="90"/>
      <c r="C3901" s="90"/>
      <c r="D3901" s="90"/>
      <c r="E3901" s="18"/>
      <c r="F3901" s="18"/>
      <c r="G3901" s="92"/>
      <c r="H3901" s="18"/>
      <c r="I3901" s="18"/>
      <c r="J3901" s="92"/>
      <c r="K3901" s="92"/>
    </row>
    <row r="3902" spans="1:11" ht="15" customHeight="1">
      <c r="A3902" s="90"/>
      <c r="B3902" s="90"/>
      <c r="C3902" s="90"/>
      <c r="D3902" s="90"/>
      <c r="E3902" s="18"/>
      <c r="F3902" s="18"/>
      <c r="G3902" s="92"/>
      <c r="H3902" s="18"/>
      <c r="I3902" s="18"/>
      <c r="J3902" s="92"/>
      <c r="K3902" s="92"/>
    </row>
    <row r="3903" spans="1:11" ht="15" customHeight="1">
      <c r="A3903" s="90"/>
      <c r="B3903" s="90"/>
      <c r="C3903" s="90"/>
      <c r="D3903" s="90"/>
      <c r="E3903" s="18"/>
      <c r="F3903" s="92"/>
      <c r="G3903" s="92"/>
      <c r="H3903" s="91"/>
      <c r="I3903" s="92"/>
      <c r="J3903" s="92"/>
      <c r="K3903" s="92"/>
    </row>
    <row r="3904" spans="1:11" ht="15" customHeight="1">
      <c r="A3904" s="90"/>
      <c r="B3904" s="90"/>
      <c r="C3904" s="90"/>
      <c r="D3904" s="90"/>
      <c r="E3904" s="18"/>
      <c r="F3904" s="18"/>
      <c r="G3904" s="92"/>
      <c r="H3904" s="18"/>
      <c r="I3904" s="18"/>
      <c r="J3904" s="92"/>
      <c r="K3904" s="92"/>
    </row>
    <row r="3905" spans="1:11" ht="15" customHeight="1">
      <c r="A3905" s="90"/>
      <c r="B3905" s="90"/>
      <c r="C3905" s="90"/>
      <c r="D3905" s="90"/>
      <c r="E3905" s="18"/>
      <c r="F3905" s="18"/>
      <c r="G3905" s="92"/>
      <c r="H3905" s="18"/>
      <c r="I3905" s="18"/>
      <c r="J3905" s="92"/>
      <c r="K3905" s="92"/>
    </row>
    <row r="3906" spans="1:11" ht="15" customHeight="1">
      <c r="A3906" s="90"/>
      <c r="B3906" s="90"/>
      <c r="C3906" s="90"/>
      <c r="D3906" s="90"/>
      <c r="E3906" s="18"/>
      <c r="F3906" s="18"/>
      <c r="G3906" s="92"/>
      <c r="H3906" s="18"/>
      <c r="I3906" s="18"/>
      <c r="J3906" s="92"/>
      <c r="K3906" s="92"/>
    </row>
    <row r="3907" spans="1:11" ht="15" customHeight="1">
      <c r="A3907" s="90"/>
      <c r="B3907" s="90"/>
      <c r="C3907" s="90"/>
      <c r="D3907" s="90"/>
      <c r="E3907" s="18"/>
      <c r="F3907" s="18"/>
      <c r="G3907" s="92"/>
      <c r="H3907" s="18"/>
      <c r="I3907" s="18"/>
      <c r="J3907" s="92"/>
      <c r="K3907" s="92"/>
    </row>
    <row r="3908" spans="1:11" ht="15" customHeight="1">
      <c r="A3908" s="90"/>
      <c r="B3908" s="90"/>
      <c r="C3908" s="90"/>
      <c r="D3908" s="90"/>
      <c r="E3908" s="18"/>
      <c r="F3908" s="18"/>
      <c r="G3908" s="92"/>
      <c r="H3908" s="18"/>
      <c r="I3908" s="18"/>
      <c r="J3908" s="92"/>
      <c r="K3908" s="92"/>
    </row>
    <row r="3909" spans="1:11" ht="15" customHeight="1">
      <c r="A3909" s="90"/>
      <c r="B3909" s="90"/>
      <c r="C3909" s="90"/>
      <c r="D3909" s="90"/>
      <c r="E3909" s="18"/>
      <c r="F3909" s="18"/>
      <c r="G3909" s="92"/>
      <c r="H3909" s="18"/>
      <c r="I3909" s="18"/>
      <c r="J3909" s="92"/>
      <c r="K3909" s="92"/>
    </row>
    <row r="3910" spans="1:11" ht="15" customHeight="1">
      <c r="A3910" s="90"/>
      <c r="B3910" s="90"/>
      <c r="C3910" s="90"/>
      <c r="D3910" s="90"/>
      <c r="E3910" s="18"/>
      <c r="F3910" s="18"/>
      <c r="G3910" s="92"/>
      <c r="H3910" s="18"/>
      <c r="I3910" s="18"/>
      <c r="J3910" s="92"/>
      <c r="K3910" s="92"/>
    </row>
    <row r="3911" spans="1:11" ht="15" customHeight="1">
      <c r="A3911" s="90"/>
      <c r="B3911" s="90"/>
      <c r="C3911" s="90"/>
      <c r="D3911" s="90"/>
      <c r="E3911" s="18"/>
      <c r="F3911" s="18"/>
      <c r="G3911" s="92"/>
      <c r="H3911" s="18"/>
      <c r="I3911" s="18"/>
      <c r="J3911" s="92"/>
      <c r="K3911" s="92"/>
    </row>
    <row r="3912" spans="1:11" ht="15" customHeight="1">
      <c r="A3912" s="90"/>
      <c r="B3912" s="90"/>
      <c r="C3912" s="90"/>
      <c r="D3912" s="90"/>
      <c r="E3912" s="18"/>
      <c r="F3912" s="18"/>
      <c r="G3912" s="92"/>
      <c r="H3912" s="18"/>
      <c r="I3912" s="18"/>
      <c r="J3912" s="92"/>
      <c r="K3912" s="92"/>
    </row>
    <row r="3913" spans="1:11" ht="15" customHeight="1">
      <c r="A3913" s="90"/>
      <c r="B3913" s="90"/>
      <c r="C3913" s="90"/>
      <c r="D3913" s="90"/>
      <c r="E3913" s="18"/>
      <c r="F3913" s="18"/>
      <c r="G3913" s="92"/>
      <c r="H3913" s="18"/>
      <c r="I3913" s="18"/>
      <c r="J3913" s="92"/>
      <c r="K3913" s="92"/>
    </row>
    <row r="3914" spans="1:11" ht="15" customHeight="1">
      <c r="A3914" s="90"/>
      <c r="B3914" s="90"/>
      <c r="C3914" s="90"/>
      <c r="D3914" s="90"/>
      <c r="E3914" s="18"/>
      <c r="F3914" s="18"/>
      <c r="G3914" s="92"/>
      <c r="H3914" s="18"/>
      <c r="I3914" s="18"/>
      <c r="J3914" s="92"/>
      <c r="K3914" s="92"/>
    </row>
    <row r="3915" spans="1:11" ht="15" customHeight="1">
      <c r="A3915" s="90"/>
      <c r="B3915" s="90"/>
      <c r="C3915" s="90"/>
      <c r="D3915" s="90"/>
      <c r="E3915" s="18"/>
      <c r="F3915" s="18"/>
      <c r="G3915" s="92"/>
      <c r="H3915" s="18"/>
      <c r="I3915" s="18"/>
      <c r="J3915" s="92"/>
      <c r="K3915" s="92"/>
    </row>
    <row r="3916" spans="1:11" ht="15" customHeight="1">
      <c r="A3916" s="90"/>
      <c r="B3916" s="90"/>
      <c r="C3916" s="90"/>
      <c r="D3916" s="90"/>
      <c r="E3916" s="18"/>
      <c r="F3916" s="92"/>
      <c r="G3916" s="92"/>
      <c r="H3916" s="91"/>
      <c r="I3916" s="92"/>
      <c r="J3916" s="92"/>
      <c r="K3916" s="92"/>
    </row>
    <row r="3917" spans="1:11" ht="15" customHeight="1">
      <c r="A3917" s="90"/>
      <c r="B3917" s="90"/>
      <c r="C3917" s="90"/>
      <c r="D3917" s="90"/>
      <c r="E3917" s="18"/>
      <c r="F3917" s="18"/>
      <c r="G3917" s="92"/>
      <c r="H3917" s="18"/>
      <c r="I3917" s="18"/>
      <c r="J3917" s="92"/>
      <c r="K3917" s="92"/>
    </row>
    <row r="3918" spans="1:11" ht="15" customHeight="1">
      <c r="A3918" s="90"/>
      <c r="B3918" s="90"/>
      <c r="C3918" s="90"/>
      <c r="D3918" s="90"/>
      <c r="E3918" s="18"/>
      <c r="F3918" s="18"/>
      <c r="G3918" s="92"/>
      <c r="H3918" s="18"/>
      <c r="I3918" s="18"/>
      <c r="J3918" s="92"/>
      <c r="K3918" s="92"/>
    </row>
    <row r="3919" spans="1:11" ht="15" customHeight="1">
      <c r="A3919" s="90"/>
      <c r="B3919" s="90"/>
      <c r="C3919" s="90"/>
      <c r="D3919" s="90"/>
      <c r="E3919" s="18"/>
      <c r="F3919" s="18"/>
      <c r="G3919" s="92"/>
      <c r="H3919" s="18"/>
      <c r="I3919" s="18"/>
      <c r="J3919" s="92"/>
      <c r="K3919" s="92"/>
    </row>
    <row r="3920" spans="1:11" ht="15" customHeight="1">
      <c r="A3920" s="90"/>
      <c r="B3920" s="90"/>
      <c r="C3920" s="90"/>
      <c r="D3920" s="90"/>
      <c r="E3920" s="18"/>
      <c r="F3920" s="18"/>
      <c r="G3920" s="92"/>
      <c r="H3920" s="18"/>
      <c r="I3920" s="18"/>
      <c r="J3920" s="92"/>
      <c r="K3920" s="92"/>
    </row>
    <row r="3921" spans="1:11" ht="15" customHeight="1">
      <c r="A3921" s="90"/>
      <c r="B3921" s="90"/>
      <c r="C3921" s="90"/>
      <c r="D3921" s="90"/>
      <c r="E3921" s="18"/>
      <c r="F3921" s="18"/>
      <c r="G3921" s="92"/>
      <c r="H3921" s="18"/>
      <c r="I3921" s="18"/>
      <c r="J3921" s="92"/>
      <c r="K3921" s="92"/>
    </row>
    <row r="3922" spans="1:11" ht="15" customHeight="1">
      <c r="A3922" s="90"/>
      <c r="B3922" s="90"/>
      <c r="C3922" s="90"/>
      <c r="D3922" s="90"/>
      <c r="E3922" s="18"/>
      <c r="F3922" s="18"/>
      <c r="G3922" s="92"/>
      <c r="H3922" s="18"/>
      <c r="I3922" s="18"/>
      <c r="J3922" s="92"/>
      <c r="K3922" s="92"/>
    </row>
    <row r="3923" spans="1:11" ht="15" customHeight="1">
      <c r="A3923" s="90"/>
      <c r="B3923" s="90"/>
      <c r="C3923" s="90"/>
      <c r="D3923" s="90"/>
      <c r="E3923" s="18"/>
      <c r="F3923" s="18"/>
      <c r="G3923" s="92"/>
      <c r="H3923" s="18"/>
      <c r="I3923" s="18"/>
      <c r="J3923" s="92"/>
      <c r="K3923" s="92"/>
    </row>
    <row r="3924" spans="1:11" ht="15" customHeight="1">
      <c r="A3924" s="90"/>
      <c r="B3924" s="90"/>
      <c r="C3924" s="90"/>
      <c r="D3924" s="90"/>
      <c r="E3924" s="18"/>
      <c r="F3924" s="18"/>
      <c r="G3924" s="92"/>
      <c r="H3924" s="18"/>
      <c r="I3924" s="18"/>
      <c r="J3924" s="92"/>
      <c r="K3924" s="92"/>
    </row>
    <row r="3925" spans="1:11" ht="15" customHeight="1">
      <c r="A3925" s="90"/>
      <c r="B3925" s="90"/>
      <c r="C3925" s="90"/>
      <c r="D3925" s="90"/>
      <c r="E3925" s="18"/>
      <c r="F3925" s="18"/>
      <c r="G3925" s="92"/>
      <c r="H3925" s="18"/>
      <c r="I3925" s="18"/>
      <c r="J3925" s="92"/>
      <c r="K3925" s="92"/>
    </row>
    <row r="3926" spans="1:11" ht="15" customHeight="1">
      <c r="A3926" s="90"/>
      <c r="B3926" s="90"/>
      <c r="C3926" s="90"/>
      <c r="D3926" s="90"/>
      <c r="E3926" s="18"/>
      <c r="F3926" s="18"/>
      <c r="G3926" s="92"/>
      <c r="H3926" s="18"/>
      <c r="I3926" s="18"/>
      <c r="J3926" s="92"/>
      <c r="K3926" s="92"/>
    </row>
    <row r="3927" spans="1:11" ht="15" customHeight="1">
      <c r="A3927" s="90"/>
      <c r="B3927" s="90"/>
      <c r="C3927" s="90"/>
      <c r="D3927" s="90"/>
      <c r="E3927" s="18"/>
      <c r="F3927" s="18"/>
      <c r="G3927" s="92"/>
      <c r="H3927" s="18"/>
      <c r="I3927" s="18"/>
      <c r="J3927" s="92"/>
      <c r="K3927" s="92"/>
    </row>
    <row r="3928" spans="1:11" ht="15" customHeight="1">
      <c r="A3928" s="90"/>
      <c r="B3928" s="90"/>
      <c r="C3928" s="90"/>
      <c r="D3928" s="90"/>
      <c r="E3928" s="18"/>
      <c r="F3928" s="18"/>
      <c r="G3928" s="92"/>
      <c r="H3928" s="18"/>
      <c r="I3928" s="18"/>
      <c r="J3928" s="92"/>
      <c r="K3928" s="92"/>
    </row>
    <row r="3929" spans="1:11" ht="15" customHeight="1">
      <c r="A3929" s="90"/>
      <c r="B3929" s="90"/>
      <c r="C3929" s="90"/>
      <c r="D3929" s="90"/>
      <c r="E3929" s="18"/>
      <c r="F3929" s="18"/>
      <c r="G3929" s="92"/>
      <c r="H3929" s="18"/>
      <c r="I3929" s="18"/>
      <c r="J3929" s="92"/>
      <c r="K3929" s="92"/>
    </row>
    <row r="3930" spans="1:11" ht="15" customHeight="1">
      <c r="A3930" s="90"/>
      <c r="B3930" s="90"/>
      <c r="C3930" s="90"/>
      <c r="D3930" s="90"/>
      <c r="E3930" s="18"/>
      <c r="F3930" s="92"/>
      <c r="G3930" s="92"/>
      <c r="H3930" s="91"/>
      <c r="I3930" s="92"/>
      <c r="J3930" s="92"/>
      <c r="K3930" s="92"/>
    </row>
    <row r="3931" spans="1:11" ht="15" customHeight="1">
      <c r="A3931" s="90"/>
      <c r="B3931" s="90"/>
      <c r="C3931" s="90"/>
      <c r="D3931" s="90"/>
      <c r="E3931" s="18"/>
      <c r="F3931" s="18"/>
      <c r="G3931" s="92"/>
      <c r="H3931" s="18"/>
      <c r="I3931" s="18"/>
      <c r="J3931" s="92"/>
      <c r="K3931" s="92"/>
    </row>
    <row r="3932" spans="1:11" ht="15" customHeight="1">
      <c r="A3932" s="90"/>
      <c r="B3932" s="90"/>
      <c r="C3932" s="90"/>
      <c r="D3932" s="90"/>
      <c r="E3932" s="18"/>
      <c r="F3932" s="18"/>
      <c r="G3932" s="92"/>
      <c r="H3932" s="18"/>
      <c r="I3932" s="18"/>
      <c r="J3932" s="92"/>
      <c r="K3932" s="92"/>
    </row>
    <row r="3933" spans="1:11" ht="15" customHeight="1">
      <c r="A3933" s="90"/>
      <c r="B3933" s="90"/>
      <c r="C3933" s="90"/>
      <c r="D3933" s="90"/>
      <c r="E3933" s="18"/>
      <c r="F3933" s="18"/>
      <c r="G3933" s="92"/>
      <c r="H3933" s="18"/>
      <c r="I3933" s="18"/>
      <c r="J3933" s="92"/>
      <c r="K3933" s="92"/>
    </row>
    <row r="3934" spans="1:11" ht="15" customHeight="1">
      <c r="A3934" s="90"/>
      <c r="B3934" s="90"/>
      <c r="C3934" s="90"/>
      <c r="D3934" s="90"/>
      <c r="E3934" s="18"/>
      <c r="F3934" s="18"/>
      <c r="G3934" s="92"/>
      <c r="H3934" s="18"/>
      <c r="I3934" s="18"/>
      <c r="J3934" s="92"/>
      <c r="K3934" s="92"/>
    </row>
    <row r="3935" spans="1:11" ht="15" customHeight="1">
      <c r="A3935" s="90"/>
      <c r="B3935" s="90"/>
      <c r="C3935" s="90"/>
      <c r="D3935" s="90"/>
      <c r="E3935" s="18"/>
      <c r="F3935" s="92"/>
      <c r="G3935" s="92"/>
      <c r="H3935" s="91"/>
      <c r="I3935" s="92"/>
      <c r="J3935" s="92"/>
      <c r="K3935" s="92"/>
    </row>
    <row r="3936" spans="1:11" ht="15" customHeight="1">
      <c r="A3936" s="90"/>
      <c r="B3936" s="90"/>
      <c r="C3936" s="90"/>
      <c r="D3936" s="90"/>
      <c r="E3936" s="18"/>
      <c r="F3936" s="18"/>
      <c r="G3936" s="92"/>
      <c r="H3936" s="18"/>
      <c r="I3936" s="18"/>
      <c r="J3936" s="92"/>
      <c r="K3936" s="92"/>
    </row>
    <row r="3937" spans="1:11" ht="15" customHeight="1">
      <c r="A3937" s="90"/>
      <c r="B3937" s="90"/>
      <c r="C3937" s="90"/>
      <c r="D3937" s="90"/>
      <c r="E3937" s="18"/>
      <c r="F3937" s="18"/>
      <c r="G3937" s="92"/>
      <c r="H3937" s="18"/>
      <c r="I3937" s="18"/>
      <c r="J3937" s="92"/>
      <c r="K3937" s="92"/>
    </row>
    <row r="3938" spans="1:11" ht="15" customHeight="1">
      <c r="A3938" s="90"/>
      <c r="B3938" s="90"/>
      <c r="C3938" s="90"/>
      <c r="D3938" s="90"/>
      <c r="E3938" s="18"/>
      <c r="F3938" s="18"/>
      <c r="G3938" s="92"/>
      <c r="H3938" s="18"/>
      <c r="I3938" s="18"/>
      <c r="J3938" s="92"/>
      <c r="K3938" s="92"/>
    </row>
    <row r="3939" spans="1:11" ht="15" customHeight="1">
      <c r="A3939" s="90"/>
      <c r="B3939" s="90"/>
      <c r="C3939" s="90"/>
      <c r="D3939" s="90"/>
      <c r="E3939" s="18"/>
      <c r="F3939" s="18"/>
      <c r="G3939" s="92"/>
      <c r="H3939" s="18"/>
      <c r="I3939" s="18"/>
      <c r="J3939" s="92"/>
      <c r="K3939" s="92"/>
    </row>
    <row r="3940" spans="1:11" ht="15" customHeight="1">
      <c r="A3940" s="90"/>
      <c r="B3940" s="90"/>
      <c r="C3940" s="90"/>
      <c r="D3940" s="90"/>
      <c r="E3940" s="18"/>
      <c r="F3940" s="18"/>
      <c r="G3940" s="92"/>
      <c r="H3940" s="18"/>
      <c r="I3940" s="18"/>
      <c r="J3940" s="92"/>
      <c r="K3940" s="92"/>
    </row>
    <row r="3941" spans="1:11" ht="15" customHeight="1">
      <c r="A3941" s="90"/>
      <c r="B3941" s="90"/>
      <c r="C3941" s="90"/>
      <c r="D3941" s="90"/>
      <c r="E3941" s="18"/>
      <c r="F3941" s="18"/>
      <c r="G3941" s="92"/>
      <c r="H3941" s="18"/>
      <c r="I3941" s="18"/>
      <c r="J3941" s="92"/>
      <c r="K3941" s="92"/>
    </row>
    <row r="3942" spans="1:11" ht="15" customHeight="1">
      <c r="A3942" s="90"/>
      <c r="B3942" s="90"/>
      <c r="C3942" s="90"/>
      <c r="D3942" s="90"/>
      <c r="E3942" s="18"/>
      <c r="F3942" s="18"/>
      <c r="G3942" s="92"/>
      <c r="H3942" s="18"/>
      <c r="I3942" s="18"/>
      <c r="J3942" s="92"/>
      <c r="K3942" s="92"/>
    </row>
    <row r="3943" spans="1:11" ht="15" customHeight="1">
      <c r="A3943" s="90"/>
      <c r="B3943" s="90"/>
      <c r="C3943" s="90"/>
      <c r="D3943" s="90"/>
      <c r="E3943" s="18"/>
      <c r="F3943" s="92"/>
      <c r="G3943" s="92"/>
      <c r="H3943" s="91"/>
      <c r="I3943" s="92"/>
      <c r="J3943" s="92"/>
      <c r="K3943" s="92"/>
    </row>
    <row r="3944" spans="1:11" ht="15" customHeight="1">
      <c r="A3944" s="90"/>
      <c r="B3944" s="90"/>
      <c r="C3944" s="90"/>
      <c r="D3944" s="90"/>
      <c r="E3944" s="18"/>
      <c r="F3944" s="18"/>
      <c r="G3944" s="92"/>
      <c r="H3944" s="18"/>
      <c r="I3944" s="18"/>
      <c r="J3944" s="92"/>
      <c r="K3944" s="92"/>
    </row>
    <row r="3945" spans="1:11" ht="15" customHeight="1">
      <c r="A3945" s="90"/>
      <c r="B3945" s="90"/>
      <c r="C3945" s="90"/>
      <c r="D3945" s="90"/>
      <c r="E3945" s="18"/>
      <c r="F3945" s="18"/>
      <c r="G3945" s="92"/>
      <c r="H3945" s="18"/>
      <c r="I3945" s="18"/>
      <c r="J3945" s="92"/>
      <c r="K3945" s="92"/>
    </row>
    <row r="3946" spans="1:11" ht="15" customHeight="1">
      <c r="A3946" s="90"/>
      <c r="B3946" s="90"/>
      <c r="C3946" s="90"/>
      <c r="D3946" s="90"/>
      <c r="E3946" s="18"/>
      <c r="F3946" s="18"/>
      <c r="G3946" s="92"/>
      <c r="H3946" s="18"/>
      <c r="I3946" s="18"/>
      <c r="J3946" s="92"/>
      <c r="K3946" s="92"/>
    </row>
    <row r="3947" spans="1:11" ht="15" customHeight="1">
      <c r="A3947" s="90"/>
      <c r="B3947" s="90"/>
      <c r="C3947" s="90"/>
      <c r="D3947" s="90"/>
      <c r="E3947" s="18"/>
      <c r="F3947" s="18"/>
      <c r="G3947" s="92"/>
      <c r="H3947" s="18"/>
      <c r="I3947" s="18"/>
      <c r="J3947" s="92"/>
      <c r="K3947" s="92"/>
    </row>
    <row r="3948" spans="1:11" ht="15" customHeight="1">
      <c r="A3948" s="90"/>
      <c r="B3948" s="90"/>
      <c r="C3948" s="90"/>
      <c r="D3948" s="90"/>
      <c r="E3948" s="18"/>
      <c r="F3948" s="92"/>
      <c r="G3948" s="92"/>
      <c r="H3948" s="91"/>
      <c r="I3948" s="92"/>
      <c r="J3948" s="92"/>
      <c r="K3948" s="92"/>
    </row>
    <row r="3949" spans="1:11" ht="15" customHeight="1">
      <c r="A3949" s="90"/>
      <c r="B3949" s="90"/>
      <c r="C3949" s="90"/>
      <c r="D3949" s="90"/>
      <c r="E3949" s="18"/>
      <c r="F3949" s="18"/>
      <c r="G3949" s="92"/>
      <c r="H3949" s="18"/>
      <c r="I3949" s="18"/>
      <c r="J3949" s="92"/>
      <c r="K3949" s="92"/>
    </row>
    <row r="3950" spans="1:11" ht="15" customHeight="1">
      <c r="A3950" s="90"/>
      <c r="B3950" s="90"/>
      <c r="C3950" s="90"/>
      <c r="D3950" s="90"/>
      <c r="E3950" s="18"/>
      <c r="F3950" s="18"/>
      <c r="G3950" s="92"/>
      <c r="H3950" s="18"/>
      <c r="I3950" s="18"/>
      <c r="J3950" s="92"/>
      <c r="K3950" s="92"/>
    </row>
    <row r="3951" spans="1:11" ht="15" customHeight="1">
      <c r="A3951" s="90"/>
      <c r="B3951" s="90"/>
      <c r="C3951" s="90"/>
      <c r="D3951" s="90"/>
      <c r="E3951" s="18"/>
      <c r="F3951" s="18"/>
      <c r="G3951" s="92"/>
      <c r="H3951" s="18"/>
      <c r="I3951" s="18"/>
      <c r="J3951" s="92"/>
      <c r="K3951" s="92"/>
    </row>
    <row r="3952" spans="1:11" ht="15" customHeight="1">
      <c r="A3952" s="90"/>
      <c r="B3952" s="90"/>
      <c r="C3952" s="90"/>
      <c r="D3952" s="90"/>
      <c r="E3952" s="18"/>
      <c r="F3952" s="18"/>
      <c r="G3952" s="92"/>
      <c r="H3952" s="18"/>
      <c r="I3952" s="18"/>
      <c r="J3952" s="92"/>
      <c r="K3952" s="92"/>
    </row>
    <row r="3953" spans="1:11" ht="15" customHeight="1">
      <c r="A3953" s="90"/>
      <c r="B3953" s="90"/>
      <c r="C3953" s="90"/>
      <c r="D3953" s="90"/>
      <c r="E3953" s="18"/>
      <c r="F3953" s="92"/>
      <c r="G3953" s="92"/>
      <c r="H3953" s="91"/>
      <c r="I3953" s="92"/>
      <c r="J3953" s="92"/>
      <c r="K3953" s="92"/>
    </row>
    <row r="3954" spans="1:11" ht="15" customHeight="1">
      <c r="A3954" s="90"/>
      <c r="B3954" s="90"/>
      <c r="C3954" s="90"/>
      <c r="D3954" s="90"/>
      <c r="E3954" s="18"/>
      <c r="F3954" s="18"/>
      <c r="G3954" s="92"/>
      <c r="H3954" s="18"/>
      <c r="I3954" s="18"/>
      <c r="J3954" s="92"/>
      <c r="K3954" s="92"/>
    </row>
    <row r="3955" spans="1:11" ht="15" customHeight="1">
      <c r="A3955" s="90"/>
      <c r="B3955" s="90"/>
      <c r="C3955" s="90"/>
      <c r="D3955" s="90"/>
      <c r="E3955" s="18"/>
      <c r="F3955" s="18"/>
      <c r="G3955" s="92"/>
      <c r="H3955" s="18"/>
      <c r="I3955" s="18"/>
      <c r="J3955" s="92"/>
      <c r="K3955" s="92"/>
    </row>
    <row r="3956" spans="1:11" ht="15" customHeight="1">
      <c r="A3956" s="90"/>
      <c r="B3956" s="90"/>
      <c r="C3956" s="90"/>
      <c r="D3956" s="90"/>
      <c r="E3956" s="18"/>
      <c r="F3956" s="18"/>
      <c r="G3956" s="92"/>
      <c r="H3956" s="18"/>
      <c r="I3956" s="18"/>
      <c r="J3956" s="92"/>
      <c r="K3956" s="92"/>
    </row>
    <row r="3957" spans="1:11" ht="15" customHeight="1">
      <c r="A3957" s="90"/>
      <c r="B3957" s="90"/>
      <c r="C3957" s="90"/>
      <c r="D3957" s="90"/>
      <c r="E3957" s="18"/>
      <c r="F3957" s="18"/>
      <c r="G3957" s="92"/>
      <c r="H3957" s="18"/>
      <c r="I3957" s="18"/>
      <c r="J3957" s="92"/>
      <c r="K3957" s="92"/>
    </row>
    <row r="3958" spans="1:11" ht="15" customHeight="1">
      <c r="A3958" s="90"/>
      <c r="B3958" s="90"/>
      <c r="C3958" s="90"/>
      <c r="D3958" s="90"/>
      <c r="E3958" s="18"/>
      <c r="F3958" s="18"/>
      <c r="G3958" s="92"/>
      <c r="H3958" s="18"/>
      <c r="I3958" s="18"/>
      <c r="J3958" s="92"/>
      <c r="K3958" s="92"/>
    </row>
    <row r="3959" spans="1:11" ht="15" customHeight="1">
      <c r="A3959" s="90"/>
      <c r="B3959" s="90"/>
      <c r="C3959" s="90"/>
      <c r="D3959" s="90"/>
      <c r="E3959" s="18"/>
      <c r="F3959" s="18"/>
      <c r="G3959" s="92"/>
      <c r="H3959" s="18"/>
      <c r="I3959" s="18"/>
      <c r="J3959" s="92"/>
      <c r="K3959" s="92"/>
    </row>
    <row r="3960" spans="1:11" ht="15" customHeight="1">
      <c r="A3960" s="90"/>
      <c r="B3960" s="90"/>
      <c r="C3960" s="90"/>
      <c r="D3960" s="90"/>
      <c r="E3960" s="18"/>
      <c r="F3960" s="18"/>
      <c r="G3960" s="92"/>
      <c r="H3960" s="18"/>
      <c r="I3960" s="18"/>
      <c r="J3960" s="92"/>
      <c r="K3960" s="92"/>
    </row>
    <row r="3961" spans="1:11" ht="15" customHeight="1">
      <c r="A3961" s="90"/>
      <c r="B3961" s="90"/>
      <c r="C3961" s="90"/>
      <c r="D3961" s="90"/>
      <c r="E3961" s="18"/>
      <c r="F3961" s="18"/>
      <c r="G3961" s="92"/>
      <c r="H3961" s="18"/>
      <c r="I3961" s="18"/>
      <c r="J3961" s="92"/>
      <c r="K3961" s="92"/>
    </row>
    <row r="3962" spans="1:11" ht="15" customHeight="1">
      <c r="A3962" s="90"/>
      <c r="B3962" s="90"/>
      <c r="C3962" s="90"/>
      <c r="D3962" s="90"/>
      <c r="E3962" s="18"/>
      <c r="F3962" s="18"/>
      <c r="G3962" s="92"/>
      <c r="H3962" s="18"/>
      <c r="I3962" s="18"/>
      <c r="J3962" s="92"/>
      <c r="K3962" s="92"/>
    </row>
    <row r="3963" spans="1:11" ht="15" customHeight="1">
      <c r="A3963" s="90"/>
      <c r="B3963" s="90"/>
      <c r="C3963" s="90"/>
      <c r="D3963" s="90"/>
      <c r="E3963" s="18"/>
      <c r="F3963" s="18"/>
      <c r="G3963" s="92"/>
      <c r="H3963" s="18"/>
      <c r="I3963" s="18"/>
      <c r="J3963" s="92"/>
      <c r="K3963" s="92"/>
    </row>
    <row r="3964" spans="1:11" ht="15" customHeight="1">
      <c r="A3964" s="90"/>
      <c r="B3964" s="90"/>
      <c r="C3964" s="90"/>
      <c r="D3964" s="90"/>
      <c r="E3964" s="18"/>
      <c r="F3964" s="92"/>
      <c r="G3964" s="92"/>
      <c r="H3964" s="91"/>
      <c r="I3964" s="92"/>
      <c r="J3964" s="92"/>
      <c r="K3964" s="92"/>
    </row>
    <row r="3965" spans="1:11" ht="15" customHeight="1">
      <c r="A3965" s="90"/>
      <c r="B3965" s="90"/>
      <c r="C3965" s="90"/>
      <c r="D3965" s="90"/>
      <c r="E3965" s="18"/>
      <c r="F3965" s="18"/>
      <c r="G3965" s="92"/>
      <c r="H3965" s="18"/>
      <c r="I3965" s="18"/>
      <c r="J3965" s="92"/>
      <c r="K3965" s="92"/>
    </row>
    <row r="3966" spans="1:11" ht="15" customHeight="1">
      <c r="A3966" s="90"/>
      <c r="B3966" s="90"/>
      <c r="C3966" s="90"/>
      <c r="D3966" s="90"/>
      <c r="E3966" s="18"/>
      <c r="F3966" s="18"/>
      <c r="G3966" s="92"/>
      <c r="H3966" s="18"/>
      <c r="I3966" s="18"/>
      <c r="J3966" s="92"/>
      <c r="K3966" s="92"/>
    </row>
    <row r="3967" spans="1:11" ht="15" customHeight="1">
      <c r="A3967" s="90"/>
      <c r="B3967" s="90"/>
      <c r="C3967" s="90"/>
      <c r="D3967" s="90"/>
      <c r="E3967" s="18"/>
      <c r="F3967" s="18"/>
      <c r="G3967" s="92"/>
      <c r="H3967" s="18"/>
      <c r="I3967" s="18"/>
      <c r="J3967" s="92"/>
      <c r="K3967" s="92"/>
    </row>
    <row r="3968" spans="1:11" ht="15" customHeight="1">
      <c r="A3968" s="90"/>
      <c r="B3968" s="90"/>
      <c r="C3968" s="90"/>
      <c r="D3968" s="90"/>
      <c r="E3968" s="18"/>
      <c r="F3968" s="18"/>
      <c r="G3968" s="92"/>
      <c r="H3968" s="18"/>
      <c r="I3968" s="18"/>
      <c r="J3968" s="92"/>
      <c r="K3968" s="92"/>
    </row>
    <row r="3969" spans="1:11" ht="15" customHeight="1">
      <c r="A3969" s="90"/>
      <c r="B3969" s="90"/>
      <c r="C3969" s="90"/>
      <c r="D3969" s="90"/>
      <c r="E3969" s="18"/>
      <c r="F3969" s="92"/>
      <c r="G3969" s="92"/>
      <c r="H3969" s="91"/>
      <c r="I3969" s="92"/>
      <c r="J3969" s="92"/>
      <c r="K3969" s="92"/>
    </row>
    <row r="3970" spans="1:11" ht="15" customHeight="1">
      <c r="A3970" s="90"/>
      <c r="B3970" s="90"/>
      <c r="C3970" s="90"/>
      <c r="D3970" s="90"/>
      <c r="E3970" s="18"/>
      <c r="F3970" s="18"/>
      <c r="G3970" s="92"/>
      <c r="H3970" s="18"/>
      <c r="I3970" s="18"/>
      <c r="J3970" s="92"/>
      <c r="K3970" s="92"/>
    </row>
    <row r="3971" spans="1:11" ht="15" customHeight="1">
      <c r="A3971" s="90"/>
      <c r="B3971" s="90"/>
      <c r="C3971" s="90"/>
      <c r="D3971" s="90"/>
      <c r="E3971" s="18"/>
      <c r="F3971" s="18"/>
      <c r="G3971" s="92"/>
      <c r="H3971" s="18"/>
      <c r="I3971" s="18"/>
      <c r="J3971" s="92"/>
      <c r="K3971" s="92"/>
    </row>
    <row r="3972" spans="1:11" ht="15" customHeight="1">
      <c r="A3972" s="90"/>
      <c r="B3972" s="90"/>
      <c r="C3972" s="90"/>
      <c r="D3972" s="90"/>
      <c r="E3972" s="18"/>
      <c r="F3972" s="18"/>
      <c r="G3972" s="92"/>
      <c r="H3972" s="18"/>
      <c r="I3972" s="18"/>
      <c r="J3972" s="92"/>
      <c r="K3972" s="92"/>
    </row>
    <row r="3973" spans="1:11" ht="15" customHeight="1">
      <c r="A3973" s="90"/>
      <c r="B3973" s="90"/>
      <c r="C3973" s="90"/>
      <c r="D3973" s="90"/>
      <c r="E3973" s="18"/>
      <c r="F3973" s="18"/>
      <c r="G3973" s="92"/>
      <c r="H3973" s="18"/>
      <c r="I3973" s="18"/>
      <c r="J3973" s="92"/>
      <c r="K3973" s="92"/>
    </row>
    <row r="3974" spans="1:11" ht="15" customHeight="1">
      <c r="A3974" s="90"/>
      <c r="B3974" s="90"/>
      <c r="C3974" s="90"/>
      <c r="D3974" s="90"/>
      <c r="E3974" s="18"/>
      <c r="F3974" s="92"/>
      <c r="G3974" s="92"/>
      <c r="H3974" s="91"/>
      <c r="I3974" s="92"/>
      <c r="J3974" s="92"/>
      <c r="K3974" s="92"/>
    </row>
    <row r="3975" spans="1:11" ht="15" customHeight="1">
      <c r="A3975" s="90"/>
      <c r="B3975" s="90"/>
      <c r="C3975" s="90"/>
      <c r="D3975" s="90"/>
      <c r="E3975" s="18"/>
      <c r="F3975" s="18"/>
      <c r="G3975" s="92"/>
      <c r="H3975" s="18"/>
      <c r="I3975" s="18"/>
      <c r="J3975" s="92"/>
      <c r="K3975" s="92"/>
    </row>
    <row r="3976" spans="1:11" ht="15" customHeight="1">
      <c r="A3976" s="90"/>
      <c r="B3976" s="90"/>
      <c r="C3976" s="90"/>
      <c r="D3976" s="90"/>
      <c r="E3976" s="18"/>
      <c r="F3976" s="18"/>
      <c r="G3976" s="92"/>
      <c r="H3976" s="18"/>
      <c r="I3976" s="18"/>
      <c r="J3976" s="92"/>
      <c r="K3976" s="92"/>
    </row>
    <row r="3977" spans="1:11" ht="15" customHeight="1">
      <c r="A3977" s="90"/>
      <c r="B3977" s="90"/>
      <c r="C3977" s="90"/>
      <c r="D3977" s="90"/>
      <c r="E3977" s="18"/>
      <c r="F3977" s="18"/>
      <c r="G3977" s="92"/>
      <c r="H3977" s="18"/>
      <c r="I3977" s="18"/>
      <c r="J3977" s="92"/>
      <c r="K3977" s="92"/>
    </row>
    <row r="3978" spans="1:11" ht="15" customHeight="1">
      <c r="A3978" s="90"/>
      <c r="B3978" s="90"/>
      <c r="C3978" s="90"/>
      <c r="D3978" s="90"/>
      <c r="E3978" s="18"/>
      <c r="F3978" s="18"/>
      <c r="G3978" s="92"/>
      <c r="H3978" s="18"/>
      <c r="I3978" s="18"/>
      <c r="J3978" s="92"/>
      <c r="K3978" s="92"/>
    </row>
    <row r="3979" spans="1:11" ht="15" customHeight="1">
      <c r="A3979" s="90"/>
      <c r="B3979" s="90"/>
      <c r="C3979" s="90"/>
      <c r="D3979" s="90"/>
      <c r="E3979" s="18"/>
      <c r="F3979" s="18"/>
      <c r="G3979" s="92"/>
      <c r="H3979" s="18"/>
      <c r="I3979" s="18"/>
      <c r="J3979" s="92"/>
      <c r="K3979" s="92"/>
    </row>
    <row r="3980" spans="1:11" ht="15" customHeight="1">
      <c r="A3980" s="90"/>
      <c r="B3980" s="90"/>
      <c r="C3980" s="90"/>
      <c r="D3980" s="90"/>
      <c r="E3980" s="18"/>
      <c r="F3980" s="18"/>
      <c r="G3980" s="92"/>
      <c r="H3980" s="18"/>
      <c r="I3980" s="18"/>
      <c r="J3980" s="92"/>
      <c r="K3980" s="92"/>
    </row>
    <row r="3981" spans="1:11" ht="15" customHeight="1">
      <c r="A3981" s="90"/>
      <c r="B3981" s="90"/>
      <c r="C3981" s="90"/>
      <c r="D3981" s="90"/>
      <c r="E3981" s="18"/>
      <c r="F3981" s="18"/>
      <c r="G3981" s="92"/>
      <c r="H3981" s="18"/>
      <c r="I3981" s="18"/>
      <c r="J3981" s="92"/>
      <c r="K3981" s="92"/>
    </row>
    <row r="3982" spans="1:11" ht="15" customHeight="1">
      <c r="A3982" s="90"/>
      <c r="B3982" s="90"/>
      <c r="C3982" s="90"/>
      <c r="D3982" s="90"/>
      <c r="E3982" s="18"/>
      <c r="F3982" s="92"/>
      <c r="G3982" s="92"/>
      <c r="H3982" s="91"/>
      <c r="I3982" s="92"/>
      <c r="J3982" s="92"/>
      <c r="K3982" s="92"/>
    </row>
    <row r="3983" spans="1:11" ht="15" customHeight="1">
      <c r="A3983" s="90"/>
      <c r="B3983" s="90"/>
      <c r="C3983" s="90"/>
      <c r="D3983" s="90"/>
      <c r="E3983" s="18"/>
      <c r="F3983" s="18"/>
      <c r="G3983" s="92"/>
      <c r="H3983" s="18"/>
      <c r="I3983" s="18"/>
      <c r="J3983" s="92"/>
      <c r="K3983" s="92"/>
    </row>
    <row r="3984" spans="1:11" ht="15" customHeight="1">
      <c r="A3984" s="90"/>
      <c r="B3984" s="90"/>
      <c r="C3984" s="90"/>
      <c r="D3984" s="90"/>
      <c r="E3984" s="18"/>
      <c r="F3984" s="18"/>
      <c r="G3984" s="92"/>
      <c r="H3984" s="18"/>
      <c r="I3984" s="18"/>
      <c r="J3984" s="92"/>
      <c r="K3984" s="92"/>
    </row>
    <row r="3985" spans="1:11" ht="15" customHeight="1">
      <c r="A3985" s="90"/>
      <c r="B3985" s="90"/>
      <c r="C3985" s="90"/>
      <c r="D3985" s="90"/>
      <c r="E3985" s="18"/>
      <c r="F3985" s="18"/>
      <c r="G3985" s="92"/>
      <c r="H3985" s="18"/>
      <c r="I3985" s="18"/>
      <c r="J3985" s="92"/>
      <c r="K3985" s="92"/>
    </row>
    <row r="3986" spans="1:11" ht="15" customHeight="1">
      <c r="A3986" s="90"/>
      <c r="B3986" s="90"/>
      <c r="C3986" s="90"/>
      <c r="D3986" s="90"/>
      <c r="E3986" s="18"/>
      <c r="F3986" s="18"/>
      <c r="G3986" s="92"/>
      <c r="H3986" s="18"/>
      <c r="I3986" s="18"/>
      <c r="J3986" s="92"/>
      <c r="K3986" s="92"/>
    </row>
    <row r="3987" spans="1:11" ht="15" customHeight="1">
      <c r="A3987" s="90"/>
      <c r="B3987" s="90"/>
      <c r="C3987" s="90"/>
      <c r="D3987" s="90"/>
      <c r="E3987" s="18"/>
      <c r="F3987" s="18"/>
      <c r="G3987" s="92"/>
      <c r="H3987" s="18"/>
      <c r="I3987" s="18"/>
      <c r="J3987" s="92"/>
      <c r="K3987" s="92"/>
    </row>
    <row r="3988" spans="1:11" ht="15" customHeight="1">
      <c r="A3988" s="90"/>
      <c r="B3988" s="90"/>
      <c r="C3988" s="90"/>
      <c r="D3988" s="90"/>
      <c r="E3988" s="18"/>
      <c r="F3988" s="18"/>
      <c r="G3988" s="92"/>
      <c r="H3988" s="18"/>
      <c r="I3988" s="18"/>
      <c r="J3988" s="92"/>
      <c r="K3988" s="92"/>
    </row>
    <row r="3989" spans="1:11" ht="15" customHeight="1">
      <c r="A3989" s="90"/>
      <c r="B3989" s="90"/>
      <c r="C3989" s="90"/>
      <c r="D3989" s="90"/>
      <c r="E3989" s="18"/>
      <c r="F3989" s="18"/>
      <c r="G3989" s="92"/>
      <c r="H3989" s="18"/>
      <c r="I3989" s="18"/>
      <c r="J3989" s="92"/>
      <c r="K3989" s="92"/>
    </row>
    <row r="3990" spans="1:11" ht="15" customHeight="1">
      <c r="A3990" s="90"/>
      <c r="B3990" s="90"/>
      <c r="C3990" s="90"/>
      <c r="D3990" s="90"/>
      <c r="E3990" s="18"/>
      <c r="F3990" s="92"/>
      <c r="G3990" s="92"/>
      <c r="H3990" s="91"/>
      <c r="I3990" s="92"/>
      <c r="J3990" s="92"/>
      <c r="K3990" s="92"/>
    </row>
    <row r="3991" spans="1:11" ht="15" customHeight="1">
      <c r="A3991" s="90"/>
      <c r="B3991" s="90"/>
      <c r="C3991" s="90"/>
      <c r="D3991" s="90"/>
      <c r="E3991" s="18"/>
      <c r="F3991" s="18"/>
      <c r="G3991" s="92"/>
      <c r="H3991" s="18"/>
      <c r="I3991" s="18"/>
      <c r="J3991" s="92"/>
      <c r="K3991" s="92"/>
    </row>
    <row r="3992" spans="1:11" ht="15" customHeight="1">
      <c r="A3992" s="90"/>
      <c r="B3992" s="90"/>
      <c r="C3992" s="90"/>
      <c r="D3992" s="90"/>
      <c r="E3992" s="18"/>
      <c r="F3992" s="18"/>
      <c r="G3992" s="92"/>
      <c r="H3992" s="18"/>
      <c r="I3992" s="18"/>
      <c r="J3992" s="92"/>
      <c r="K3992" s="92"/>
    </row>
    <row r="3993" spans="1:11" ht="15" customHeight="1">
      <c r="A3993" s="90"/>
      <c r="B3993" s="90"/>
      <c r="C3993" s="90"/>
      <c r="D3993" s="90"/>
      <c r="E3993" s="18"/>
      <c r="F3993" s="18"/>
      <c r="G3993" s="92"/>
      <c r="H3993" s="18"/>
      <c r="I3993" s="18"/>
      <c r="J3993" s="92"/>
      <c r="K3993" s="92"/>
    </row>
    <row r="3994" spans="1:11" ht="15" customHeight="1">
      <c r="A3994" s="90"/>
      <c r="B3994" s="90"/>
      <c r="C3994" s="90"/>
      <c r="D3994" s="90"/>
      <c r="E3994" s="18"/>
      <c r="F3994" s="18"/>
      <c r="G3994" s="92"/>
      <c r="H3994" s="18"/>
      <c r="I3994" s="18"/>
      <c r="J3994" s="92"/>
      <c r="K3994" s="92"/>
    </row>
    <row r="3995" spans="1:11" ht="15" customHeight="1">
      <c r="A3995" s="90"/>
      <c r="B3995" s="90"/>
      <c r="C3995" s="90"/>
      <c r="D3995" s="90"/>
      <c r="E3995" s="18"/>
      <c r="F3995" s="18"/>
      <c r="G3995" s="92"/>
      <c r="H3995" s="18"/>
      <c r="I3995" s="18"/>
      <c r="J3995" s="92"/>
      <c r="K3995" s="92"/>
    </row>
    <row r="3996" spans="1:11" ht="15" customHeight="1">
      <c r="A3996" s="90"/>
      <c r="B3996" s="90"/>
      <c r="C3996" s="90"/>
      <c r="D3996" s="90"/>
      <c r="E3996" s="18"/>
      <c r="F3996" s="18"/>
      <c r="G3996" s="92"/>
      <c r="H3996" s="18"/>
      <c r="I3996" s="18"/>
      <c r="J3996" s="92"/>
      <c r="K3996" s="92"/>
    </row>
    <row r="3997" spans="1:11" ht="15" customHeight="1">
      <c r="A3997" s="90"/>
      <c r="B3997" s="90"/>
      <c r="C3997" s="90"/>
      <c r="D3997" s="90"/>
      <c r="E3997" s="18"/>
      <c r="F3997" s="18"/>
      <c r="G3997" s="92"/>
      <c r="H3997" s="18"/>
      <c r="I3997" s="18"/>
      <c r="J3997" s="92"/>
      <c r="K3997" s="92"/>
    </row>
    <row r="3998" spans="1:11" ht="15" customHeight="1">
      <c r="A3998" s="90"/>
      <c r="B3998" s="90"/>
      <c r="C3998" s="90"/>
      <c r="D3998" s="90"/>
      <c r="E3998" s="18"/>
      <c r="F3998" s="92"/>
      <c r="G3998" s="92"/>
      <c r="H3998" s="91"/>
      <c r="I3998" s="92"/>
      <c r="J3998" s="92"/>
      <c r="K3998" s="92"/>
    </row>
    <row r="3999" spans="1:11" ht="15" customHeight="1">
      <c r="A3999" s="90"/>
      <c r="B3999" s="90"/>
      <c r="C3999" s="90"/>
      <c r="D3999" s="90"/>
      <c r="E3999" s="18"/>
      <c r="F3999" s="18"/>
      <c r="G3999" s="92"/>
      <c r="H3999" s="18"/>
      <c r="I3999" s="18"/>
      <c r="J3999" s="92"/>
      <c r="K3999" s="92"/>
    </row>
    <row r="4000" spans="1:11" ht="15" customHeight="1">
      <c r="A4000" s="90"/>
      <c r="B4000" s="90"/>
      <c r="C4000" s="90"/>
      <c r="D4000" s="90"/>
      <c r="E4000" s="18"/>
      <c r="F4000" s="18"/>
      <c r="G4000" s="92"/>
      <c r="H4000" s="18"/>
      <c r="I4000" s="18"/>
      <c r="J4000" s="92"/>
      <c r="K4000" s="92"/>
    </row>
    <row r="4001" spans="1:11" ht="15" customHeight="1">
      <c r="A4001" s="90"/>
      <c r="B4001" s="90"/>
      <c r="C4001" s="90"/>
      <c r="D4001" s="90"/>
      <c r="E4001" s="18"/>
      <c r="F4001" s="18"/>
      <c r="G4001" s="92"/>
      <c r="H4001" s="18"/>
      <c r="I4001" s="18"/>
      <c r="J4001" s="92"/>
      <c r="K4001" s="92"/>
    </row>
    <row r="4002" spans="1:11" ht="15" customHeight="1">
      <c r="A4002" s="90"/>
      <c r="B4002" s="90"/>
      <c r="C4002" s="90"/>
      <c r="D4002" s="90"/>
      <c r="E4002" s="18"/>
      <c r="F4002" s="18"/>
      <c r="G4002" s="92"/>
      <c r="H4002" s="18"/>
      <c r="I4002" s="18"/>
      <c r="J4002" s="92"/>
      <c r="K4002" s="92"/>
    </row>
    <row r="4003" spans="1:11" ht="15" customHeight="1">
      <c r="A4003" s="90"/>
      <c r="B4003" s="90"/>
      <c r="C4003" s="90"/>
      <c r="D4003" s="90"/>
      <c r="E4003" s="18"/>
      <c r="F4003" s="18"/>
      <c r="G4003" s="92"/>
      <c r="H4003" s="18"/>
      <c r="I4003" s="18"/>
      <c r="J4003" s="92"/>
      <c r="K4003" s="92"/>
    </row>
    <row r="4004" spans="1:11" ht="15" customHeight="1">
      <c r="A4004" s="90"/>
      <c r="B4004" s="90"/>
      <c r="C4004" s="90"/>
      <c r="D4004" s="90"/>
      <c r="E4004" s="18"/>
      <c r="F4004" s="18"/>
      <c r="G4004" s="92"/>
      <c r="H4004" s="18"/>
      <c r="I4004" s="18"/>
      <c r="J4004" s="92"/>
      <c r="K4004" s="92"/>
    </row>
    <row r="4005" spans="1:11" ht="15" customHeight="1">
      <c r="A4005" s="90"/>
      <c r="B4005" s="90"/>
      <c r="C4005" s="90"/>
      <c r="D4005" s="90"/>
      <c r="E4005" s="18"/>
      <c r="F4005" s="18"/>
      <c r="G4005" s="92"/>
      <c r="H4005" s="18"/>
      <c r="I4005" s="18"/>
      <c r="J4005" s="92"/>
      <c r="K4005" s="92"/>
    </row>
    <row r="4006" spans="1:11" ht="15" customHeight="1">
      <c r="A4006" s="90"/>
      <c r="B4006" s="90"/>
      <c r="C4006" s="90"/>
      <c r="D4006" s="90"/>
      <c r="E4006" s="18"/>
      <c r="F4006" s="18"/>
      <c r="G4006" s="92"/>
      <c r="H4006" s="18"/>
      <c r="I4006" s="18"/>
      <c r="J4006" s="92"/>
      <c r="K4006" s="92"/>
    </row>
    <row r="4007" spans="1:11" ht="15" customHeight="1">
      <c r="A4007" s="90"/>
      <c r="B4007" s="90"/>
      <c r="C4007" s="90"/>
      <c r="D4007" s="90"/>
      <c r="E4007" s="18"/>
      <c r="F4007" s="18"/>
      <c r="G4007" s="92"/>
      <c r="H4007" s="18"/>
      <c r="I4007" s="18"/>
      <c r="J4007" s="92"/>
      <c r="K4007" s="92"/>
    </row>
    <row r="4008" spans="1:11" ht="15" customHeight="1">
      <c r="A4008" s="90"/>
      <c r="B4008" s="90"/>
      <c r="C4008" s="90"/>
      <c r="D4008" s="90"/>
      <c r="E4008" s="18"/>
      <c r="F4008" s="18"/>
      <c r="G4008" s="92"/>
      <c r="H4008" s="18"/>
      <c r="I4008" s="18"/>
      <c r="J4008" s="92"/>
      <c r="K4008" s="92"/>
    </row>
    <row r="4009" spans="1:11" ht="15" customHeight="1">
      <c r="A4009" s="90"/>
      <c r="B4009" s="90"/>
      <c r="C4009" s="90"/>
      <c r="D4009" s="90"/>
      <c r="E4009" s="18"/>
      <c r="F4009" s="92"/>
      <c r="G4009" s="92"/>
      <c r="H4009" s="91"/>
      <c r="I4009" s="92"/>
      <c r="J4009" s="92"/>
      <c r="K4009" s="92"/>
    </row>
    <row r="4010" spans="1:11" ht="15" customHeight="1">
      <c r="A4010" s="90"/>
      <c r="B4010" s="90"/>
      <c r="C4010" s="90"/>
      <c r="D4010" s="90"/>
      <c r="E4010" s="18"/>
      <c r="F4010" s="18"/>
      <c r="G4010" s="92"/>
      <c r="H4010" s="18"/>
      <c r="I4010" s="18"/>
      <c r="J4010" s="92"/>
      <c r="K4010" s="92"/>
    </row>
    <row r="4011" spans="1:11" ht="15" customHeight="1">
      <c r="A4011" s="90"/>
      <c r="B4011" s="90"/>
      <c r="C4011" s="90"/>
      <c r="D4011" s="90"/>
      <c r="E4011" s="18"/>
      <c r="F4011" s="18"/>
      <c r="G4011" s="92"/>
      <c r="H4011" s="18"/>
      <c r="I4011" s="18"/>
      <c r="J4011" s="92"/>
      <c r="K4011" s="92"/>
    </row>
    <row r="4012" spans="1:11" ht="15" customHeight="1">
      <c r="A4012" s="90"/>
      <c r="B4012" s="90"/>
      <c r="C4012" s="90"/>
      <c r="D4012" s="90"/>
      <c r="E4012" s="18"/>
      <c r="F4012" s="18"/>
      <c r="G4012" s="92"/>
      <c r="H4012" s="18"/>
      <c r="I4012" s="18"/>
      <c r="J4012" s="92"/>
      <c r="K4012" s="92"/>
    </row>
    <row r="4013" spans="1:11" ht="15" customHeight="1">
      <c r="A4013" s="90"/>
      <c r="B4013" s="90"/>
      <c r="C4013" s="90"/>
      <c r="D4013" s="90"/>
      <c r="E4013" s="18"/>
      <c r="F4013" s="18"/>
      <c r="G4013" s="92"/>
      <c r="H4013" s="18"/>
      <c r="I4013" s="18"/>
      <c r="J4013" s="92"/>
      <c r="K4013" s="92"/>
    </row>
    <row r="4014" spans="1:11" ht="15" customHeight="1">
      <c r="A4014" s="90"/>
      <c r="B4014" s="90"/>
      <c r="C4014" s="90"/>
      <c r="D4014" s="90"/>
      <c r="E4014" s="18"/>
      <c r="F4014" s="18"/>
      <c r="G4014" s="92"/>
      <c r="H4014" s="18"/>
      <c r="I4014" s="18"/>
      <c r="J4014" s="92"/>
      <c r="K4014" s="92"/>
    </row>
    <row r="4015" spans="1:11" ht="15" customHeight="1">
      <c r="A4015" s="90"/>
      <c r="B4015" s="90"/>
      <c r="C4015" s="90"/>
      <c r="D4015" s="90"/>
      <c r="E4015" s="18"/>
      <c r="F4015" s="18"/>
      <c r="G4015" s="92"/>
      <c r="H4015" s="18"/>
      <c r="I4015" s="18"/>
      <c r="J4015" s="92"/>
      <c r="K4015" s="92"/>
    </row>
    <row r="4016" spans="1:11" ht="15" customHeight="1">
      <c r="A4016" s="90"/>
      <c r="B4016" s="90"/>
      <c r="C4016" s="90"/>
      <c r="D4016" s="90"/>
      <c r="E4016" s="18"/>
      <c r="F4016" s="18"/>
      <c r="G4016" s="92"/>
      <c r="H4016" s="18"/>
      <c r="I4016" s="18"/>
      <c r="J4016" s="92"/>
      <c r="K4016" s="92"/>
    </row>
    <row r="4017" spans="1:11" ht="15" customHeight="1">
      <c r="A4017" s="90"/>
      <c r="B4017" s="90"/>
      <c r="C4017" s="90"/>
      <c r="D4017" s="90"/>
      <c r="E4017" s="18"/>
      <c r="F4017" s="18"/>
      <c r="G4017" s="92"/>
      <c r="H4017" s="18"/>
      <c r="I4017" s="18"/>
      <c r="J4017" s="92"/>
      <c r="K4017" s="92"/>
    </row>
    <row r="4018" spans="1:11" ht="15" customHeight="1">
      <c r="A4018" s="90"/>
      <c r="B4018" s="90"/>
      <c r="C4018" s="90"/>
      <c r="D4018" s="90"/>
      <c r="E4018" s="18"/>
      <c r="F4018" s="18"/>
      <c r="G4018" s="92"/>
      <c r="H4018" s="18"/>
      <c r="I4018" s="18"/>
      <c r="J4018" s="92"/>
      <c r="K4018" s="92"/>
    </row>
    <row r="4019" spans="1:11" ht="15" customHeight="1">
      <c r="A4019" s="90"/>
      <c r="B4019" s="90"/>
      <c r="C4019" s="90"/>
      <c r="D4019" s="90"/>
      <c r="E4019" s="18"/>
      <c r="F4019" s="18"/>
      <c r="G4019" s="92"/>
      <c r="H4019" s="18"/>
      <c r="I4019" s="18"/>
      <c r="J4019" s="92"/>
      <c r="K4019" s="92"/>
    </row>
    <row r="4020" spans="1:11" ht="15" customHeight="1">
      <c r="A4020" s="90"/>
      <c r="B4020" s="90"/>
      <c r="C4020" s="90"/>
      <c r="D4020" s="90"/>
      <c r="E4020" s="18"/>
      <c r="F4020" s="18"/>
      <c r="G4020" s="92"/>
      <c r="H4020" s="18"/>
      <c r="I4020" s="18"/>
      <c r="J4020" s="92"/>
      <c r="K4020" s="92"/>
    </row>
    <row r="4021" spans="1:11" ht="15" customHeight="1">
      <c r="A4021" s="90"/>
      <c r="B4021" s="90"/>
      <c r="C4021" s="90"/>
      <c r="D4021" s="90"/>
      <c r="E4021" s="18"/>
      <c r="F4021" s="92"/>
      <c r="G4021" s="92"/>
      <c r="H4021" s="91"/>
      <c r="I4021" s="92"/>
      <c r="J4021" s="92"/>
      <c r="K4021" s="92"/>
    </row>
    <row r="4022" spans="1:11" ht="15" customHeight="1">
      <c r="A4022" s="90"/>
      <c r="B4022" s="90"/>
      <c r="C4022" s="90"/>
      <c r="D4022" s="90"/>
      <c r="E4022" s="18"/>
      <c r="F4022" s="18"/>
      <c r="G4022" s="92"/>
      <c r="H4022" s="18"/>
      <c r="I4022" s="18"/>
      <c r="J4022" s="92"/>
      <c r="K4022" s="92"/>
    </row>
    <row r="4023" spans="1:11" ht="15" customHeight="1">
      <c r="A4023" s="90"/>
      <c r="B4023" s="90"/>
      <c r="C4023" s="90"/>
      <c r="D4023" s="90"/>
      <c r="E4023" s="18"/>
      <c r="F4023" s="18"/>
      <c r="G4023" s="92"/>
      <c r="H4023" s="18"/>
      <c r="I4023" s="18"/>
      <c r="J4023" s="92"/>
      <c r="K4023" s="92"/>
    </row>
    <row r="4024" spans="1:11" ht="15" customHeight="1">
      <c r="A4024" s="90"/>
      <c r="B4024" s="90"/>
      <c r="C4024" s="90"/>
      <c r="D4024" s="90"/>
      <c r="E4024" s="18"/>
      <c r="F4024" s="18"/>
      <c r="G4024" s="92"/>
      <c r="H4024" s="18"/>
      <c r="I4024" s="18"/>
      <c r="J4024" s="92"/>
      <c r="K4024" s="92"/>
    </row>
    <row r="4025" spans="1:11" ht="15" customHeight="1">
      <c r="A4025" s="90"/>
      <c r="B4025" s="90"/>
      <c r="C4025" s="90"/>
      <c r="D4025" s="90"/>
      <c r="E4025" s="18"/>
      <c r="F4025" s="18"/>
      <c r="G4025" s="92"/>
      <c r="H4025" s="18"/>
      <c r="I4025" s="18"/>
      <c r="J4025" s="92"/>
      <c r="K4025" s="92"/>
    </row>
    <row r="4026" spans="1:11" ht="15" customHeight="1">
      <c r="A4026" s="90"/>
      <c r="B4026" s="90"/>
      <c r="C4026" s="90"/>
      <c r="D4026" s="90"/>
      <c r="E4026" s="18"/>
      <c r="F4026" s="18"/>
      <c r="G4026" s="92"/>
      <c r="H4026" s="18"/>
      <c r="I4026" s="18"/>
      <c r="J4026" s="92"/>
      <c r="K4026" s="92"/>
    </row>
    <row r="4027" spans="1:11" ht="15" customHeight="1">
      <c r="A4027" s="90"/>
      <c r="B4027" s="90"/>
      <c r="C4027" s="90"/>
      <c r="D4027" s="90"/>
      <c r="E4027" s="18"/>
      <c r="F4027" s="18"/>
      <c r="G4027" s="92"/>
      <c r="H4027" s="18"/>
      <c r="I4027" s="18"/>
      <c r="J4027" s="92"/>
      <c r="K4027" s="92"/>
    </row>
    <row r="4028" spans="1:11" ht="15" customHeight="1">
      <c r="A4028" s="90"/>
      <c r="B4028" s="90"/>
      <c r="C4028" s="90"/>
      <c r="D4028" s="90"/>
      <c r="E4028" s="18"/>
      <c r="F4028" s="18"/>
      <c r="G4028" s="92"/>
      <c r="H4028" s="18"/>
      <c r="I4028" s="18"/>
      <c r="J4028" s="92"/>
      <c r="K4028" s="92"/>
    </row>
    <row r="4029" spans="1:11" ht="15" customHeight="1">
      <c r="A4029" s="90"/>
      <c r="B4029" s="90"/>
      <c r="C4029" s="90"/>
      <c r="D4029" s="90"/>
      <c r="E4029" s="18"/>
      <c r="F4029" s="18"/>
      <c r="G4029" s="92"/>
      <c r="H4029" s="18"/>
      <c r="I4029" s="18"/>
      <c r="J4029" s="92"/>
      <c r="K4029" s="92"/>
    </row>
    <row r="4030" spans="1:11" ht="15" customHeight="1">
      <c r="A4030" s="90"/>
      <c r="B4030" s="90"/>
      <c r="C4030" s="90"/>
      <c r="D4030" s="90"/>
      <c r="E4030" s="18"/>
      <c r="F4030" s="18"/>
      <c r="G4030" s="92"/>
      <c r="H4030" s="18"/>
      <c r="I4030" s="18"/>
      <c r="J4030" s="92"/>
      <c r="K4030" s="92"/>
    </row>
    <row r="4031" spans="1:11" ht="15" customHeight="1">
      <c r="A4031" s="90"/>
      <c r="B4031" s="90"/>
      <c r="C4031" s="90"/>
      <c r="D4031" s="90"/>
      <c r="E4031" s="18"/>
      <c r="F4031" s="18"/>
      <c r="G4031" s="92"/>
      <c r="H4031" s="18"/>
      <c r="I4031" s="18"/>
      <c r="J4031" s="92"/>
      <c r="K4031" s="92"/>
    </row>
    <row r="4032" spans="1:11" ht="15" customHeight="1">
      <c r="A4032" s="90"/>
      <c r="B4032" s="90"/>
      <c r="C4032" s="90"/>
      <c r="D4032" s="90"/>
      <c r="E4032" s="18"/>
      <c r="F4032" s="18"/>
      <c r="G4032" s="92"/>
      <c r="H4032" s="18"/>
      <c r="I4032" s="18"/>
      <c r="J4032" s="92"/>
      <c r="K4032" s="92"/>
    </row>
    <row r="4033" spans="1:11" ht="15" customHeight="1">
      <c r="A4033" s="90"/>
      <c r="B4033" s="90"/>
      <c r="C4033" s="90"/>
      <c r="D4033" s="90"/>
      <c r="E4033" s="18"/>
      <c r="F4033" s="18"/>
      <c r="G4033" s="92"/>
      <c r="H4033" s="18"/>
      <c r="I4033" s="18"/>
      <c r="J4033" s="92"/>
      <c r="K4033" s="92"/>
    </row>
    <row r="4034" spans="1:11" ht="15" customHeight="1">
      <c r="A4034" s="90"/>
      <c r="B4034" s="90"/>
      <c r="C4034" s="90"/>
      <c r="D4034" s="90"/>
      <c r="E4034" s="18"/>
      <c r="F4034" s="18"/>
      <c r="G4034" s="92"/>
      <c r="H4034" s="18"/>
      <c r="I4034" s="18"/>
      <c r="J4034" s="92"/>
      <c r="K4034" s="92"/>
    </row>
    <row r="4035" spans="1:11" ht="15" customHeight="1">
      <c r="A4035" s="90"/>
      <c r="B4035" s="90"/>
      <c r="C4035" s="90"/>
      <c r="D4035" s="90"/>
      <c r="E4035" s="18"/>
      <c r="F4035" s="92"/>
      <c r="G4035" s="92"/>
      <c r="H4035" s="91"/>
      <c r="I4035" s="92"/>
      <c r="J4035" s="92"/>
      <c r="K4035" s="92"/>
    </row>
    <row r="4036" spans="1:11" ht="15" customHeight="1">
      <c r="A4036" s="90"/>
      <c r="B4036" s="90"/>
      <c r="C4036" s="90"/>
      <c r="D4036" s="90"/>
      <c r="E4036" s="18"/>
      <c r="F4036" s="18"/>
      <c r="G4036" s="92"/>
      <c r="H4036" s="18"/>
      <c r="I4036" s="18"/>
      <c r="J4036" s="92"/>
      <c r="K4036" s="92"/>
    </row>
    <row r="4037" spans="1:11" ht="15" customHeight="1">
      <c r="A4037" s="90"/>
      <c r="B4037" s="90"/>
      <c r="C4037" s="90"/>
      <c r="D4037" s="90"/>
      <c r="E4037" s="18"/>
      <c r="F4037" s="18"/>
      <c r="G4037" s="92"/>
      <c r="H4037" s="18"/>
      <c r="I4037" s="18"/>
      <c r="J4037" s="92"/>
      <c r="K4037" s="92"/>
    </row>
    <row r="4038" spans="1:11" ht="15" customHeight="1">
      <c r="A4038" s="90"/>
      <c r="B4038" s="90"/>
      <c r="C4038" s="90"/>
      <c r="D4038" s="90"/>
      <c r="E4038" s="18"/>
      <c r="F4038" s="18"/>
      <c r="G4038" s="92"/>
      <c r="H4038" s="18"/>
      <c r="I4038" s="18"/>
      <c r="J4038" s="92"/>
      <c r="K4038" s="92"/>
    </row>
    <row r="4039" spans="1:11" ht="15" customHeight="1">
      <c r="A4039" s="90"/>
      <c r="B4039" s="90"/>
      <c r="C4039" s="90"/>
      <c r="D4039" s="90"/>
      <c r="E4039" s="18"/>
      <c r="F4039" s="18"/>
      <c r="G4039" s="92"/>
      <c r="H4039" s="18"/>
      <c r="I4039" s="18"/>
      <c r="J4039" s="92"/>
      <c r="K4039" s="92"/>
    </row>
    <row r="4040" spans="1:11" ht="15" customHeight="1">
      <c r="A4040" s="90"/>
      <c r="B4040" s="90"/>
      <c r="C4040" s="90"/>
      <c r="D4040" s="90"/>
      <c r="E4040" s="18"/>
      <c r="F4040" s="18"/>
      <c r="G4040" s="92"/>
      <c r="H4040" s="18"/>
      <c r="I4040" s="18"/>
      <c r="J4040" s="92"/>
      <c r="K4040" s="92"/>
    </row>
    <row r="4041" spans="1:11" ht="15" customHeight="1">
      <c r="A4041" s="90"/>
      <c r="B4041" s="90"/>
      <c r="C4041" s="90"/>
      <c r="D4041" s="90"/>
      <c r="E4041" s="18"/>
      <c r="F4041" s="18"/>
      <c r="G4041" s="92"/>
      <c r="H4041" s="18"/>
      <c r="I4041" s="18"/>
      <c r="J4041" s="92"/>
      <c r="K4041" s="92"/>
    </row>
    <row r="4042" spans="1:11" ht="15" customHeight="1">
      <c r="A4042" s="90"/>
      <c r="B4042" s="90"/>
      <c r="C4042" s="90"/>
      <c r="D4042" s="90"/>
      <c r="E4042" s="18"/>
      <c r="F4042" s="18"/>
      <c r="G4042" s="92"/>
      <c r="H4042" s="18"/>
      <c r="I4042" s="18"/>
      <c r="J4042" s="92"/>
      <c r="K4042" s="92"/>
    </row>
    <row r="4043" spans="1:11" ht="15" customHeight="1">
      <c r="A4043" s="90"/>
      <c r="B4043" s="90"/>
      <c r="C4043" s="90"/>
      <c r="D4043" s="90"/>
      <c r="E4043" s="18"/>
      <c r="F4043" s="18"/>
      <c r="G4043" s="92"/>
      <c r="H4043" s="18"/>
      <c r="I4043" s="18"/>
      <c r="J4043" s="92"/>
      <c r="K4043" s="92"/>
    </row>
    <row r="4044" spans="1:11" ht="15" customHeight="1">
      <c r="A4044" s="90"/>
      <c r="B4044" s="90"/>
      <c r="C4044" s="90"/>
      <c r="D4044" s="90"/>
      <c r="E4044" s="18"/>
      <c r="F4044" s="18"/>
      <c r="G4044" s="92"/>
      <c r="H4044" s="18"/>
      <c r="I4044" s="18"/>
      <c r="J4044" s="92"/>
      <c r="K4044" s="92"/>
    </row>
    <row r="4045" spans="1:11" ht="15" customHeight="1">
      <c r="A4045" s="90"/>
      <c r="B4045" s="90"/>
      <c r="C4045" s="90"/>
      <c r="D4045" s="90"/>
      <c r="E4045" s="18"/>
      <c r="F4045" s="18"/>
      <c r="G4045" s="92"/>
      <c r="H4045" s="18"/>
      <c r="I4045" s="18"/>
      <c r="J4045" s="92"/>
      <c r="K4045" s="92"/>
    </row>
    <row r="4046" spans="1:11" ht="15" customHeight="1">
      <c r="A4046" s="90"/>
      <c r="B4046" s="90"/>
      <c r="C4046" s="90"/>
      <c r="D4046" s="90"/>
      <c r="E4046" s="18"/>
      <c r="F4046" s="18"/>
      <c r="G4046" s="92"/>
      <c r="H4046" s="18"/>
      <c r="I4046" s="18"/>
      <c r="J4046" s="92"/>
      <c r="K4046" s="92"/>
    </row>
    <row r="4047" spans="1:11" ht="15" customHeight="1">
      <c r="A4047" s="90"/>
      <c r="B4047" s="90"/>
      <c r="C4047" s="90"/>
      <c r="D4047" s="90"/>
      <c r="E4047" s="18"/>
      <c r="F4047" s="18"/>
      <c r="G4047" s="92"/>
      <c r="H4047" s="18"/>
      <c r="I4047" s="18"/>
      <c r="J4047" s="92"/>
      <c r="K4047" s="92"/>
    </row>
    <row r="4048" spans="1:11" ht="15" customHeight="1">
      <c r="A4048" s="90"/>
      <c r="B4048" s="90"/>
      <c r="C4048" s="90"/>
      <c r="D4048" s="90"/>
      <c r="E4048" s="18"/>
      <c r="F4048" s="18"/>
      <c r="G4048" s="92"/>
      <c r="H4048" s="18"/>
      <c r="I4048" s="18"/>
      <c r="J4048" s="92"/>
      <c r="K4048" s="92"/>
    </row>
    <row r="4049" spans="1:11" ht="15" customHeight="1">
      <c r="A4049" s="90"/>
      <c r="B4049" s="90"/>
      <c r="C4049" s="90"/>
      <c r="D4049" s="90"/>
      <c r="E4049" s="18"/>
      <c r="F4049" s="92"/>
      <c r="G4049" s="92"/>
      <c r="H4049" s="91"/>
      <c r="I4049" s="92"/>
      <c r="J4049" s="92"/>
      <c r="K4049" s="92"/>
    </row>
    <row r="4050" spans="1:11" ht="15" customHeight="1">
      <c r="A4050" s="90"/>
      <c r="B4050" s="90"/>
      <c r="C4050" s="90"/>
      <c r="D4050" s="90"/>
      <c r="E4050" s="18"/>
      <c r="F4050" s="18"/>
      <c r="G4050" s="92"/>
      <c r="H4050" s="18"/>
      <c r="I4050" s="18"/>
      <c r="J4050" s="92"/>
      <c r="K4050" s="92"/>
    </row>
    <row r="4051" spans="1:11" ht="15" customHeight="1">
      <c r="A4051" s="90"/>
      <c r="B4051" s="90"/>
      <c r="C4051" s="90"/>
      <c r="D4051" s="90"/>
      <c r="E4051" s="18"/>
      <c r="F4051" s="18"/>
      <c r="G4051" s="92"/>
      <c r="H4051" s="18"/>
      <c r="I4051" s="18"/>
      <c r="J4051" s="92"/>
      <c r="K4051" s="92"/>
    </row>
    <row r="4052" spans="1:11" ht="15" customHeight="1">
      <c r="A4052" s="90"/>
      <c r="B4052" s="90"/>
      <c r="C4052" s="90"/>
      <c r="D4052" s="90"/>
      <c r="E4052" s="18"/>
      <c r="F4052" s="18"/>
      <c r="G4052" s="92"/>
      <c r="H4052" s="18"/>
      <c r="I4052" s="18"/>
      <c r="J4052" s="92"/>
      <c r="K4052" s="92"/>
    </row>
    <row r="4053" spans="1:11" ht="15" customHeight="1">
      <c r="A4053" s="90"/>
      <c r="B4053" s="90"/>
      <c r="C4053" s="90"/>
      <c r="D4053" s="90"/>
      <c r="E4053" s="18"/>
      <c r="F4053" s="18"/>
      <c r="G4053" s="92"/>
      <c r="H4053" s="18"/>
      <c r="I4053" s="18"/>
      <c r="J4053" s="92"/>
      <c r="K4053" s="92"/>
    </row>
    <row r="4054" spans="1:11" ht="15" customHeight="1">
      <c r="A4054" s="90"/>
      <c r="B4054" s="90"/>
      <c r="C4054" s="90"/>
      <c r="D4054" s="90"/>
      <c r="E4054" s="18"/>
      <c r="F4054" s="18"/>
      <c r="G4054" s="92"/>
      <c r="H4054" s="18"/>
      <c r="I4054" s="18"/>
      <c r="J4054" s="92"/>
      <c r="K4054" s="92"/>
    </row>
    <row r="4055" spans="1:11" ht="15" customHeight="1">
      <c r="A4055" s="90"/>
      <c r="B4055" s="90"/>
      <c r="C4055" s="90"/>
      <c r="D4055" s="90"/>
      <c r="E4055" s="18"/>
      <c r="F4055" s="18"/>
      <c r="G4055" s="92"/>
      <c r="H4055" s="18"/>
      <c r="I4055" s="18"/>
      <c r="J4055" s="92"/>
      <c r="K4055" s="92"/>
    </row>
    <row r="4056" spans="1:11" ht="15" customHeight="1">
      <c r="A4056" s="90"/>
      <c r="B4056" s="90"/>
      <c r="C4056" s="90"/>
      <c r="D4056" s="90"/>
      <c r="E4056" s="18"/>
      <c r="F4056" s="18"/>
      <c r="G4056" s="92"/>
      <c r="H4056" s="18"/>
      <c r="I4056" s="18"/>
      <c r="J4056" s="92"/>
      <c r="K4056" s="92"/>
    </row>
    <row r="4057" spans="1:11" ht="15" customHeight="1">
      <c r="A4057" s="90"/>
      <c r="B4057" s="90"/>
      <c r="C4057" s="90"/>
      <c r="D4057" s="90"/>
      <c r="E4057" s="18"/>
      <c r="F4057" s="18"/>
      <c r="G4057" s="92"/>
      <c r="H4057" s="18"/>
      <c r="I4057" s="18"/>
      <c r="J4057" s="92"/>
      <c r="K4057" s="92"/>
    </row>
    <row r="4058" spans="1:11" ht="15" customHeight="1">
      <c r="A4058" s="90"/>
      <c r="B4058" s="90"/>
      <c r="C4058" s="90"/>
      <c r="D4058" s="90"/>
      <c r="E4058" s="18"/>
      <c r="F4058" s="18"/>
      <c r="G4058" s="92"/>
      <c r="H4058" s="18"/>
      <c r="I4058" s="18"/>
      <c r="J4058" s="92"/>
      <c r="K4058" s="92"/>
    </row>
    <row r="4059" spans="1:11" ht="15" customHeight="1">
      <c r="A4059" s="90"/>
      <c r="B4059" s="90"/>
      <c r="C4059" s="90"/>
      <c r="D4059" s="90"/>
      <c r="E4059" s="18"/>
      <c r="F4059" s="18"/>
      <c r="G4059" s="92"/>
      <c r="H4059" s="18"/>
      <c r="I4059" s="18"/>
      <c r="J4059" s="92"/>
      <c r="K4059" s="92"/>
    </row>
    <row r="4060" spans="1:11" ht="15" customHeight="1">
      <c r="A4060" s="90"/>
      <c r="B4060" s="90"/>
      <c r="C4060" s="90"/>
      <c r="D4060" s="90"/>
      <c r="E4060" s="18"/>
      <c r="F4060" s="18"/>
      <c r="G4060" s="92"/>
      <c r="H4060" s="18"/>
      <c r="I4060" s="18"/>
      <c r="J4060" s="92"/>
      <c r="K4060" s="92"/>
    </row>
    <row r="4061" spans="1:11" ht="15" customHeight="1">
      <c r="A4061" s="90"/>
      <c r="B4061" s="90"/>
      <c r="C4061" s="90"/>
      <c r="D4061" s="90"/>
      <c r="E4061" s="18"/>
      <c r="F4061" s="18"/>
      <c r="G4061" s="92"/>
      <c r="H4061" s="18"/>
      <c r="I4061" s="18"/>
      <c r="J4061" s="92"/>
      <c r="K4061" s="92"/>
    </row>
    <row r="4062" spans="1:11" ht="15" customHeight="1">
      <c r="A4062" s="90"/>
      <c r="B4062" s="90"/>
      <c r="C4062" s="90"/>
      <c r="D4062" s="90"/>
      <c r="E4062" s="18"/>
      <c r="F4062" s="18"/>
      <c r="G4062" s="92"/>
      <c r="H4062" s="18"/>
      <c r="I4062" s="18"/>
      <c r="J4062" s="92"/>
      <c r="K4062" s="92"/>
    </row>
    <row r="4063" spans="1:11" ht="15" customHeight="1">
      <c r="A4063" s="90"/>
      <c r="B4063" s="90"/>
      <c r="C4063" s="90"/>
      <c r="D4063" s="90"/>
      <c r="E4063" s="18"/>
      <c r="F4063" s="92"/>
      <c r="G4063" s="92"/>
      <c r="H4063" s="91"/>
      <c r="I4063" s="92"/>
      <c r="J4063" s="92"/>
      <c r="K4063" s="92"/>
    </row>
    <row r="4064" spans="1:11" ht="15" customHeight="1">
      <c r="A4064" s="90"/>
      <c r="B4064" s="90"/>
      <c r="C4064" s="90"/>
      <c r="D4064" s="90"/>
      <c r="E4064" s="18"/>
      <c r="F4064" s="18"/>
      <c r="G4064" s="92"/>
      <c r="H4064" s="18"/>
      <c r="I4064" s="18"/>
      <c r="J4064" s="92"/>
      <c r="K4064" s="92"/>
    </row>
    <row r="4065" spans="1:11" ht="15" customHeight="1">
      <c r="A4065" s="90"/>
      <c r="B4065" s="90"/>
      <c r="C4065" s="90"/>
      <c r="D4065" s="90"/>
      <c r="E4065" s="18"/>
      <c r="F4065" s="18"/>
      <c r="G4065" s="92"/>
      <c r="H4065" s="18"/>
      <c r="I4065" s="18"/>
      <c r="J4065" s="92"/>
      <c r="K4065" s="92"/>
    </row>
    <row r="4066" spans="1:11" ht="15" customHeight="1">
      <c r="A4066" s="90"/>
      <c r="B4066" s="90"/>
      <c r="C4066" s="90"/>
      <c r="D4066" s="90"/>
      <c r="E4066" s="18"/>
      <c r="F4066" s="18"/>
      <c r="G4066" s="92"/>
      <c r="H4066" s="18"/>
      <c r="I4066" s="18"/>
      <c r="J4066" s="92"/>
      <c r="K4066" s="92"/>
    </row>
    <row r="4067" spans="1:11" ht="15" customHeight="1">
      <c r="A4067" s="90"/>
      <c r="B4067" s="90"/>
      <c r="C4067" s="90"/>
      <c r="D4067" s="90"/>
      <c r="E4067" s="18"/>
      <c r="F4067" s="18"/>
      <c r="G4067" s="92"/>
      <c r="H4067" s="18"/>
      <c r="I4067" s="18"/>
      <c r="J4067" s="92"/>
      <c r="K4067" s="92"/>
    </row>
    <row r="4068" spans="1:11" ht="15" customHeight="1">
      <c r="A4068" s="90"/>
      <c r="B4068" s="90"/>
      <c r="C4068" s="90"/>
      <c r="D4068" s="90"/>
      <c r="E4068" s="18"/>
      <c r="F4068" s="18"/>
      <c r="G4068" s="92"/>
      <c r="H4068" s="18"/>
      <c r="I4068" s="18"/>
      <c r="J4068" s="92"/>
      <c r="K4068" s="92"/>
    </row>
    <row r="4069" spans="1:11" ht="15" customHeight="1">
      <c r="A4069" s="90"/>
      <c r="B4069" s="90"/>
      <c r="C4069" s="90"/>
      <c r="D4069" s="90"/>
      <c r="E4069" s="18"/>
      <c r="F4069" s="18"/>
      <c r="G4069" s="92"/>
      <c r="H4069" s="18"/>
      <c r="I4069" s="18"/>
      <c r="J4069" s="92"/>
      <c r="K4069" s="92"/>
    </row>
    <row r="4070" spans="1:11" ht="15" customHeight="1">
      <c r="A4070" s="90"/>
      <c r="B4070" s="90"/>
      <c r="C4070" s="90"/>
      <c r="D4070" s="90"/>
      <c r="E4070" s="18"/>
      <c r="F4070" s="18"/>
      <c r="G4070" s="92"/>
      <c r="H4070" s="18"/>
      <c r="I4070" s="18"/>
      <c r="J4070" s="92"/>
      <c r="K4070" s="92"/>
    </row>
    <row r="4071" spans="1:11" ht="15" customHeight="1">
      <c r="A4071" s="90"/>
      <c r="B4071" s="90"/>
      <c r="C4071" s="90"/>
      <c r="D4071" s="90"/>
      <c r="E4071" s="18"/>
      <c r="F4071" s="92"/>
      <c r="G4071" s="92"/>
      <c r="H4071" s="91"/>
      <c r="I4071" s="92"/>
      <c r="J4071" s="92"/>
      <c r="K4071" s="92"/>
    </row>
    <row r="4072" spans="1:11" ht="15" customHeight="1">
      <c r="A4072" s="90"/>
      <c r="B4072" s="90"/>
      <c r="C4072" s="90"/>
      <c r="D4072" s="90"/>
      <c r="E4072" s="18"/>
      <c r="F4072" s="18"/>
      <c r="G4072" s="92"/>
      <c r="H4072" s="18"/>
      <c r="I4072" s="18"/>
      <c r="J4072" s="92"/>
      <c r="K4072" s="92"/>
    </row>
    <row r="4073" spans="1:11" ht="15" customHeight="1">
      <c r="A4073" s="90"/>
      <c r="B4073" s="90"/>
      <c r="C4073" s="90"/>
      <c r="D4073" s="90"/>
      <c r="E4073" s="18"/>
      <c r="F4073" s="18"/>
      <c r="G4073" s="92"/>
      <c r="H4073" s="18"/>
      <c r="I4073" s="18"/>
      <c r="J4073" s="92"/>
      <c r="K4073" s="92"/>
    </row>
    <row r="4074" spans="1:11" ht="15" customHeight="1">
      <c r="A4074" s="90"/>
      <c r="B4074" s="90"/>
      <c r="C4074" s="90"/>
      <c r="D4074" s="90"/>
      <c r="E4074" s="18"/>
      <c r="F4074" s="18"/>
      <c r="G4074" s="92"/>
      <c r="H4074" s="18"/>
      <c r="I4074" s="18"/>
      <c r="J4074" s="92"/>
      <c r="K4074" s="92"/>
    </row>
    <row r="4075" spans="1:11" ht="15" customHeight="1">
      <c r="A4075" s="90"/>
      <c r="B4075" s="90"/>
      <c r="C4075" s="90"/>
      <c r="D4075" s="90"/>
      <c r="E4075" s="18"/>
      <c r="F4075" s="18"/>
      <c r="G4075" s="92"/>
      <c r="H4075" s="18"/>
      <c r="I4075" s="18"/>
      <c r="J4075" s="92"/>
      <c r="K4075" s="92"/>
    </row>
    <row r="4076" spans="1:11" ht="15" customHeight="1">
      <c r="A4076" s="90"/>
      <c r="B4076" s="90"/>
      <c r="C4076" s="90"/>
      <c r="D4076" s="90"/>
      <c r="E4076" s="18"/>
      <c r="F4076" s="18"/>
      <c r="G4076" s="92"/>
      <c r="H4076" s="18"/>
      <c r="I4076" s="18"/>
      <c r="J4076" s="92"/>
      <c r="K4076" s="92"/>
    </row>
    <row r="4077" spans="1:11" ht="15" customHeight="1">
      <c r="A4077" s="90"/>
      <c r="B4077" s="90"/>
      <c r="C4077" s="90"/>
      <c r="D4077" s="90"/>
      <c r="E4077" s="18"/>
      <c r="F4077" s="18"/>
      <c r="G4077" s="92"/>
      <c r="H4077" s="18"/>
      <c r="I4077" s="18"/>
      <c r="J4077" s="92"/>
      <c r="K4077" s="92"/>
    </row>
    <row r="4078" spans="1:11" ht="15" customHeight="1">
      <c r="A4078" s="90"/>
      <c r="B4078" s="90"/>
      <c r="C4078" s="90"/>
      <c r="D4078" s="90"/>
      <c r="E4078" s="18"/>
      <c r="F4078" s="18"/>
      <c r="G4078" s="92"/>
      <c r="H4078" s="18"/>
      <c r="I4078" s="18"/>
      <c r="J4078" s="92"/>
      <c r="K4078" s="92"/>
    </row>
    <row r="4079" spans="1:11" ht="15" customHeight="1">
      <c r="A4079" s="90"/>
      <c r="B4079" s="90"/>
      <c r="C4079" s="90"/>
      <c r="D4079" s="90"/>
      <c r="E4079" s="18"/>
      <c r="F4079" s="18"/>
      <c r="G4079" s="92"/>
      <c r="H4079" s="18"/>
      <c r="I4079" s="18"/>
      <c r="J4079" s="92"/>
      <c r="K4079" s="92"/>
    </row>
    <row r="4080" spans="1:11" ht="15" customHeight="1">
      <c r="A4080" s="90"/>
      <c r="B4080" s="90"/>
      <c r="C4080" s="90"/>
      <c r="D4080" s="90"/>
      <c r="E4080" s="18"/>
      <c r="F4080" s="18"/>
      <c r="G4080" s="92"/>
      <c r="H4080" s="18"/>
      <c r="I4080" s="18"/>
      <c r="J4080" s="92"/>
      <c r="K4080" s="92"/>
    </row>
    <row r="4081" spans="1:11" ht="15" customHeight="1">
      <c r="A4081" s="90"/>
      <c r="B4081" s="90"/>
      <c r="C4081" s="90"/>
      <c r="D4081" s="90"/>
      <c r="E4081" s="18"/>
      <c r="F4081" s="18"/>
      <c r="G4081" s="92"/>
      <c r="H4081" s="18"/>
      <c r="I4081" s="18"/>
      <c r="J4081" s="92"/>
      <c r="K4081" s="92"/>
    </row>
    <row r="4082" spans="1:11" ht="15" customHeight="1">
      <c r="A4082" s="90"/>
      <c r="B4082" s="90"/>
      <c r="C4082" s="90"/>
      <c r="D4082" s="90"/>
      <c r="E4082" s="18"/>
      <c r="F4082" s="92"/>
      <c r="G4082" s="92"/>
      <c r="H4082" s="91"/>
      <c r="I4082" s="92"/>
      <c r="J4082" s="92"/>
      <c r="K4082" s="92"/>
    </row>
    <row r="4083" spans="1:11" ht="15" customHeight="1">
      <c r="A4083" s="90"/>
      <c r="B4083" s="90"/>
      <c r="C4083" s="90"/>
      <c r="D4083" s="90"/>
      <c r="E4083" s="18"/>
      <c r="F4083" s="18"/>
      <c r="G4083" s="92"/>
      <c r="H4083" s="18"/>
      <c r="I4083" s="18"/>
      <c r="J4083" s="92"/>
      <c r="K4083" s="92"/>
    </row>
    <row r="4084" spans="1:11" ht="15" customHeight="1">
      <c r="A4084" s="90"/>
      <c r="B4084" s="90"/>
      <c r="C4084" s="90"/>
      <c r="D4084" s="90"/>
      <c r="E4084" s="18"/>
      <c r="F4084" s="18"/>
      <c r="G4084" s="92"/>
      <c r="H4084" s="18"/>
      <c r="I4084" s="18"/>
      <c r="J4084" s="92"/>
      <c r="K4084" s="92"/>
    </row>
    <row r="4085" spans="1:11" ht="15" customHeight="1">
      <c r="A4085" s="90"/>
      <c r="B4085" s="90"/>
      <c r="C4085" s="90"/>
      <c r="D4085" s="90"/>
      <c r="E4085" s="18"/>
      <c r="F4085" s="18"/>
      <c r="G4085" s="92"/>
      <c r="H4085" s="18"/>
      <c r="I4085" s="18"/>
      <c r="J4085" s="92"/>
      <c r="K4085" s="92"/>
    </row>
    <row r="4086" spans="1:11" ht="15" customHeight="1">
      <c r="A4086" s="90"/>
      <c r="B4086" s="90"/>
      <c r="C4086" s="90"/>
      <c r="D4086" s="90"/>
      <c r="E4086" s="18"/>
      <c r="F4086" s="18"/>
      <c r="G4086" s="92"/>
      <c r="H4086" s="18"/>
      <c r="I4086" s="18"/>
      <c r="J4086" s="92"/>
      <c r="K4086" s="92"/>
    </row>
    <row r="4087" spans="1:11" ht="15" customHeight="1">
      <c r="A4087" s="90"/>
      <c r="B4087" s="90"/>
      <c r="C4087" s="90"/>
      <c r="D4087" s="90"/>
      <c r="E4087" s="18"/>
      <c r="F4087" s="18"/>
      <c r="G4087" s="92"/>
      <c r="H4087" s="18"/>
      <c r="I4087" s="18"/>
      <c r="J4087" s="92"/>
      <c r="K4087" s="92"/>
    </row>
    <row r="4088" spans="1:11" ht="15" customHeight="1">
      <c r="A4088" s="90"/>
      <c r="B4088" s="90"/>
      <c r="C4088" s="90"/>
      <c r="D4088" s="90"/>
      <c r="E4088" s="18"/>
      <c r="F4088" s="18"/>
      <c r="G4088" s="92"/>
      <c r="H4088" s="18"/>
      <c r="I4088" s="18"/>
      <c r="J4088" s="92"/>
      <c r="K4088" s="92"/>
    </row>
    <row r="4089" spans="1:11" ht="15" customHeight="1">
      <c r="A4089" s="90"/>
      <c r="B4089" s="90"/>
      <c r="C4089" s="90"/>
      <c r="D4089" s="90"/>
      <c r="E4089" s="18"/>
      <c r="F4089" s="18"/>
      <c r="G4089" s="92"/>
      <c r="H4089" s="18"/>
      <c r="I4089" s="18"/>
      <c r="J4089" s="92"/>
      <c r="K4089" s="92"/>
    </row>
    <row r="4090" spans="1:11" ht="15" customHeight="1">
      <c r="A4090" s="90"/>
      <c r="B4090" s="90"/>
      <c r="C4090" s="90"/>
      <c r="D4090" s="90"/>
      <c r="E4090" s="18"/>
      <c r="F4090" s="92"/>
      <c r="G4090" s="92"/>
      <c r="H4090" s="91"/>
      <c r="I4090" s="92"/>
      <c r="J4090" s="92"/>
      <c r="K4090" s="92"/>
    </row>
    <row r="4091" spans="1:11" ht="15" customHeight="1">
      <c r="A4091" s="90"/>
      <c r="B4091" s="90"/>
      <c r="C4091" s="90"/>
      <c r="D4091" s="90"/>
      <c r="E4091" s="18"/>
      <c r="F4091" s="18"/>
      <c r="G4091" s="92"/>
      <c r="H4091" s="18"/>
      <c r="I4091" s="18"/>
      <c r="J4091" s="92"/>
      <c r="K4091" s="92"/>
    </row>
    <row r="4092" spans="1:11" ht="15" customHeight="1">
      <c r="A4092" s="90"/>
      <c r="B4092" s="90"/>
      <c r="C4092" s="90"/>
      <c r="D4092" s="90"/>
      <c r="E4092" s="18"/>
      <c r="F4092" s="18"/>
      <c r="G4092" s="92"/>
      <c r="H4092" s="18"/>
      <c r="I4092" s="18"/>
      <c r="J4092" s="92"/>
      <c r="K4092" s="92"/>
    </row>
    <row r="4093" spans="1:11" ht="15" customHeight="1">
      <c r="A4093" s="90"/>
      <c r="B4093" s="90"/>
      <c r="C4093" s="90"/>
      <c r="D4093" s="90"/>
      <c r="E4093" s="18"/>
      <c r="F4093" s="18"/>
      <c r="G4093" s="92"/>
      <c r="H4093" s="18"/>
      <c r="I4093" s="18"/>
      <c r="J4093" s="92"/>
      <c r="K4093" s="92"/>
    </row>
    <row r="4094" spans="1:11" ht="15" customHeight="1">
      <c r="A4094" s="90"/>
      <c r="B4094" s="90"/>
      <c r="C4094" s="90"/>
      <c r="D4094" s="90"/>
      <c r="E4094" s="18"/>
      <c r="F4094" s="18"/>
      <c r="G4094" s="92"/>
      <c r="H4094" s="18"/>
      <c r="I4094" s="18"/>
      <c r="J4094" s="92"/>
      <c r="K4094" s="92"/>
    </row>
    <row r="4095" spans="1:11" ht="15" customHeight="1">
      <c r="A4095" s="90"/>
      <c r="B4095" s="90"/>
      <c r="C4095" s="90"/>
      <c r="D4095" s="90"/>
      <c r="E4095" s="18"/>
      <c r="F4095" s="18"/>
      <c r="G4095" s="92"/>
      <c r="H4095" s="18"/>
      <c r="I4095" s="18"/>
      <c r="J4095" s="92"/>
      <c r="K4095" s="92"/>
    </row>
    <row r="4096" spans="1:11" ht="15" customHeight="1">
      <c r="A4096" s="90"/>
      <c r="B4096" s="90"/>
      <c r="C4096" s="90"/>
      <c r="D4096" s="90"/>
      <c r="E4096" s="18"/>
      <c r="F4096" s="18"/>
      <c r="G4096" s="92"/>
      <c r="H4096" s="18"/>
      <c r="I4096" s="18"/>
      <c r="J4096" s="92"/>
      <c r="K4096" s="92"/>
    </row>
    <row r="4097" spans="1:11" ht="15" customHeight="1">
      <c r="A4097" s="90"/>
      <c r="B4097" s="90"/>
      <c r="C4097" s="90"/>
      <c r="D4097" s="90"/>
      <c r="E4097" s="18"/>
      <c r="F4097" s="18"/>
      <c r="G4097" s="92"/>
      <c r="H4097" s="18"/>
      <c r="I4097" s="18"/>
      <c r="J4097" s="92"/>
      <c r="K4097" s="92"/>
    </row>
    <row r="4098" spans="1:11" ht="15" customHeight="1">
      <c r="A4098" s="90"/>
      <c r="B4098" s="90"/>
      <c r="C4098" s="90"/>
      <c r="D4098" s="90"/>
      <c r="E4098" s="18"/>
      <c r="F4098" s="18"/>
      <c r="G4098" s="92"/>
      <c r="H4098" s="18"/>
      <c r="I4098" s="18"/>
      <c r="J4098" s="92"/>
      <c r="K4098" s="92"/>
    </row>
    <row r="4099" spans="1:11" ht="15" customHeight="1">
      <c r="A4099" s="90"/>
      <c r="B4099" s="90"/>
      <c r="C4099" s="90"/>
      <c r="D4099" s="90"/>
      <c r="E4099" s="18"/>
      <c r="F4099" s="18"/>
      <c r="G4099" s="92"/>
      <c r="H4099" s="18"/>
      <c r="I4099" s="18"/>
      <c r="J4099" s="92"/>
      <c r="K4099" s="92"/>
    </row>
    <row r="4100" spans="1:11" ht="15" customHeight="1">
      <c r="A4100" s="90"/>
      <c r="B4100" s="90"/>
      <c r="C4100" s="90"/>
      <c r="D4100" s="90"/>
      <c r="E4100" s="18"/>
      <c r="F4100" s="18"/>
      <c r="G4100" s="92"/>
      <c r="H4100" s="18"/>
      <c r="I4100" s="18"/>
      <c r="J4100" s="92"/>
      <c r="K4100" s="92"/>
    </row>
    <row r="4101" spans="1:11" ht="15" customHeight="1">
      <c r="A4101" s="90"/>
      <c r="B4101" s="90"/>
      <c r="C4101" s="90"/>
      <c r="D4101" s="90"/>
      <c r="E4101" s="18"/>
      <c r="F4101" s="92"/>
      <c r="G4101" s="92"/>
      <c r="H4101" s="91"/>
      <c r="I4101" s="92"/>
      <c r="J4101" s="92"/>
      <c r="K4101" s="92"/>
    </row>
    <row r="4102" spans="1:11" ht="15" customHeight="1">
      <c r="A4102" s="90"/>
      <c r="B4102" s="90"/>
      <c r="C4102" s="90"/>
      <c r="D4102" s="90"/>
      <c r="E4102" s="18"/>
      <c r="F4102" s="18"/>
      <c r="G4102" s="92"/>
      <c r="H4102" s="18"/>
      <c r="I4102" s="18"/>
      <c r="J4102" s="92"/>
      <c r="K4102" s="92"/>
    </row>
    <row r="4103" spans="1:11" ht="15" customHeight="1">
      <c r="A4103" s="90"/>
      <c r="B4103" s="90"/>
      <c r="C4103" s="90"/>
      <c r="D4103" s="90"/>
      <c r="E4103" s="18"/>
      <c r="F4103" s="18"/>
      <c r="G4103" s="92"/>
      <c r="H4103" s="18"/>
      <c r="I4103" s="18"/>
      <c r="J4103" s="92"/>
      <c r="K4103" s="92"/>
    </row>
    <row r="4104" spans="1:11" ht="15" customHeight="1">
      <c r="A4104" s="90"/>
      <c r="B4104" s="90"/>
      <c r="C4104" s="90"/>
      <c r="D4104" s="90"/>
      <c r="E4104" s="18"/>
      <c r="F4104" s="18"/>
      <c r="G4104" s="92"/>
      <c r="H4104" s="18"/>
      <c r="I4104" s="18"/>
      <c r="J4104" s="92"/>
      <c r="K4104" s="92"/>
    </row>
    <row r="4105" spans="1:11" ht="15" customHeight="1">
      <c r="A4105" s="90"/>
      <c r="B4105" s="90"/>
      <c r="C4105" s="90"/>
      <c r="D4105" s="90"/>
      <c r="E4105" s="18"/>
      <c r="F4105" s="18"/>
      <c r="G4105" s="92"/>
      <c r="H4105" s="18"/>
      <c r="I4105" s="18"/>
      <c r="J4105" s="92"/>
      <c r="K4105" s="92"/>
    </row>
    <row r="4106" spans="1:11" ht="15" customHeight="1">
      <c r="A4106" s="90"/>
      <c r="B4106" s="90"/>
      <c r="C4106" s="90"/>
      <c r="D4106" s="90"/>
      <c r="E4106" s="18"/>
      <c r="F4106" s="18"/>
      <c r="G4106" s="92"/>
      <c r="H4106" s="18"/>
      <c r="I4106" s="18"/>
      <c r="J4106" s="92"/>
      <c r="K4106" s="92"/>
    </row>
    <row r="4107" spans="1:11" ht="15" customHeight="1">
      <c r="A4107" s="90"/>
      <c r="B4107" s="90"/>
      <c r="C4107" s="90"/>
      <c r="D4107" s="90"/>
      <c r="E4107" s="18"/>
      <c r="F4107" s="18"/>
      <c r="G4107" s="92"/>
      <c r="H4107" s="18"/>
      <c r="I4107" s="18"/>
      <c r="J4107" s="92"/>
      <c r="K4107" s="92"/>
    </row>
    <row r="4108" spans="1:11" ht="15" customHeight="1">
      <c r="A4108" s="90"/>
      <c r="B4108" s="90"/>
      <c r="C4108" s="90"/>
      <c r="D4108" s="90"/>
      <c r="E4108" s="18"/>
      <c r="F4108" s="18"/>
      <c r="G4108" s="92"/>
      <c r="H4108" s="18"/>
      <c r="I4108" s="18"/>
      <c r="J4108" s="92"/>
      <c r="K4108" s="92"/>
    </row>
    <row r="4109" spans="1:11" ht="15" customHeight="1">
      <c r="A4109" s="90"/>
      <c r="B4109" s="90"/>
      <c r="C4109" s="90"/>
      <c r="D4109" s="90"/>
      <c r="E4109" s="18"/>
      <c r="F4109" s="92"/>
      <c r="G4109" s="92"/>
      <c r="H4109" s="91"/>
      <c r="I4109" s="92"/>
      <c r="J4109" s="92"/>
      <c r="K4109" s="92"/>
    </row>
    <row r="4110" spans="1:11" ht="15" customHeight="1">
      <c r="A4110" s="90"/>
      <c r="B4110" s="90"/>
      <c r="C4110" s="90"/>
      <c r="D4110" s="90"/>
      <c r="E4110" s="18"/>
      <c r="F4110" s="18"/>
      <c r="G4110" s="92"/>
      <c r="H4110" s="18"/>
      <c r="I4110" s="18"/>
      <c r="J4110" s="92"/>
      <c r="K4110" s="92"/>
    </row>
    <row r="4111" spans="1:11" ht="15" customHeight="1">
      <c r="A4111" s="90"/>
      <c r="B4111" s="90"/>
      <c r="C4111" s="90"/>
      <c r="D4111" s="90"/>
      <c r="E4111" s="18"/>
      <c r="F4111" s="18"/>
      <c r="G4111" s="92"/>
      <c r="H4111" s="18"/>
      <c r="I4111" s="18"/>
      <c r="J4111" s="92"/>
      <c r="K4111" s="92"/>
    </row>
    <row r="4112" spans="1:11" ht="15" customHeight="1">
      <c r="A4112" s="90"/>
      <c r="B4112" s="90"/>
      <c r="C4112" s="90"/>
      <c r="D4112" s="90"/>
      <c r="E4112" s="18"/>
      <c r="F4112" s="18"/>
      <c r="G4112" s="92"/>
      <c r="H4112" s="18"/>
      <c r="I4112" s="18"/>
      <c r="J4112" s="92"/>
      <c r="K4112" s="92"/>
    </row>
    <row r="4113" spans="1:11" ht="15" customHeight="1">
      <c r="A4113" s="90"/>
      <c r="B4113" s="90"/>
      <c r="C4113" s="90"/>
      <c r="D4113" s="90"/>
      <c r="E4113" s="18"/>
      <c r="F4113" s="18"/>
      <c r="G4113" s="92"/>
      <c r="H4113" s="18"/>
      <c r="I4113" s="18"/>
      <c r="J4113" s="92"/>
      <c r="K4113" s="92"/>
    </row>
    <row r="4114" spans="1:11" ht="15" customHeight="1">
      <c r="A4114" s="90"/>
      <c r="B4114" s="90"/>
      <c r="C4114" s="90"/>
      <c r="D4114" s="90"/>
      <c r="E4114" s="18"/>
      <c r="F4114" s="18"/>
      <c r="G4114" s="92"/>
      <c r="H4114" s="18"/>
      <c r="I4114" s="18"/>
      <c r="J4114" s="92"/>
      <c r="K4114" s="92"/>
    </row>
    <row r="4115" spans="1:11" ht="15" customHeight="1">
      <c r="A4115" s="90"/>
      <c r="B4115" s="90"/>
      <c r="C4115" s="90"/>
      <c r="D4115" s="90"/>
      <c r="E4115" s="18"/>
      <c r="F4115" s="18"/>
      <c r="G4115" s="92"/>
      <c r="H4115" s="18"/>
      <c r="I4115" s="18"/>
      <c r="J4115" s="92"/>
      <c r="K4115" s="92"/>
    </row>
    <row r="4116" spans="1:11" ht="15" customHeight="1">
      <c r="A4116" s="90"/>
      <c r="B4116" s="90"/>
      <c r="C4116" s="90"/>
      <c r="D4116" s="90"/>
      <c r="E4116" s="18"/>
      <c r="F4116" s="18"/>
      <c r="G4116" s="92"/>
      <c r="H4116" s="18"/>
      <c r="I4116" s="18"/>
      <c r="J4116" s="92"/>
      <c r="K4116" s="92"/>
    </row>
    <row r="4117" spans="1:11" ht="15" customHeight="1">
      <c r="A4117" s="90"/>
      <c r="B4117" s="90"/>
      <c r="C4117" s="90"/>
      <c r="D4117" s="90"/>
      <c r="E4117" s="18"/>
      <c r="F4117" s="18"/>
      <c r="G4117" s="92"/>
      <c r="H4117" s="18"/>
      <c r="I4117" s="18"/>
      <c r="J4117" s="92"/>
      <c r="K4117" s="92"/>
    </row>
    <row r="4118" spans="1:11" ht="15" customHeight="1">
      <c r="A4118" s="90"/>
      <c r="B4118" s="90"/>
      <c r="C4118" s="90"/>
      <c r="D4118" s="90"/>
      <c r="E4118" s="18"/>
      <c r="F4118" s="18"/>
      <c r="G4118" s="92"/>
      <c r="H4118" s="18"/>
      <c r="I4118" s="18"/>
      <c r="J4118" s="92"/>
      <c r="K4118" s="92"/>
    </row>
    <row r="4119" spans="1:11" ht="15" customHeight="1">
      <c r="A4119" s="90"/>
      <c r="B4119" s="90"/>
      <c r="C4119" s="90"/>
      <c r="D4119" s="90"/>
      <c r="E4119" s="18"/>
      <c r="F4119" s="18"/>
      <c r="G4119" s="92"/>
      <c r="H4119" s="18"/>
      <c r="I4119" s="18"/>
      <c r="J4119" s="92"/>
      <c r="K4119" s="92"/>
    </row>
    <row r="4120" spans="1:11" ht="15" customHeight="1">
      <c r="A4120" s="90"/>
      <c r="B4120" s="90"/>
      <c r="C4120" s="90"/>
      <c r="D4120" s="90"/>
      <c r="E4120" s="18"/>
      <c r="F4120" s="92"/>
      <c r="G4120" s="92"/>
      <c r="H4120" s="91"/>
      <c r="I4120" s="92"/>
      <c r="J4120" s="92"/>
      <c r="K4120" s="92"/>
    </row>
    <row r="4121" spans="1:11" ht="15" customHeight="1">
      <c r="A4121" s="90"/>
      <c r="B4121" s="90"/>
      <c r="C4121" s="90"/>
      <c r="D4121" s="90"/>
      <c r="E4121" s="18"/>
      <c r="F4121" s="18"/>
      <c r="G4121" s="92"/>
      <c r="H4121" s="18"/>
      <c r="I4121" s="18"/>
      <c r="J4121" s="92"/>
      <c r="K4121" s="92"/>
    </row>
    <row r="4122" spans="1:11" ht="15" customHeight="1">
      <c r="A4122" s="90"/>
      <c r="B4122" s="90"/>
      <c r="C4122" s="90"/>
      <c r="D4122" s="90"/>
      <c r="E4122" s="18"/>
      <c r="F4122" s="18"/>
      <c r="G4122" s="92"/>
      <c r="H4122" s="18"/>
      <c r="I4122" s="18"/>
      <c r="J4122" s="92"/>
      <c r="K4122" s="92"/>
    </row>
    <row r="4123" spans="1:11" ht="15" customHeight="1">
      <c r="A4123" s="90"/>
      <c r="B4123" s="90"/>
      <c r="C4123" s="90"/>
      <c r="D4123" s="90"/>
      <c r="E4123" s="18"/>
      <c r="F4123" s="18"/>
      <c r="G4123" s="92"/>
      <c r="H4123" s="18"/>
      <c r="I4123" s="18"/>
      <c r="J4123" s="92"/>
      <c r="K4123" s="92"/>
    </row>
    <row r="4124" spans="1:11" ht="15" customHeight="1">
      <c r="A4124" s="90"/>
      <c r="B4124" s="90"/>
      <c r="C4124" s="90"/>
      <c r="D4124" s="90"/>
      <c r="E4124" s="18"/>
      <c r="F4124" s="18"/>
      <c r="G4124" s="92"/>
      <c r="H4124" s="18"/>
      <c r="I4124" s="18"/>
      <c r="J4124" s="92"/>
      <c r="K4124" s="92"/>
    </row>
    <row r="4125" spans="1:11" ht="15" customHeight="1">
      <c r="A4125" s="90"/>
      <c r="B4125" s="90"/>
      <c r="C4125" s="90"/>
      <c r="D4125" s="90"/>
      <c r="E4125" s="18"/>
      <c r="F4125" s="18"/>
      <c r="G4125" s="92"/>
      <c r="H4125" s="18"/>
      <c r="I4125" s="18"/>
      <c r="J4125" s="92"/>
      <c r="K4125" s="92"/>
    </row>
    <row r="4126" spans="1:11" ht="15" customHeight="1">
      <c r="A4126" s="90"/>
      <c r="B4126" s="90"/>
      <c r="C4126" s="90"/>
      <c r="D4126" s="90"/>
      <c r="E4126" s="18"/>
      <c r="F4126" s="18"/>
      <c r="G4126" s="92"/>
      <c r="H4126" s="18"/>
      <c r="I4126" s="18"/>
      <c r="J4126" s="92"/>
      <c r="K4126" s="92"/>
    </row>
    <row r="4127" spans="1:11" ht="15" customHeight="1">
      <c r="A4127" s="90"/>
      <c r="B4127" s="90"/>
      <c r="C4127" s="90"/>
      <c r="D4127" s="90"/>
      <c r="E4127" s="18"/>
      <c r="F4127" s="18"/>
      <c r="G4127" s="92"/>
      <c r="H4127" s="18"/>
      <c r="I4127" s="18"/>
      <c r="J4127" s="92"/>
      <c r="K4127" s="92"/>
    </row>
    <row r="4128" spans="1:11" ht="15" customHeight="1">
      <c r="A4128" s="90"/>
      <c r="B4128" s="90"/>
      <c r="C4128" s="90"/>
      <c r="D4128" s="90"/>
      <c r="E4128" s="18"/>
      <c r="F4128" s="18"/>
      <c r="G4128" s="92"/>
      <c r="H4128" s="18"/>
      <c r="I4128" s="18"/>
      <c r="J4128" s="92"/>
      <c r="K4128" s="92"/>
    </row>
    <row r="4129" spans="1:11" ht="15" customHeight="1">
      <c r="A4129" s="90"/>
      <c r="B4129" s="90"/>
      <c r="C4129" s="90"/>
      <c r="D4129" s="90"/>
      <c r="E4129" s="18"/>
      <c r="F4129" s="18"/>
      <c r="G4129" s="92"/>
      <c r="H4129" s="18"/>
      <c r="I4129" s="18"/>
      <c r="J4129" s="92"/>
      <c r="K4129" s="92"/>
    </row>
    <row r="4130" spans="1:11" ht="15" customHeight="1">
      <c r="A4130" s="90"/>
      <c r="B4130" s="90"/>
      <c r="C4130" s="90"/>
      <c r="D4130" s="90"/>
      <c r="E4130" s="18"/>
      <c r="F4130" s="18"/>
      <c r="G4130" s="92"/>
      <c r="H4130" s="18"/>
      <c r="I4130" s="18"/>
      <c r="J4130" s="92"/>
      <c r="K4130" s="92"/>
    </row>
    <row r="4131" spans="1:11" ht="15" customHeight="1">
      <c r="A4131" s="90"/>
      <c r="B4131" s="90"/>
      <c r="C4131" s="90"/>
      <c r="D4131" s="90"/>
      <c r="E4131" s="18"/>
      <c r="F4131" s="92"/>
      <c r="G4131" s="92"/>
      <c r="H4131" s="91"/>
      <c r="I4131" s="92"/>
      <c r="J4131" s="92"/>
      <c r="K4131" s="92"/>
    </row>
    <row r="4132" spans="1:11" ht="15" customHeight="1">
      <c r="A4132" s="90"/>
      <c r="B4132" s="90"/>
      <c r="C4132" s="90"/>
      <c r="D4132" s="90"/>
      <c r="E4132" s="18"/>
      <c r="F4132" s="18"/>
      <c r="G4132" s="92"/>
      <c r="H4132" s="18"/>
      <c r="I4132" s="18"/>
      <c r="J4132" s="92"/>
      <c r="K4132" s="92"/>
    </row>
    <row r="4133" spans="1:11" ht="15" customHeight="1">
      <c r="A4133" s="90"/>
      <c r="B4133" s="90"/>
      <c r="C4133" s="90"/>
      <c r="D4133" s="90"/>
      <c r="E4133" s="18"/>
      <c r="F4133" s="18"/>
      <c r="G4133" s="92"/>
      <c r="H4133" s="18"/>
      <c r="I4133" s="18"/>
      <c r="J4133" s="92"/>
      <c r="K4133" s="92"/>
    </row>
    <row r="4134" spans="1:11" ht="15" customHeight="1">
      <c r="A4134" s="90"/>
      <c r="B4134" s="90"/>
      <c r="C4134" s="90"/>
      <c r="D4134" s="90"/>
      <c r="E4134" s="18"/>
      <c r="F4134" s="18"/>
      <c r="G4134" s="92"/>
      <c r="H4134" s="18"/>
      <c r="I4134" s="18"/>
      <c r="J4134" s="92"/>
      <c r="K4134" s="92"/>
    </row>
    <row r="4135" spans="1:11" ht="15" customHeight="1">
      <c r="A4135" s="90"/>
      <c r="B4135" s="90"/>
      <c r="C4135" s="90"/>
      <c r="D4135" s="90"/>
      <c r="E4135" s="18"/>
      <c r="F4135" s="18"/>
      <c r="G4135" s="92"/>
      <c r="H4135" s="18"/>
      <c r="I4135" s="18"/>
      <c r="J4135" s="92"/>
      <c r="K4135" s="92"/>
    </row>
    <row r="4136" spans="1:11" ht="15" customHeight="1">
      <c r="A4136" s="90"/>
      <c r="B4136" s="90"/>
      <c r="C4136" s="90"/>
      <c r="D4136" s="90"/>
      <c r="E4136" s="18"/>
      <c r="F4136" s="18"/>
      <c r="G4136" s="92"/>
      <c r="H4136" s="18"/>
      <c r="I4136" s="18"/>
      <c r="J4136" s="92"/>
      <c r="K4136" s="92"/>
    </row>
    <row r="4137" spans="1:11" ht="15" customHeight="1">
      <c r="A4137" s="90"/>
      <c r="B4137" s="90"/>
      <c r="C4137" s="90"/>
      <c r="D4137" s="90"/>
      <c r="E4137" s="18"/>
      <c r="F4137" s="18"/>
      <c r="G4137" s="92"/>
      <c r="H4137" s="18"/>
      <c r="I4137" s="18"/>
      <c r="J4137" s="92"/>
      <c r="K4137" s="92"/>
    </row>
    <row r="4138" spans="1:11" ht="15" customHeight="1">
      <c r="A4138" s="90"/>
      <c r="B4138" s="90"/>
      <c r="C4138" s="90"/>
      <c r="D4138" s="90"/>
      <c r="E4138" s="18"/>
      <c r="F4138" s="18"/>
      <c r="G4138" s="92"/>
      <c r="H4138" s="18"/>
      <c r="I4138" s="18"/>
      <c r="J4138" s="92"/>
      <c r="K4138" s="92"/>
    </row>
    <row r="4139" spans="1:11" ht="15" customHeight="1">
      <c r="A4139" s="90"/>
      <c r="B4139" s="90"/>
      <c r="C4139" s="90"/>
      <c r="D4139" s="90"/>
      <c r="E4139" s="18"/>
      <c r="F4139" s="18"/>
      <c r="G4139" s="92"/>
      <c r="H4139" s="18"/>
      <c r="I4139" s="18"/>
      <c r="J4139" s="92"/>
      <c r="K4139" s="92"/>
    </row>
    <row r="4140" spans="1:11" ht="15" customHeight="1">
      <c r="A4140" s="90"/>
      <c r="B4140" s="90"/>
      <c r="C4140" s="90"/>
      <c r="D4140" s="90"/>
      <c r="E4140" s="18"/>
      <c r="F4140" s="18"/>
      <c r="G4140" s="92"/>
      <c r="H4140" s="18"/>
      <c r="I4140" s="18"/>
      <c r="J4140" s="92"/>
      <c r="K4140" s="92"/>
    </row>
    <row r="4141" spans="1:11" ht="15" customHeight="1">
      <c r="A4141" s="90"/>
      <c r="B4141" s="90"/>
      <c r="C4141" s="90"/>
      <c r="D4141" s="90"/>
      <c r="E4141" s="18"/>
      <c r="F4141" s="18"/>
      <c r="G4141" s="92"/>
      <c r="H4141" s="18"/>
      <c r="I4141" s="18"/>
      <c r="J4141" s="92"/>
      <c r="K4141" s="92"/>
    </row>
    <row r="4142" spans="1:11" ht="15" customHeight="1">
      <c r="A4142" s="90"/>
      <c r="B4142" s="90"/>
      <c r="C4142" s="90"/>
      <c r="D4142" s="90"/>
      <c r="E4142" s="18"/>
      <c r="F4142" s="92"/>
      <c r="G4142" s="92"/>
      <c r="H4142" s="91"/>
      <c r="I4142" s="92"/>
      <c r="J4142" s="92"/>
      <c r="K4142" s="92"/>
    </row>
    <row r="4143" spans="1:11" ht="15" customHeight="1">
      <c r="A4143" s="90"/>
      <c r="B4143" s="90"/>
      <c r="C4143" s="90"/>
      <c r="D4143" s="90"/>
      <c r="E4143" s="18"/>
      <c r="F4143" s="18"/>
      <c r="G4143" s="92"/>
      <c r="H4143" s="18"/>
      <c r="I4143" s="18"/>
      <c r="J4143" s="92"/>
      <c r="K4143" s="92"/>
    </row>
    <row r="4144" spans="1:11" ht="15" customHeight="1">
      <c r="A4144" s="90"/>
      <c r="B4144" s="90"/>
      <c r="C4144" s="90"/>
      <c r="D4144" s="90"/>
      <c r="E4144" s="18"/>
      <c r="F4144" s="18"/>
      <c r="G4144" s="92"/>
      <c r="H4144" s="18"/>
      <c r="I4144" s="18"/>
      <c r="J4144" s="92"/>
      <c r="K4144" s="92"/>
    </row>
    <row r="4145" spans="1:11" ht="15" customHeight="1">
      <c r="A4145" s="90"/>
      <c r="B4145" s="90"/>
      <c r="C4145" s="90"/>
      <c r="D4145" s="90"/>
      <c r="E4145" s="18"/>
      <c r="F4145" s="18"/>
      <c r="G4145" s="92"/>
      <c r="H4145" s="18"/>
      <c r="I4145" s="18"/>
      <c r="J4145" s="92"/>
      <c r="K4145" s="92"/>
    </row>
    <row r="4146" spans="1:11" ht="15" customHeight="1">
      <c r="A4146" s="90"/>
      <c r="B4146" s="90"/>
      <c r="C4146" s="90"/>
      <c r="D4146" s="90"/>
      <c r="E4146" s="18"/>
      <c r="F4146" s="18"/>
      <c r="G4146" s="92"/>
      <c r="H4146" s="18"/>
      <c r="I4146" s="18"/>
      <c r="J4146" s="92"/>
      <c r="K4146" s="92"/>
    </row>
    <row r="4147" spans="1:11" ht="15" customHeight="1">
      <c r="A4147" s="90"/>
      <c r="B4147" s="90"/>
      <c r="C4147" s="90"/>
      <c r="D4147" s="90"/>
      <c r="E4147" s="18"/>
      <c r="F4147" s="18"/>
      <c r="G4147" s="92"/>
      <c r="H4147" s="18"/>
      <c r="I4147" s="18"/>
      <c r="J4147" s="92"/>
      <c r="K4147" s="92"/>
    </row>
    <row r="4148" spans="1:11" ht="15" customHeight="1">
      <c r="A4148" s="90"/>
      <c r="B4148" s="90"/>
      <c r="C4148" s="90"/>
      <c r="D4148" s="90"/>
      <c r="E4148" s="18"/>
      <c r="F4148" s="18"/>
      <c r="G4148" s="92"/>
      <c r="H4148" s="18"/>
      <c r="I4148" s="18"/>
      <c r="J4148" s="92"/>
      <c r="K4148" s="92"/>
    </row>
    <row r="4149" spans="1:11" ht="15" customHeight="1">
      <c r="A4149" s="90"/>
      <c r="B4149" s="90"/>
      <c r="C4149" s="90"/>
      <c r="D4149" s="90"/>
      <c r="E4149" s="18"/>
      <c r="F4149" s="18"/>
      <c r="G4149" s="92"/>
      <c r="H4149" s="18"/>
      <c r="I4149" s="18"/>
      <c r="J4149" s="92"/>
      <c r="K4149" s="92"/>
    </row>
    <row r="4150" spans="1:11" ht="15" customHeight="1">
      <c r="A4150" s="90"/>
      <c r="B4150" s="90"/>
      <c r="C4150" s="90"/>
      <c r="D4150" s="90"/>
      <c r="E4150" s="18"/>
      <c r="F4150" s="18"/>
      <c r="G4150" s="92"/>
      <c r="H4150" s="18"/>
      <c r="I4150" s="18"/>
      <c r="J4150" s="92"/>
      <c r="K4150" s="92"/>
    </row>
    <row r="4151" spans="1:11" ht="15" customHeight="1">
      <c r="A4151" s="90"/>
      <c r="B4151" s="90"/>
      <c r="C4151" s="90"/>
      <c r="D4151" s="90"/>
      <c r="E4151" s="18"/>
      <c r="F4151" s="18"/>
      <c r="G4151" s="92"/>
      <c r="H4151" s="18"/>
      <c r="I4151" s="18"/>
      <c r="J4151" s="92"/>
      <c r="K4151" s="92"/>
    </row>
    <row r="4152" spans="1:11" ht="15" customHeight="1">
      <c r="A4152" s="90"/>
      <c r="B4152" s="90"/>
      <c r="C4152" s="90"/>
      <c r="D4152" s="90"/>
      <c r="E4152" s="18"/>
      <c r="F4152" s="18"/>
      <c r="G4152" s="92"/>
      <c r="H4152" s="18"/>
      <c r="I4152" s="18"/>
      <c r="J4152" s="92"/>
      <c r="K4152" s="92"/>
    </row>
    <row r="4153" spans="1:11" ht="15" customHeight="1">
      <c r="A4153" s="90"/>
      <c r="B4153" s="90"/>
      <c r="C4153" s="90"/>
      <c r="D4153" s="90"/>
      <c r="E4153" s="18"/>
      <c r="F4153" s="18"/>
      <c r="G4153" s="92"/>
      <c r="H4153" s="18"/>
      <c r="I4153" s="18"/>
      <c r="J4153" s="92"/>
      <c r="K4153" s="92"/>
    </row>
    <row r="4154" spans="1:11" ht="15" customHeight="1">
      <c r="A4154" s="90"/>
      <c r="B4154" s="90"/>
      <c r="C4154" s="90"/>
      <c r="D4154" s="90"/>
      <c r="E4154" s="18"/>
      <c r="F4154" s="18"/>
      <c r="G4154" s="92"/>
      <c r="H4154" s="18"/>
      <c r="I4154" s="18"/>
      <c r="J4154" s="92"/>
      <c r="K4154" s="92"/>
    </row>
    <row r="4155" spans="1:11" ht="15" customHeight="1">
      <c r="A4155" s="90"/>
      <c r="B4155" s="90"/>
      <c r="C4155" s="90"/>
      <c r="D4155" s="90"/>
      <c r="E4155" s="18"/>
      <c r="F4155" s="18"/>
      <c r="G4155" s="92"/>
      <c r="H4155" s="18"/>
      <c r="I4155" s="18"/>
      <c r="J4155" s="92"/>
      <c r="K4155" s="92"/>
    </row>
    <row r="4156" spans="1:11" ht="15" customHeight="1">
      <c r="A4156" s="90"/>
      <c r="B4156" s="90"/>
      <c r="C4156" s="90"/>
      <c r="D4156" s="90"/>
      <c r="E4156" s="18"/>
      <c r="F4156" s="18"/>
      <c r="G4156" s="92"/>
      <c r="H4156" s="18"/>
      <c r="I4156" s="18"/>
      <c r="J4156" s="92"/>
      <c r="K4156" s="92"/>
    </row>
    <row r="4157" spans="1:11" ht="15" customHeight="1">
      <c r="A4157" s="90"/>
      <c r="B4157" s="90"/>
      <c r="C4157" s="90"/>
      <c r="D4157" s="90"/>
      <c r="E4157" s="18"/>
      <c r="F4157" s="18"/>
      <c r="G4157" s="92"/>
      <c r="H4157" s="18"/>
      <c r="I4157" s="18"/>
      <c r="J4157" s="92"/>
      <c r="K4157" s="92"/>
    </row>
    <row r="4158" spans="1:11" ht="15" customHeight="1">
      <c r="A4158" s="90"/>
      <c r="B4158" s="90"/>
      <c r="C4158" s="90"/>
      <c r="D4158" s="90"/>
      <c r="E4158" s="18"/>
      <c r="F4158" s="18"/>
      <c r="G4158" s="92"/>
      <c r="H4158" s="18"/>
      <c r="I4158" s="18"/>
      <c r="J4158" s="92"/>
      <c r="K4158" s="92"/>
    </row>
    <row r="4159" spans="1:11" ht="15" customHeight="1">
      <c r="A4159" s="90"/>
      <c r="B4159" s="90"/>
      <c r="C4159" s="90"/>
      <c r="D4159" s="90"/>
      <c r="E4159" s="18"/>
      <c r="F4159" s="18"/>
      <c r="G4159" s="92"/>
      <c r="H4159" s="18"/>
      <c r="I4159" s="18"/>
      <c r="J4159" s="92"/>
      <c r="K4159" s="92"/>
    </row>
    <row r="4160" spans="1:11" ht="15" customHeight="1">
      <c r="A4160" s="90"/>
      <c r="B4160" s="90"/>
      <c r="C4160" s="90"/>
      <c r="D4160" s="90"/>
      <c r="E4160" s="18"/>
      <c r="F4160" s="18"/>
      <c r="G4160" s="92"/>
      <c r="H4160" s="18"/>
      <c r="I4160" s="18"/>
      <c r="J4160" s="92"/>
      <c r="K4160" s="92"/>
    </row>
    <row r="4161" spans="1:11" ht="15" customHeight="1">
      <c r="A4161" s="90"/>
      <c r="B4161" s="90"/>
      <c r="C4161" s="90"/>
      <c r="D4161" s="90"/>
      <c r="E4161" s="18"/>
      <c r="F4161" s="18"/>
      <c r="G4161" s="92"/>
      <c r="H4161" s="18"/>
      <c r="I4161" s="18"/>
      <c r="J4161" s="92"/>
      <c r="K4161" s="92"/>
    </row>
    <row r="4162" spans="1:11" ht="15" customHeight="1">
      <c r="A4162" s="90"/>
      <c r="B4162" s="90"/>
      <c r="C4162" s="90"/>
      <c r="D4162" s="90"/>
      <c r="E4162" s="18"/>
      <c r="F4162" s="92"/>
      <c r="G4162" s="92"/>
      <c r="H4162" s="91"/>
      <c r="I4162" s="92"/>
      <c r="J4162" s="92"/>
      <c r="K4162" s="92"/>
    </row>
    <row r="4163" spans="1:11" ht="15" customHeight="1">
      <c r="A4163" s="90"/>
      <c r="B4163" s="90"/>
      <c r="C4163" s="90"/>
      <c r="D4163" s="90"/>
      <c r="E4163" s="18"/>
      <c r="F4163" s="18"/>
      <c r="G4163" s="92"/>
      <c r="H4163" s="18"/>
      <c r="I4163" s="18"/>
      <c r="J4163" s="92"/>
      <c r="K4163" s="92"/>
    </row>
    <row r="4164" spans="1:11" ht="15" customHeight="1">
      <c r="A4164" s="90"/>
      <c r="B4164" s="90"/>
      <c r="C4164" s="90"/>
      <c r="D4164" s="90"/>
      <c r="E4164" s="18"/>
      <c r="F4164" s="18"/>
      <c r="G4164" s="92"/>
      <c r="H4164" s="18"/>
      <c r="I4164" s="18"/>
      <c r="J4164" s="92"/>
      <c r="K4164" s="92"/>
    </row>
    <row r="4165" spans="1:11" ht="15" customHeight="1">
      <c r="A4165" s="90"/>
      <c r="B4165" s="90"/>
      <c r="C4165" s="90"/>
      <c r="D4165" s="90"/>
      <c r="E4165" s="18"/>
      <c r="F4165" s="18"/>
      <c r="G4165" s="92"/>
      <c r="H4165" s="18"/>
      <c r="I4165" s="18"/>
      <c r="J4165" s="92"/>
      <c r="K4165" s="92"/>
    </row>
    <row r="4166" spans="1:11" ht="15" customHeight="1">
      <c r="A4166" s="90"/>
      <c r="B4166" s="90"/>
      <c r="C4166" s="90"/>
      <c r="D4166" s="90"/>
      <c r="E4166" s="18"/>
      <c r="F4166" s="18"/>
      <c r="G4166" s="92"/>
      <c r="H4166" s="18"/>
      <c r="I4166" s="18"/>
      <c r="J4166" s="92"/>
      <c r="K4166" s="92"/>
    </row>
    <row r="4167" spans="1:11" ht="15" customHeight="1">
      <c r="A4167" s="90"/>
      <c r="B4167" s="90"/>
      <c r="C4167" s="90"/>
      <c r="D4167" s="90"/>
      <c r="E4167" s="18"/>
      <c r="F4167" s="18"/>
      <c r="G4167" s="92"/>
      <c r="H4167" s="18"/>
      <c r="I4167" s="18"/>
      <c r="J4167" s="92"/>
      <c r="K4167" s="92"/>
    </row>
    <row r="4168" spans="1:11" ht="15" customHeight="1">
      <c r="A4168" s="90"/>
      <c r="B4168" s="90"/>
      <c r="C4168" s="90"/>
      <c r="D4168" s="90"/>
      <c r="E4168" s="18"/>
      <c r="F4168" s="18"/>
      <c r="G4168" s="92"/>
      <c r="H4168" s="18"/>
      <c r="I4168" s="18"/>
      <c r="J4168" s="92"/>
      <c r="K4168" s="92"/>
    </row>
    <row r="4169" spans="1:11" ht="15" customHeight="1">
      <c r="A4169" s="90"/>
      <c r="B4169" s="90"/>
      <c r="C4169" s="90"/>
      <c r="D4169" s="90"/>
      <c r="E4169" s="18"/>
      <c r="F4169" s="18"/>
      <c r="G4169" s="92"/>
      <c r="H4169" s="18"/>
      <c r="I4169" s="18"/>
      <c r="J4169" s="92"/>
      <c r="K4169" s="92"/>
    </row>
    <row r="4170" spans="1:11" ht="15" customHeight="1">
      <c r="A4170" s="90"/>
      <c r="B4170" s="90"/>
      <c r="C4170" s="90"/>
      <c r="D4170" s="90"/>
      <c r="E4170" s="18"/>
      <c r="F4170" s="92"/>
      <c r="G4170" s="92"/>
      <c r="H4170" s="91"/>
      <c r="I4170" s="92"/>
      <c r="J4170" s="92"/>
      <c r="K4170" s="92"/>
    </row>
    <row r="4171" spans="1:11" ht="15" customHeight="1">
      <c r="A4171" s="90"/>
      <c r="B4171" s="90"/>
      <c r="C4171" s="90"/>
      <c r="D4171" s="90"/>
      <c r="E4171" s="18"/>
      <c r="F4171" s="18"/>
      <c r="G4171" s="92"/>
      <c r="H4171" s="18"/>
      <c r="I4171" s="18"/>
      <c r="J4171" s="92"/>
      <c r="K4171" s="92"/>
    </row>
    <row r="4172" spans="1:11" ht="15" customHeight="1">
      <c r="A4172" s="90"/>
      <c r="B4172" s="90"/>
      <c r="C4172" s="90"/>
      <c r="D4172" s="90"/>
      <c r="E4172" s="18"/>
      <c r="F4172" s="18"/>
      <c r="G4172" s="92"/>
      <c r="H4172" s="18"/>
      <c r="I4172" s="18"/>
      <c r="J4172" s="92"/>
      <c r="K4172" s="92"/>
    </row>
    <row r="4173" spans="1:11" ht="15" customHeight="1">
      <c r="A4173" s="90"/>
      <c r="B4173" s="90"/>
      <c r="C4173" s="90"/>
      <c r="D4173" s="90"/>
      <c r="E4173" s="18"/>
      <c r="F4173" s="18"/>
      <c r="G4173" s="92"/>
      <c r="H4173" s="18"/>
      <c r="I4173" s="18"/>
      <c r="J4173" s="92"/>
      <c r="K4173" s="92"/>
    </row>
    <row r="4174" spans="1:11" ht="15" customHeight="1">
      <c r="A4174" s="90"/>
      <c r="B4174" s="90"/>
      <c r="C4174" s="90"/>
      <c r="D4174" s="90"/>
      <c r="E4174" s="18"/>
      <c r="F4174" s="18"/>
      <c r="G4174" s="92"/>
      <c r="H4174" s="18"/>
      <c r="I4174" s="18"/>
      <c r="J4174" s="92"/>
      <c r="K4174" s="92"/>
    </row>
    <row r="4175" spans="1:11" ht="15" customHeight="1">
      <c r="A4175" s="90"/>
      <c r="B4175" s="90"/>
      <c r="C4175" s="90"/>
      <c r="D4175" s="90"/>
      <c r="E4175" s="18"/>
      <c r="F4175" s="18"/>
      <c r="G4175" s="92"/>
      <c r="H4175" s="18"/>
      <c r="I4175" s="18"/>
      <c r="J4175" s="92"/>
      <c r="K4175" s="92"/>
    </row>
    <row r="4176" spans="1:11" ht="15" customHeight="1">
      <c r="A4176" s="90"/>
      <c r="B4176" s="90"/>
      <c r="C4176" s="90"/>
      <c r="D4176" s="90"/>
      <c r="E4176" s="18"/>
      <c r="F4176" s="18"/>
      <c r="G4176" s="92"/>
      <c r="H4176" s="18"/>
      <c r="I4176" s="18"/>
      <c r="J4176" s="92"/>
      <c r="K4176" s="92"/>
    </row>
    <row r="4177" spans="1:11" ht="15" customHeight="1">
      <c r="A4177" s="90"/>
      <c r="B4177" s="90"/>
      <c r="C4177" s="90"/>
      <c r="D4177" s="90"/>
      <c r="E4177" s="18"/>
      <c r="F4177" s="18"/>
      <c r="G4177" s="92"/>
      <c r="H4177" s="18"/>
      <c r="I4177" s="18"/>
      <c r="J4177" s="92"/>
      <c r="K4177" s="92"/>
    </row>
    <row r="4178" spans="1:11" ht="15" customHeight="1">
      <c r="A4178" s="90"/>
      <c r="B4178" s="90"/>
      <c r="C4178" s="90"/>
      <c r="D4178" s="90"/>
      <c r="E4178" s="18"/>
      <c r="F4178" s="92"/>
      <c r="G4178" s="92"/>
      <c r="H4178" s="91"/>
      <c r="I4178" s="92"/>
      <c r="J4178" s="92"/>
      <c r="K4178" s="92"/>
    </row>
    <row r="4179" spans="1:11" ht="15" customHeight="1">
      <c r="A4179" s="90"/>
      <c r="B4179" s="90"/>
      <c r="C4179" s="90"/>
      <c r="D4179" s="90"/>
      <c r="E4179" s="18"/>
      <c r="F4179" s="18"/>
      <c r="G4179" s="92"/>
      <c r="H4179" s="18"/>
      <c r="I4179" s="18"/>
      <c r="J4179" s="92"/>
      <c r="K4179" s="92"/>
    </row>
    <row r="4180" spans="1:11" ht="15" customHeight="1">
      <c r="A4180" s="90"/>
      <c r="B4180" s="90"/>
      <c r="C4180" s="90"/>
      <c r="D4180" s="90"/>
      <c r="E4180" s="18"/>
      <c r="F4180" s="18"/>
      <c r="G4180" s="92"/>
      <c r="H4180" s="18"/>
      <c r="I4180" s="18"/>
      <c r="J4180" s="92"/>
      <c r="K4180" s="92"/>
    </row>
    <row r="4181" spans="1:11" ht="15" customHeight="1">
      <c r="A4181" s="90"/>
      <c r="B4181" s="90"/>
      <c r="C4181" s="90"/>
      <c r="D4181" s="90"/>
      <c r="E4181" s="18"/>
      <c r="F4181" s="18"/>
      <c r="G4181" s="92"/>
      <c r="H4181" s="18"/>
      <c r="I4181" s="18"/>
      <c r="J4181" s="92"/>
      <c r="K4181" s="92"/>
    </row>
    <row r="4182" spans="1:11" ht="15" customHeight="1">
      <c r="A4182" s="90"/>
      <c r="B4182" s="90"/>
      <c r="C4182" s="90"/>
      <c r="D4182" s="90"/>
      <c r="E4182" s="18"/>
      <c r="F4182" s="18"/>
      <c r="G4182" s="92"/>
      <c r="H4182" s="18"/>
      <c r="I4182" s="18"/>
      <c r="J4182" s="92"/>
      <c r="K4182" s="92"/>
    </row>
    <row r="4183" spans="1:11" ht="15" customHeight="1">
      <c r="A4183" s="90"/>
      <c r="B4183" s="90"/>
      <c r="C4183" s="90"/>
      <c r="D4183" s="90"/>
      <c r="E4183" s="18"/>
      <c r="F4183" s="18"/>
      <c r="G4183" s="92"/>
      <c r="H4183" s="18"/>
      <c r="I4183" s="18"/>
      <c r="J4183" s="92"/>
      <c r="K4183" s="92"/>
    </row>
    <row r="4184" spans="1:11" ht="15" customHeight="1">
      <c r="A4184" s="90"/>
      <c r="B4184" s="90"/>
      <c r="C4184" s="90"/>
      <c r="D4184" s="90"/>
      <c r="E4184" s="18"/>
      <c r="F4184" s="18"/>
      <c r="G4184" s="92"/>
      <c r="H4184" s="18"/>
      <c r="I4184" s="18"/>
      <c r="J4184" s="92"/>
      <c r="K4184" s="92"/>
    </row>
    <row r="4185" spans="1:11" ht="15" customHeight="1">
      <c r="A4185" s="90"/>
      <c r="B4185" s="90"/>
      <c r="C4185" s="90"/>
      <c r="D4185" s="90"/>
      <c r="E4185" s="18"/>
      <c r="F4185" s="18"/>
      <c r="G4185" s="92"/>
      <c r="H4185" s="18"/>
      <c r="I4185" s="18"/>
      <c r="J4185" s="92"/>
      <c r="K4185" s="92"/>
    </row>
    <row r="4186" spans="1:11" ht="15" customHeight="1">
      <c r="A4186" s="90"/>
      <c r="B4186" s="90"/>
      <c r="C4186" s="90"/>
      <c r="D4186" s="90"/>
      <c r="E4186" s="18"/>
      <c r="F4186" s="92"/>
      <c r="G4186" s="92"/>
      <c r="H4186" s="91"/>
      <c r="I4186" s="92"/>
      <c r="J4186" s="92"/>
      <c r="K4186" s="92"/>
    </row>
    <row r="4187" spans="1:11" ht="15" customHeight="1">
      <c r="A4187" s="90"/>
      <c r="B4187" s="90"/>
      <c r="C4187" s="90"/>
      <c r="D4187" s="90"/>
      <c r="E4187" s="18"/>
      <c r="F4187" s="18"/>
      <c r="G4187" s="92"/>
      <c r="H4187" s="18"/>
      <c r="I4187" s="18"/>
      <c r="J4187" s="92"/>
      <c r="K4187" s="92"/>
    </row>
    <row r="4188" spans="1:11" ht="15" customHeight="1">
      <c r="A4188" s="90"/>
      <c r="B4188" s="90"/>
      <c r="C4188" s="90"/>
      <c r="D4188" s="90"/>
      <c r="E4188" s="18"/>
      <c r="F4188" s="18"/>
      <c r="G4188" s="92"/>
      <c r="H4188" s="18"/>
      <c r="I4188" s="18"/>
      <c r="J4188" s="92"/>
      <c r="K4188" s="92"/>
    </row>
    <row r="4189" spans="1:11" ht="15" customHeight="1">
      <c r="A4189" s="90"/>
      <c r="B4189" s="90"/>
      <c r="C4189" s="90"/>
      <c r="D4189" s="90"/>
      <c r="E4189" s="18"/>
      <c r="F4189" s="18"/>
      <c r="G4189" s="92"/>
      <c r="H4189" s="18"/>
      <c r="I4189" s="18"/>
      <c r="J4189" s="92"/>
      <c r="K4189" s="92"/>
    </row>
    <row r="4190" spans="1:11" ht="15" customHeight="1">
      <c r="A4190" s="90"/>
      <c r="B4190" s="90"/>
      <c r="C4190" s="90"/>
      <c r="D4190" s="90"/>
      <c r="E4190" s="18"/>
      <c r="F4190" s="18"/>
      <c r="G4190" s="92"/>
      <c r="H4190" s="18"/>
      <c r="I4190" s="18"/>
      <c r="J4190" s="92"/>
      <c r="K4190" s="92"/>
    </row>
    <row r="4191" spans="1:11" ht="15" customHeight="1">
      <c r="A4191" s="90"/>
      <c r="B4191" s="90"/>
      <c r="C4191" s="90"/>
      <c r="D4191" s="90"/>
      <c r="E4191" s="18"/>
      <c r="F4191" s="18"/>
      <c r="G4191" s="92"/>
      <c r="H4191" s="18"/>
      <c r="I4191" s="18"/>
      <c r="J4191" s="92"/>
      <c r="K4191" s="92"/>
    </row>
    <row r="4192" spans="1:11" ht="15" customHeight="1">
      <c r="A4192" s="90"/>
      <c r="B4192" s="90"/>
      <c r="C4192" s="90"/>
      <c r="D4192" s="90"/>
      <c r="E4192" s="18"/>
      <c r="F4192" s="18"/>
      <c r="G4192" s="92"/>
      <c r="H4192" s="18"/>
      <c r="I4192" s="18"/>
      <c r="J4192" s="92"/>
      <c r="K4192" s="92"/>
    </row>
    <row r="4193" spans="1:11" ht="15" customHeight="1">
      <c r="A4193" s="90"/>
      <c r="B4193" s="90"/>
      <c r="C4193" s="90"/>
      <c r="D4193" s="90"/>
      <c r="E4193" s="18"/>
      <c r="F4193" s="18"/>
      <c r="G4193" s="92"/>
      <c r="H4193" s="18"/>
      <c r="I4193" s="18"/>
      <c r="J4193" s="92"/>
      <c r="K4193" s="92"/>
    </row>
    <row r="4194" spans="1:11" ht="15" customHeight="1">
      <c r="A4194" s="90"/>
      <c r="B4194" s="90"/>
      <c r="C4194" s="90"/>
      <c r="D4194" s="90"/>
      <c r="E4194" s="18"/>
      <c r="F4194" s="92"/>
      <c r="G4194" s="92"/>
      <c r="H4194" s="91"/>
      <c r="I4194" s="92"/>
      <c r="J4194" s="92"/>
      <c r="K4194" s="92"/>
    </row>
    <row r="4195" spans="1:11" ht="15" customHeight="1">
      <c r="A4195" s="90"/>
      <c r="B4195" s="90"/>
      <c r="C4195" s="90"/>
      <c r="D4195" s="90"/>
      <c r="E4195" s="18"/>
      <c r="F4195" s="18"/>
      <c r="G4195" s="92"/>
      <c r="H4195" s="18"/>
      <c r="I4195" s="18"/>
      <c r="J4195" s="92"/>
      <c r="K4195" s="92"/>
    </row>
    <row r="4196" spans="1:11" ht="15" customHeight="1">
      <c r="A4196" s="90"/>
      <c r="B4196" s="90"/>
      <c r="C4196" s="90"/>
      <c r="D4196" s="90"/>
      <c r="E4196" s="18"/>
      <c r="F4196" s="18"/>
      <c r="G4196" s="92"/>
      <c r="H4196" s="18"/>
      <c r="I4196" s="18"/>
      <c r="J4196" s="92"/>
      <c r="K4196" s="92"/>
    </row>
    <row r="4197" spans="1:11" ht="15" customHeight="1">
      <c r="A4197" s="90"/>
      <c r="B4197" s="90"/>
      <c r="C4197" s="90"/>
      <c r="D4197" s="90"/>
      <c r="E4197" s="18"/>
      <c r="F4197" s="18"/>
      <c r="G4197" s="92"/>
      <c r="H4197" s="18"/>
      <c r="I4197" s="18"/>
      <c r="J4197" s="92"/>
      <c r="K4197" s="92"/>
    </row>
    <row r="4198" spans="1:11" ht="15" customHeight="1">
      <c r="A4198" s="90"/>
      <c r="B4198" s="90"/>
      <c r="C4198" s="90"/>
      <c r="D4198" s="90"/>
      <c r="E4198" s="18"/>
      <c r="F4198" s="18"/>
      <c r="G4198" s="92"/>
      <c r="H4198" s="18"/>
      <c r="I4198" s="18"/>
      <c r="J4198" s="92"/>
      <c r="K4198" s="92"/>
    </row>
    <row r="4199" spans="1:11" ht="15" customHeight="1">
      <c r="A4199" s="90"/>
      <c r="B4199" s="90"/>
      <c r="C4199" s="90"/>
      <c r="D4199" s="90"/>
      <c r="E4199" s="18"/>
      <c r="F4199" s="18"/>
      <c r="G4199" s="92"/>
      <c r="H4199" s="18"/>
      <c r="I4199" s="18"/>
      <c r="J4199" s="92"/>
      <c r="K4199" s="92"/>
    </row>
    <row r="4200" spans="1:11" ht="15" customHeight="1">
      <c r="A4200" s="90"/>
      <c r="B4200" s="90"/>
      <c r="C4200" s="90"/>
      <c r="D4200" s="90"/>
      <c r="E4200" s="18"/>
      <c r="F4200" s="18"/>
      <c r="G4200" s="92"/>
      <c r="H4200" s="18"/>
      <c r="I4200" s="18"/>
      <c r="J4200" s="92"/>
      <c r="K4200" s="92"/>
    </row>
    <row r="4201" spans="1:11" ht="15" customHeight="1">
      <c r="A4201" s="90"/>
      <c r="B4201" s="90"/>
      <c r="C4201" s="90"/>
      <c r="D4201" s="90"/>
      <c r="E4201" s="18"/>
      <c r="F4201" s="18"/>
      <c r="G4201" s="92"/>
      <c r="H4201" s="18"/>
      <c r="I4201" s="18"/>
      <c r="J4201" s="92"/>
      <c r="K4201" s="92"/>
    </row>
    <row r="4202" spans="1:11" ht="15" customHeight="1">
      <c r="A4202" s="90"/>
      <c r="B4202" s="90"/>
      <c r="C4202" s="90"/>
      <c r="D4202" s="90"/>
      <c r="E4202" s="18"/>
      <c r="F4202" s="18"/>
      <c r="G4202" s="92"/>
      <c r="H4202" s="18"/>
      <c r="I4202" s="18"/>
      <c r="J4202" s="92"/>
      <c r="K4202" s="92"/>
    </row>
    <row r="4203" spans="1:11" ht="15" customHeight="1">
      <c r="A4203" s="90"/>
      <c r="B4203" s="90"/>
      <c r="C4203" s="90"/>
      <c r="D4203" s="90"/>
      <c r="E4203" s="18"/>
      <c r="F4203" s="18"/>
      <c r="G4203" s="92"/>
      <c r="H4203" s="18"/>
      <c r="I4203" s="18"/>
      <c r="J4203" s="92"/>
      <c r="K4203" s="92"/>
    </row>
    <row r="4204" spans="1:11" ht="15" customHeight="1">
      <c r="A4204" s="90"/>
      <c r="B4204" s="90"/>
      <c r="C4204" s="90"/>
      <c r="D4204" s="90"/>
      <c r="E4204" s="18"/>
      <c r="F4204" s="18"/>
      <c r="G4204" s="92"/>
      <c r="H4204" s="18"/>
      <c r="I4204" s="18"/>
      <c r="J4204" s="92"/>
      <c r="K4204" s="92"/>
    </row>
    <row r="4205" spans="1:11" ht="15" customHeight="1">
      <c r="A4205" s="90"/>
      <c r="B4205" s="90"/>
      <c r="C4205" s="90"/>
      <c r="D4205" s="90"/>
      <c r="E4205" s="18"/>
      <c r="F4205" s="18"/>
      <c r="G4205" s="92"/>
      <c r="H4205" s="18"/>
      <c r="I4205" s="18"/>
      <c r="J4205" s="92"/>
      <c r="K4205" s="92"/>
    </row>
    <row r="4206" spans="1:11" ht="15" customHeight="1">
      <c r="A4206" s="90"/>
      <c r="B4206" s="90"/>
      <c r="C4206" s="90"/>
      <c r="D4206" s="90"/>
      <c r="E4206" s="18"/>
      <c r="F4206" s="18"/>
      <c r="G4206" s="92"/>
      <c r="H4206" s="18"/>
      <c r="I4206" s="18"/>
      <c r="J4206" s="92"/>
      <c r="K4206" s="92"/>
    </row>
    <row r="4207" spans="1:11" ht="15" customHeight="1">
      <c r="A4207" s="90"/>
      <c r="B4207" s="90"/>
      <c r="C4207" s="90"/>
      <c r="D4207" s="90"/>
      <c r="E4207" s="18"/>
      <c r="F4207" s="18"/>
      <c r="G4207" s="92"/>
      <c r="H4207" s="18"/>
      <c r="I4207" s="18"/>
      <c r="J4207" s="92"/>
      <c r="K4207" s="92"/>
    </row>
    <row r="4208" spans="1:11" ht="15" customHeight="1">
      <c r="A4208" s="90"/>
      <c r="B4208" s="90"/>
      <c r="C4208" s="90"/>
      <c r="D4208" s="90"/>
      <c r="E4208" s="18"/>
      <c r="F4208" s="18"/>
      <c r="G4208" s="92"/>
      <c r="H4208" s="18"/>
      <c r="I4208" s="18"/>
      <c r="J4208" s="92"/>
      <c r="K4208" s="92"/>
    </row>
    <row r="4209" spans="1:11" ht="15" customHeight="1">
      <c r="A4209" s="90"/>
      <c r="B4209" s="90"/>
      <c r="C4209" s="90"/>
      <c r="D4209" s="90"/>
      <c r="E4209" s="18"/>
      <c r="F4209" s="18"/>
      <c r="G4209" s="92"/>
      <c r="H4209" s="18"/>
      <c r="I4209" s="18"/>
      <c r="J4209" s="92"/>
      <c r="K4209" s="92"/>
    </row>
    <row r="4210" spans="1:11" ht="15" customHeight="1">
      <c r="A4210" s="90"/>
      <c r="B4210" s="90"/>
      <c r="C4210" s="90"/>
      <c r="D4210" s="90"/>
      <c r="E4210" s="18"/>
      <c r="F4210" s="18"/>
      <c r="G4210" s="92"/>
      <c r="H4210" s="18"/>
      <c r="I4210" s="18"/>
      <c r="J4210" s="92"/>
      <c r="K4210" s="92"/>
    </row>
    <row r="4211" spans="1:11" ht="15" customHeight="1">
      <c r="A4211" s="90"/>
      <c r="B4211" s="90"/>
      <c r="C4211" s="90"/>
      <c r="D4211" s="90"/>
      <c r="E4211" s="18"/>
      <c r="F4211" s="18"/>
      <c r="G4211" s="92"/>
      <c r="H4211" s="18"/>
      <c r="I4211" s="18"/>
      <c r="J4211" s="92"/>
      <c r="K4211" s="92"/>
    </row>
    <row r="4212" spans="1:11" ht="15" customHeight="1">
      <c r="A4212" s="90"/>
      <c r="B4212" s="90"/>
      <c r="C4212" s="90"/>
      <c r="D4212" s="90"/>
      <c r="E4212" s="18"/>
      <c r="F4212" s="18"/>
      <c r="G4212" s="92"/>
      <c r="H4212" s="18"/>
      <c r="I4212" s="18"/>
      <c r="J4212" s="92"/>
      <c r="K4212" s="92"/>
    </row>
    <row r="4213" spans="1:11" ht="15" customHeight="1">
      <c r="A4213" s="90"/>
      <c r="B4213" s="90"/>
      <c r="C4213" s="90"/>
      <c r="D4213" s="90"/>
      <c r="E4213" s="18"/>
      <c r="F4213" s="18"/>
      <c r="G4213" s="92"/>
      <c r="H4213" s="18"/>
      <c r="I4213" s="18"/>
      <c r="J4213" s="92"/>
      <c r="K4213" s="92"/>
    </row>
    <row r="4214" spans="1:11" ht="15" customHeight="1">
      <c r="A4214" s="90"/>
      <c r="B4214" s="90"/>
      <c r="C4214" s="90"/>
      <c r="D4214" s="90"/>
      <c r="E4214" s="18"/>
      <c r="F4214" s="92"/>
      <c r="G4214" s="92"/>
      <c r="H4214" s="91"/>
      <c r="I4214" s="92"/>
      <c r="J4214" s="92"/>
      <c r="K4214" s="92"/>
    </row>
    <row r="4215" spans="1:11" ht="15" customHeight="1">
      <c r="A4215" s="90"/>
      <c r="B4215" s="90"/>
      <c r="C4215" s="90"/>
      <c r="D4215" s="90"/>
      <c r="E4215" s="18"/>
      <c r="F4215" s="18"/>
      <c r="G4215" s="92"/>
      <c r="H4215" s="18"/>
      <c r="I4215" s="18"/>
      <c r="J4215" s="92"/>
      <c r="K4215" s="92"/>
    </row>
    <row r="4216" spans="1:11" ht="15" customHeight="1">
      <c r="A4216" s="90"/>
      <c r="B4216" s="90"/>
      <c r="C4216" s="90"/>
      <c r="D4216" s="90"/>
      <c r="E4216" s="18"/>
      <c r="F4216" s="18"/>
      <c r="G4216" s="92"/>
      <c r="H4216" s="18"/>
      <c r="I4216" s="18"/>
      <c r="J4216" s="92"/>
      <c r="K4216" s="92"/>
    </row>
    <row r="4217" spans="1:11" ht="15" customHeight="1">
      <c r="A4217" s="90"/>
      <c r="B4217" s="90"/>
      <c r="C4217" s="90"/>
      <c r="D4217" s="90"/>
      <c r="E4217" s="18"/>
      <c r="F4217" s="18"/>
      <c r="G4217" s="92"/>
      <c r="H4217" s="18"/>
      <c r="I4217" s="18"/>
      <c r="J4217" s="92"/>
      <c r="K4217" s="92"/>
    </row>
    <row r="4218" spans="1:11" ht="15" customHeight="1">
      <c r="A4218" s="90"/>
      <c r="B4218" s="90"/>
      <c r="C4218" s="90"/>
      <c r="D4218" s="90"/>
      <c r="E4218" s="18"/>
      <c r="F4218" s="18"/>
      <c r="G4218" s="92"/>
      <c r="H4218" s="18"/>
      <c r="I4218" s="18"/>
      <c r="J4218" s="92"/>
      <c r="K4218" s="92"/>
    </row>
    <row r="4219" spans="1:11" ht="15" customHeight="1">
      <c r="A4219" s="90"/>
      <c r="B4219" s="90"/>
      <c r="C4219" s="90"/>
      <c r="D4219" s="90"/>
      <c r="E4219" s="18"/>
      <c r="F4219" s="18"/>
      <c r="G4219" s="92"/>
      <c r="H4219" s="18"/>
      <c r="I4219" s="18"/>
      <c r="J4219" s="92"/>
      <c r="K4219" s="92"/>
    </row>
    <row r="4220" spans="1:11" ht="15" customHeight="1">
      <c r="A4220" s="90"/>
      <c r="B4220" s="90"/>
      <c r="C4220" s="90"/>
      <c r="D4220" s="90"/>
      <c r="E4220" s="18"/>
      <c r="F4220" s="18"/>
      <c r="G4220" s="92"/>
      <c r="H4220" s="18"/>
      <c r="I4220" s="18"/>
      <c r="J4220" s="92"/>
      <c r="K4220" s="92"/>
    </row>
    <row r="4221" spans="1:11" ht="15" customHeight="1">
      <c r="A4221" s="90"/>
      <c r="B4221" s="90"/>
      <c r="C4221" s="90"/>
      <c r="D4221" s="90"/>
      <c r="E4221" s="18"/>
      <c r="F4221" s="18"/>
      <c r="G4221" s="92"/>
      <c r="H4221" s="18"/>
      <c r="I4221" s="18"/>
      <c r="J4221" s="92"/>
      <c r="K4221" s="92"/>
    </row>
    <row r="4222" spans="1:11" ht="15" customHeight="1">
      <c r="A4222" s="90"/>
      <c r="B4222" s="90"/>
      <c r="C4222" s="90"/>
      <c r="D4222" s="90"/>
      <c r="E4222" s="18"/>
      <c r="F4222" s="92"/>
      <c r="G4222" s="92"/>
      <c r="H4222" s="91"/>
      <c r="I4222" s="92"/>
      <c r="J4222" s="92"/>
      <c r="K4222" s="92"/>
    </row>
    <row r="4223" spans="1:11" ht="15" customHeight="1">
      <c r="A4223" s="90"/>
      <c r="B4223" s="90"/>
      <c r="C4223" s="90"/>
      <c r="D4223" s="90"/>
      <c r="E4223" s="18"/>
      <c r="F4223" s="18"/>
      <c r="G4223" s="92"/>
      <c r="H4223" s="18"/>
      <c r="I4223" s="18"/>
      <c r="J4223" s="92"/>
      <c r="K4223" s="92"/>
    </row>
    <row r="4224" spans="1:11" ht="15" customHeight="1">
      <c r="A4224" s="90"/>
      <c r="B4224" s="90"/>
      <c r="C4224" s="90"/>
      <c r="D4224" s="90"/>
      <c r="E4224" s="18"/>
      <c r="F4224" s="18"/>
      <c r="G4224" s="92"/>
      <c r="H4224" s="18"/>
      <c r="I4224" s="18"/>
      <c r="J4224" s="92"/>
      <c r="K4224" s="92"/>
    </row>
    <row r="4225" spans="1:11" ht="15" customHeight="1">
      <c r="A4225" s="90"/>
      <c r="B4225" s="90"/>
      <c r="C4225" s="90"/>
      <c r="D4225" s="90"/>
      <c r="E4225" s="18"/>
      <c r="F4225" s="18"/>
      <c r="G4225" s="92"/>
      <c r="H4225" s="18"/>
      <c r="I4225" s="18"/>
      <c r="J4225" s="92"/>
      <c r="K4225" s="92"/>
    </row>
    <row r="4226" spans="1:11" ht="15" customHeight="1">
      <c r="A4226" s="90"/>
      <c r="B4226" s="90"/>
      <c r="C4226" s="90"/>
      <c r="D4226" s="90"/>
      <c r="E4226" s="18"/>
      <c r="F4226" s="18"/>
      <c r="G4226" s="92"/>
      <c r="H4226" s="18"/>
      <c r="I4226" s="18"/>
      <c r="J4226" s="92"/>
      <c r="K4226" s="92"/>
    </row>
    <row r="4227" spans="1:11" ht="15" customHeight="1">
      <c r="A4227" s="90"/>
      <c r="B4227" s="90"/>
      <c r="C4227" s="90"/>
      <c r="D4227" s="90"/>
      <c r="E4227" s="18"/>
      <c r="F4227" s="18"/>
      <c r="G4227" s="92"/>
      <c r="H4227" s="18"/>
      <c r="I4227" s="18"/>
      <c r="J4227" s="92"/>
      <c r="K4227" s="92"/>
    </row>
    <row r="4228" spans="1:11" ht="15" customHeight="1">
      <c r="A4228" s="90"/>
      <c r="B4228" s="90"/>
      <c r="C4228" s="90"/>
      <c r="D4228" s="90"/>
      <c r="E4228" s="18"/>
      <c r="F4228" s="18"/>
      <c r="G4228" s="92"/>
      <c r="H4228" s="18"/>
      <c r="I4228" s="18"/>
      <c r="J4228" s="92"/>
      <c r="K4228" s="92"/>
    </row>
    <row r="4229" spans="1:11" ht="15" customHeight="1">
      <c r="A4229" s="90"/>
      <c r="B4229" s="90"/>
      <c r="C4229" s="90"/>
      <c r="D4229" s="90"/>
      <c r="E4229" s="18"/>
      <c r="F4229" s="18"/>
      <c r="G4229" s="92"/>
      <c r="H4229" s="18"/>
      <c r="I4229" s="18"/>
      <c r="J4229" s="92"/>
      <c r="K4229" s="92"/>
    </row>
    <row r="4230" spans="1:11" ht="15" customHeight="1">
      <c r="A4230" s="90"/>
      <c r="B4230" s="90"/>
      <c r="C4230" s="90"/>
      <c r="D4230" s="90"/>
      <c r="E4230" s="18"/>
      <c r="F4230" s="92"/>
      <c r="G4230" s="92"/>
      <c r="H4230" s="91"/>
      <c r="I4230" s="92"/>
      <c r="J4230" s="92"/>
      <c r="K4230" s="92"/>
    </row>
    <row r="4231" spans="1:11" ht="15" customHeight="1">
      <c r="A4231" s="90"/>
      <c r="B4231" s="90"/>
      <c r="C4231" s="90"/>
      <c r="D4231" s="90"/>
      <c r="E4231" s="18"/>
      <c r="F4231" s="18"/>
      <c r="G4231" s="92"/>
      <c r="H4231" s="18"/>
      <c r="I4231" s="18"/>
      <c r="J4231" s="92"/>
      <c r="K4231" s="92"/>
    </row>
    <row r="4232" spans="1:11" ht="15" customHeight="1">
      <c r="A4232" s="90"/>
      <c r="B4232" s="90"/>
      <c r="C4232" s="90"/>
      <c r="D4232" s="90"/>
      <c r="E4232" s="18"/>
      <c r="F4232" s="18"/>
      <c r="G4232" s="92"/>
      <c r="H4232" s="18"/>
      <c r="I4232" s="18"/>
      <c r="J4232" s="92"/>
      <c r="K4232" s="92"/>
    </row>
    <row r="4233" spans="1:11" ht="15" customHeight="1">
      <c r="A4233" s="90"/>
      <c r="B4233" s="90"/>
      <c r="C4233" s="90"/>
      <c r="D4233" s="90"/>
      <c r="E4233" s="18"/>
      <c r="F4233" s="18"/>
      <c r="G4233" s="92"/>
      <c r="H4233" s="18"/>
      <c r="I4233" s="18"/>
      <c r="J4233" s="92"/>
      <c r="K4233" s="92"/>
    </row>
    <row r="4234" spans="1:11" ht="15" customHeight="1">
      <c r="A4234" s="90"/>
      <c r="B4234" s="90"/>
      <c r="C4234" s="90"/>
      <c r="D4234" s="90"/>
      <c r="E4234" s="18"/>
      <c r="F4234" s="18"/>
      <c r="G4234" s="92"/>
      <c r="H4234" s="18"/>
      <c r="I4234" s="18"/>
      <c r="J4234" s="92"/>
      <c r="K4234" s="92"/>
    </row>
    <row r="4235" spans="1:11" ht="15" customHeight="1">
      <c r="A4235" s="90"/>
      <c r="B4235" s="90"/>
      <c r="C4235" s="90"/>
      <c r="D4235" s="90"/>
      <c r="E4235" s="18"/>
      <c r="F4235" s="18"/>
      <c r="G4235" s="92"/>
      <c r="H4235" s="18"/>
      <c r="I4235" s="18"/>
      <c r="J4235" s="92"/>
      <c r="K4235" s="92"/>
    </row>
    <row r="4236" spans="1:11" ht="15" customHeight="1">
      <c r="A4236" s="90"/>
      <c r="B4236" s="90"/>
      <c r="C4236" s="90"/>
      <c r="D4236" s="90"/>
      <c r="E4236" s="18"/>
      <c r="F4236" s="18"/>
      <c r="G4236" s="92"/>
      <c r="H4236" s="18"/>
      <c r="I4236" s="18"/>
      <c r="J4236" s="92"/>
      <c r="K4236" s="92"/>
    </row>
    <row r="4237" spans="1:11" ht="15" customHeight="1">
      <c r="A4237" s="90"/>
      <c r="B4237" s="90"/>
      <c r="C4237" s="90"/>
      <c r="D4237" s="90"/>
      <c r="E4237" s="18"/>
      <c r="F4237" s="18"/>
      <c r="G4237" s="92"/>
      <c r="H4237" s="18"/>
      <c r="I4237" s="18"/>
      <c r="J4237" s="92"/>
      <c r="K4237" s="92"/>
    </row>
    <row r="4238" spans="1:11" ht="15" customHeight="1">
      <c r="A4238" s="90"/>
      <c r="B4238" s="90"/>
      <c r="C4238" s="90"/>
      <c r="D4238" s="90"/>
      <c r="E4238" s="18"/>
      <c r="F4238" s="92"/>
      <c r="G4238" s="92"/>
      <c r="H4238" s="91"/>
      <c r="I4238" s="92"/>
      <c r="J4238" s="92"/>
      <c r="K4238" s="92"/>
    </row>
    <row r="4239" spans="1:11" ht="15" customHeight="1">
      <c r="A4239" s="90"/>
      <c r="B4239" s="90"/>
      <c r="C4239" s="90"/>
      <c r="D4239" s="90"/>
      <c r="E4239" s="18"/>
      <c r="F4239" s="18"/>
      <c r="G4239" s="92"/>
      <c r="H4239" s="18"/>
      <c r="I4239" s="18"/>
      <c r="J4239" s="92"/>
      <c r="K4239" s="92"/>
    </row>
    <row r="4240" spans="1:11" ht="15" customHeight="1">
      <c r="A4240" s="90"/>
      <c r="B4240" s="90"/>
      <c r="C4240" s="90"/>
      <c r="D4240" s="90"/>
      <c r="E4240" s="18"/>
      <c r="F4240" s="18"/>
      <c r="G4240" s="92"/>
      <c r="H4240" s="18"/>
      <c r="I4240" s="18"/>
      <c r="J4240" s="92"/>
      <c r="K4240" s="92"/>
    </row>
    <row r="4241" spans="1:11" ht="15" customHeight="1">
      <c r="A4241" s="90"/>
      <c r="B4241" s="90"/>
      <c r="C4241" s="90"/>
      <c r="D4241" s="90"/>
      <c r="E4241" s="18"/>
      <c r="F4241" s="18"/>
      <c r="G4241" s="92"/>
      <c r="H4241" s="18"/>
      <c r="I4241" s="18"/>
      <c r="J4241" s="92"/>
      <c r="K4241" s="92"/>
    </row>
    <row r="4242" spans="1:11" ht="15" customHeight="1">
      <c r="A4242" s="90"/>
      <c r="B4242" s="90"/>
      <c r="C4242" s="90"/>
      <c r="D4242" s="90"/>
      <c r="E4242" s="18"/>
      <c r="F4242" s="18"/>
      <c r="G4242" s="92"/>
      <c r="H4242" s="18"/>
      <c r="I4242" s="18"/>
      <c r="J4242" s="92"/>
      <c r="K4242" s="92"/>
    </row>
    <row r="4243" spans="1:11" ht="15" customHeight="1">
      <c r="A4243" s="90"/>
      <c r="B4243" s="90"/>
      <c r="C4243" s="90"/>
      <c r="D4243" s="90"/>
      <c r="E4243" s="18"/>
      <c r="F4243" s="18"/>
      <c r="G4243" s="92"/>
      <c r="H4243" s="18"/>
      <c r="I4243" s="18"/>
      <c r="J4243" s="92"/>
      <c r="K4243" s="92"/>
    </row>
    <row r="4244" spans="1:11" ht="15" customHeight="1">
      <c r="A4244" s="90"/>
      <c r="B4244" s="90"/>
      <c r="C4244" s="90"/>
      <c r="D4244" s="90"/>
      <c r="E4244" s="18"/>
      <c r="F4244" s="18"/>
      <c r="G4244" s="92"/>
      <c r="H4244" s="18"/>
      <c r="I4244" s="18"/>
      <c r="J4244" s="92"/>
      <c r="K4244" s="92"/>
    </row>
    <row r="4245" spans="1:11" ht="15" customHeight="1">
      <c r="A4245" s="90"/>
      <c r="B4245" s="90"/>
      <c r="C4245" s="90"/>
      <c r="D4245" s="90"/>
      <c r="E4245" s="18"/>
      <c r="F4245" s="18"/>
      <c r="G4245" s="92"/>
      <c r="H4245" s="18"/>
      <c r="I4245" s="18"/>
      <c r="J4245" s="92"/>
      <c r="K4245" s="92"/>
    </row>
    <row r="4246" spans="1:11" ht="15" customHeight="1">
      <c r="A4246" s="90"/>
      <c r="B4246" s="90"/>
      <c r="C4246" s="90"/>
      <c r="D4246" s="90"/>
      <c r="E4246" s="18"/>
      <c r="F4246" s="92"/>
      <c r="G4246" s="92"/>
      <c r="H4246" s="91"/>
      <c r="I4246" s="92"/>
      <c r="J4246" s="92"/>
      <c r="K4246" s="92"/>
    </row>
    <row r="4247" spans="1:11" ht="15" customHeight="1">
      <c r="A4247" s="90"/>
      <c r="B4247" s="90"/>
      <c r="C4247" s="90"/>
      <c r="D4247" s="90"/>
      <c r="E4247" s="18"/>
      <c r="F4247" s="18"/>
      <c r="G4247" s="92"/>
      <c r="H4247" s="18"/>
      <c r="I4247" s="18"/>
      <c r="J4247" s="92"/>
      <c r="K4247" s="92"/>
    </row>
    <row r="4248" spans="1:11" ht="15" customHeight="1">
      <c r="A4248" s="90"/>
      <c r="B4248" s="90"/>
      <c r="C4248" s="90"/>
      <c r="D4248" s="90"/>
      <c r="E4248" s="18"/>
      <c r="F4248" s="18"/>
      <c r="G4248" s="92"/>
      <c r="H4248" s="18"/>
      <c r="I4248" s="18"/>
      <c r="J4248" s="92"/>
      <c r="K4248" s="92"/>
    </row>
    <row r="4249" spans="1:11" ht="15" customHeight="1">
      <c r="A4249" s="90"/>
      <c r="B4249" s="90"/>
      <c r="C4249" s="90"/>
      <c r="D4249" s="90"/>
      <c r="E4249" s="18"/>
      <c r="F4249" s="18"/>
      <c r="G4249" s="92"/>
      <c r="H4249" s="18"/>
      <c r="I4249" s="18"/>
      <c r="J4249" s="92"/>
      <c r="K4249" s="92"/>
    </row>
    <row r="4250" spans="1:11" ht="15" customHeight="1">
      <c r="A4250" s="90"/>
      <c r="B4250" s="90"/>
      <c r="C4250" s="90"/>
      <c r="D4250" s="90"/>
      <c r="E4250" s="18"/>
      <c r="F4250" s="18"/>
      <c r="G4250" s="92"/>
      <c r="H4250" s="18"/>
      <c r="I4250" s="18"/>
      <c r="J4250" s="92"/>
      <c r="K4250" s="92"/>
    </row>
    <row r="4251" spans="1:11" ht="15" customHeight="1">
      <c r="A4251" s="90"/>
      <c r="B4251" s="90"/>
      <c r="C4251" s="90"/>
      <c r="D4251" s="90"/>
      <c r="E4251" s="18"/>
      <c r="F4251" s="18"/>
      <c r="G4251" s="92"/>
      <c r="H4251" s="18"/>
      <c r="I4251" s="18"/>
      <c r="J4251" s="92"/>
      <c r="K4251" s="92"/>
    </row>
    <row r="4252" spans="1:11" ht="15" customHeight="1">
      <c r="A4252" s="90"/>
      <c r="B4252" s="90"/>
      <c r="C4252" s="90"/>
      <c r="D4252" s="90"/>
      <c r="E4252" s="18"/>
      <c r="F4252" s="18"/>
      <c r="G4252" s="92"/>
      <c r="H4252" s="18"/>
      <c r="I4252" s="18"/>
      <c r="J4252" s="92"/>
      <c r="K4252" s="92"/>
    </row>
    <row r="4253" spans="1:11" ht="15" customHeight="1">
      <c r="A4253" s="90"/>
      <c r="B4253" s="90"/>
      <c r="C4253" s="90"/>
      <c r="D4253" s="90"/>
      <c r="E4253" s="18"/>
      <c r="F4253" s="18"/>
      <c r="G4253" s="92"/>
      <c r="H4253" s="18"/>
      <c r="I4253" s="18"/>
      <c r="J4253" s="92"/>
      <c r="K4253" s="92"/>
    </row>
    <row r="4254" spans="1:11" ht="15" customHeight="1">
      <c r="A4254" s="90"/>
      <c r="B4254" s="90"/>
      <c r="C4254" s="90"/>
      <c r="D4254" s="90"/>
      <c r="E4254" s="18"/>
      <c r="F4254" s="92"/>
      <c r="G4254" s="92"/>
      <c r="H4254" s="91"/>
      <c r="I4254" s="92"/>
      <c r="J4254" s="92"/>
      <c r="K4254" s="92"/>
    </row>
    <row r="4255" spans="1:11" ht="15" customHeight="1">
      <c r="A4255" s="90"/>
      <c r="B4255" s="90"/>
      <c r="C4255" s="90"/>
      <c r="D4255" s="90"/>
      <c r="E4255" s="18"/>
      <c r="F4255" s="18"/>
      <c r="G4255" s="92"/>
      <c r="H4255" s="18"/>
      <c r="I4255" s="18"/>
      <c r="J4255" s="92"/>
      <c r="K4255" s="92"/>
    </row>
    <row r="4256" spans="1:11" ht="15" customHeight="1">
      <c r="A4256" s="90"/>
      <c r="B4256" s="90"/>
      <c r="C4256" s="90"/>
      <c r="D4256" s="90"/>
      <c r="E4256" s="18"/>
      <c r="F4256" s="18"/>
      <c r="G4256" s="92"/>
      <c r="H4256" s="18"/>
      <c r="I4256" s="18"/>
      <c r="J4256" s="92"/>
      <c r="K4256" s="92"/>
    </row>
    <row r="4257" spans="1:11" ht="15" customHeight="1">
      <c r="A4257" s="90"/>
      <c r="B4257" s="90"/>
      <c r="C4257" s="90"/>
      <c r="D4257" s="90"/>
      <c r="E4257" s="18"/>
      <c r="F4257" s="18"/>
      <c r="G4257" s="92"/>
      <c r="H4257" s="18"/>
      <c r="I4257" s="18"/>
      <c r="J4257" s="92"/>
      <c r="K4257" s="92"/>
    </row>
    <row r="4258" spans="1:11" ht="15" customHeight="1">
      <c r="A4258" s="90"/>
      <c r="B4258" s="90"/>
      <c r="C4258" s="90"/>
      <c r="D4258" s="90"/>
      <c r="E4258" s="18"/>
      <c r="F4258" s="18"/>
      <c r="G4258" s="92"/>
      <c r="H4258" s="18"/>
      <c r="I4258" s="18"/>
      <c r="J4258" s="92"/>
      <c r="K4258" s="92"/>
    </row>
    <row r="4259" spans="1:11" ht="15" customHeight="1">
      <c r="A4259" s="90"/>
      <c r="B4259" s="90"/>
      <c r="C4259" s="90"/>
      <c r="D4259" s="90"/>
      <c r="E4259" s="18"/>
      <c r="F4259" s="18"/>
      <c r="G4259" s="92"/>
      <c r="H4259" s="18"/>
      <c r="I4259" s="18"/>
      <c r="J4259" s="92"/>
      <c r="K4259" s="92"/>
    </row>
    <row r="4260" spans="1:11" ht="15" customHeight="1">
      <c r="A4260" s="90"/>
      <c r="B4260" s="90"/>
      <c r="C4260" s="90"/>
      <c r="D4260" s="90"/>
      <c r="E4260" s="18"/>
      <c r="F4260" s="18"/>
      <c r="G4260" s="92"/>
      <c r="H4260" s="18"/>
      <c r="I4260" s="18"/>
      <c r="J4260" s="92"/>
      <c r="K4260" s="92"/>
    </row>
    <row r="4261" spans="1:11" ht="15" customHeight="1">
      <c r="A4261" s="90"/>
      <c r="B4261" s="90"/>
      <c r="C4261" s="90"/>
      <c r="D4261" s="90"/>
      <c r="E4261" s="18"/>
      <c r="F4261" s="18"/>
      <c r="G4261" s="92"/>
      <c r="H4261" s="18"/>
      <c r="I4261" s="18"/>
      <c r="J4261" s="92"/>
      <c r="K4261" s="92"/>
    </row>
    <row r="4262" spans="1:11" ht="15" customHeight="1">
      <c r="A4262" s="90"/>
      <c r="B4262" s="90"/>
      <c r="C4262" s="90"/>
      <c r="D4262" s="90"/>
      <c r="E4262" s="18"/>
      <c r="F4262" s="92"/>
      <c r="G4262" s="92"/>
      <c r="H4262" s="91"/>
      <c r="I4262" s="92"/>
      <c r="J4262" s="92"/>
      <c r="K4262" s="92"/>
    </row>
    <row r="4263" spans="1:11" ht="15" customHeight="1">
      <c r="A4263" s="90"/>
      <c r="B4263" s="90"/>
      <c r="C4263" s="90"/>
      <c r="D4263" s="90"/>
      <c r="E4263" s="18"/>
      <c r="F4263" s="18"/>
      <c r="G4263" s="92"/>
      <c r="H4263" s="18"/>
      <c r="I4263" s="18"/>
      <c r="J4263" s="92"/>
      <c r="K4263" s="92"/>
    </row>
    <row r="4264" spans="1:11" ht="15" customHeight="1">
      <c r="A4264" s="90"/>
      <c r="B4264" s="90"/>
      <c r="C4264" s="90"/>
      <c r="D4264" s="90"/>
      <c r="E4264" s="18"/>
      <c r="F4264" s="18"/>
      <c r="G4264" s="92"/>
      <c r="H4264" s="18"/>
      <c r="I4264" s="18"/>
      <c r="J4264" s="92"/>
      <c r="K4264" s="92"/>
    </row>
    <row r="4265" spans="1:11" ht="15" customHeight="1">
      <c r="A4265" s="90"/>
      <c r="B4265" s="90"/>
      <c r="C4265" s="90"/>
      <c r="D4265" s="90"/>
      <c r="E4265" s="18"/>
      <c r="F4265" s="18"/>
      <c r="G4265" s="92"/>
      <c r="H4265" s="18"/>
      <c r="I4265" s="18"/>
      <c r="J4265" s="92"/>
      <c r="K4265" s="92"/>
    </row>
    <row r="4266" spans="1:11" ht="15" customHeight="1">
      <c r="A4266" s="90"/>
      <c r="B4266" s="90"/>
      <c r="C4266" s="90"/>
      <c r="D4266" s="90"/>
      <c r="E4266" s="18"/>
      <c r="F4266" s="18"/>
      <c r="G4266" s="92"/>
      <c r="H4266" s="18"/>
      <c r="I4266" s="18"/>
      <c r="J4266" s="92"/>
      <c r="K4266" s="92"/>
    </row>
    <row r="4267" spans="1:11" ht="15" customHeight="1">
      <c r="A4267" s="90"/>
      <c r="B4267" s="90"/>
      <c r="C4267" s="90"/>
      <c r="D4267" s="90"/>
      <c r="E4267" s="18"/>
      <c r="F4267" s="18"/>
      <c r="G4267" s="92"/>
      <c r="H4267" s="18"/>
      <c r="I4267" s="18"/>
      <c r="J4267" s="92"/>
      <c r="K4267" s="92"/>
    </row>
    <row r="4268" spans="1:11" ht="15" customHeight="1">
      <c r="A4268" s="90"/>
      <c r="B4268" s="90"/>
      <c r="C4268" s="90"/>
      <c r="D4268" s="90"/>
      <c r="E4268" s="18"/>
      <c r="F4268" s="18"/>
      <c r="G4268" s="92"/>
      <c r="H4268" s="18"/>
      <c r="I4268" s="18"/>
      <c r="J4268" s="92"/>
      <c r="K4268" s="92"/>
    </row>
    <row r="4269" spans="1:11" ht="15" customHeight="1">
      <c r="A4269" s="90"/>
      <c r="B4269" s="90"/>
      <c r="C4269" s="90"/>
      <c r="D4269" s="90"/>
      <c r="E4269" s="18"/>
      <c r="F4269" s="18"/>
      <c r="G4269" s="92"/>
      <c r="H4269" s="18"/>
      <c r="I4269" s="18"/>
      <c r="J4269" s="92"/>
      <c r="K4269" s="92"/>
    </row>
    <row r="4270" spans="1:11" ht="15" customHeight="1">
      <c r="A4270" s="90"/>
      <c r="B4270" s="90"/>
      <c r="C4270" s="90"/>
      <c r="D4270" s="90"/>
      <c r="E4270" s="18"/>
      <c r="F4270" s="92"/>
      <c r="G4270" s="92"/>
      <c r="H4270" s="91"/>
      <c r="I4270" s="92"/>
      <c r="J4270" s="92"/>
      <c r="K4270" s="92"/>
    </row>
    <row r="4271" spans="1:11" ht="15" customHeight="1">
      <c r="A4271" s="90"/>
      <c r="B4271" s="90"/>
      <c r="C4271" s="90"/>
      <c r="D4271" s="90"/>
      <c r="E4271" s="18"/>
      <c r="F4271" s="18"/>
      <c r="G4271" s="92"/>
      <c r="H4271" s="18"/>
      <c r="I4271" s="18"/>
      <c r="J4271" s="92"/>
      <c r="K4271" s="92"/>
    </row>
    <row r="4272" spans="1:11" ht="15" customHeight="1">
      <c r="A4272" s="90"/>
      <c r="B4272" s="90"/>
      <c r="C4272" s="90"/>
      <c r="D4272" s="90"/>
      <c r="E4272" s="18"/>
      <c r="F4272" s="18"/>
      <c r="G4272" s="92"/>
      <c r="H4272" s="18"/>
      <c r="I4272" s="18"/>
      <c r="J4272" s="92"/>
      <c r="K4272" s="92"/>
    </row>
    <row r="4273" spans="1:11" ht="15" customHeight="1">
      <c r="A4273" s="90"/>
      <c r="B4273" s="90"/>
      <c r="C4273" s="90"/>
      <c r="D4273" s="90"/>
      <c r="E4273" s="18"/>
      <c r="F4273" s="18"/>
      <c r="G4273" s="92"/>
      <c r="H4273" s="18"/>
      <c r="I4273" s="18"/>
      <c r="J4273" s="92"/>
      <c r="K4273" s="92"/>
    </row>
    <row r="4274" spans="1:11" ht="15" customHeight="1">
      <c r="A4274" s="90"/>
      <c r="B4274" s="90"/>
      <c r="C4274" s="90"/>
      <c r="D4274" s="90"/>
      <c r="E4274" s="18"/>
      <c r="F4274" s="18"/>
      <c r="G4274" s="92"/>
      <c r="H4274" s="18"/>
      <c r="I4274" s="18"/>
      <c r="J4274" s="92"/>
      <c r="K4274" s="92"/>
    </row>
    <row r="4275" spans="1:11" ht="15" customHeight="1">
      <c r="A4275" s="90"/>
      <c r="B4275" s="90"/>
      <c r="C4275" s="90"/>
      <c r="D4275" s="90"/>
      <c r="E4275" s="18"/>
      <c r="F4275" s="18"/>
      <c r="G4275" s="92"/>
      <c r="H4275" s="18"/>
      <c r="I4275" s="18"/>
      <c r="J4275" s="92"/>
      <c r="K4275" s="92"/>
    </row>
    <row r="4276" spans="1:11" ht="15" customHeight="1">
      <c r="A4276" s="90"/>
      <c r="B4276" s="90"/>
      <c r="C4276" s="90"/>
      <c r="D4276" s="90"/>
      <c r="E4276" s="18"/>
      <c r="F4276" s="18"/>
      <c r="G4276" s="92"/>
      <c r="H4276" s="18"/>
      <c r="I4276" s="18"/>
      <c r="J4276" s="92"/>
      <c r="K4276" s="92"/>
    </row>
    <row r="4277" spans="1:11" ht="15" customHeight="1">
      <c r="A4277" s="90"/>
      <c r="B4277" s="90"/>
      <c r="C4277" s="90"/>
      <c r="D4277" s="90"/>
      <c r="E4277" s="18"/>
      <c r="F4277" s="18"/>
      <c r="G4277" s="92"/>
      <c r="H4277" s="18"/>
      <c r="I4277" s="18"/>
      <c r="J4277" s="92"/>
      <c r="K4277" s="92"/>
    </row>
    <row r="4278" spans="1:11" ht="15" customHeight="1">
      <c r="A4278" s="90"/>
      <c r="B4278" s="90"/>
      <c r="C4278" s="90"/>
      <c r="D4278" s="90"/>
      <c r="E4278" s="18"/>
      <c r="F4278" s="18"/>
      <c r="G4278" s="92"/>
      <c r="H4278" s="18"/>
      <c r="I4278" s="18"/>
      <c r="J4278" s="92"/>
      <c r="K4278" s="92"/>
    </row>
    <row r="4279" spans="1:11" ht="15" customHeight="1">
      <c r="A4279" s="90"/>
      <c r="B4279" s="90"/>
      <c r="C4279" s="90"/>
      <c r="D4279" s="90"/>
      <c r="E4279" s="18"/>
      <c r="F4279" s="18"/>
      <c r="G4279" s="92"/>
      <c r="H4279" s="18"/>
      <c r="I4279" s="18"/>
      <c r="J4279" s="92"/>
      <c r="K4279" s="92"/>
    </row>
    <row r="4280" spans="1:11" ht="15" customHeight="1">
      <c r="A4280" s="90"/>
      <c r="B4280" s="90"/>
      <c r="C4280" s="90"/>
      <c r="D4280" s="90"/>
      <c r="E4280" s="18"/>
      <c r="F4280" s="18"/>
      <c r="G4280" s="92"/>
      <c r="H4280" s="18"/>
      <c r="I4280" s="18"/>
      <c r="J4280" s="92"/>
      <c r="K4280" s="92"/>
    </row>
    <row r="4281" spans="1:11" ht="15" customHeight="1">
      <c r="A4281" s="90"/>
      <c r="B4281" s="90"/>
      <c r="C4281" s="90"/>
      <c r="D4281" s="90"/>
      <c r="E4281" s="18"/>
      <c r="F4281" s="18"/>
      <c r="G4281" s="92"/>
      <c r="H4281" s="18"/>
      <c r="I4281" s="18"/>
      <c r="J4281" s="92"/>
      <c r="K4281" s="92"/>
    </row>
    <row r="4282" spans="1:11" ht="15" customHeight="1">
      <c r="A4282" s="90"/>
      <c r="B4282" s="90"/>
      <c r="C4282" s="90"/>
      <c r="D4282" s="90"/>
      <c r="E4282" s="18"/>
      <c r="F4282" s="18"/>
      <c r="G4282" s="92"/>
      <c r="H4282" s="18"/>
      <c r="I4282" s="18"/>
      <c r="J4282" s="92"/>
      <c r="K4282" s="92"/>
    </row>
    <row r="4283" spans="1:11" ht="15" customHeight="1">
      <c r="A4283" s="90"/>
      <c r="B4283" s="90"/>
      <c r="C4283" s="90"/>
      <c r="D4283" s="90"/>
      <c r="E4283" s="18"/>
      <c r="F4283" s="18"/>
      <c r="G4283" s="92"/>
      <c r="H4283" s="18"/>
      <c r="I4283" s="18"/>
      <c r="J4283" s="92"/>
      <c r="K4283" s="92"/>
    </row>
    <row r="4284" spans="1:11" ht="15" customHeight="1">
      <c r="A4284" s="90"/>
      <c r="B4284" s="90"/>
      <c r="C4284" s="90"/>
      <c r="D4284" s="90"/>
      <c r="E4284" s="18"/>
      <c r="F4284" s="18"/>
      <c r="G4284" s="92"/>
      <c r="H4284" s="18"/>
      <c r="I4284" s="18"/>
      <c r="J4284" s="92"/>
      <c r="K4284" s="92"/>
    </row>
    <row r="4285" spans="1:11" ht="15" customHeight="1">
      <c r="A4285" s="90"/>
      <c r="B4285" s="90"/>
      <c r="C4285" s="90"/>
      <c r="D4285" s="90"/>
      <c r="E4285" s="18"/>
      <c r="F4285" s="18"/>
      <c r="G4285" s="92"/>
      <c r="H4285" s="18"/>
      <c r="I4285" s="18"/>
      <c r="J4285" s="92"/>
      <c r="K4285" s="92"/>
    </row>
    <row r="4286" spans="1:11" ht="15" customHeight="1">
      <c r="A4286" s="90"/>
      <c r="B4286" s="90"/>
      <c r="C4286" s="90"/>
      <c r="D4286" s="90"/>
      <c r="E4286" s="18"/>
      <c r="F4286" s="18"/>
      <c r="G4286" s="92"/>
      <c r="H4286" s="18"/>
      <c r="I4286" s="18"/>
      <c r="J4286" s="92"/>
      <c r="K4286" s="92"/>
    </row>
    <row r="4287" spans="1:11" ht="15" customHeight="1">
      <c r="A4287" s="90"/>
      <c r="B4287" s="90"/>
      <c r="C4287" s="90"/>
      <c r="D4287" s="90"/>
      <c r="E4287" s="18"/>
      <c r="F4287" s="18"/>
      <c r="G4287" s="92"/>
      <c r="H4287" s="18"/>
      <c r="I4287" s="18"/>
      <c r="J4287" s="92"/>
      <c r="K4287" s="92"/>
    </row>
    <row r="4288" spans="1:11" ht="15" customHeight="1">
      <c r="A4288" s="90"/>
      <c r="B4288" s="90"/>
      <c r="C4288" s="90"/>
      <c r="D4288" s="90"/>
      <c r="E4288" s="18"/>
      <c r="F4288" s="18"/>
      <c r="G4288" s="92"/>
      <c r="H4288" s="18"/>
      <c r="I4288" s="18"/>
      <c r="J4288" s="92"/>
      <c r="K4288" s="92"/>
    </row>
    <row r="4289" spans="1:11" ht="15" customHeight="1">
      <c r="A4289" s="90"/>
      <c r="B4289" s="90"/>
      <c r="C4289" s="90"/>
      <c r="D4289" s="90"/>
      <c r="E4289" s="18"/>
      <c r="F4289" s="18"/>
      <c r="G4289" s="92"/>
      <c r="H4289" s="18"/>
      <c r="I4289" s="18"/>
      <c r="J4289" s="92"/>
      <c r="K4289" s="92"/>
    </row>
    <row r="4290" spans="1:11" ht="15" customHeight="1">
      <c r="A4290" s="90"/>
      <c r="B4290" s="90"/>
      <c r="C4290" s="90"/>
      <c r="D4290" s="90"/>
      <c r="E4290" s="18"/>
      <c r="F4290" s="92"/>
      <c r="G4290" s="92"/>
      <c r="H4290" s="91"/>
      <c r="I4290" s="92"/>
      <c r="J4290" s="92"/>
      <c r="K4290" s="92"/>
    </row>
    <row r="4291" spans="1:11" ht="15" customHeight="1">
      <c r="A4291" s="90"/>
      <c r="B4291" s="90"/>
      <c r="C4291" s="90"/>
      <c r="D4291" s="90"/>
      <c r="E4291" s="18"/>
      <c r="F4291" s="18"/>
      <c r="G4291" s="92"/>
      <c r="H4291" s="18"/>
      <c r="I4291" s="18"/>
      <c r="J4291" s="92"/>
      <c r="K4291" s="92"/>
    </row>
    <row r="4292" spans="1:11" ht="15" customHeight="1">
      <c r="A4292" s="90"/>
      <c r="B4292" s="90"/>
      <c r="C4292" s="90"/>
      <c r="D4292" s="90"/>
      <c r="E4292" s="18"/>
      <c r="F4292" s="18"/>
      <c r="G4292" s="92"/>
      <c r="H4292" s="18"/>
      <c r="I4292" s="18"/>
      <c r="J4292" s="92"/>
      <c r="K4292" s="92"/>
    </row>
    <row r="4293" spans="1:11" ht="15" customHeight="1">
      <c r="A4293" s="90"/>
      <c r="B4293" s="90"/>
      <c r="C4293" s="90"/>
      <c r="D4293" s="90"/>
      <c r="E4293" s="18"/>
      <c r="F4293" s="18"/>
      <c r="G4293" s="92"/>
      <c r="H4293" s="18"/>
      <c r="I4293" s="18"/>
      <c r="J4293" s="92"/>
      <c r="K4293" s="92"/>
    </row>
    <row r="4294" spans="1:11" ht="15" customHeight="1">
      <c r="A4294" s="90"/>
      <c r="B4294" s="90"/>
      <c r="C4294" s="90"/>
      <c r="D4294" s="90"/>
      <c r="E4294" s="18"/>
      <c r="F4294" s="18"/>
      <c r="G4294" s="92"/>
      <c r="H4294" s="18"/>
      <c r="I4294" s="18"/>
      <c r="J4294" s="92"/>
      <c r="K4294" s="92"/>
    </row>
    <row r="4295" spans="1:11" ht="15" customHeight="1">
      <c r="A4295" s="90"/>
      <c r="B4295" s="90"/>
      <c r="C4295" s="90"/>
      <c r="D4295" s="90"/>
      <c r="E4295" s="18"/>
      <c r="F4295" s="18"/>
      <c r="G4295" s="92"/>
      <c r="H4295" s="18"/>
      <c r="I4295" s="18"/>
      <c r="J4295" s="92"/>
      <c r="K4295" s="92"/>
    </row>
    <row r="4296" spans="1:11" ht="15" customHeight="1">
      <c r="A4296" s="90"/>
      <c r="B4296" s="90"/>
      <c r="C4296" s="90"/>
      <c r="D4296" s="90"/>
      <c r="E4296" s="18"/>
      <c r="F4296" s="18"/>
      <c r="G4296" s="92"/>
      <c r="H4296" s="18"/>
      <c r="I4296" s="18"/>
      <c r="J4296" s="92"/>
      <c r="K4296" s="92"/>
    </row>
    <row r="4297" spans="1:11" ht="15" customHeight="1">
      <c r="A4297" s="90"/>
      <c r="B4297" s="90"/>
      <c r="C4297" s="90"/>
      <c r="D4297" s="90"/>
      <c r="E4297" s="18"/>
      <c r="F4297" s="18"/>
      <c r="G4297" s="92"/>
      <c r="H4297" s="18"/>
      <c r="I4297" s="18"/>
      <c r="J4297" s="92"/>
      <c r="K4297" s="92"/>
    </row>
    <row r="4298" spans="1:11" ht="15" customHeight="1">
      <c r="A4298" s="90"/>
      <c r="B4298" s="90"/>
      <c r="C4298" s="90"/>
      <c r="D4298" s="90"/>
      <c r="E4298" s="18"/>
      <c r="F4298" s="92"/>
      <c r="G4298" s="92"/>
      <c r="H4298" s="91"/>
      <c r="I4298" s="92"/>
      <c r="J4298" s="92"/>
      <c r="K4298" s="92"/>
    </row>
    <row r="4299" spans="1:11" ht="15" customHeight="1">
      <c r="A4299" s="90"/>
      <c r="B4299" s="90"/>
      <c r="C4299" s="90"/>
      <c r="D4299" s="90"/>
      <c r="E4299" s="18"/>
      <c r="F4299" s="18"/>
      <c r="G4299" s="92"/>
      <c r="H4299" s="18"/>
      <c r="I4299" s="18"/>
      <c r="J4299" s="92"/>
      <c r="K4299" s="92"/>
    </row>
    <row r="4300" spans="1:11" ht="15" customHeight="1">
      <c r="A4300" s="90"/>
      <c r="B4300" s="90"/>
      <c r="C4300" s="90"/>
      <c r="D4300" s="90"/>
      <c r="E4300" s="18"/>
      <c r="F4300" s="18"/>
      <c r="G4300" s="92"/>
      <c r="H4300" s="18"/>
      <c r="I4300" s="18"/>
      <c r="J4300" s="92"/>
      <c r="K4300" s="92"/>
    </row>
    <row r="4301" spans="1:11" ht="15" customHeight="1">
      <c r="A4301" s="90"/>
      <c r="B4301" s="90"/>
      <c r="C4301" s="90"/>
      <c r="D4301" s="90"/>
      <c r="E4301" s="18"/>
      <c r="F4301" s="18"/>
      <c r="G4301" s="92"/>
      <c r="H4301" s="18"/>
      <c r="I4301" s="18"/>
      <c r="J4301" s="92"/>
      <c r="K4301" s="92"/>
    </row>
    <row r="4302" spans="1:11" ht="15" customHeight="1">
      <c r="A4302" s="90"/>
      <c r="B4302" s="90"/>
      <c r="C4302" s="90"/>
      <c r="D4302" s="90"/>
      <c r="E4302" s="18"/>
      <c r="F4302" s="18"/>
      <c r="G4302" s="92"/>
      <c r="H4302" s="18"/>
      <c r="I4302" s="18"/>
      <c r="J4302" s="92"/>
      <c r="K4302" s="92"/>
    </row>
    <row r="4303" spans="1:11" ht="15" customHeight="1">
      <c r="A4303" s="90"/>
      <c r="B4303" s="90"/>
      <c r="C4303" s="90"/>
      <c r="D4303" s="90"/>
      <c r="E4303" s="18"/>
      <c r="F4303" s="18"/>
      <c r="G4303" s="92"/>
      <c r="H4303" s="18"/>
      <c r="I4303" s="18"/>
      <c r="J4303" s="92"/>
      <c r="K4303" s="92"/>
    </row>
    <row r="4304" spans="1:11" ht="15" customHeight="1">
      <c r="A4304" s="90"/>
      <c r="B4304" s="90"/>
      <c r="C4304" s="90"/>
      <c r="D4304" s="90"/>
      <c r="E4304" s="18"/>
      <c r="F4304" s="18"/>
      <c r="G4304" s="92"/>
      <c r="H4304" s="18"/>
      <c r="I4304" s="18"/>
      <c r="J4304" s="92"/>
      <c r="K4304" s="92"/>
    </row>
    <row r="4305" spans="1:11" ht="15" customHeight="1">
      <c r="A4305" s="90"/>
      <c r="B4305" s="90"/>
      <c r="C4305" s="90"/>
      <c r="D4305" s="90"/>
      <c r="E4305" s="18"/>
      <c r="F4305" s="18"/>
      <c r="G4305" s="92"/>
      <c r="H4305" s="18"/>
      <c r="I4305" s="18"/>
      <c r="J4305" s="92"/>
      <c r="K4305" s="92"/>
    </row>
    <row r="4306" spans="1:11" ht="15" customHeight="1">
      <c r="A4306" s="90"/>
      <c r="B4306" s="90"/>
      <c r="C4306" s="90"/>
      <c r="D4306" s="90"/>
      <c r="E4306" s="18"/>
      <c r="F4306" s="18"/>
      <c r="G4306" s="92"/>
      <c r="H4306" s="18"/>
      <c r="I4306" s="18"/>
      <c r="J4306" s="92"/>
      <c r="K4306" s="92"/>
    </row>
    <row r="4307" spans="1:11" ht="15" customHeight="1">
      <c r="A4307" s="90"/>
      <c r="B4307" s="90"/>
      <c r="C4307" s="90"/>
      <c r="D4307" s="90"/>
      <c r="E4307" s="18"/>
      <c r="F4307" s="18"/>
      <c r="G4307" s="92"/>
      <c r="H4307" s="18"/>
      <c r="I4307" s="18"/>
      <c r="J4307" s="92"/>
      <c r="K4307" s="92"/>
    </row>
    <row r="4308" spans="1:11" ht="15" customHeight="1">
      <c r="A4308" s="90"/>
      <c r="B4308" s="90"/>
      <c r="C4308" s="90"/>
      <c r="D4308" s="90"/>
      <c r="E4308" s="18"/>
      <c r="F4308" s="18"/>
      <c r="G4308" s="92"/>
      <c r="H4308" s="18"/>
      <c r="I4308" s="18"/>
      <c r="J4308" s="92"/>
      <c r="K4308" s="92"/>
    </row>
    <row r="4309" spans="1:11" ht="15" customHeight="1">
      <c r="A4309" s="90"/>
      <c r="B4309" s="90"/>
      <c r="C4309" s="90"/>
      <c r="D4309" s="90"/>
      <c r="E4309" s="18"/>
      <c r="F4309" s="18"/>
      <c r="G4309" s="92"/>
      <c r="H4309" s="18"/>
      <c r="I4309" s="18"/>
      <c r="J4309" s="92"/>
      <c r="K4309" s="92"/>
    </row>
    <row r="4310" spans="1:11" ht="15" customHeight="1">
      <c r="A4310" s="90"/>
      <c r="B4310" s="90"/>
      <c r="C4310" s="90"/>
      <c r="D4310" s="90"/>
      <c r="E4310" s="18"/>
      <c r="F4310" s="18"/>
      <c r="G4310" s="92"/>
      <c r="H4310" s="18"/>
      <c r="I4310" s="18"/>
      <c r="J4310" s="92"/>
      <c r="K4310" s="92"/>
    </row>
    <row r="4311" spans="1:11" ht="15" customHeight="1">
      <c r="A4311" s="90"/>
      <c r="B4311" s="90"/>
      <c r="C4311" s="90"/>
      <c r="D4311" s="90"/>
      <c r="E4311" s="18"/>
      <c r="F4311" s="18"/>
      <c r="G4311" s="92"/>
      <c r="H4311" s="18"/>
      <c r="I4311" s="18"/>
      <c r="J4311" s="92"/>
      <c r="K4311" s="92"/>
    </row>
    <row r="4312" spans="1:11" ht="15" customHeight="1">
      <c r="A4312" s="90"/>
      <c r="B4312" s="90"/>
      <c r="C4312" s="90"/>
      <c r="D4312" s="90"/>
      <c r="E4312" s="18"/>
      <c r="F4312" s="18"/>
      <c r="G4312" s="92"/>
      <c r="H4312" s="18"/>
      <c r="I4312" s="18"/>
      <c r="J4312" s="92"/>
      <c r="K4312" s="92"/>
    </row>
    <row r="4313" spans="1:11" ht="15" customHeight="1">
      <c r="A4313" s="90"/>
      <c r="B4313" s="90"/>
      <c r="C4313" s="90"/>
      <c r="D4313" s="90"/>
      <c r="E4313" s="18"/>
      <c r="F4313" s="18"/>
      <c r="G4313" s="92"/>
      <c r="H4313" s="18"/>
      <c r="I4313" s="18"/>
      <c r="J4313" s="92"/>
      <c r="K4313" s="92"/>
    </row>
    <row r="4314" spans="1:11" ht="15" customHeight="1">
      <c r="A4314" s="90"/>
      <c r="B4314" s="90"/>
      <c r="C4314" s="90"/>
      <c r="D4314" s="90"/>
      <c r="E4314" s="18"/>
      <c r="F4314" s="18"/>
      <c r="G4314" s="92"/>
      <c r="H4314" s="18"/>
      <c r="I4314" s="18"/>
      <c r="J4314" s="92"/>
      <c r="K4314" s="92"/>
    </row>
    <row r="4315" spans="1:11" ht="15" customHeight="1">
      <c r="A4315" s="90"/>
      <c r="B4315" s="90"/>
      <c r="C4315" s="90"/>
      <c r="D4315" s="90"/>
      <c r="E4315" s="18"/>
      <c r="F4315" s="92"/>
      <c r="G4315" s="92"/>
      <c r="H4315" s="91"/>
      <c r="I4315" s="92"/>
      <c r="J4315" s="92"/>
      <c r="K4315" s="92"/>
    </row>
    <row r="4316" spans="1:11" ht="15" customHeight="1">
      <c r="A4316" s="90"/>
      <c r="B4316" s="90"/>
      <c r="C4316" s="90"/>
      <c r="D4316" s="90"/>
      <c r="E4316" s="18"/>
      <c r="F4316" s="18"/>
      <c r="G4316" s="92"/>
      <c r="H4316" s="18"/>
      <c r="I4316" s="18"/>
      <c r="J4316" s="92"/>
      <c r="K4316" s="92"/>
    </row>
    <row r="4317" spans="1:11" ht="15" customHeight="1">
      <c r="A4317" s="90"/>
      <c r="B4317" s="90"/>
      <c r="C4317" s="90"/>
      <c r="D4317" s="90"/>
      <c r="E4317" s="18"/>
      <c r="F4317" s="18"/>
      <c r="G4317" s="92"/>
      <c r="H4317" s="18"/>
      <c r="I4317" s="18"/>
      <c r="J4317" s="92"/>
      <c r="K4317" s="92"/>
    </row>
    <row r="4318" spans="1:11" ht="15" customHeight="1">
      <c r="A4318" s="90"/>
      <c r="B4318" s="90"/>
      <c r="C4318" s="90"/>
      <c r="D4318" s="90"/>
      <c r="E4318" s="18"/>
      <c r="F4318" s="18"/>
      <c r="G4318" s="92"/>
      <c r="H4318" s="18"/>
      <c r="I4318" s="18"/>
      <c r="J4318" s="92"/>
      <c r="K4318" s="92"/>
    </row>
    <row r="4319" spans="1:11" ht="15" customHeight="1">
      <c r="A4319" s="90"/>
      <c r="B4319" s="90"/>
      <c r="C4319" s="90"/>
      <c r="D4319" s="90"/>
      <c r="E4319" s="18"/>
      <c r="F4319" s="18"/>
      <c r="G4319" s="92"/>
      <c r="H4319" s="18"/>
      <c r="I4319" s="18"/>
      <c r="J4319" s="92"/>
      <c r="K4319" s="92"/>
    </row>
    <row r="4320" spans="1:11" ht="15" customHeight="1">
      <c r="A4320" s="90"/>
      <c r="B4320" s="90"/>
      <c r="C4320" s="90"/>
      <c r="D4320" s="90"/>
      <c r="E4320" s="18"/>
      <c r="F4320" s="18"/>
      <c r="G4320" s="92"/>
      <c r="H4320" s="18"/>
      <c r="I4320" s="18"/>
      <c r="J4320" s="92"/>
      <c r="K4320" s="92"/>
    </row>
    <row r="4321" spans="1:11" ht="15" customHeight="1">
      <c r="A4321" s="90"/>
      <c r="B4321" s="90"/>
      <c r="C4321" s="90"/>
      <c r="D4321" s="90"/>
      <c r="E4321" s="18"/>
      <c r="F4321" s="18"/>
      <c r="G4321" s="92"/>
      <c r="H4321" s="18"/>
      <c r="I4321" s="18"/>
      <c r="J4321" s="92"/>
      <c r="K4321" s="92"/>
    </row>
    <row r="4322" spans="1:11" ht="15" customHeight="1">
      <c r="A4322" s="90"/>
      <c r="B4322" s="90"/>
      <c r="C4322" s="90"/>
      <c r="D4322" s="90"/>
      <c r="E4322" s="18"/>
      <c r="F4322" s="18"/>
      <c r="G4322" s="92"/>
      <c r="H4322" s="18"/>
      <c r="I4322" s="18"/>
      <c r="J4322" s="92"/>
      <c r="K4322" s="92"/>
    </row>
    <row r="4323" spans="1:11" ht="15" customHeight="1">
      <c r="A4323" s="90"/>
      <c r="B4323" s="90"/>
      <c r="C4323" s="90"/>
      <c r="D4323" s="90"/>
      <c r="E4323" s="18"/>
      <c r="F4323" s="18"/>
      <c r="G4323" s="92"/>
      <c r="H4323" s="18"/>
      <c r="I4323" s="18"/>
      <c r="J4323" s="92"/>
      <c r="K4323" s="92"/>
    </row>
    <row r="4324" spans="1:11" ht="15" customHeight="1">
      <c r="A4324" s="90"/>
      <c r="B4324" s="90"/>
      <c r="C4324" s="90"/>
      <c r="D4324" s="90"/>
      <c r="E4324" s="18"/>
      <c r="F4324" s="18"/>
      <c r="G4324" s="92"/>
      <c r="H4324" s="18"/>
      <c r="I4324" s="18"/>
      <c r="J4324" s="92"/>
      <c r="K4324" s="92"/>
    </row>
    <row r="4325" spans="1:11" ht="15" customHeight="1">
      <c r="A4325" s="90"/>
      <c r="B4325" s="90"/>
      <c r="C4325" s="90"/>
      <c r="D4325" s="90"/>
      <c r="E4325" s="18"/>
      <c r="F4325" s="18"/>
      <c r="G4325" s="92"/>
      <c r="H4325" s="18"/>
      <c r="I4325" s="18"/>
      <c r="J4325" s="92"/>
      <c r="K4325" s="92"/>
    </row>
    <row r="4326" spans="1:11" ht="15" customHeight="1">
      <c r="A4326" s="90"/>
      <c r="B4326" s="90"/>
      <c r="C4326" s="90"/>
      <c r="D4326" s="90"/>
      <c r="E4326" s="18"/>
      <c r="F4326" s="18"/>
      <c r="G4326" s="92"/>
      <c r="H4326" s="18"/>
      <c r="I4326" s="18"/>
      <c r="J4326" s="92"/>
      <c r="K4326" s="92"/>
    </row>
    <row r="4327" spans="1:11" ht="15" customHeight="1">
      <c r="A4327" s="90"/>
      <c r="B4327" s="90"/>
      <c r="C4327" s="90"/>
      <c r="D4327" s="90"/>
      <c r="E4327" s="18"/>
      <c r="F4327" s="18"/>
      <c r="G4327" s="92"/>
      <c r="H4327" s="18"/>
      <c r="I4327" s="18"/>
      <c r="J4327" s="92"/>
      <c r="K4327" s="92"/>
    </row>
    <row r="4328" spans="1:11" ht="15" customHeight="1">
      <c r="A4328" s="90"/>
      <c r="B4328" s="90"/>
      <c r="C4328" s="90"/>
      <c r="D4328" s="90"/>
      <c r="E4328" s="18"/>
      <c r="F4328" s="18"/>
      <c r="G4328" s="92"/>
      <c r="H4328" s="18"/>
      <c r="I4328" s="18"/>
      <c r="J4328" s="92"/>
      <c r="K4328" s="92"/>
    </row>
    <row r="4329" spans="1:11" ht="15" customHeight="1">
      <c r="A4329" s="90"/>
      <c r="B4329" s="90"/>
      <c r="C4329" s="90"/>
      <c r="D4329" s="90"/>
      <c r="E4329" s="18"/>
      <c r="F4329" s="18"/>
      <c r="G4329" s="92"/>
      <c r="H4329" s="18"/>
      <c r="I4329" s="18"/>
      <c r="J4329" s="92"/>
      <c r="K4329" s="92"/>
    </row>
    <row r="4330" spans="1:11" ht="15" customHeight="1">
      <c r="A4330" s="90"/>
      <c r="B4330" s="90"/>
      <c r="C4330" s="90"/>
      <c r="D4330" s="90"/>
      <c r="E4330" s="18"/>
      <c r="F4330" s="18"/>
      <c r="G4330" s="92"/>
      <c r="H4330" s="18"/>
      <c r="I4330" s="18"/>
      <c r="J4330" s="92"/>
      <c r="K4330" s="92"/>
    </row>
    <row r="4331" spans="1:11" ht="15" customHeight="1">
      <c r="A4331" s="90"/>
      <c r="B4331" s="90"/>
      <c r="C4331" s="90"/>
      <c r="D4331" s="90"/>
      <c r="E4331" s="18"/>
      <c r="F4331" s="18"/>
      <c r="G4331" s="92"/>
      <c r="H4331" s="18"/>
      <c r="I4331" s="18"/>
      <c r="J4331" s="92"/>
      <c r="K4331" s="92"/>
    </row>
    <row r="4332" spans="1:11" ht="15" customHeight="1">
      <c r="A4332" s="90"/>
      <c r="B4332" s="90"/>
      <c r="C4332" s="90"/>
      <c r="D4332" s="90"/>
      <c r="E4332" s="18"/>
      <c r="F4332" s="18"/>
      <c r="G4332" s="92"/>
      <c r="H4332" s="18"/>
      <c r="I4332" s="18"/>
      <c r="J4332" s="92"/>
      <c r="K4332" s="92"/>
    </row>
    <row r="4333" spans="1:11" ht="15" customHeight="1">
      <c r="A4333" s="90"/>
      <c r="B4333" s="90"/>
      <c r="C4333" s="90"/>
      <c r="D4333" s="90"/>
      <c r="E4333" s="18"/>
      <c r="F4333" s="18"/>
      <c r="G4333" s="92"/>
      <c r="H4333" s="18"/>
      <c r="I4333" s="18"/>
      <c r="J4333" s="92"/>
      <c r="K4333" s="92"/>
    </row>
    <row r="4334" spans="1:11" ht="15" customHeight="1">
      <c r="A4334" s="90"/>
      <c r="B4334" s="90"/>
      <c r="C4334" s="90"/>
      <c r="D4334" s="90"/>
      <c r="E4334" s="18"/>
      <c r="F4334" s="18"/>
      <c r="G4334" s="92"/>
      <c r="H4334" s="18"/>
      <c r="I4334" s="18"/>
      <c r="J4334" s="92"/>
      <c r="K4334" s="92"/>
    </row>
    <row r="4335" spans="1:11" ht="15" customHeight="1">
      <c r="A4335" s="90"/>
      <c r="B4335" s="90"/>
      <c r="C4335" s="90"/>
      <c r="D4335" s="90"/>
      <c r="E4335" s="18"/>
      <c r="F4335" s="18"/>
      <c r="G4335" s="92"/>
      <c r="H4335" s="18"/>
      <c r="I4335" s="18"/>
      <c r="J4335" s="92"/>
      <c r="K4335" s="92"/>
    </row>
    <row r="4336" spans="1:11" ht="15" customHeight="1">
      <c r="A4336" s="90"/>
      <c r="B4336" s="90"/>
      <c r="C4336" s="90"/>
      <c r="D4336" s="90"/>
      <c r="E4336" s="18"/>
      <c r="F4336" s="18"/>
      <c r="G4336" s="92"/>
      <c r="H4336" s="18"/>
      <c r="I4336" s="18"/>
      <c r="J4336" s="92"/>
      <c r="K4336" s="92"/>
    </row>
    <row r="4337" spans="1:11" ht="15" customHeight="1">
      <c r="A4337" s="90"/>
      <c r="B4337" s="90"/>
      <c r="C4337" s="90"/>
      <c r="D4337" s="90"/>
      <c r="E4337" s="18"/>
      <c r="F4337" s="18"/>
      <c r="G4337" s="92"/>
      <c r="H4337" s="18"/>
      <c r="I4337" s="18"/>
      <c r="J4337" s="92"/>
      <c r="K4337" s="92"/>
    </row>
    <row r="4338" spans="1:11" ht="15" customHeight="1">
      <c r="A4338" s="90"/>
      <c r="B4338" s="90"/>
      <c r="C4338" s="90"/>
      <c r="D4338" s="90"/>
      <c r="E4338" s="18"/>
      <c r="F4338" s="92"/>
      <c r="G4338" s="92"/>
      <c r="H4338" s="91"/>
      <c r="I4338" s="92"/>
      <c r="J4338" s="92"/>
      <c r="K4338" s="92"/>
    </row>
    <row r="4339" spans="1:11" ht="15" customHeight="1">
      <c r="A4339" s="90"/>
      <c r="B4339" s="90"/>
      <c r="C4339" s="90"/>
      <c r="D4339" s="90"/>
      <c r="E4339" s="18"/>
      <c r="F4339" s="18"/>
      <c r="G4339" s="92"/>
      <c r="H4339" s="18"/>
      <c r="I4339" s="18"/>
      <c r="J4339" s="92"/>
      <c r="K4339" s="92"/>
    </row>
    <row r="4340" spans="1:11" ht="15" customHeight="1">
      <c r="A4340" s="90"/>
      <c r="B4340" s="90"/>
      <c r="C4340" s="90"/>
      <c r="D4340" s="90"/>
      <c r="E4340" s="18"/>
      <c r="F4340" s="18"/>
      <c r="G4340" s="92"/>
      <c r="H4340" s="18"/>
      <c r="I4340" s="18"/>
      <c r="J4340" s="92"/>
      <c r="K4340" s="92"/>
    </row>
    <row r="4341" spans="1:11" ht="15" customHeight="1">
      <c r="A4341" s="90"/>
      <c r="B4341" s="90"/>
      <c r="C4341" s="90"/>
      <c r="D4341" s="90"/>
      <c r="E4341" s="18"/>
      <c r="F4341" s="18"/>
      <c r="G4341" s="92"/>
      <c r="H4341" s="18"/>
      <c r="I4341" s="18"/>
      <c r="J4341" s="92"/>
      <c r="K4341" s="92"/>
    </row>
    <row r="4342" spans="1:11" ht="15" customHeight="1">
      <c r="A4342" s="90"/>
      <c r="B4342" s="90"/>
      <c r="C4342" s="90"/>
      <c r="D4342" s="90"/>
      <c r="E4342" s="18"/>
      <c r="F4342" s="18"/>
      <c r="G4342" s="92"/>
      <c r="H4342" s="18"/>
      <c r="I4342" s="18"/>
      <c r="J4342" s="92"/>
      <c r="K4342" s="92"/>
    </row>
    <row r="4343" spans="1:11" ht="15" customHeight="1">
      <c r="A4343" s="90"/>
      <c r="B4343" s="90"/>
      <c r="C4343" s="90"/>
      <c r="D4343" s="90"/>
      <c r="E4343" s="18"/>
      <c r="F4343" s="18"/>
      <c r="G4343" s="92"/>
      <c r="H4343" s="18"/>
      <c r="I4343" s="18"/>
      <c r="J4343" s="92"/>
      <c r="K4343" s="92"/>
    </row>
    <row r="4344" spans="1:11" ht="15" customHeight="1">
      <c r="A4344" s="90"/>
      <c r="B4344" s="90"/>
      <c r="C4344" s="90"/>
      <c r="D4344" s="90"/>
      <c r="E4344" s="18"/>
      <c r="F4344" s="18"/>
      <c r="G4344" s="92"/>
      <c r="H4344" s="18"/>
      <c r="I4344" s="18"/>
      <c r="J4344" s="92"/>
      <c r="K4344" s="92"/>
    </row>
    <row r="4345" spans="1:11" ht="15" customHeight="1">
      <c r="A4345" s="90"/>
      <c r="B4345" s="90"/>
      <c r="C4345" s="90"/>
      <c r="D4345" s="90"/>
      <c r="E4345" s="18"/>
      <c r="F4345" s="18"/>
      <c r="G4345" s="92"/>
      <c r="H4345" s="18"/>
      <c r="I4345" s="18"/>
      <c r="J4345" s="92"/>
      <c r="K4345" s="92"/>
    </row>
    <row r="4346" spans="1:11" ht="15" customHeight="1">
      <c r="A4346" s="90"/>
      <c r="B4346" s="90"/>
      <c r="C4346" s="90"/>
      <c r="D4346" s="90"/>
      <c r="E4346" s="18"/>
      <c r="F4346" s="18"/>
      <c r="G4346" s="92"/>
      <c r="H4346" s="18"/>
      <c r="I4346" s="18"/>
      <c r="J4346" s="92"/>
      <c r="K4346" s="92"/>
    </row>
    <row r="4347" spans="1:11" ht="15" customHeight="1">
      <c r="A4347" s="90"/>
      <c r="B4347" s="90"/>
      <c r="C4347" s="90"/>
      <c r="D4347" s="90"/>
      <c r="E4347" s="18"/>
      <c r="F4347" s="18"/>
      <c r="G4347" s="92"/>
      <c r="H4347" s="18"/>
      <c r="I4347" s="18"/>
      <c r="J4347" s="92"/>
      <c r="K4347" s="92"/>
    </row>
    <row r="4348" spans="1:11" ht="15" customHeight="1">
      <c r="A4348" s="90"/>
      <c r="B4348" s="90"/>
      <c r="C4348" s="90"/>
      <c r="D4348" s="90"/>
      <c r="E4348" s="18"/>
      <c r="F4348" s="18"/>
      <c r="G4348" s="92"/>
      <c r="H4348" s="18"/>
      <c r="I4348" s="18"/>
      <c r="J4348" s="92"/>
      <c r="K4348" s="92"/>
    </row>
    <row r="4349" spans="1:11" ht="15" customHeight="1">
      <c r="A4349" s="90"/>
      <c r="B4349" s="90"/>
      <c r="C4349" s="90"/>
      <c r="D4349" s="90"/>
      <c r="E4349" s="18"/>
      <c r="F4349" s="92"/>
      <c r="G4349" s="92"/>
      <c r="H4349" s="91"/>
      <c r="I4349" s="92"/>
      <c r="J4349" s="92"/>
      <c r="K4349" s="92"/>
    </row>
    <row r="4350" spans="1:11" ht="15" customHeight="1">
      <c r="A4350" s="90"/>
      <c r="B4350" s="90"/>
      <c r="C4350" s="90"/>
      <c r="D4350" s="90"/>
      <c r="E4350" s="18"/>
      <c r="F4350" s="18"/>
      <c r="G4350" s="92"/>
      <c r="H4350" s="18"/>
      <c r="I4350" s="18"/>
      <c r="J4350" s="92"/>
      <c r="K4350" s="92"/>
    </row>
    <row r="4351" spans="1:11" ht="15" customHeight="1">
      <c r="A4351" s="90"/>
      <c r="B4351" s="90"/>
      <c r="C4351" s="90"/>
      <c r="D4351" s="90"/>
      <c r="E4351" s="18"/>
      <c r="F4351" s="18"/>
      <c r="G4351" s="92"/>
      <c r="H4351" s="18"/>
      <c r="I4351" s="18"/>
      <c r="J4351" s="92"/>
      <c r="K4351" s="92"/>
    </row>
    <row r="4352" spans="1:11" ht="15" customHeight="1">
      <c r="A4352" s="90"/>
      <c r="B4352" s="90"/>
      <c r="C4352" s="90"/>
      <c r="D4352" s="90"/>
      <c r="E4352" s="18"/>
      <c r="F4352" s="18"/>
      <c r="G4352" s="92"/>
      <c r="H4352" s="18"/>
      <c r="I4352" s="18"/>
      <c r="J4352" s="92"/>
      <c r="K4352" s="92"/>
    </row>
    <row r="4353" spans="1:11" ht="15" customHeight="1">
      <c r="A4353" s="90"/>
      <c r="B4353" s="90"/>
      <c r="C4353" s="90"/>
      <c r="D4353" s="90"/>
      <c r="E4353" s="18"/>
      <c r="F4353" s="18"/>
      <c r="G4353" s="92"/>
      <c r="H4353" s="18"/>
      <c r="I4353" s="18"/>
      <c r="J4353" s="92"/>
      <c r="K4353" s="92"/>
    </row>
    <row r="4354" spans="1:11" ht="15" customHeight="1">
      <c r="A4354" s="90"/>
      <c r="B4354" s="90"/>
      <c r="C4354" s="90"/>
      <c r="D4354" s="90"/>
      <c r="E4354" s="18"/>
      <c r="F4354" s="18"/>
      <c r="G4354" s="92"/>
      <c r="H4354" s="18"/>
      <c r="I4354" s="18"/>
      <c r="J4354" s="92"/>
      <c r="K4354" s="92"/>
    </row>
    <row r="4355" spans="1:11" ht="15" customHeight="1">
      <c r="A4355" s="90"/>
      <c r="B4355" s="90"/>
      <c r="C4355" s="90"/>
      <c r="D4355" s="90"/>
      <c r="E4355" s="18"/>
      <c r="F4355" s="18"/>
      <c r="G4355" s="92"/>
      <c r="H4355" s="18"/>
      <c r="I4355" s="18"/>
      <c r="J4355" s="92"/>
      <c r="K4355" s="92"/>
    </row>
    <row r="4356" spans="1:11" ht="15" customHeight="1">
      <c r="A4356" s="90"/>
      <c r="B4356" s="90"/>
      <c r="C4356" s="90"/>
      <c r="D4356" s="90"/>
      <c r="E4356" s="18"/>
      <c r="F4356" s="18"/>
      <c r="G4356" s="92"/>
      <c r="H4356" s="18"/>
      <c r="I4356" s="18"/>
      <c r="J4356" s="92"/>
      <c r="K4356" s="92"/>
    </row>
    <row r="4357" spans="1:11" ht="15" customHeight="1">
      <c r="A4357" s="90"/>
      <c r="B4357" s="90"/>
      <c r="C4357" s="90"/>
      <c r="D4357" s="90"/>
      <c r="E4357" s="18"/>
      <c r="F4357" s="18"/>
      <c r="G4357" s="92"/>
      <c r="H4357" s="18"/>
      <c r="I4357" s="18"/>
      <c r="J4357" s="92"/>
      <c r="K4357" s="92"/>
    </row>
    <row r="4358" spans="1:11" ht="15" customHeight="1">
      <c r="A4358" s="90"/>
      <c r="B4358" s="90"/>
      <c r="C4358" s="90"/>
      <c r="D4358" s="90"/>
      <c r="E4358" s="18"/>
      <c r="F4358" s="18"/>
      <c r="G4358" s="92"/>
      <c r="H4358" s="18"/>
      <c r="I4358" s="18"/>
      <c r="J4358" s="92"/>
      <c r="K4358" s="92"/>
    </row>
    <row r="4359" spans="1:11" ht="15" customHeight="1">
      <c r="A4359" s="90"/>
      <c r="B4359" s="90"/>
      <c r="C4359" s="90"/>
      <c r="D4359" s="90"/>
      <c r="E4359" s="18"/>
      <c r="F4359" s="18"/>
      <c r="G4359" s="92"/>
      <c r="H4359" s="18"/>
      <c r="I4359" s="18"/>
      <c r="J4359" s="92"/>
      <c r="K4359" s="92"/>
    </row>
    <row r="4360" spans="1:11" ht="15" customHeight="1">
      <c r="A4360" s="90"/>
      <c r="B4360" s="90"/>
      <c r="C4360" s="90"/>
      <c r="D4360" s="90"/>
      <c r="E4360" s="18"/>
      <c r="F4360" s="92"/>
      <c r="G4360" s="92"/>
      <c r="H4360" s="91"/>
      <c r="I4360" s="92"/>
      <c r="J4360" s="92"/>
      <c r="K4360" s="92"/>
    </row>
    <row r="4361" spans="1:11" ht="15" customHeight="1">
      <c r="A4361" s="90"/>
      <c r="B4361" s="90"/>
      <c r="C4361" s="90"/>
      <c r="D4361" s="90"/>
      <c r="E4361" s="18"/>
      <c r="F4361" s="18"/>
      <c r="G4361" s="92"/>
      <c r="H4361" s="18"/>
      <c r="I4361" s="18"/>
      <c r="J4361" s="92"/>
      <c r="K4361" s="92"/>
    </row>
    <row r="4362" spans="1:11" ht="15" customHeight="1">
      <c r="A4362" s="90"/>
      <c r="B4362" s="90"/>
      <c r="C4362" s="90"/>
      <c r="D4362" s="90"/>
      <c r="E4362" s="18"/>
      <c r="F4362" s="18"/>
      <c r="G4362" s="92"/>
      <c r="H4362" s="18"/>
      <c r="I4362" s="18"/>
      <c r="J4362" s="92"/>
      <c r="K4362" s="92"/>
    </row>
    <row r="4363" spans="1:11" ht="15" customHeight="1">
      <c r="A4363" s="90"/>
      <c r="B4363" s="90"/>
      <c r="C4363" s="90"/>
      <c r="D4363" s="90"/>
      <c r="E4363" s="18"/>
      <c r="F4363" s="18"/>
      <c r="G4363" s="92"/>
      <c r="H4363" s="18"/>
      <c r="I4363" s="18"/>
      <c r="J4363" s="92"/>
      <c r="K4363" s="92"/>
    </row>
    <row r="4364" spans="1:11" ht="15" customHeight="1">
      <c r="A4364" s="90"/>
      <c r="B4364" s="90"/>
      <c r="C4364" s="90"/>
      <c r="D4364" s="90"/>
      <c r="E4364" s="18"/>
      <c r="F4364" s="18"/>
      <c r="G4364" s="92"/>
      <c r="H4364" s="18"/>
      <c r="I4364" s="18"/>
      <c r="J4364" s="92"/>
      <c r="K4364" s="92"/>
    </row>
    <row r="4365" spans="1:11" ht="15" customHeight="1">
      <c r="A4365" s="90"/>
      <c r="B4365" s="90"/>
      <c r="C4365" s="90"/>
      <c r="D4365" s="90"/>
      <c r="E4365" s="18"/>
      <c r="F4365" s="18"/>
      <c r="G4365" s="92"/>
      <c r="H4365" s="18"/>
      <c r="I4365" s="18"/>
      <c r="J4365" s="92"/>
      <c r="K4365" s="92"/>
    </row>
    <row r="4366" spans="1:11" ht="15" customHeight="1">
      <c r="A4366" s="90"/>
      <c r="B4366" s="90"/>
      <c r="C4366" s="90"/>
      <c r="D4366" s="90"/>
      <c r="E4366" s="18"/>
      <c r="F4366" s="18"/>
      <c r="G4366" s="92"/>
      <c r="H4366" s="18"/>
      <c r="I4366" s="18"/>
      <c r="J4366" s="92"/>
      <c r="K4366" s="92"/>
    </row>
    <row r="4367" spans="1:11" ht="15" customHeight="1">
      <c r="A4367" s="90"/>
      <c r="B4367" s="90"/>
      <c r="C4367" s="90"/>
      <c r="D4367" s="90"/>
      <c r="E4367" s="18"/>
      <c r="F4367" s="18"/>
      <c r="G4367" s="92"/>
      <c r="H4367" s="18"/>
      <c r="I4367" s="18"/>
      <c r="J4367" s="92"/>
      <c r="K4367" s="92"/>
    </row>
    <row r="4368" spans="1:11" ht="15" customHeight="1">
      <c r="A4368" s="90"/>
      <c r="B4368" s="90"/>
      <c r="C4368" s="90"/>
      <c r="D4368" s="90"/>
      <c r="E4368" s="18"/>
      <c r="F4368" s="18"/>
      <c r="G4368" s="92"/>
      <c r="H4368" s="18"/>
      <c r="I4368" s="18"/>
      <c r="J4368" s="92"/>
      <c r="K4368" s="92"/>
    </row>
    <row r="4369" spans="1:11" ht="15" customHeight="1">
      <c r="A4369" s="90"/>
      <c r="B4369" s="90"/>
      <c r="C4369" s="90"/>
      <c r="D4369" s="90"/>
      <c r="E4369" s="18"/>
      <c r="F4369" s="18"/>
      <c r="G4369" s="92"/>
      <c r="H4369" s="18"/>
      <c r="I4369" s="18"/>
      <c r="J4369" s="92"/>
      <c r="K4369" s="92"/>
    </row>
    <row r="4370" spans="1:11" ht="15" customHeight="1">
      <c r="A4370" s="90"/>
      <c r="B4370" s="90"/>
      <c r="C4370" s="90"/>
      <c r="D4370" s="90"/>
      <c r="E4370" s="18"/>
      <c r="F4370" s="18"/>
      <c r="G4370" s="92"/>
      <c r="H4370" s="18"/>
      <c r="I4370" s="18"/>
      <c r="J4370" s="92"/>
      <c r="K4370" s="92"/>
    </row>
    <row r="4371" spans="1:11" ht="15" customHeight="1">
      <c r="A4371" s="90"/>
      <c r="B4371" s="90"/>
      <c r="C4371" s="90"/>
      <c r="D4371" s="90"/>
      <c r="E4371" s="18"/>
      <c r="F4371" s="92"/>
      <c r="G4371" s="92"/>
      <c r="H4371" s="91"/>
      <c r="I4371" s="92"/>
      <c r="J4371" s="92"/>
      <c r="K4371" s="92"/>
    </row>
    <row r="4372" spans="1:11" ht="15" customHeight="1">
      <c r="A4372" s="90"/>
      <c r="B4372" s="90"/>
      <c r="C4372" s="90"/>
      <c r="D4372" s="90"/>
      <c r="E4372" s="18"/>
      <c r="F4372" s="18"/>
      <c r="G4372" s="92"/>
      <c r="H4372" s="18"/>
      <c r="I4372" s="18"/>
      <c r="J4372" s="92"/>
      <c r="K4372" s="92"/>
    </row>
    <row r="4373" spans="1:11" ht="15" customHeight="1">
      <c r="A4373" s="90"/>
      <c r="B4373" s="90"/>
      <c r="C4373" s="90"/>
      <c r="D4373" s="90"/>
      <c r="E4373" s="18"/>
      <c r="F4373" s="18"/>
      <c r="G4373" s="92"/>
      <c r="H4373" s="18"/>
      <c r="I4373" s="18"/>
      <c r="J4373" s="92"/>
      <c r="K4373" s="92"/>
    </row>
    <row r="4374" spans="1:11" ht="15" customHeight="1">
      <c r="A4374" s="90"/>
      <c r="B4374" s="90"/>
      <c r="C4374" s="90"/>
      <c r="D4374" s="90"/>
      <c r="E4374" s="18"/>
      <c r="F4374" s="18"/>
      <c r="G4374" s="92"/>
      <c r="H4374" s="18"/>
      <c r="I4374" s="18"/>
      <c r="J4374" s="92"/>
      <c r="K4374" s="92"/>
    </row>
    <row r="4375" spans="1:11" ht="15" customHeight="1">
      <c r="A4375" s="90"/>
      <c r="B4375" s="90"/>
      <c r="C4375" s="90"/>
      <c r="D4375" s="90"/>
      <c r="E4375" s="18"/>
      <c r="F4375" s="18"/>
      <c r="G4375" s="92"/>
      <c r="H4375" s="18"/>
      <c r="I4375" s="18"/>
      <c r="J4375" s="92"/>
      <c r="K4375" s="92"/>
    </row>
    <row r="4376" spans="1:11" ht="15" customHeight="1">
      <c r="A4376" s="90"/>
      <c r="B4376" s="90"/>
      <c r="C4376" s="90"/>
      <c r="D4376" s="90"/>
      <c r="E4376" s="18"/>
      <c r="F4376" s="18"/>
      <c r="G4376" s="92"/>
      <c r="H4376" s="18"/>
      <c r="I4376" s="18"/>
      <c r="J4376" s="92"/>
      <c r="K4376" s="92"/>
    </row>
    <row r="4377" spans="1:11" ht="15" customHeight="1">
      <c r="A4377" s="90"/>
      <c r="B4377" s="90"/>
      <c r="C4377" s="90"/>
      <c r="D4377" s="90"/>
      <c r="E4377" s="18"/>
      <c r="F4377" s="18"/>
      <c r="G4377" s="92"/>
      <c r="H4377" s="18"/>
      <c r="I4377" s="18"/>
      <c r="J4377" s="92"/>
      <c r="K4377" s="92"/>
    </row>
    <row r="4378" spans="1:11" ht="15" customHeight="1">
      <c r="A4378" s="90"/>
      <c r="B4378" s="90"/>
      <c r="C4378" s="90"/>
      <c r="D4378" s="90"/>
      <c r="E4378" s="18"/>
      <c r="F4378" s="18"/>
      <c r="G4378" s="92"/>
      <c r="H4378" s="18"/>
      <c r="I4378" s="18"/>
      <c r="J4378" s="92"/>
      <c r="K4378" s="92"/>
    </row>
    <row r="4379" spans="1:11" ht="15" customHeight="1">
      <c r="A4379" s="90"/>
      <c r="B4379" s="90"/>
      <c r="C4379" s="90"/>
      <c r="D4379" s="90"/>
      <c r="E4379" s="18"/>
      <c r="F4379" s="18"/>
      <c r="G4379" s="92"/>
      <c r="H4379" s="18"/>
      <c r="I4379" s="18"/>
      <c r="J4379" s="92"/>
      <c r="K4379" s="92"/>
    </row>
    <row r="4380" spans="1:11" ht="15" customHeight="1">
      <c r="A4380" s="90"/>
      <c r="B4380" s="90"/>
      <c r="C4380" s="90"/>
      <c r="D4380" s="90"/>
      <c r="E4380" s="18"/>
      <c r="F4380" s="18"/>
      <c r="G4380" s="92"/>
      <c r="H4380" s="18"/>
      <c r="I4380" s="18"/>
      <c r="J4380" s="92"/>
      <c r="K4380" s="92"/>
    </row>
    <row r="4381" spans="1:11" ht="15" customHeight="1">
      <c r="A4381" s="90"/>
      <c r="B4381" s="90"/>
      <c r="C4381" s="90"/>
      <c r="D4381" s="90"/>
      <c r="E4381" s="18"/>
      <c r="F4381" s="18"/>
      <c r="G4381" s="92"/>
      <c r="H4381" s="18"/>
      <c r="I4381" s="18"/>
      <c r="J4381" s="92"/>
      <c r="K4381" s="92"/>
    </row>
    <row r="4382" spans="1:11" ht="15" customHeight="1">
      <c r="A4382" s="90"/>
      <c r="B4382" s="90"/>
      <c r="C4382" s="90"/>
      <c r="D4382" s="90"/>
      <c r="E4382" s="18"/>
      <c r="F4382" s="92"/>
      <c r="G4382" s="92"/>
      <c r="H4382" s="91"/>
      <c r="I4382" s="92"/>
      <c r="J4382" s="92"/>
      <c r="K4382" s="92"/>
    </row>
    <row r="4383" spans="1:11" ht="15" customHeight="1">
      <c r="A4383" s="90"/>
      <c r="B4383" s="90"/>
      <c r="C4383" s="90"/>
      <c r="D4383" s="90"/>
      <c r="E4383" s="18"/>
      <c r="F4383" s="18"/>
      <c r="G4383" s="92"/>
      <c r="H4383" s="18"/>
      <c r="I4383" s="18"/>
      <c r="J4383" s="92"/>
      <c r="K4383" s="92"/>
    </row>
    <row r="4384" spans="1:11" ht="15" customHeight="1">
      <c r="A4384" s="90"/>
      <c r="B4384" s="90"/>
      <c r="C4384" s="90"/>
      <c r="D4384" s="90"/>
      <c r="E4384" s="18"/>
      <c r="F4384" s="18"/>
      <c r="G4384" s="92"/>
      <c r="H4384" s="18"/>
      <c r="I4384" s="18"/>
      <c r="J4384" s="92"/>
      <c r="K4384" s="92"/>
    </row>
    <row r="4385" spans="1:11" ht="15" customHeight="1">
      <c r="A4385" s="90"/>
      <c r="B4385" s="90"/>
      <c r="C4385" s="90"/>
      <c r="D4385" s="90"/>
      <c r="E4385" s="18"/>
      <c r="F4385" s="18"/>
      <c r="G4385" s="92"/>
      <c r="H4385" s="18"/>
      <c r="I4385" s="18"/>
      <c r="J4385" s="92"/>
      <c r="K4385" s="92"/>
    </row>
    <row r="4386" spans="1:11" ht="15" customHeight="1">
      <c r="A4386" s="90"/>
      <c r="B4386" s="90"/>
      <c r="C4386" s="90"/>
      <c r="D4386" s="90"/>
      <c r="E4386" s="18"/>
      <c r="F4386" s="18"/>
      <c r="G4386" s="92"/>
      <c r="H4386" s="18"/>
      <c r="I4386" s="18"/>
      <c r="J4386" s="92"/>
      <c r="K4386" s="92"/>
    </row>
    <row r="4387" spans="1:11" ht="15" customHeight="1">
      <c r="A4387" s="90"/>
      <c r="B4387" s="90"/>
      <c r="C4387" s="90"/>
      <c r="D4387" s="90"/>
      <c r="E4387" s="18"/>
      <c r="F4387" s="18"/>
      <c r="G4387" s="92"/>
      <c r="H4387" s="18"/>
      <c r="I4387" s="18"/>
      <c r="J4387" s="92"/>
      <c r="K4387" s="92"/>
    </row>
    <row r="4388" spans="1:11" ht="15" customHeight="1">
      <c r="A4388" s="90"/>
      <c r="B4388" s="90"/>
      <c r="C4388" s="90"/>
      <c r="D4388" s="90"/>
      <c r="E4388" s="18"/>
      <c r="F4388" s="18"/>
      <c r="G4388" s="92"/>
      <c r="H4388" s="18"/>
      <c r="I4388" s="18"/>
      <c r="J4388" s="92"/>
      <c r="K4388" s="92"/>
    </row>
    <row r="4389" spans="1:11" ht="15" customHeight="1">
      <c r="A4389" s="90"/>
      <c r="B4389" s="90"/>
      <c r="C4389" s="90"/>
      <c r="D4389" s="90"/>
      <c r="E4389" s="18"/>
      <c r="F4389" s="18"/>
      <c r="G4389" s="92"/>
      <c r="H4389" s="18"/>
      <c r="I4389" s="18"/>
      <c r="J4389" s="92"/>
      <c r="K4389" s="92"/>
    </row>
    <row r="4390" spans="1:11" ht="15" customHeight="1">
      <c r="A4390" s="90"/>
      <c r="B4390" s="90"/>
      <c r="C4390" s="90"/>
      <c r="D4390" s="90"/>
      <c r="E4390" s="18"/>
      <c r="F4390" s="18"/>
      <c r="G4390" s="92"/>
      <c r="H4390" s="18"/>
      <c r="I4390" s="18"/>
      <c r="J4390" s="92"/>
      <c r="K4390" s="92"/>
    </row>
    <row r="4391" spans="1:11" ht="15" customHeight="1">
      <c r="A4391" s="90"/>
      <c r="B4391" s="90"/>
      <c r="C4391" s="90"/>
      <c r="D4391" s="90"/>
      <c r="E4391" s="18"/>
      <c r="F4391" s="18"/>
      <c r="G4391" s="92"/>
      <c r="H4391" s="18"/>
      <c r="I4391" s="18"/>
      <c r="J4391" s="92"/>
      <c r="K4391" s="92"/>
    </row>
    <row r="4392" spans="1:11" ht="15" customHeight="1">
      <c r="A4392" s="90"/>
      <c r="B4392" s="90"/>
      <c r="C4392" s="90"/>
      <c r="D4392" s="90"/>
      <c r="E4392" s="18"/>
      <c r="F4392" s="18"/>
      <c r="G4392" s="92"/>
      <c r="H4392" s="18"/>
      <c r="I4392" s="18"/>
      <c r="J4392" s="92"/>
      <c r="K4392" s="92"/>
    </row>
    <row r="4393" spans="1:11" ht="15" customHeight="1">
      <c r="A4393" s="90"/>
      <c r="B4393" s="90"/>
      <c r="C4393" s="90"/>
      <c r="D4393" s="90"/>
      <c r="E4393" s="18"/>
      <c r="F4393" s="92"/>
      <c r="G4393" s="92"/>
      <c r="H4393" s="91"/>
      <c r="I4393" s="92"/>
      <c r="J4393" s="92"/>
      <c r="K4393" s="92"/>
    </row>
    <row r="4394" spans="1:11" ht="15" customHeight="1">
      <c r="A4394" s="90"/>
      <c r="B4394" s="90"/>
      <c r="C4394" s="90"/>
      <c r="D4394" s="90"/>
      <c r="E4394" s="18"/>
      <c r="F4394" s="18"/>
      <c r="G4394" s="92"/>
      <c r="H4394" s="18"/>
      <c r="I4394" s="18"/>
      <c r="J4394" s="92"/>
      <c r="K4394" s="92"/>
    </row>
    <row r="4395" spans="1:11" ht="15" customHeight="1">
      <c r="A4395" s="90"/>
      <c r="B4395" s="90"/>
      <c r="C4395" s="90"/>
      <c r="D4395" s="90"/>
      <c r="E4395" s="18"/>
      <c r="F4395" s="18"/>
      <c r="G4395" s="92"/>
      <c r="H4395" s="18"/>
      <c r="I4395" s="18"/>
      <c r="J4395" s="92"/>
      <c r="K4395" s="92"/>
    </row>
    <row r="4396" spans="1:11" ht="15" customHeight="1">
      <c r="A4396" s="90"/>
      <c r="B4396" s="90"/>
      <c r="C4396" s="90"/>
      <c r="D4396" s="90"/>
      <c r="E4396" s="18"/>
      <c r="F4396" s="18"/>
      <c r="G4396" s="92"/>
      <c r="H4396" s="18"/>
      <c r="I4396" s="18"/>
      <c r="J4396" s="92"/>
      <c r="K4396" s="92"/>
    </row>
    <row r="4397" spans="1:11" ht="15" customHeight="1">
      <c r="A4397" s="90"/>
      <c r="B4397" s="90"/>
      <c r="C4397" s="90"/>
      <c r="D4397" s="90"/>
      <c r="E4397" s="18"/>
      <c r="F4397" s="18"/>
      <c r="G4397" s="92"/>
      <c r="H4397" s="18"/>
      <c r="I4397" s="18"/>
      <c r="J4397" s="92"/>
      <c r="K4397" s="92"/>
    </row>
    <row r="4398" spans="1:11" ht="15" customHeight="1">
      <c r="A4398" s="90"/>
      <c r="B4398" s="90"/>
      <c r="C4398" s="90"/>
      <c r="D4398" s="90"/>
      <c r="E4398" s="18"/>
      <c r="F4398" s="18"/>
      <c r="G4398" s="92"/>
      <c r="H4398" s="18"/>
      <c r="I4398" s="18"/>
      <c r="J4398" s="92"/>
      <c r="K4398" s="92"/>
    </row>
    <row r="4399" spans="1:11" ht="15" customHeight="1">
      <c r="A4399" s="90"/>
      <c r="B4399" s="90"/>
      <c r="C4399" s="90"/>
      <c r="D4399" s="90"/>
      <c r="E4399" s="18"/>
      <c r="F4399" s="18"/>
      <c r="G4399" s="92"/>
      <c r="H4399" s="18"/>
      <c r="I4399" s="18"/>
      <c r="J4399" s="92"/>
      <c r="K4399" s="92"/>
    </row>
    <row r="4400" spans="1:11" ht="15" customHeight="1">
      <c r="A4400" s="90"/>
      <c r="B4400" s="90"/>
      <c r="C4400" s="90"/>
      <c r="D4400" s="90"/>
      <c r="E4400" s="18"/>
      <c r="F4400" s="92"/>
      <c r="G4400" s="92"/>
      <c r="H4400" s="91"/>
      <c r="I4400" s="92"/>
      <c r="J4400" s="92"/>
      <c r="K4400" s="92"/>
    </row>
    <row r="4401" spans="1:11" ht="15" customHeight="1">
      <c r="A4401" s="90"/>
      <c r="B4401" s="90"/>
      <c r="C4401" s="90"/>
      <c r="D4401" s="90"/>
      <c r="E4401" s="18"/>
      <c r="F4401" s="18"/>
      <c r="G4401" s="92"/>
      <c r="H4401" s="18"/>
      <c r="I4401" s="18"/>
      <c r="J4401" s="92"/>
      <c r="K4401" s="92"/>
    </row>
    <row r="4402" spans="1:11" ht="15" customHeight="1">
      <c r="A4402" s="90"/>
      <c r="B4402" s="90"/>
      <c r="C4402" s="90"/>
      <c r="D4402" s="90"/>
      <c r="E4402" s="18"/>
      <c r="F4402" s="18"/>
      <c r="G4402" s="92"/>
      <c r="H4402" s="18"/>
      <c r="I4402" s="18"/>
      <c r="J4402" s="92"/>
      <c r="K4402" s="92"/>
    </row>
    <row r="4403" spans="1:11" ht="15" customHeight="1">
      <c r="A4403" s="90"/>
      <c r="B4403" s="90"/>
      <c r="C4403" s="90"/>
      <c r="D4403" s="90"/>
      <c r="E4403" s="18"/>
      <c r="F4403" s="18"/>
      <c r="G4403" s="92"/>
      <c r="H4403" s="18"/>
      <c r="I4403" s="18"/>
      <c r="J4403" s="92"/>
      <c r="K4403" s="92"/>
    </row>
    <row r="4404" spans="1:11" ht="15" customHeight="1">
      <c r="A4404" s="90"/>
      <c r="B4404" s="90"/>
      <c r="C4404" s="90"/>
      <c r="D4404" s="90"/>
      <c r="E4404" s="18"/>
      <c r="F4404" s="18"/>
      <c r="G4404" s="92"/>
      <c r="H4404" s="18"/>
      <c r="I4404" s="18"/>
      <c r="J4404" s="92"/>
      <c r="K4404" s="92"/>
    </row>
    <row r="4405" spans="1:11" ht="15" customHeight="1">
      <c r="A4405" s="90"/>
      <c r="B4405" s="90"/>
      <c r="C4405" s="90"/>
      <c r="D4405" s="90"/>
      <c r="E4405" s="18"/>
      <c r="F4405" s="18"/>
      <c r="G4405" s="92"/>
      <c r="H4405" s="18"/>
      <c r="I4405" s="18"/>
      <c r="J4405" s="92"/>
      <c r="K4405" s="92"/>
    </row>
    <row r="4406" spans="1:11" ht="15" customHeight="1">
      <c r="A4406" s="90"/>
      <c r="B4406" s="90"/>
      <c r="C4406" s="90"/>
      <c r="D4406" s="90"/>
      <c r="E4406" s="18"/>
      <c r="F4406" s="18"/>
      <c r="G4406" s="92"/>
      <c r="H4406" s="18"/>
      <c r="I4406" s="18"/>
      <c r="J4406" s="92"/>
      <c r="K4406" s="92"/>
    </row>
    <row r="4407" spans="1:11" ht="15" customHeight="1">
      <c r="A4407" s="90"/>
      <c r="B4407" s="90"/>
      <c r="C4407" s="90"/>
      <c r="D4407" s="90"/>
      <c r="E4407" s="18"/>
      <c r="F4407" s="18"/>
      <c r="G4407" s="92"/>
      <c r="H4407" s="18"/>
      <c r="I4407" s="18"/>
      <c r="J4407" s="92"/>
      <c r="K4407" s="92"/>
    </row>
    <row r="4408" spans="1:11" ht="15" customHeight="1">
      <c r="A4408" s="90"/>
      <c r="B4408" s="90"/>
      <c r="C4408" s="90"/>
      <c r="D4408" s="90"/>
      <c r="E4408" s="18"/>
      <c r="F4408" s="18"/>
      <c r="G4408" s="92"/>
      <c r="H4408" s="18"/>
      <c r="I4408" s="18"/>
      <c r="J4408" s="92"/>
      <c r="K4408" s="92"/>
    </row>
    <row r="4409" spans="1:11" ht="15" customHeight="1">
      <c r="A4409" s="90"/>
      <c r="B4409" s="90"/>
      <c r="C4409" s="90"/>
      <c r="D4409" s="90"/>
      <c r="E4409" s="18"/>
      <c r="F4409" s="18"/>
      <c r="G4409" s="92"/>
      <c r="H4409" s="18"/>
      <c r="I4409" s="18"/>
      <c r="J4409" s="92"/>
      <c r="K4409" s="92"/>
    </row>
    <row r="4410" spans="1:11" ht="15" customHeight="1">
      <c r="A4410" s="90"/>
      <c r="B4410" s="90"/>
      <c r="C4410" s="90"/>
      <c r="D4410" s="90"/>
      <c r="E4410" s="18"/>
      <c r="F4410" s="92"/>
      <c r="G4410" s="92"/>
      <c r="H4410" s="91"/>
      <c r="I4410" s="92"/>
      <c r="J4410" s="92"/>
      <c r="K4410" s="92"/>
    </row>
    <row r="4411" spans="1:11" ht="15" customHeight="1">
      <c r="A4411" s="90"/>
      <c r="B4411" s="90"/>
      <c r="C4411" s="90"/>
      <c r="D4411" s="90"/>
      <c r="E4411" s="18"/>
      <c r="F4411" s="18"/>
      <c r="G4411" s="92"/>
      <c r="H4411" s="18"/>
      <c r="I4411" s="18"/>
      <c r="J4411" s="92"/>
      <c r="K4411" s="92"/>
    </row>
    <row r="4412" spans="1:11" ht="15" customHeight="1">
      <c r="A4412" s="90"/>
      <c r="B4412" s="90"/>
      <c r="C4412" s="90"/>
      <c r="D4412" s="90"/>
      <c r="E4412" s="18"/>
      <c r="F4412" s="18"/>
      <c r="G4412" s="92"/>
      <c r="H4412" s="18"/>
      <c r="I4412" s="18"/>
      <c r="J4412" s="92"/>
      <c r="K4412" s="92"/>
    </row>
    <row r="4413" spans="1:11" ht="15" customHeight="1">
      <c r="A4413" s="90"/>
      <c r="B4413" s="90"/>
      <c r="C4413" s="90"/>
      <c r="D4413" s="90"/>
      <c r="E4413" s="18"/>
      <c r="F4413" s="18"/>
      <c r="G4413" s="92"/>
      <c r="H4413" s="18"/>
      <c r="I4413" s="18"/>
      <c r="J4413" s="92"/>
      <c r="K4413" s="92"/>
    </row>
    <row r="4414" spans="1:11" ht="15" customHeight="1">
      <c r="A4414" s="90"/>
      <c r="B4414" s="90"/>
      <c r="C4414" s="90"/>
      <c r="D4414" s="90"/>
      <c r="E4414" s="18"/>
      <c r="F4414" s="18"/>
      <c r="G4414" s="92"/>
      <c r="H4414" s="18"/>
      <c r="I4414" s="18"/>
      <c r="J4414" s="92"/>
      <c r="K4414" s="92"/>
    </row>
    <row r="4415" spans="1:11" ht="15" customHeight="1">
      <c r="A4415" s="90"/>
      <c r="B4415" s="90"/>
      <c r="C4415" s="90"/>
      <c r="D4415" s="90"/>
      <c r="E4415" s="18"/>
      <c r="F4415" s="18"/>
      <c r="G4415" s="92"/>
      <c r="H4415" s="18"/>
      <c r="I4415" s="18"/>
      <c r="J4415" s="92"/>
      <c r="K4415" s="92"/>
    </row>
    <row r="4416" spans="1:11" ht="15" customHeight="1">
      <c r="A4416" s="90"/>
      <c r="B4416" s="90"/>
      <c r="C4416" s="90"/>
      <c r="D4416" s="90"/>
      <c r="E4416" s="18"/>
      <c r="F4416" s="18"/>
      <c r="G4416" s="92"/>
      <c r="H4416" s="18"/>
      <c r="I4416" s="18"/>
      <c r="J4416" s="92"/>
      <c r="K4416" s="92"/>
    </row>
    <row r="4417" spans="1:11" ht="15" customHeight="1">
      <c r="A4417" s="90"/>
      <c r="B4417" s="90"/>
      <c r="C4417" s="90"/>
      <c r="D4417" s="90"/>
      <c r="E4417" s="18"/>
      <c r="F4417" s="18"/>
      <c r="G4417" s="92"/>
      <c r="H4417" s="18"/>
      <c r="I4417" s="18"/>
      <c r="J4417" s="92"/>
      <c r="K4417" s="92"/>
    </row>
    <row r="4418" spans="1:11" ht="15" customHeight="1">
      <c r="A4418" s="90"/>
      <c r="B4418" s="90"/>
      <c r="C4418" s="90"/>
      <c r="D4418" s="90"/>
      <c r="E4418" s="18"/>
      <c r="F4418" s="18"/>
      <c r="G4418" s="92"/>
      <c r="H4418" s="18"/>
      <c r="I4418" s="18"/>
      <c r="J4418" s="92"/>
      <c r="K4418" s="92"/>
    </row>
    <row r="4419" spans="1:11" ht="15" customHeight="1">
      <c r="A4419" s="90"/>
      <c r="B4419" s="90"/>
      <c r="C4419" s="90"/>
      <c r="D4419" s="90"/>
      <c r="E4419" s="18"/>
      <c r="F4419" s="18"/>
      <c r="G4419" s="92"/>
      <c r="H4419" s="18"/>
      <c r="I4419" s="18"/>
      <c r="J4419" s="92"/>
      <c r="K4419" s="92"/>
    </row>
    <row r="4420" spans="1:11" ht="15" customHeight="1">
      <c r="A4420" s="90"/>
      <c r="B4420" s="90"/>
      <c r="C4420" s="90"/>
      <c r="D4420" s="90"/>
      <c r="E4420" s="18"/>
      <c r="F4420" s="92"/>
      <c r="G4420" s="92"/>
      <c r="H4420" s="91"/>
      <c r="I4420" s="92"/>
      <c r="J4420" s="92"/>
      <c r="K4420" s="92"/>
    </row>
    <row r="4421" spans="1:11" ht="15" customHeight="1">
      <c r="A4421" s="90"/>
      <c r="B4421" s="90"/>
      <c r="C4421" s="90"/>
      <c r="D4421" s="90"/>
      <c r="E4421" s="18"/>
      <c r="F4421" s="18"/>
      <c r="G4421" s="92"/>
      <c r="H4421" s="18"/>
      <c r="I4421" s="18"/>
      <c r="J4421" s="92"/>
      <c r="K4421" s="92"/>
    </row>
    <row r="4422" spans="1:11" ht="15" customHeight="1">
      <c r="A4422" s="90"/>
      <c r="B4422" s="90"/>
      <c r="C4422" s="90"/>
      <c r="D4422" s="90"/>
      <c r="E4422" s="18"/>
      <c r="F4422" s="18"/>
      <c r="G4422" s="92"/>
      <c r="H4422" s="18"/>
      <c r="I4422" s="18"/>
      <c r="J4422" s="92"/>
      <c r="K4422" s="92"/>
    </row>
    <row r="4423" spans="1:11" ht="15" customHeight="1">
      <c r="A4423" s="90"/>
      <c r="B4423" s="90"/>
      <c r="C4423" s="90"/>
      <c r="D4423" s="90"/>
      <c r="E4423" s="18"/>
      <c r="F4423" s="18"/>
      <c r="G4423" s="92"/>
      <c r="H4423" s="18"/>
      <c r="I4423" s="18"/>
      <c r="J4423" s="92"/>
      <c r="K4423" s="92"/>
    </row>
    <row r="4424" spans="1:11" ht="15" customHeight="1">
      <c r="A4424" s="90"/>
      <c r="B4424" s="90"/>
      <c r="C4424" s="90"/>
      <c r="D4424" s="90"/>
      <c r="E4424" s="18"/>
      <c r="F4424" s="18"/>
      <c r="G4424" s="92"/>
      <c r="H4424" s="18"/>
      <c r="I4424" s="18"/>
      <c r="J4424" s="92"/>
      <c r="K4424" s="92"/>
    </row>
    <row r="4425" spans="1:11" ht="15" customHeight="1">
      <c r="A4425" s="90"/>
      <c r="B4425" s="90"/>
      <c r="C4425" s="90"/>
      <c r="D4425" s="90"/>
      <c r="E4425" s="18"/>
      <c r="F4425" s="18"/>
      <c r="G4425" s="92"/>
      <c r="H4425" s="18"/>
      <c r="I4425" s="18"/>
      <c r="J4425" s="92"/>
      <c r="K4425" s="92"/>
    </row>
    <row r="4426" spans="1:11" ht="15" customHeight="1">
      <c r="A4426" s="90"/>
      <c r="B4426" s="90"/>
      <c r="C4426" s="90"/>
      <c r="D4426" s="90"/>
      <c r="E4426" s="18"/>
      <c r="F4426" s="18"/>
      <c r="G4426" s="92"/>
      <c r="H4426" s="18"/>
      <c r="I4426" s="18"/>
      <c r="J4426" s="92"/>
      <c r="K4426" s="92"/>
    </row>
    <row r="4427" spans="1:11" ht="15" customHeight="1">
      <c r="A4427" s="90"/>
      <c r="B4427" s="90"/>
      <c r="C4427" s="90"/>
      <c r="D4427" s="90"/>
      <c r="E4427" s="18"/>
      <c r="F4427" s="18"/>
      <c r="G4427" s="92"/>
      <c r="H4427" s="18"/>
      <c r="I4427" s="18"/>
      <c r="J4427" s="92"/>
      <c r="K4427" s="92"/>
    </row>
    <row r="4428" spans="1:11" ht="15" customHeight="1">
      <c r="A4428" s="90"/>
      <c r="B4428" s="90"/>
      <c r="C4428" s="90"/>
      <c r="D4428" s="90"/>
      <c r="E4428" s="18"/>
      <c r="F4428" s="18"/>
      <c r="G4428" s="92"/>
      <c r="H4428" s="18"/>
      <c r="I4428" s="18"/>
      <c r="J4428" s="92"/>
      <c r="K4428" s="92"/>
    </row>
    <row r="4429" spans="1:11" ht="15" customHeight="1">
      <c r="A4429" s="90"/>
      <c r="B4429" s="90"/>
      <c r="C4429" s="90"/>
      <c r="D4429" s="90"/>
      <c r="E4429" s="18"/>
      <c r="F4429" s="18"/>
      <c r="G4429" s="92"/>
      <c r="H4429" s="18"/>
      <c r="I4429" s="18"/>
      <c r="J4429" s="92"/>
      <c r="K4429" s="92"/>
    </row>
    <row r="4430" spans="1:11" ht="15" customHeight="1">
      <c r="A4430" s="90"/>
      <c r="B4430" s="90"/>
      <c r="C4430" s="90"/>
      <c r="D4430" s="90"/>
      <c r="E4430" s="18"/>
      <c r="F4430" s="92"/>
      <c r="G4430" s="92"/>
      <c r="H4430" s="91"/>
      <c r="I4430" s="92"/>
      <c r="J4430" s="92"/>
      <c r="K4430" s="92"/>
    </row>
    <row r="4431" spans="1:11" ht="15" customHeight="1">
      <c r="A4431" s="90"/>
      <c r="B4431" s="90"/>
      <c r="C4431" s="90"/>
      <c r="D4431" s="90"/>
      <c r="E4431" s="18"/>
      <c r="F4431" s="18"/>
      <c r="G4431" s="92"/>
      <c r="H4431" s="18"/>
      <c r="I4431" s="18"/>
      <c r="J4431" s="92"/>
      <c r="K4431" s="92"/>
    </row>
    <row r="4432" spans="1:11" ht="15" customHeight="1">
      <c r="A4432" s="90"/>
      <c r="B4432" s="90"/>
      <c r="C4432" s="90"/>
      <c r="D4432" s="90"/>
      <c r="E4432" s="18"/>
      <c r="F4432" s="18"/>
      <c r="G4432" s="92"/>
      <c r="H4432" s="18"/>
      <c r="I4432" s="18"/>
      <c r="J4432" s="92"/>
      <c r="K4432" s="92"/>
    </row>
    <row r="4433" spans="1:11" ht="15" customHeight="1">
      <c r="A4433" s="90"/>
      <c r="B4433" s="90"/>
      <c r="C4433" s="90"/>
      <c r="D4433" s="90"/>
      <c r="E4433" s="18"/>
      <c r="F4433" s="18"/>
      <c r="G4433" s="92"/>
      <c r="H4433" s="18"/>
      <c r="I4433" s="18"/>
      <c r="J4433" s="92"/>
      <c r="K4433" s="92"/>
    </row>
    <row r="4434" spans="1:11" ht="15" customHeight="1">
      <c r="A4434" s="90"/>
      <c r="B4434" s="90"/>
      <c r="C4434" s="90"/>
      <c r="D4434" s="90"/>
      <c r="E4434" s="18"/>
      <c r="F4434" s="18"/>
      <c r="G4434" s="92"/>
      <c r="H4434" s="18"/>
      <c r="I4434" s="18"/>
      <c r="J4434" s="92"/>
      <c r="K4434" s="92"/>
    </row>
    <row r="4435" spans="1:11" ht="15" customHeight="1">
      <c r="A4435" s="90"/>
      <c r="B4435" s="90"/>
      <c r="C4435" s="90"/>
      <c r="D4435" s="90"/>
      <c r="E4435" s="18"/>
      <c r="F4435" s="18"/>
      <c r="G4435" s="92"/>
      <c r="H4435" s="18"/>
      <c r="I4435" s="18"/>
      <c r="J4435" s="92"/>
      <c r="K4435" s="92"/>
    </row>
    <row r="4436" spans="1:11" ht="15" customHeight="1">
      <c r="A4436" s="90"/>
      <c r="B4436" s="90"/>
      <c r="C4436" s="90"/>
      <c r="D4436" s="90"/>
      <c r="E4436" s="18"/>
      <c r="F4436" s="18"/>
      <c r="G4436" s="92"/>
      <c r="H4436" s="18"/>
      <c r="I4436" s="18"/>
      <c r="J4436" s="92"/>
      <c r="K4436" s="92"/>
    </row>
    <row r="4437" spans="1:11" ht="15" customHeight="1">
      <c r="A4437" s="90"/>
      <c r="B4437" s="90"/>
      <c r="C4437" s="90"/>
      <c r="D4437" s="90"/>
      <c r="E4437" s="18"/>
      <c r="F4437" s="18"/>
      <c r="G4437" s="92"/>
      <c r="H4437" s="18"/>
      <c r="I4437" s="18"/>
      <c r="J4437" s="92"/>
      <c r="K4437" s="92"/>
    </row>
    <row r="4438" spans="1:11" ht="15" customHeight="1">
      <c r="A4438" s="90"/>
      <c r="B4438" s="90"/>
      <c r="C4438" s="90"/>
      <c r="D4438" s="90"/>
      <c r="E4438" s="18"/>
      <c r="F4438" s="18"/>
      <c r="G4438" s="92"/>
      <c r="H4438" s="18"/>
      <c r="I4438" s="18"/>
      <c r="J4438" s="92"/>
      <c r="K4438" s="92"/>
    </row>
    <row r="4439" spans="1:11" ht="15" customHeight="1">
      <c r="A4439" s="90"/>
      <c r="B4439" s="90"/>
      <c r="C4439" s="90"/>
      <c r="D4439" s="90"/>
      <c r="E4439" s="18"/>
      <c r="F4439" s="18"/>
      <c r="G4439" s="92"/>
      <c r="H4439" s="18"/>
      <c r="I4439" s="18"/>
      <c r="J4439" s="92"/>
      <c r="K4439" s="92"/>
    </row>
    <row r="4440" spans="1:11" ht="15" customHeight="1">
      <c r="A4440" s="90"/>
      <c r="B4440" s="90"/>
      <c r="C4440" s="90"/>
      <c r="D4440" s="90"/>
      <c r="E4440" s="18"/>
      <c r="F4440" s="18"/>
      <c r="G4440" s="92"/>
      <c r="H4440" s="18"/>
      <c r="I4440" s="18"/>
      <c r="J4440" s="92"/>
      <c r="K4440" s="92"/>
    </row>
    <row r="4441" spans="1:11" ht="15" customHeight="1">
      <c r="A4441" s="90"/>
      <c r="B4441" s="90"/>
      <c r="C4441" s="90"/>
      <c r="D4441" s="90"/>
      <c r="E4441" s="18"/>
      <c r="F4441" s="18"/>
      <c r="G4441" s="92"/>
      <c r="H4441" s="18"/>
      <c r="I4441" s="18"/>
      <c r="J4441" s="92"/>
      <c r="K4441" s="92"/>
    </row>
    <row r="4442" spans="1:11" ht="15" customHeight="1">
      <c r="A4442" s="90"/>
      <c r="B4442" s="90"/>
      <c r="C4442" s="90"/>
      <c r="D4442" s="90"/>
      <c r="E4442" s="18"/>
      <c r="F4442" s="18"/>
      <c r="G4442" s="92"/>
      <c r="H4442" s="18"/>
      <c r="I4442" s="18"/>
      <c r="J4442" s="92"/>
      <c r="K4442" s="92"/>
    </row>
    <row r="4443" spans="1:11" ht="15" customHeight="1">
      <c r="A4443" s="90"/>
      <c r="B4443" s="90"/>
      <c r="C4443" s="90"/>
      <c r="D4443" s="90"/>
      <c r="E4443" s="18"/>
      <c r="F4443" s="18"/>
      <c r="G4443" s="92"/>
      <c r="H4443" s="18"/>
      <c r="I4443" s="18"/>
      <c r="J4443" s="92"/>
      <c r="K4443" s="92"/>
    </row>
    <row r="4444" spans="1:11" ht="15" customHeight="1">
      <c r="A4444" s="90"/>
      <c r="B4444" s="90"/>
      <c r="C4444" s="90"/>
      <c r="D4444" s="90"/>
      <c r="E4444" s="18"/>
      <c r="F4444" s="18"/>
      <c r="G4444" s="92"/>
      <c r="H4444" s="18"/>
      <c r="I4444" s="18"/>
      <c r="J4444" s="92"/>
      <c r="K4444" s="92"/>
    </row>
    <row r="4445" spans="1:11" ht="15" customHeight="1">
      <c r="A4445" s="90"/>
      <c r="B4445" s="90"/>
      <c r="C4445" s="90"/>
      <c r="D4445" s="90"/>
      <c r="E4445" s="18"/>
      <c r="F4445" s="18"/>
      <c r="G4445" s="92"/>
      <c r="H4445" s="18"/>
      <c r="I4445" s="18"/>
      <c r="J4445" s="92"/>
      <c r="K4445" s="92"/>
    </row>
    <row r="4446" spans="1:11" ht="15" customHeight="1">
      <c r="A4446" s="90"/>
      <c r="B4446" s="90"/>
      <c r="C4446" s="90"/>
      <c r="D4446" s="90"/>
      <c r="E4446" s="18"/>
      <c r="F4446" s="92"/>
      <c r="G4446" s="92"/>
      <c r="H4446" s="91"/>
      <c r="I4446" s="92"/>
      <c r="J4446" s="92"/>
      <c r="K4446" s="92"/>
    </row>
    <row r="4447" spans="1:11" ht="15" customHeight="1">
      <c r="A4447" s="90"/>
      <c r="B4447" s="90"/>
      <c r="C4447" s="90"/>
      <c r="D4447" s="90"/>
      <c r="E4447" s="18"/>
      <c r="F4447" s="18"/>
      <c r="G4447" s="92"/>
      <c r="H4447" s="18"/>
      <c r="I4447" s="18"/>
      <c r="J4447" s="92"/>
      <c r="K4447" s="92"/>
    </row>
    <row r="4448" spans="1:11" ht="15" customHeight="1">
      <c r="A4448" s="90"/>
      <c r="B4448" s="90"/>
      <c r="C4448" s="90"/>
      <c r="D4448" s="90"/>
      <c r="E4448" s="18"/>
      <c r="F4448" s="18"/>
      <c r="G4448" s="92"/>
      <c r="H4448" s="18"/>
      <c r="I4448" s="18"/>
      <c r="J4448" s="92"/>
      <c r="K4448" s="92"/>
    </row>
    <row r="4449" spans="1:11" ht="15" customHeight="1">
      <c r="A4449" s="90"/>
      <c r="B4449" s="90"/>
      <c r="C4449" s="90"/>
      <c r="D4449" s="90"/>
      <c r="E4449" s="18"/>
      <c r="F4449" s="18"/>
      <c r="G4449" s="92"/>
      <c r="H4449" s="18"/>
      <c r="I4449" s="18"/>
      <c r="J4449" s="92"/>
      <c r="K4449" s="92"/>
    </row>
    <row r="4450" spans="1:11" ht="15" customHeight="1">
      <c r="A4450" s="90"/>
      <c r="B4450" s="90"/>
      <c r="C4450" s="90"/>
      <c r="D4450" s="90"/>
      <c r="E4450" s="18"/>
      <c r="F4450" s="18"/>
      <c r="G4450" s="92"/>
      <c r="H4450" s="18"/>
      <c r="I4450" s="18"/>
      <c r="J4450" s="92"/>
      <c r="K4450" s="92"/>
    </row>
    <row r="4451" spans="1:11" ht="15" customHeight="1">
      <c r="A4451" s="90"/>
      <c r="B4451" s="90"/>
      <c r="C4451" s="90"/>
      <c r="D4451" s="90"/>
      <c r="E4451" s="18"/>
      <c r="F4451" s="18"/>
      <c r="G4451" s="92"/>
      <c r="H4451" s="18"/>
      <c r="I4451" s="18"/>
      <c r="J4451" s="92"/>
      <c r="K4451" s="92"/>
    </row>
    <row r="4452" spans="1:11" ht="15" customHeight="1">
      <c r="A4452" s="90"/>
      <c r="B4452" s="90"/>
      <c r="C4452" s="90"/>
      <c r="D4452" s="90"/>
      <c r="E4452" s="18"/>
      <c r="F4452" s="18"/>
      <c r="G4452" s="92"/>
      <c r="H4452" s="18"/>
      <c r="I4452" s="18"/>
      <c r="J4452" s="92"/>
      <c r="K4452" s="92"/>
    </row>
    <row r="4453" spans="1:11" ht="15" customHeight="1">
      <c r="A4453" s="90"/>
      <c r="B4453" s="90"/>
      <c r="C4453" s="90"/>
      <c r="D4453" s="90"/>
      <c r="E4453" s="18"/>
      <c r="F4453" s="18"/>
      <c r="G4453" s="92"/>
      <c r="H4453" s="18"/>
      <c r="I4453" s="18"/>
      <c r="J4453" s="92"/>
      <c r="K4453" s="92"/>
    </row>
    <row r="4454" spans="1:11" ht="15" customHeight="1">
      <c r="A4454" s="90"/>
      <c r="B4454" s="90"/>
      <c r="C4454" s="90"/>
      <c r="D4454" s="90"/>
      <c r="E4454" s="18"/>
      <c r="F4454" s="18"/>
      <c r="G4454" s="92"/>
      <c r="H4454" s="18"/>
      <c r="I4454" s="18"/>
      <c r="J4454" s="92"/>
      <c r="K4454" s="92"/>
    </row>
    <row r="4455" spans="1:11" ht="15" customHeight="1">
      <c r="A4455" s="90"/>
      <c r="B4455" s="90"/>
      <c r="C4455" s="90"/>
      <c r="D4455" s="90"/>
      <c r="E4455" s="18"/>
      <c r="F4455" s="18"/>
      <c r="G4455" s="92"/>
      <c r="H4455" s="18"/>
      <c r="I4455" s="18"/>
      <c r="J4455" s="92"/>
      <c r="K4455" s="92"/>
    </row>
    <row r="4456" spans="1:11" ht="15" customHeight="1">
      <c r="A4456" s="90"/>
      <c r="B4456" s="90"/>
      <c r="C4456" s="90"/>
      <c r="D4456" s="90"/>
      <c r="E4456" s="18"/>
      <c r="F4456" s="18"/>
      <c r="G4456" s="92"/>
      <c r="H4456" s="18"/>
      <c r="I4456" s="18"/>
      <c r="J4456" s="92"/>
      <c r="K4456" s="92"/>
    </row>
    <row r="4457" spans="1:11" ht="15" customHeight="1">
      <c r="A4457" s="90"/>
      <c r="B4457" s="90"/>
      <c r="C4457" s="90"/>
      <c r="D4457" s="90"/>
      <c r="E4457" s="18"/>
      <c r="F4457" s="92"/>
      <c r="G4457" s="92"/>
      <c r="H4457" s="91"/>
      <c r="I4457" s="92"/>
      <c r="J4457" s="92"/>
      <c r="K4457" s="92"/>
    </row>
    <row r="4458" spans="1:11" ht="15" customHeight="1">
      <c r="A4458" s="90"/>
      <c r="B4458" s="90"/>
      <c r="C4458" s="90"/>
      <c r="D4458" s="90"/>
      <c r="E4458" s="18"/>
      <c r="F4458" s="18"/>
      <c r="G4458" s="92"/>
      <c r="H4458" s="18"/>
      <c r="I4458" s="18"/>
      <c r="J4458" s="92"/>
      <c r="K4458" s="92"/>
    </row>
    <row r="4459" spans="1:11" ht="15" customHeight="1">
      <c r="A4459" s="90"/>
      <c r="B4459" s="90"/>
      <c r="C4459" s="90"/>
      <c r="D4459" s="90"/>
      <c r="E4459" s="18"/>
      <c r="F4459" s="18"/>
      <c r="G4459" s="92"/>
      <c r="H4459" s="18"/>
      <c r="I4459" s="18"/>
      <c r="J4459" s="92"/>
      <c r="K4459" s="92"/>
    </row>
    <row r="4460" spans="1:11" ht="15" customHeight="1">
      <c r="A4460" s="90"/>
      <c r="B4460" s="90"/>
      <c r="C4460" s="90"/>
      <c r="D4460" s="90"/>
      <c r="E4460" s="18"/>
      <c r="F4460" s="18"/>
      <c r="G4460" s="92"/>
      <c r="H4460" s="18"/>
      <c r="I4460" s="18"/>
      <c r="J4460" s="92"/>
      <c r="K4460" s="92"/>
    </row>
    <row r="4461" spans="1:11" ht="15" customHeight="1">
      <c r="A4461" s="90"/>
      <c r="B4461" s="90"/>
      <c r="C4461" s="90"/>
      <c r="D4461" s="90"/>
      <c r="E4461" s="18"/>
      <c r="F4461" s="18"/>
      <c r="G4461" s="92"/>
      <c r="H4461" s="18"/>
      <c r="I4461" s="18"/>
      <c r="J4461" s="92"/>
      <c r="K4461" s="92"/>
    </row>
    <row r="4462" spans="1:11" ht="15" customHeight="1">
      <c r="A4462" s="90"/>
      <c r="B4462" s="90"/>
      <c r="C4462" s="90"/>
      <c r="D4462" s="90"/>
      <c r="E4462" s="18"/>
      <c r="F4462" s="18"/>
      <c r="G4462" s="92"/>
      <c r="H4462" s="18"/>
      <c r="I4462" s="18"/>
      <c r="J4462" s="92"/>
      <c r="K4462" s="92"/>
    </row>
    <row r="4463" spans="1:11" ht="15" customHeight="1">
      <c r="A4463" s="90"/>
      <c r="B4463" s="90"/>
      <c r="C4463" s="90"/>
      <c r="D4463" s="90"/>
      <c r="E4463" s="18"/>
      <c r="F4463" s="18"/>
      <c r="G4463" s="92"/>
      <c r="H4463" s="18"/>
      <c r="I4463" s="18"/>
      <c r="J4463" s="92"/>
      <c r="K4463" s="92"/>
    </row>
    <row r="4464" spans="1:11" ht="15" customHeight="1">
      <c r="A4464" s="90"/>
      <c r="B4464" s="90"/>
      <c r="C4464" s="90"/>
      <c r="D4464" s="90"/>
      <c r="E4464" s="18"/>
      <c r="F4464" s="18"/>
      <c r="G4464" s="92"/>
      <c r="H4464" s="18"/>
      <c r="I4464" s="18"/>
      <c r="J4464" s="92"/>
      <c r="K4464" s="92"/>
    </row>
    <row r="4465" spans="1:11" ht="15" customHeight="1">
      <c r="A4465" s="90"/>
      <c r="B4465" s="90"/>
      <c r="C4465" s="90"/>
      <c r="D4465" s="90"/>
      <c r="E4465" s="18"/>
      <c r="F4465" s="18"/>
      <c r="G4465" s="92"/>
      <c r="H4465" s="18"/>
      <c r="I4465" s="18"/>
      <c r="J4465" s="92"/>
      <c r="K4465" s="92"/>
    </row>
    <row r="4466" spans="1:11" ht="15" customHeight="1">
      <c r="A4466" s="90"/>
      <c r="B4466" s="90"/>
      <c r="C4466" s="90"/>
      <c r="D4466" s="90"/>
      <c r="E4466" s="18"/>
      <c r="F4466" s="18"/>
      <c r="G4466" s="92"/>
      <c r="H4466" s="18"/>
      <c r="I4466" s="18"/>
      <c r="J4466" s="92"/>
      <c r="K4466" s="92"/>
    </row>
    <row r="4467" spans="1:11" ht="15" customHeight="1">
      <c r="A4467" s="90"/>
      <c r="B4467" s="90"/>
      <c r="C4467" s="90"/>
      <c r="D4467" s="90"/>
      <c r="E4467" s="18"/>
      <c r="F4467" s="18"/>
      <c r="G4467" s="92"/>
      <c r="H4467" s="18"/>
      <c r="I4467" s="18"/>
      <c r="J4467" s="92"/>
      <c r="K4467" s="92"/>
    </row>
    <row r="4468" spans="1:11" ht="15" customHeight="1">
      <c r="A4468" s="90"/>
      <c r="B4468" s="90"/>
      <c r="C4468" s="90"/>
      <c r="D4468" s="90"/>
      <c r="E4468" s="18"/>
      <c r="F4468" s="18"/>
      <c r="G4468" s="92"/>
      <c r="H4468" s="18"/>
      <c r="I4468" s="18"/>
      <c r="J4468" s="92"/>
      <c r="K4468" s="92"/>
    </row>
    <row r="4469" spans="1:11" ht="15" customHeight="1">
      <c r="A4469" s="90"/>
      <c r="B4469" s="90"/>
      <c r="C4469" s="90"/>
      <c r="D4469" s="90"/>
      <c r="E4469" s="18"/>
      <c r="F4469" s="18"/>
      <c r="G4469" s="92"/>
      <c r="H4469" s="18"/>
      <c r="I4469" s="18"/>
      <c r="J4469" s="92"/>
      <c r="K4469" s="92"/>
    </row>
    <row r="4470" spans="1:11" ht="15" customHeight="1">
      <c r="A4470" s="90"/>
      <c r="B4470" s="90"/>
      <c r="C4470" s="90"/>
      <c r="D4470" s="90"/>
      <c r="E4470" s="18"/>
      <c r="F4470" s="18"/>
      <c r="G4470" s="92"/>
      <c r="H4470" s="18"/>
      <c r="I4470" s="18"/>
      <c r="J4470" s="92"/>
      <c r="K4470" s="92"/>
    </row>
    <row r="4471" spans="1:11" ht="15" customHeight="1">
      <c r="A4471" s="90"/>
      <c r="B4471" s="90"/>
      <c r="C4471" s="90"/>
      <c r="D4471" s="90"/>
      <c r="E4471" s="18"/>
      <c r="F4471" s="92"/>
      <c r="G4471" s="92"/>
      <c r="H4471" s="91"/>
      <c r="I4471" s="92"/>
      <c r="J4471" s="92"/>
      <c r="K4471" s="92"/>
    </row>
    <row r="4472" spans="1:11" ht="15" customHeight="1">
      <c r="A4472" s="90"/>
      <c r="B4472" s="90"/>
      <c r="C4472" s="90"/>
      <c r="D4472" s="90"/>
      <c r="E4472" s="18"/>
      <c r="F4472" s="18"/>
      <c r="G4472" s="92"/>
      <c r="H4472" s="18"/>
      <c r="I4472" s="18"/>
      <c r="J4472" s="92"/>
      <c r="K4472" s="92"/>
    </row>
    <row r="4473" spans="1:11" ht="15" customHeight="1">
      <c r="A4473" s="90"/>
      <c r="B4473" s="90"/>
      <c r="C4473" s="90"/>
      <c r="D4473" s="90"/>
      <c r="E4473" s="18"/>
      <c r="F4473" s="18"/>
      <c r="G4473" s="92"/>
      <c r="H4473" s="18"/>
      <c r="I4473" s="18"/>
      <c r="J4473" s="92"/>
      <c r="K4473" s="92"/>
    </row>
    <row r="4474" spans="1:11" ht="15" customHeight="1">
      <c r="A4474" s="90"/>
      <c r="B4474" s="90"/>
      <c r="C4474" s="90"/>
      <c r="D4474" s="90"/>
      <c r="E4474" s="18"/>
      <c r="F4474" s="18"/>
      <c r="G4474" s="92"/>
      <c r="H4474" s="18"/>
      <c r="I4474" s="18"/>
      <c r="J4474" s="92"/>
      <c r="K4474" s="92"/>
    </row>
    <row r="4475" spans="1:11" ht="15" customHeight="1">
      <c r="A4475" s="90"/>
      <c r="B4475" s="90"/>
      <c r="C4475" s="90"/>
      <c r="D4475" s="90"/>
      <c r="E4475" s="18"/>
      <c r="F4475" s="18"/>
      <c r="G4475" s="92"/>
      <c r="H4475" s="18"/>
      <c r="I4475" s="18"/>
      <c r="J4475" s="92"/>
      <c r="K4475" s="92"/>
    </row>
    <row r="4476" spans="1:11" ht="15" customHeight="1">
      <c r="A4476" s="90"/>
      <c r="B4476" s="90"/>
      <c r="C4476" s="90"/>
      <c r="D4476" s="90"/>
      <c r="E4476" s="18"/>
      <c r="F4476" s="92"/>
      <c r="G4476" s="92"/>
      <c r="H4476" s="91"/>
      <c r="I4476" s="92"/>
      <c r="J4476" s="92"/>
      <c r="K4476" s="92"/>
    </row>
    <row r="4477" spans="1:11" ht="15" customHeight="1">
      <c r="A4477" s="90"/>
      <c r="B4477" s="90"/>
      <c r="C4477" s="90"/>
      <c r="D4477" s="90"/>
      <c r="E4477" s="18"/>
      <c r="F4477" s="18"/>
      <c r="G4477" s="92"/>
      <c r="H4477" s="18"/>
      <c r="I4477" s="18"/>
      <c r="J4477" s="92"/>
      <c r="K4477" s="92"/>
    </row>
    <row r="4478" spans="1:11" ht="15" customHeight="1">
      <c r="A4478" s="90"/>
      <c r="B4478" s="90"/>
      <c r="C4478" s="90"/>
      <c r="D4478" s="90"/>
      <c r="E4478" s="18"/>
      <c r="F4478" s="18"/>
      <c r="G4478" s="92"/>
      <c r="H4478" s="18"/>
      <c r="I4478" s="18"/>
      <c r="J4478" s="92"/>
      <c r="K4478" s="92"/>
    </row>
    <row r="4479" spans="1:11" ht="15" customHeight="1">
      <c r="A4479" s="90"/>
      <c r="B4479" s="90"/>
      <c r="C4479" s="90"/>
      <c r="D4479" s="90"/>
      <c r="E4479" s="18"/>
      <c r="F4479" s="18"/>
      <c r="G4479" s="92"/>
      <c r="H4479" s="18"/>
      <c r="I4479" s="18"/>
      <c r="J4479" s="92"/>
      <c r="K4479" s="92"/>
    </row>
    <row r="4480" spans="1:11" ht="15" customHeight="1">
      <c r="A4480" s="90"/>
      <c r="B4480" s="90"/>
      <c r="C4480" s="90"/>
      <c r="D4480" s="90"/>
      <c r="E4480" s="18"/>
      <c r="F4480" s="18"/>
      <c r="G4480" s="92"/>
      <c r="H4480" s="18"/>
      <c r="I4480" s="18"/>
      <c r="J4480" s="92"/>
      <c r="K4480" s="92"/>
    </row>
    <row r="4481" spans="1:11" ht="15" customHeight="1">
      <c r="A4481" s="90"/>
      <c r="B4481" s="90"/>
      <c r="C4481" s="90"/>
      <c r="D4481" s="90"/>
      <c r="E4481" s="18"/>
      <c r="F4481" s="92"/>
      <c r="G4481" s="92"/>
      <c r="H4481" s="91"/>
      <c r="I4481" s="92"/>
      <c r="J4481" s="92"/>
      <c r="K4481" s="92"/>
    </row>
    <row r="4482" spans="1:11" ht="15" customHeight="1">
      <c r="A4482" s="90"/>
      <c r="B4482" s="90"/>
      <c r="C4482" s="90"/>
      <c r="D4482" s="90"/>
      <c r="E4482" s="18"/>
      <c r="F4482" s="18"/>
      <c r="G4482" s="92"/>
      <c r="H4482" s="18"/>
      <c r="I4482" s="18"/>
      <c r="J4482" s="92"/>
      <c r="K4482" s="92"/>
    </row>
    <row r="4483" spans="1:11" ht="15" customHeight="1">
      <c r="A4483" s="90"/>
      <c r="B4483" s="90"/>
      <c r="C4483" s="90"/>
      <c r="D4483" s="90"/>
      <c r="E4483" s="18"/>
      <c r="F4483" s="18"/>
      <c r="G4483" s="92"/>
      <c r="H4483" s="18"/>
      <c r="I4483" s="18"/>
      <c r="J4483" s="92"/>
      <c r="K4483" s="92"/>
    </row>
    <row r="4484" spans="1:11" ht="15" customHeight="1">
      <c r="A4484" s="90"/>
      <c r="B4484" s="90"/>
      <c r="C4484" s="90"/>
      <c r="D4484" s="90"/>
      <c r="E4484" s="18"/>
      <c r="F4484" s="18"/>
      <c r="G4484" s="92"/>
      <c r="H4484" s="18"/>
      <c r="I4484" s="18"/>
      <c r="J4484" s="92"/>
      <c r="K4484" s="92"/>
    </row>
    <row r="4485" spans="1:11" ht="15" customHeight="1">
      <c r="A4485" s="90"/>
      <c r="B4485" s="90"/>
      <c r="C4485" s="90"/>
      <c r="D4485" s="90"/>
      <c r="E4485" s="18"/>
      <c r="F4485" s="18"/>
      <c r="G4485" s="92"/>
      <c r="H4485" s="18"/>
      <c r="I4485" s="18"/>
      <c r="J4485" s="92"/>
      <c r="K4485" s="92"/>
    </row>
    <row r="4486" spans="1:11" ht="15" customHeight="1">
      <c r="A4486" s="90"/>
      <c r="B4486" s="90"/>
      <c r="C4486" s="90"/>
      <c r="D4486" s="90"/>
      <c r="E4486" s="18"/>
      <c r="F4486" s="18"/>
      <c r="G4486" s="92"/>
      <c r="H4486" s="18"/>
      <c r="I4486" s="18"/>
      <c r="J4486" s="92"/>
      <c r="K4486" s="92"/>
    </row>
    <row r="4487" spans="1:11" ht="15" customHeight="1">
      <c r="A4487" s="90"/>
      <c r="B4487" s="90"/>
      <c r="C4487" s="90"/>
      <c r="D4487" s="90"/>
      <c r="E4487" s="18"/>
      <c r="F4487" s="18"/>
      <c r="G4487" s="92"/>
      <c r="H4487" s="18"/>
      <c r="I4487" s="18"/>
      <c r="J4487" s="92"/>
      <c r="K4487" s="92"/>
    </row>
    <row r="4488" spans="1:11" ht="15" customHeight="1">
      <c r="A4488" s="90"/>
      <c r="B4488" s="90"/>
      <c r="C4488" s="90"/>
      <c r="D4488" s="90"/>
      <c r="E4488" s="18"/>
      <c r="F4488" s="18"/>
      <c r="G4488" s="92"/>
      <c r="H4488" s="18"/>
      <c r="I4488" s="18"/>
      <c r="J4488" s="92"/>
      <c r="K4488" s="92"/>
    </row>
    <row r="4489" spans="1:11" ht="15" customHeight="1">
      <c r="A4489" s="90"/>
      <c r="B4489" s="90"/>
      <c r="C4489" s="90"/>
      <c r="D4489" s="90"/>
      <c r="E4489" s="18"/>
      <c r="F4489" s="18"/>
      <c r="G4489" s="92"/>
      <c r="H4489" s="18"/>
      <c r="I4489" s="18"/>
      <c r="J4489" s="92"/>
      <c r="K4489" s="92"/>
    </row>
    <row r="4490" spans="1:11" ht="15" customHeight="1">
      <c r="A4490" s="90"/>
      <c r="B4490" s="90"/>
      <c r="C4490" s="90"/>
      <c r="D4490" s="90"/>
      <c r="E4490" s="18"/>
      <c r="F4490" s="18"/>
      <c r="G4490" s="92"/>
      <c r="H4490" s="18"/>
      <c r="I4490" s="18"/>
      <c r="J4490" s="92"/>
      <c r="K4490" s="92"/>
    </row>
    <row r="4491" spans="1:11" ht="15" customHeight="1">
      <c r="A4491" s="90"/>
      <c r="B4491" s="90"/>
      <c r="C4491" s="90"/>
      <c r="D4491" s="90"/>
      <c r="E4491" s="18"/>
      <c r="F4491" s="18"/>
      <c r="G4491" s="92"/>
      <c r="H4491" s="18"/>
      <c r="I4491" s="18"/>
      <c r="J4491" s="92"/>
      <c r="K4491" s="92"/>
    </row>
    <row r="4492" spans="1:11" ht="15" customHeight="1">
      <c r="A4492" s="90"/>
      <c r="B4492" s="90"/>
      <c r="C4492" s="90"/>
      <c r="D4492" s="90"/>
      <c r="E4492" s="18"/>
      <c r="F4492" s="18"/>
      <c r="G4492" s="92"/>
      <c r="H4492" s="18"/>
      <c r="I4492" s="18"/>
      <c r="J4492" s="92"/>
      <c r="K4492" s="92"/>
    </row>
    <row r="4493" spans="1:11" ht="15" customHeight="1">
      <c r="A4493" s="90"/>
      <c r="B4493" s="90"/>
      <c r="C4493" s="90"/>
      <c r="D4493" s="90"/>
      <c r="E4493" s="18"/>
      <c r="F4493" s="18"/>
      <c r="G4493" s="92"/>
      <c r="H4493" s="18"/>
      <c r="I4493" s="18"/>
      <c r="J4493" s="92"/>
      <c r="K4493" s="92"/>
    </row>
    <row r="4494" spans="1:11" ht="15" customHeight="1">
      <c r="A4494" s="90"/>
      <c r="B4494" s="90"/>
      <c r="C4494" s="90"/>
      <c r="D4494" s="90"/>
      <c r="E4494" s="18"/>
      <c r="F4494" s="18"/>
      <c r="G4494" s="92"/>
      <c r="H4494" s="18"/>
      <c r="I4494" s="18"/>
      <c r="J4494" s="92"/>
      <c r="K4494" s="92"/>
    </row>
    <row r="4495" spans="1:11" ht="15" customHeight="1">
      <c r="A4495" s="90"/>
      <c r="B4495" s="90"/>
      <c r="C4495" s="90"/>
      <c r="D4495" s="90"/>
      <c r="E4495" s="18"/>
      <c r="F4495" s="18"/>
      <c r="G4495" s="92"/>
      <c r="H4495" s="18"/>
      <c r="I4495" s="18"/>
      <c r="J4495" s="92"/>
      <c r="K4495" s="92"/>
    </row>
    <row r="4496" spans="1:11" ht="15" customHeight="1">
      <c r="A4496" s="90"/>
      <c r="B4496" s="90"/>
      <c r="C4496" s="90"/>
      <c r="D4496" s="90"/>
      <c r="E4496" s="18"/>
      <c r="F4496" s="18"/>
      <c r="G4496" s="92"/>
      <c r="H4496" s="18"/>
      <c r="I4496" s="18"/>
      <c r="J4496" s="92"/>
      <c r="K4496" s="92"/>
    </row>
    <row r="4497" spans="1:11" ht="15" customHeight="1">
      <c r="A4497" s="90"/>
      <c r="B4497" s="90"/>
      <c r="C4497" s="90"/>
      <c r="D4497" s="90"/>
      <c r="E4497" s="18"/>
      <c r="F4497" s="18"/>
      <c r="G4497" s="92"/>
      <c r="H4497" s="18"/>
      <c r="I4497" s="18"/>
      <c r="J4497" s="92"/>
      <c r="K4497" s="92"/>
    </row>
    <row r="4498" spans="1:11" ht="15" customHeight="1">
      <c r="A4498" s="90"/>
      <c r="B4498" s="90"/>
      <c r="C4498" s="90"/>
      <c r="D4498" s="90"/>
      <c r="E4498" s="18"/>
      <c r="F4498" s="18"/>
      <c r="G4498" s="92"/>
      <c r="H4498" s="18"/>
      <c r="I4498" s="18"/>
      <c r="J4498" s="92"/>
      <c r="K4498" s="92"/>
    </row>
    <row r="4499" spans="1:11" ht="15" customHeight="1">
      <c r="A4499" s="90"/>
      <c r="B4499" s="90"/>
      <c r="C4499" s="90"/>
      <c r="D4499" s="90"/>
      <c r="E4499" s="18"/>
      <c r="F4499" s="18"/>
      <c r="G4499" s="92"/>
      <c r="H4499" s="18"/>
      <c r="I4499" s="18"/>
      <c r="J4499" s="92"/>
      <c r="K4499" s="92"/>
    </row>
    <row r="4500" spans="1:11" ht="15" customHeight="1">
      <c r="A4500" s="90"/>
      <c r="B4500" s="90"/>
      <c r="C4500" s="90"/>
      <c r="D4500" s="90"/>
      <c r="E4500" s="18"/>
      <c r="F4500" s="18"/>
      <c r="G4500" s="92"/>
      <c r="H4500" s="18"/>
      <c r="I4500" s="18"/>
      <c r="J4500" s="92"/>
      <c r="K4500" s="92"/>
    </row>
    <row r="4501" spans="1:11" ht="15" customHeight="1">
      <c r="A4501" s="90"/>
      <c r="B4501" s="90"/>
      <c r="C4501" s="90"/>
      <c r="D4501" s="90"/>
      <c r="E4501" s="18"/>
      <c r="F4501" s="92"/>
      <c r="G4501" s="92"/>
      <c r="H4501" s="91"/>
      <c r="I4501" s="92"/>
      <c r="J4501" s="92"/>
      <c r="K4501" s="92"/>
    </row>
    <row r="4502" spans="1:11" ht="15" customHeight="1">
      <c r="A4502" s="90"/>
      <c r="B4502" s="90"/>
      <c r="C4502" s="90"/>
      <c r="D4502" s="90"/>
      <c r="E4502" s="18"/>
      <c r="F4502" s="18"/>
      <c r="G4502" s="92"/>
      <c r="H4502" s="18"/>
      <c r="I4502" s="18"/>
      <c r="J4502" s="92"/>
      <c r="K4502" s="92"/>
    </row>
    <row r="4503" spans="1:11" ht="15" customHeight="1">
      <c r="A4503" s="90"/>
      <c r="B4503" s="90"/>
      <c r="C4503" s="90"/>
      <c r="D4503" s="90"/>
      <c r="E4503" s="18"/>
      <c r="F4503" s="18"/>
      <c r="G4503" s="92"/>
      <c r="H4503" s="18"/>
      <c r="I4503" s="18"/>
      <c r="J4503" s="92"/>
      <c r="K4503" s="92"/>
    </row>
    <row r="4504" spans="1:11" ht="15" customHeight="1">
      <c r="A4504" s="90"/>
      <c r="B4504" s="90"/>
      <c r="C4504" s="90"/>
      <c r="D4504" s="90"/>
      <c r="E4504" s="18"/>
      <c r="F4504" s="18"/>
      <c r="G4504" s="92"/>
      <c r="H4504" s="18"/>
      <c r="I4504" s="18"/>
      <c r="J4504" s="92"/>
      <c r="K4504" s="92"/>
    </row>
    <row r="4505" spans="1:11" ht="15" customHeight="1">
      <c r="A4505" s="90"/>
      <c r="B4505" s="90"/>
      <c r="C4505" s="90"/>
      <c r="D4505" s="90"/>
      <c r="E4505" s="18"/>
      <c r="F4505" s="18"/>
      <c r="G4505" s="92"/>
      <c r="H4505" s="18"/>
      <c r="I4505" s="18"/>
      <c r="J4505" s="92"/>
      <c r="K4505" s="92"/>
    </row>
    <row r="4506" spans="1:11" ht="15" customHeight="1">
      <c r="A4506" s="90"/>
      <c r="B4506" s="90"/>
      <c r="C4506" s="90"/>
      <c r="D4506" s="90"/>
      <c r="E4506" s="18"/>
      <c r="F4506" s="18"/>
      <c r="G4506" s="92"/>
      <c r="H4506" s="18"/>
      <c r="I4506" s="18"/>
      <c r="J4506" s="92"/>
      <c r="K4506" s="92"/>
    </row>
    <row r="4507" spans="1:11" ht="15" customHeight="1">
      <c r="A4507" s="90"/>
      <c r="B4507" s="90"/>
      <c r="C4507" s="90"/>
      <c r="D4507" s="90"/>
      <c r="E4507" s="18"/>
      <c r="F4507" s="18"/>
      <c r="G4507" s="92"/>
      <c r="H4507" s="18"/>
      <c r="I4507" s="18"/>
      <c r="J4507" s="92"/>
      <c r="K4507" s="92"/>
    </row>
    <row r="4508" spans="1:11" ht="15" customHeight="1">
      <c r="A4508" s="90"/>
      <c r="B4508" s="90"/>
      <c r="C4508" s="90"/>
      <c r="D4508" s="90"/>
      <c r="E4508" s="18"/>
      <c r="F4508" s="18"/>
      <c r="G4508" s="92"/>
      <c r="H4508" s="18"/>
      <c r="I4508" s="18"/>
      <c r="J4508" s="92"/>
      <c r="K4508" s="92"/>
    </row>
    <row r="4509" spans="1:11" ht="15" customHeight="1">
      <c r="A4509" s="90"/>
      <c r="B4509" s="90"/>
      <c r="C4509" s="90"/>
      <c r="D4509" s="90"/>
      <c r="E4509" s="18"/>
      <c r="F4509" s="18"/>
      <c r="G4509" s="92"/>
      <c r="H4509" s="18"/>
      <c r="I4509" s="18"/>
      <c r="J4509" s="92"/>
      <c r="K4509" s="92"/>
    </row>
    <row r="4510" spans="1:11" ht="15" customHeight="1">
      <c r="A4510" s="90"/>
      <c r="B4510" s="90"/>
      <c r="C4510" s="90"/>
      <c r="D4510" s="90"/>
      <c r="E4510" s="18"/>
      <c r="F4510" s="18"/>
      <c r="G4510" s="92"/>
      <c r="H4510" s="18"/>
      <c r="I4510" s="18"/>
      <c r="J4510" s="92"/>
      <c r="K4510" s="92"/>
    </row>
    <row r="4511" spans="1:11" ht="15" customHeight="1">
      <c r="A4511" s="90"/>
      <c r="B4511" s="90"/>
      <c r="C4511" s="90"/>
      <c r="D4511" s="90"/>
      <c r="E4511" s="18"/>
      <c r="F4511" s="18"/>
      <c r="G4511" s="92"/>
      <c r="H4511" s="18"/>
      <c r="I4511" s="18"/>
      <c r="J4511" s="92"/>
      <c r="K4511" s="92"/>
    </row>
    <row r="4512" spans="1:11" ht="15" customHeight="1">
      <c r="A4512" s="90"/>
      <c r="B4512" s="90"/>
      <c r="C4512" s="90"/>
      <c r="D4512" s="90"/>
      <c r="E4512" s="18"/>
      <c r="F4512" s="18"/>
      <c r="G4512" s="92"/>
      <c r="H4512" s="18"/>
      <c r="I4512" s="18"/>
      <c r="J4512" s="92"/>
      <c r="K4512" s="92"/>
    </row>
    <row r="4513" spans="1:11" ht="15" customHeight="1">
      <c r="A4513" s="90"/>
      <c r="B4513" s="90"/>
      <c r="C4513" s="90"/>
      <c r="D4513" s="90"/>
      <c r="E4513" s="18"/>
      <c r="F4513" s="18"/>
      <c r="G4513" s="92"/>
      <c r="H4513" s="18"/>
      <c r="I4513" s="18"/>
      <c r="J4513" s="92"/>
      <c r="K4513" s="92"/>
    </row>
    <row r="4514" spans="1:11" ht="15" customHeight="1">
      <c r="A4514" s="90"/>
      <c r="B4514" s="90"/>
      <c r="C4514" s="90"/>
      <c r="D4514" s="90"/>
      <c r="E4514" s="18"/>
      <c r="F4514" s="18"/>
      <c r="G4514" s="92"/>
      <c r="H4514" s="18"/>
      <c r="I4514" s="18"/>
      <c r="J4514" s="92"/>
      <c r="K4514" s="92"/>
    </row>
    <row r="4515" spans="1:11" ht="15" customHeight="1">
      <c r="A4515" s="90"/>
      <c r="B4515" s="90"/>
      <c r="C4515" s="90"/>
      <c r="D4515" s="90"/>
      <c r="E4515" s="18"/>
      <c r="F4515" s="18"/>
      <c r="G4515" s="92"/>
      <c r="H4515" s="18"/>
      <c r="I4515" s="18"/>
      <c r="J4515" s="92"/>
      <c r="K4515" s="92"/>
    </row>
    <row r="4516" spans="1:11" ht="15" customHeight="1">
      <c r="A4516" s="90"/>
      <c r="B4516" s="90"/>
      <c r="C4516" s="90"/>
      <c r="D4516" s="90"/>
      <c r="E4516" s="18"/>
      <c r="F4516" s="18"/>
      <c r="G4516" s="92"/>
      <c r="H4516" s="18"/>
      <c r="I4516" s="18"/>
      <c r="J4516" s="92"/>
      <c r="K4516" s="92"/>
    </row>
    <row r="4517" spans="1:11" ht="15" customHeight="1">
      <c r="A4517" s="90"/>
      <c r="B4517" s="90"/>
      <c r="C4517" s="90"/>
      <c r="D4517" s="90"/>
      <c r="E4517" s="18"/>
      <c r="F4517" s="18"/>
      <c r="G4517" s="92"/>
      <c r="H4517" s="18"/>
      <c r="I4517" s="18"/>
      <c r="J4517" s="92"/>
      <c r="K4517" s="92"/>
    </row>
    <row r="4518" spans="1:11" ht="15" customHeight="1">
      <c r="A4518" s="90"/>
      <c r="B4518" s="90"/>
      <c r="C4518" s="90"/>
      <c r="D4518" s="90"/>
      <c r="E4518" s="18"/>
      <c r="F4518" s="18"/>
      <c r="G4518" s="92"/>
      <c r="H4518" s="18"/>
      <c r="I4518" s="18"/>
      <c r="J4518" s="92"/>
      <c r="K4518" s="92"/>
    </row>
    <row r="4519" spans="1:11" ht="15" customHeight="1">
      <c r="A4519" s="90"/>
      <c r="B4519" s="90"/>
      <c r="C4519" s="90"/>
      <c r="D4519" s="90"/>
      <c r="E4519" s="18"/>
      <c r="F4519" s="18"/>
      <c r="G4519" s="92"/>
      <c r="H4519" s="18"/>
      <c r="I4519" s="18"/>
      <c r="J4519" s="92"/>
      <c r="K4519" s="92"/>
    </row>
    <row r="4520" spans="1:11" ht="15" customHeight="1">
      <c r="A4520" s="90"/>
      <c r="B4520" s="90"/>
      <c r="C4520" s="90"/>
      <c r="D4520" s="90"/>
      <c r="E4520" s="18"/>
      <c r="F4520" s="18"/>
      <c r="G4520" s="92"/>
      <c r="H4520" s="18"/>
      <c r="I4520" s="18"/>
      <c r="J4520" s="92"/>
      <c r="K4520" s="92"/>
    </row>
    <row r="4521" spans="1:11" ht="15" customHeight="1">
      <c r="A4521" s="90"/>
      <c r="B4521" s="90"/>
      <c r="C4521" s="90"/>
      <c r="D4521" s="90"/>
      <c r="E4521" s="18"/>
      <c r="F4521" s="18"/>
      <c r="G4521" s="92"/>
      <c r="H4521" s="18"/>
      <c r="I4521" s="18"/>
      <c r="J4521" s="92"/>
      <c r="K4521" s="92"/>
    </row>
    <row r="4522" spans="1:11" ht="15" customHeight="1">
      <c r="A4522" s="90"/>
      <c r="B4522" s="90"/>
      <c r="C4522" s="90"/>
      <c r="D4522" s="90"/>
      <c r="E4522" s="18"/>
      <c r="F4522" s="18"/>
      <c r="G4522" s="92"/>
      <c r="H4522" s="18"/>
      <c r="I4522" s="18"/>
      <c r="J4522" s="92"/>
      <c r="K4522" s="92"/>
    </row>
    <row r="4523" spans="1:11" ht="15" customHeight="1">
      <c r="A4523" s="90"/>
      <c r="B4523" s="90"/>
      <c r="C4523" s="90"/>
      <c r="D4523" s="90"/>
      <c r="E4523" s="18"/>
      <c r="F4523" s="18"/>
      <c r="G4523" s="92"/>
      <c r="H4523" s="18"/>
      <c r="I4523" s="18"/>
      <c r="J4523" s="92"/>
      <c r="K4523" s="92"/>
    </row>
    <row r="4524" spans="1:11" ht="15" customHeight="1">
      <c r="A4524" s="90"/>
      <c r="B4524" s="90"/>
      <c r="C4524" s="90"/>
      <c r="D4524" s="90"/>
      <c r="E4524" s="18"/>
      <c r="F4524" s="92"/>
      <c r="G4524" s="92"/>
      <c r="H4524" s="91"/>
      <c r="I4524" s="92"/>
      <c r="J4524" s="92"/>
      <c r="K4524" s="92"/>
    </row>
    <row r="4525" spans="1:11" ht="15" customHeight="1">
      <c r="A4525" s="90"/>
      <c r="B4525" s="90"/>
      <c r="C4525" s="90"/>
      <c r="D4525" s="90"/>
      <c r="E4525" s="18"/>
      <c r="F4525" s="18"/>
      <c r="G4525" s="92"/>
      <c r="H4525" s="18"/>
      <c r="I4525" s="18"/>
      <c r="J4525" s="92"/>
      <c r="K4525" s="92"/>
    </row>
    <row r="4526" spans="1:11" ht="15" customHeight="1">
      <c r="A4526" s="90"/>
      <c r="B4526" s="90"/>
      <c r="C4526" s="90"/>
      <c r="D4526" s="90"/>
      <c r="E4526" s="18"/>
      <c r="F4526" s="18"/>
      <c r="G4526" s="92"/>
      <c r="H4526" s="18"/>
      <c r="I4526" s="18"/>
      <c r="J4526" s="92"/>
      <c r="K4526" s="92"/>
    </row>
    <row r="4527" spans="1:11" ht="15" customHeight="1">
      <c r="A4527" s="90"/>
      <c r="B4527" s="90"/>
      <c r="C4527" s="90"/>
      <c r="D4527" s="90"/>
      <c r="E4527" s="18"/>
      <c r="F4527" s="18"/>
      <c r="G4527" s="92"/>
      <c r="H4527" s="18"/>
      <c r="I4527" s="18"/>
      <c r="J4527" s="92"/>
      <c r="K4527" s="92"/>
    </row>
    <row r="4528" spans="1:11" ht="15" customHeight="1">
      <c r="A4528" s="90"/>
      <c r="B4528" s="90"/>
      <c r="C4528" s="90"/>
      <c r="D4528" s="90"/>
      <c r="E4528" s="18"/>
      <c r="F4528" s="18"/>
      <c r="G4528" s="92"/>
      <c r="H4528" s="18"/>
      <c r="I4528" s="18"/>
      <c r="J4528" s="92"/>
      <c r="K4528" s="92"/>
    </row>
    <row r="4529" spans="1:11" ht="15" customHeight="1">
      <c r="A4529" s="90"/>
      <c r="B4529" s="90"/>
      <c r="C4529" s="90"/>
      <c r="D4529" s="90"/>
      <c r="E4529" s="18"/>
      <c r="F4529" s="18"/>
      <c r="G4529" s="92"/>
      <c r="H4529" s="18"/>
      <c r="I4529" s="18"/>
      <c r="J4529" s="92"/>
      <c r="K4529" s="92"/>
    </row>
    <row r="4530" spans="1:11" ht="15" customHeight="1">
      <c r="A4530" s="90"/>
      <c r="B4530" s="90"/>
      <c r="C4530" s="90"/>
      <c r="D4530" s="90"/>
      <c r="E4530" s="18"/>
      <c r="F4530" s="18"/>
      <c r="G4530" s="92"/>
      <c r="H4530" s="18"/>
      <c r="I4530" s="18"/>
      <c r="J4530" s="92"/>
      <c r="K4530" s="92"/>
    </row>
    <row r="4531" spans="1:11" ht="15" customHeight="1">
      <c r="A4531" s="90"/>
      <c r="B4531" s="90"/>
      <c r="C4531" s="90"/>
      <c r="D4531" s="90"/>
      <c r="E4531" s="18"/>
      <c r="F4531" s="18"/>
      <c r="G4531" s="92"/>
      <c r="H4531" s="18"/>
      <c r="I4531" s="18"/>
      <c r="J4531" s="92"/>
      <c r="K4531" s="92"/>
    </row>
    <row r="4532" spans="1:11" ht="15" customHeight="1">
      <c r="A4532" s="90"/>
      <c r="B4532" s="90"/>
      <c r="C4532" s="90"/>
      <c r="D4532" s="90"/>
      <c r="E4532" s="18"/>
      <c r="F4532" s="18"/>
      <c r="G4532" s="92"/>
      <c r="H4532" s="18"/>
      <c r="I4532" s="18"/>
      <c r="J4532" s="92"/>
      <c r="K4532" s="92"/>
    </row>
    <row r="4533" spans="1:11" ht="15" customHeight="1">
      <c r="A4533" s="90"/>
      <c r="B4533" s="90"/>
      <c r="C4533" s="90"/>
      <c r="D4533" s="90"/>
      <c r="E4533" s="18"/>
      <c r="F4533" s="18"/>
      <c r="G4533" s="92"/>
      <c r="H4533" s="18"/>
      <c r="I4533" s="18"/>
      <c r="J4533" s="92"/>
      <c r="K4533" s="92"/>
    </row>
    <row r="4534" spans="1:11" ht="15" customHeight="1">
      <c r="A4534" s="90"/>
      <c r="B4534" s="90"/>
      <c r="C4534" s="90"/>
      <c r="D4534" s="90"/>
      <c r="E4534" s="18"/>
      <c r="F4534" s="18"/>
      <c r="G4534" s="92"/>
      <c r="H4534" s="18"/>
      <c r="I4534" s="18"/>
      <c r="J4534" s="92"/>
      <c r="K4534" s="92"/>
    </row>
    <row r="4535" spans="1:11" ht="15" customHeight="1">
      <c r="A4535" s="90"/>
      <c r="B4535" s="90"/>
      <c r="C4535" s="90"/>
      <c r="D4535" s="90"/>
      <c r="E4535" s="18"/>
      <c r="F4535" s="18"/>
      <c r="G4535" s="92"/>
      <c r="H4535" s="18"/>
      <c r="I4535" s="18"/>
      <c r="J4535" s="92"/>
      <c r="K4535" s="92"/>
    </row>
    <row r="4536" spans="1:11" ht="15" customHeight="1">
      <c r="A4536" s="90"/>
      <c r="B4536" s="90"/>
      <c r="C4536" s="90"/>
      <c r="D4536" s="90"/>
      <c r="E4536" s="18"/>
      <c r="F4536" s="18"/>
      <c r="G4536" s="92"/>
      <c r="H4536" s="18"/>
      <c r="I4536" s="18"/>
      <c r="J4536" s="92"/>
      <c r="K4536" s="92"/>
    </row>
    <row r="4537" spans="1:11" ht="15" customHeight="1">
      <c r="A4537" s="90"/>
      <c r="B4537" s="90"/>
      <c r="C4537" s="90"/>
      <c r="D4537" s="90"/>
      <c r="E4537" s="18"/>
      <c r="F4537" s="18"/>
      <c r="G4537" s="92"/>
      <c r="H4537" s="18"/>
      <c r="I4537" s="18"/>
      <c r="J4537" s="92"/>
      <c r="K4537" s="92"/>
    </row>
    <row r="4538" spans="1:11" ht="15" customHeight="1">
      <c r="A4538" s="90"/>
      <c r="B4538" s="90"/>
      <c r="C4538" s="90"/>
      <c r="D4538" s="90"/>
      <c r="E4538" s="18"/>
      <c r="F4538" s="18"/>
      <c r="G4538" s="92"/>
      <c r="H4538" s="18"/>
      <c r="I4538" s="18"/>
      <c r="J4538" s="92"/>
      <c r="K4538" s="92"/>
    </row>
    <row r="4539" spans="1:11" ht="15" customHeight="1">
      <c r="A4539" s="90"/>
      <c r="B4539" s="90"/>
      <c r="C4539" s="90"/>
      <c r="D4539" s="90"/>
      <c r="E4539" s="18"/>
      <c r="F4539" s="18"/>
      <c r="G4539" s="92"/>
      <c r="H4539" s="18"/>
      <c r="I4539" s="18"/>
      <c r="J4539" s="92"/>
      <c r="K4539" s="92"/>
    </row>
    <row r="4540" spans="1:11" ht="15" customHeight="1">
      <c r="A4540" s="90"/>
      <c r="B4540" s="90"/>
      <c r="C4540" s="90"/>
      <c r="D4540" s="90"/>
      <c r="E4540" s="18"/>
      <c r="F4540" s="18"/>
      <c r="G4540" s="92"/>
      <c r="H4540" s="18"/>
      <c r="I4540" s="18"/>
      <c r="J4540" s="92"/>
      <c r="K4540" s="92"/>
    </row>
    <row r="4541" spans="1:11" ht="15" customHeight="1">
      <c r="A4541" s="90"/>
      <c r="B4541" s="90"/>
      <c r="C4541" s="90"/>
      <c r="D4541" s="90"/>
      <c r="E4541" s="18"/>
      <c r="F4541" s="18"/>
      <c r="G4541" s="92"/>
      <c r="H4541" s="18"/>
      <c r="I4541" s="18"/>
      <c r="J4541" s="92"/>
      <c r="K4541" s="92"/>
    </row>
    <row r="4542" spans="1:11" ht="15" customHeight="1">
      <c r="A4542" s="90"/>
      <c r="B4542" s="90"/>
      <c r="C4542" s="90"/>
      <c r="D4542" s="90"/>
      <c r="E4542" s="18"/>
      <c r="F4542" s="18"/>
      <c r="G4542" s="92"/>
      <c r="H4542" s="18"/>
      <c r="I4542" s="18"/>
      <c r="J4542" s="92"/>
      <c r="K4542" s="92"/>
    </row>
    <row r="4543" spans="1:11" ht="15" customHeight="1">
      <c r="A4543" s="90"/>
      <c r="B4543" s="90"/>
      <c r="C4543" s="90"/>
      <c r="D4543" s="90"/>
      <c r="E4543" s="18"/>
      <c r="F4543" s="18"/>
      <c r="G4543" s="92"/>
      <c r="H4543" s="18"/>
      <c r="I4543" s="18"/>
      <c r="J4543" s="92"/>
      <c r="K4543" s="92"/>
    </row>
    <row r="4544" spans="1:11" ht="15" customHeight="1">
      <c r="A4544" s="90"/>
      <c r="B4544" s="90"/>
      <c r="C4544" s="90"/>
      <c r="D4544" s="90"/>
      <c r="E4544" s="18"/>
      <c r="F4544" s="18"/>
      <c r="G4544" s="92"/>
      <c r="H4544" s="18"/>
      <c r="I4544" s="18"/>
      <c r="J4544" s="92"/>
      <c r="K4544" s="92"/>
    </row>
    <row r="4545" spans="1:11" ht="15" customHeight="1">
      <c r="A4545" s="90"/>
      <c r="B4545" s="90"/>
      <c r="C4545" s="90"/>
      <c r="D4545" s="90"/>
      <c r="E4545" s="18"/>
      <c r="F4545" s="18"/>
      <c r="G4545" s="92"/>
      <c r="H4545" s="18"/>
      <c r="I4545" s="18"/>
      <c r="J4545" s="92"/>
      <c r="K4545" s="92"/>
    </row>
    <row r="4546" spans="1:11" ht="15" customHeight="1">
      <c r="A4546" s="90"/>
      <c r="B4546" s="90"/>
      <c r="C4546" s="90"/>
      <c r="D4546" s="90"/>
      <c r="E4546" s="18"/>
      <c r="F4546" s="18"/>
      <c r="G4546" s="92"/>
      <c r="H4546" s="18"/>
      <c r="I4546" s="18"/>
      <c r="J4546" s="92"/>
      <c r="K4546" s="92"/>
    </row>
    <row r="4547" spans="1:11" ht="15" customHeight="1">
      <c r="A4547" s="90"/>
      <c r="B4547" s="90"/>
      <c r="C4547" s="90"/>
      <c r="D4547" s="90"/>
      <c r="E4547" s="18"/>
      <c r="F4547" s="92"/>
      <c r="G4547" s="92"/>
      <c r="H4547" s="91"/>
      <c r="I4547" s="92"/>
      <c r="J4547" s="92"/>
      <c r="K4547" s="92"/>
    </row>
    <row r="4548" spans="1:11" ht="15" customHeight="1">
      <c r="A4548" s="90"/>
      <c r="B4548" s="90"/>
      <c r="C4548" s="90"/>
      <c r="D4548" s="90"/>
      <c r="E4548" s="18"/>
      <c r="F4548" s="18"/>
      <c r="G4548" s="92"/>
      <c r="H4548" s="18"/>
      <c r="I4548" s="18"/>
      <c r="J4548" s="92"/>
      <c r="K4548" s="92"/>
    </row>
    <row r="4549" spans="1:11" ht="15" customHeight="1">
      <c r="A4549" s="90"/>
      <c r="B4549" s="90"/>
      <c r="C4549" s="90"/>
      <c r="D4549" s="90"/>
      <c r="E4549" s="18"/>
      <c r="F4549" s="18"/>
      <c r="G4549" s="92"/>
      <c r="H4549" s="18"/>
      <c r="I4549" s="18"/>
      <c r="J4549" s="92"/>
      <c r="K4549" s="92"/>
    </row>
    <row r="4550" spans="1:11" ht="15" customHeight="1">
      <c r="A4550" s="90"/>
      <c r="B4550" s="90"/>
      <c r="C4550" s="90"/>
      <c r="D4550" s="90"/>
      <c r="E4550" s="18"/>
      <c r="F4550" s="18"/>
      <c r="G4550" s="92"/>
      <c r="H4550" s="18"/>
      <c r="I4550" s="18"/>
      <c r="J4550" s="92"/>
      <c r="K4550" s="92"/>
    </row>
    <row r="4551" spans="1:11" ht="15" customHeight="1">
      <c r="A4551" s="90"/>
      <c r="B4551" s="90"/>
      <c r="C4551" s="90"/>
      <c r="D4551" s="90"/>
      <c r="E4551" s="18"/>
      <c r="F4551" s="18"/>
      <c r="G4551" s="92"/>
      <c r="H4551" s="18"/>
      <c r="I4551" s="18"/>
      <c r="J4551" s="92"/>
      <c r="K4551" s="92"/>
    </row>
    <row r="4552" spans="1:11" ht="15" customHeight="1">
      <c r="A4552" s="90"/>
      <c r="B4552" s="90"/>
      <c r="C4552" s="90"/>
      <c r="D4552" s="90"/>
      <c r="E4552" s="18"/>
      <c r="F4552" s="18"/>
      <c r="G4552" s="92"/>
      <c r="H4552" s="18"/>
      <c r="I4552" s="18"/>
      <c r="J4552" s="92"/>
      <c r="K4552" s="92"/>
    </row>
    <row r="4553" spans="1:11" ht="15" customHeight="1">
      <c r="A4553" s="90"/>
      <c r="B4553" s="90"/>
      <c r="C4553" s="90"/>
      <c r="D4553" s="90"/>
      <c r="E4553" s="18"/>
      <c r="F4553" s="18"/>
      <c r="G4553" s="92"/>
      <c r="H4553" s="18"/>
      <c r="I4553" s="18"/>
      <c r="J4553" s="92"/>
      <c r="K4553" s="92"/>
    </row>
    <row r="4554" spans="1:11" ht="15" customHeight="1">
      <c r="A4554" s="90"/>
      <c r="B4554" s="90"/>
      <c r="C4554" s="90"/>
      <c r="D4554" s="90"/>
      <c r="E4554" s="18"/>
      <c r="F4554" s="18"/>
      <c r="G4554" s="92"/>
      <c r="H4554" s="18"/>
      <c r="I4554" s="18"/>
      <c r="J4554" s="92"/>
      <c r="K4554" s="92"/>
    </row>
    <row r="4555" spans="1:11" ht="15" customHeight="1">
      <c r="A4555" s="90"/>
      <c r="B4555" s="90"/>
      <c r="C4555" s="90"/>
      <c r="D4555" s="90"/>
      <c r="E4555" s="18"/>
      <c r="F4555" s="18"/>
      <c r="G4555" s="92"/>
      <c r="H4555" s="18"/>
      <c r="I4555" s="18"/>
      <c r="J4555" s="92"/>
      <c r="K4555" s="92"/>
    </row>
    <row r="4556" spans="1:11" ht="15" customHeight="1">
      <c r="A4556" s="90"/>
      <c r="B4556" s="90"/>
      <c r="C4556" s="90"/>
      <c r="D4556" s="90"/>
      <c r="E4556" s="18"/>
      <c r="F4556" s="18"/>
      <c r="G4556" s="92"/>
      <c r="H4556" s="18"/>
      <c r="I4556" s="18"/>
      <c r="J4556" s="92"/>
      <c r="K4556" s="92"/>
    </row>
    <row r="4557" spans="1:11" ht="15" customHeight="1">
      <c r="A4557" s="90"/>
      <c r="B4557" s="90"/>
      <c r="C4557" s="90"/>
      <c r="D4557" s="90"/>
      <c r="E4557" s="18"/>
      <c r="F4557" s="18"/>
      <c r="G4557" s="92"/>
      <c r="H4557" s="18"/>
      <c r="I4557" s="18"/>
      <c r="J4557" s="92"/>
      <c r="K4557" s="92"/>
    </row>
    <row r="4558" spans="1:11" ht="15" customHeight="1">
      <c r="A4558" s="90"/>
      <c r="B4558" s="90"/>
      <c r="C4558" s="90"/>
      <c r="D4558" s="90"/>
      <c r="E4558" s="18"/>
      <c r="F4558" s="18"/>
      <c r="G4558" s="92"/>
      <c r="H4558" s="18"/>
      <c r="I4558" s="18"/>
      <c r="J4558" s="92"/>
      <c r="K4558" s="92"/>
    </row>
    <row r="4559" spans="1:11" ht="15" customHeight="1">
      <c r="A4559" s="90"/>
      <c r="B4559" s="90"/>
      <c r="C4559" s="90"/>
      <c r="D4559" s="90"/>
      <c r="E4559" s="18"/>
      <c r="F4559" s="18"/>
      <c r="G4559" s="92"/>
      <c r="H4559" s="18"/>
      <c r="I4559" s="18"/>
      <c r="J4559" s="92"/>
      <c r="K4559" s="92"/>
    </row>
    <row r="4560" spans="1:11" ht="15" customHeight="1">
      <c r="A4560" s="90"/>
      <c r="B4560" s="90"/>
      <c r="C4560" s="90"/>
      <c r="D4560" s="90"/>
      <c r="E4560" s="18"/>
      <c r="F4560" s="18"/>
      <c r="G4560" s="92"/>
      <c r="H4560" s="18"/>
      <c r="I4560" s="18"/>
      <c r="J4560" s="92"/>
      <c r="K4560" s="92"/>
    </row>
    <row r="4561" spans="1:11" ht="15" customHeight="1">
      <c r="A4561" s="90"/>
      <c r="B4561" s="90"/>
      <c r="C4561" s="90"/>
      <c r="D4561" s="90"/>
      <c r="E4561" s="18"/>
      <c r="F4561" s="18"/>
      <c r="G4561" s="92"/>
      <c r="H4561" s="18"/>
      <c r="I4561" s="18"/>
      <c r="J4561" s="92"/>
      <c r="K4561" s="92"/>
    </row>
    <row r="4562" spans="1:11" ht="15" customHeight="1">
      <c r="A4562" s="90"/>
      <c r="B4562" s="90"/>
      <c r="C4562" s="90"/>
      <c r="D4562" s="90"/>
      <c r="E4562" s="18"/>
      <c r="F4562" s="18"/>
      <c r="G4562" s="92"/>
      <c r="H4562" s="18"/>
      <c r="I4562" s="18"/>
      <c r="J4562" s="92"/>
      <c r="K4562" s="92"/>
    </row>
    <row r="4563" spans="1:11" ht="15" customHeight="1">
      <c r="A4563" s="90"/>
      <c r="B4563" s="90"/>
      <c r="C4563" s="90"/>
      <c r="D4563" s="90"/>
      <c r="E4563" s="18"/>
      <c r="F4563" s="18"/>
      <c r="G4563" s="92"/>
      <c r="H4563" s="18"/>
      <c r="I4563" s="18"/>
      <c r="J4563" s="92"/>
      <c r="K4563" s="92"/>
    </row>
    <row r="4564" spans="1:11" ht="15" customHeight="1">
      <c r="A4564" s="90"/>
      <c r="B4564" s="90"/>
      <c r="C4564" s="90"/>
      <c r="D4564" s="90"/>
      <c r="E4564" s="18"/>
      <c r="F4564" s="18"/>
      <c r="G4564" s="92"/>
      <c r="H4564" s="18"/>
      <c r="I4564" s="18"/>
      <c r="J4564" s="92"/>
      <c r="K4564" s="92"/>
    </row>
    <row r="4565" spans="1:11" ht="15" customHeight="1">
      <c r="A4565" s="90"/>
      <c r="B4565" s="90"/>
      <c r="C4565" s="90"/>
      <c r="D4565" s="90"/>
      <c r="E4565" s="18"/>
      <c r="F4565" s="18"/>
      <c r="G4565" s="92"/>
      <c r="H4565" s="18"/>
      <c r="I4565" s="18"/>
      <c r="J4565" s="92"/>
      <c r="K4565" s="92"/>
    </row>
    <row r="4566" spans="1:11" ht="15" customHeight="1">
      <c r="A4566" s="90"/>
      <c r="B4566" s="90"/>
      <c r="C4566" s="90"/>
      <c r="D4566" s="90"/>
      <c r="E4566" s="18"/>
      <c r="F4566" s="18"/>
      <c r="G4566" s="92"/>
      <c r="H4566" s="18"/>
      <c r="I4566" s="18"/>
      <c r="J4566" s="92"/>
      <c r="K4566" s="92"/>
    </row>
    <row r="4567" spans="1:11" ht="15" customHeight="1">
      <c r="A4567" s="90"/>
      <c r="B4567" s="90"/>
      <c r="C4567" s="90"/>
      <c r="D4567" s="90"/>
      <c r="E4567" s="18"/>
      <c r="F4567" s="18"/>
      <c r="G4567" s="92"/>
      <c r="H4567" s="18"/>
      <c r="I4567" s="18"/>
      <c r="J4567" s="92"/>
      <c r="K4567" s="92"/>
    </row>
    <row r="4568" spans="1:11" ht="15" customHeight="1">
      <c r="A4568" s="90"/>
      <c r="B4568" s="90"/>
      <c r="C4568" s="90"/>
      <c r="D4568" s="90"/>
      <c r="E4568" s="18"/>
      <c r="F4568" s="18"/>
      <c r="G4568" s="92"/>
      <c r="H4568" s="18"/>
      <c r="I4568" s="18"/>
      <c r="J4568" s="92"/>
      <c r="K4568" s="92"/>
    </row>
    <row r="4569" spans="1:11" ht="15" customHeight="1">
      <c r="A4569" s="90"/>
      <c r="B4569" s="90"/>
      <c r="C4569" s="90"/>
      <c r="D4569" s="90"/>
      <c r="E4569" s="18"/>
      <c r="F4569" s="18"/>
      <c r="G4569" s="92"/>
      <c r="H4569" s="18"/>
      <c r="I4569" s="18"/>
      <c r="J4569" s="92"/>
      <c r="K4569" s="92"/>
    </row>
    <row r="4570" spans="1:11" ht="15" customHeight="1">
      <c r="A4570" s="90"/>
      <c r="B4570" s="90"/>
      <c r="C4570" s="90"/>
      <c r="D4570" s="90"/>
      <c r="E4570" s="18"/>
      <c r="F4570" s="92"/>
      <c r="G4570" s="92"/>
      <c r="H4570" s="91"/>
      <c r="I4570" s="92"/>
      <c r="J4570" s="92"/>
      <c r="K4570" s="92"/>
    </row>
    <row r="4571" spans="1:11" ht="15" customHeight="1">
      <c r="A4571" s="90"/>
      <c r="B4571" s="90"/>
      <c r="C4571" s="90"/>
      <c r="D4571" s="90"/>
      <c r="E4571" s="18"/>
      <c r="F4571" s="18"/>
      <c r="G4571" s="92"/>
      <c r="H4571" s="18"/>
      <c r="I4571" s="18"/>
      <c r="J4571" s="92"/>
      <c r="K4571" s="92"/>
    </row>
    <row r="4572" spans="1:11" ht="15" customHeight="1">
      <c r="A4572" s="90"/>
      <c r="B4572" s="90"/>
      <c r="C4572" s="90"/>
      <c r="D4572" s="90"/>
      <c r="E4572" s="18"/>
      <c r="F4572" s="18"/>
      <c r="G4572" s="92"/>
      <c r="H4572" s="18"/>
      <c r="I4572" s="18"/>
      <c r="J4572" s="92"/>
      <c r="K4572" s="92"/>
    </row>
    <row r="4573" spans="1:11" ht="15" customHeight="1">
      <c r="A4573" s="90"/>
      <c r="B4573" s="90"/>
      <c r="C4573" s="90"/>
      <c r="D4573" s="90"/>
      <c r="E4573" s="18"/>
      <c r="F4573" s="18"/>
      <c r="G4573" s="92"/>
      <c r="H4573" s="18"/>
      <c r="I4573" s="18"/>
      <c r="J4573" s="92"/>
      <c r="K4573" s="92"/>
    </row>
    <row r="4574" spans="1:11" ht="15" customHeight="1">
      <c r="A4574" s="90"/>
      <c r="B4574" s="90"/>
      <c r="C4574" s="90"/>
      <c r="D4574" s="90"/>
      <c r="E4574" s="18"/>
      <c r="F4574" s="18"/>
      <c r="G4574" s="92"/>
      <c r="H4574" s="18"/>
      <c r="I4574" s="18"/>
      <c r="J4574" s="92"/>
      <c r="K4574" s="92"/>
    </row>
    <row r="4575" spans="1:11" ht="15" customHeight="1">
      <c r="A4575" s="90"/>
      <c r="B4575" s="90"/>
      <c r="C4575" s="90"/>
      <c r="D4575" s="90"/>
      <c r="E4575" s="18"/>
      <c r="F4575" s="18"/>
      <c r="G4575" s="92"/>
      <c r="H4575" s="18"/>
      <c r="I4575" s="18"/>
      <c r="J4575" s="92"/>
      <c r="K4575" s="92"/>
    </row>
    <row r="4576" spans="1:11" ht="15" customHeight="1">
      <c r="A4576" s="90"/>
      <c r="B4576" s="90"/>
      <c r="C4576" s="90"/>
      <c r="D4576" s="90"/>
      <c r="E4576" s="18"/>
      <c r="F4576" s="18"/>
      <c r="G4576" s="92"/>
      <c r="H4576" s="18"/>
      <c r="I4576" s="18"/>
      <c r="J4576" s="92"/>
      <c r="K4576" s="92"/>
    </row>
    <row r="4577" spans="1:11" ht="15" customHeight="1">
      <c r="A4577" s="90"/>
      <c r="B4577" s="90"/>
      <c r="C4577" s="90"/>
      <c r="D4577" s="90"/>
      <c r="E4577" s="18"/>
      <c r="F4577" s="18"/>
      <c r="G4577" s="92"/>
      <c r="H4577" s="18"/>
      <c r="I4577" s="18"/>
      <c r="J4577" s="92"/>
      <c r="K4577" s="92"/>
    </row>
    <row r="4578" spans="1:11" ht="15" customHeight="1">
      <c r="A4578" s="90"/>
      <c r="B4578" s="90"/>
      <c r="C4578" s="90"/>
      <c r="D4578" s="90"/>
      <c r="E4578" s="18"/>
      <c r="F4578" s="18"/>
      <c r="G4578" s="92"/>
      <c r="H4578" s="18"/>
      <c r="I4578" s="18"/>
      <c r="J4578" s="92"/>
      <c r="K4578" s="92"/>
    </row>
    <row r="4579" spans="1:11" ht="15" customHeight="1">
      <c r="A4579" s="90"/>
      <c r="B4579" s="90"/>
      <c r="C4579" s="90"/>
      <c r="D4579" s="90"/>
      <c r="E4579" s="18"/>
      <c r="F4579" s="18"/>
      <c r="G4579" s="92"/>
      <c r="H4579" s="18"/>
      <c r="I4579" s="18"/>
      <c r="J4579" s="92"/>
      <c r="K4579" s="92"/>
    </row>
    <row r="4580" spans="1:11" ht="15" customHeight="1">
      <c r="A4580" s="90"/>
      <c r="B4580" s="90"/>
      <c r="C4580" s="90"/>
      <c r="D4580" s="90"/>
      <c r="E4580" s="18"/>
      <c r="F4580" s="18"/>
      <c r="G4580" s="92"/>
      <c r="H4580" s="18"/>
      <c r="I4580" s="18"/>
      <c r="J4580" s="92"/>
      <c r="K4580" s="92"/>
    </row>
    <row r="4581" spans="1:11" ht="15" customHeight="1">
      <c r="A4581" s="90"/>
      <c r="B4581" s="90"/>
      <c r="C4581" s="90"/>
      <c r="D4581" s="90"/>
      <c r="E4581" s="18"/>
      <c r="F4581" s="18"/>
      <c r="G4581" s="92"/>
      <c r="H4581" s="18"/>
      <c r="I4581" s="18"/>
      <c r="J4581" s="92"/>
      <c r="K4581" s="92"/>
    </row>
    <row r="4582" spans="1:11" ht="15" customHeight="1">
      <c r="A4582" s="90"/>
      <c r="B4582" s="90"/>
      <c r="C4582" s="90"/>
      <c r="D4582" s="90"/>
      <c r="E4582" s="18"/>
      <c r="F4582" s="18"/>
      <c r="G4582" s="92"/>
      <c r="H4582" s="18"/>
      <c r="I4582" s="18"/>
      <c r="J4582" s="92"/>
      <c r="K4582" s="92"/>
    </row>
    <row r="4583" spans="1:11" ht="15" customHeight="1">
      <c r="A4583" s="90"/>
      <c r="B4583" s="90"/>
      <c r="C4583" s="90"/>
      <c r="D4583" s="90"/>
      <c r="E4583" s="18"/>
      <c r="F4583" s="18"/>
      <c r="G4583" s="92"/>
      <c r="H4583" s="18"/>
      <c r="I4583" s="18"/>
      <c r="J4583" s="92"/>
      <c r="K4583" s="92"/>
    </row>
    <row r="4584" spans="1:11" ht="15" customHeight="1">
      <c r="A4584" s="90"/>
      <c r="B4584" s="90"/>
      <c r="C4584" s="90"/>
      <c r="D4584" s="90"/>
      <c r="E4584" s="18"/>
      <c r="F4584" s="18"/>
      <c r="G4584" s="92"/>
      <c r="H4584" s="18"/>
      <c r="I4584" s="18"/>
      <c r="J4584" s="92"/>
      <c r="K4584" s="92"/>
    </row>
    <row r="4585" spans="1:11" ht="15" customHeight="1">
      <c r="A4585" s="90"/>
      <c r="B4585" s="90"/>
      <c r="C4585" s="90"/>
      <c r="D4585" s="90"/>
      <c r="E4585" s="18"/>
      <c r="F4585" s="18"/>
      <c r="G4585" s="92"/>
      <c r="H4585" s="18"/>
      <c r="I4585" s="18"/>
      <c r="J4585" s="92"/>
      <c r="K4585" s="92"/>
    </row>
    <row r="4586" spans="1:11" ht="15" customHeight="1">
      <c r="A4586" s="90"/>
      <c r="B4586" s="90"/>
      <c r="C4586" s="90"/>
      <c r="D4586" s="90"/>
      <c r="E4586" s="18"/>
      <c r="F4586" s="18"/>
      <c r="G4586" s="92"/>
      <c r="H4586" s="18"/>
      <c r="I4586" s="18"/>
      <c r="J4586" s="92"/>
      <c r="K4586" s="92"/>
    </row>
    <row r="4587" spans="1:11" ht="15" customHeight="1">
      <c r="A4587" s="90"/>
      <c r="B4587" s="90"/>
      <c r="C4587" s="90"/>
      <c r="D4587" s="90"/>
      <c r="E4587" s="18"/>
      <c r="F4587" s="18"/>
      <c r="G4587" s="92"/>
      <c r="H4587" s="18"/>
      <c r="I4587" s="18"/>
      <c r="J4587" s="92"/>
      <c r="K4587" s="92"/>
    </row>
    <row r="4588" spans="1:11" ht="15" customHeight="1">
      <c r="A4588" s="90"/>
      <c r="B4588" s="90"/>
      <c r="C4588" s="90"/>
      <c r="D4588" s="90"/>
      <c r="E4588" s="18"/>
      <c r="F4588" s="18"/>
      <c r="G4588" s="92"/>
      <c r="H4588" s="18"/>
      <c r="I4588" s="18"/>
      <c r="J4588" s="92"/>
      <c r="K4588" s="92"/>
    </row>
    <row r="4589" spans="1:11" ht="15" customHeight="1">
      <c r="A4589" s="90"/>
      <c r="B4589" s="90"/>
      <c r="C4589" s="90"/>
      <c r="D4589" s="90"/>
      <c r="E4589" s="18"/>
      <c r="F4589" s="18"/>
      <c r="G4589" s="92"/>
      <c r="H4589" s="18"/>
      <c r="I4589" s="18"/>
      <c r="J4589" s="92"/>
      <c r="K4589" s="92"/>
    </row>
    <row r="4590" spans="1:11" ht="15" customHeight="1">
      <c r="A4590" s="90"/>
      <c r="B4590" s="90"/>
      <c r="C4590" s="90"/>
      <c r="D4590" s="90"/>
      <c r="E4590" s="18"/>
      <c r="F4590" s="92"/>
      <c r="G4590" s="92"/>
      <c r="H4590" s="91"/>
      <c r="I4590" s="92"/>
      <c r="J4590" s="92"/>
      <c r="K4590" s="92"/>
    </row>
    <row r="4591" spans="1:11" ht="15" customHeight="1">
      <c r="A4591" s="90"/>
      <c r="B4591" s="90"/>
      <c r="C4591" s="90"/>
      <c r="D4591" s="90"/>
      <c r="E4591" s="18"/>
      <c r="F4591" s="18"/>
      <c r="G4591" s="92"/>
      <c r="H4591" s="18"/>
      <c r="I4591" s="18"/>
      <c r="J4591" s="92"/>
      <c r="K4591" s="92"/>
    </row>
    <row r="4592" spans="1:11" ht="15" customHeight="1">
      <c r="A4592" s="90"/>
      <c r="B4592" s="90"/>
      <c r="C4592" s="90"/>
      <c r="D4592" s="90"/>
      <c r="E4592" s="18"/>
      <c r="F4592" s="18"/>
      <c r="G4592" s="92"/>
      <c r="H4592" s="18"/>
      <c r="I4592" s="18"/>
      <c r="J4592" s="92"/>
      <c r="K4592" s="92"/>
    </row>
    <row r="4593" spans="1:11" ht="15" customHeight="1">
      <c r="A4593" s="90"/>
      <c r="B4593" s="90"/>
      <c r="C4593" s="90"/>
      <c r="D4593" s="90"/>
      <c r="E4593" s="18"/>
      <c r="F4593" s="18"/>
      <c r="G4593" s="92"/>
      <c r="H4593" s="18"/>
      <c r="I4593" s="18"/>
      <c r="J4593" s="92"/>
      <c r="K4593" s="92"/>
    </row>
    <row r="4594" spans="1:11" ht="15" customHeight="1">
      <c r="A4594" s="90"/>
      <c r="B4594" s="90"/>
      <c r="C4594" s="90"/>
      <c r="D4594" s="90"/>
      <c r="E4594" s="18"/>
      <c r="F4594" s="18"/>
      <c r="G4594" s="92"/>
      <c r="H4594" s="18"/>
      <c r="I4594" s="18"/>
      <c r="J4594" s="92"/>
      <c r="K4594" s="92"/>
    </row>
    <row r="4595" spans="1:11" ht="15" customHeight="1">
      <c r="A4595" s="90"/>
      <c r="B4595" s="90"/>
      <c r="C4595" s="90"/>
      <c r="D4595" s="90"/>
      <c r="E4595" s="18"/>
      <c r="F4595" s="18"/>
      <c r="G4595" s="92"/>
      <c r="H4595" s="18"/>
      <c r="I4595" s="18"/>
      <c r="J4595" s="92"/>
      <c r="K4595" s="92"/>
    </row>
    <row r="4596" spans="1:11" ht="15" customHeight="1">
      <c r="A4596" s="90"/>
      <c r="B4596" s="90"/>
      <c r="C4596" s="90"/>
      <c r="D4596" s="90"/>
      <c r="E4596" s="18"/>
      <c r="F4596" s="18"/>
      <c r="G4596" s="92"/>
      <c r="H4596" s="18"/>
      <c r="I4596" s="18"/>
      <c r="J4596" s="92"/>
      <c r="K4596" s="92"/>
    </row>
    <row r="4597" spans="1:11" ht="15" customHeight="1">
      <c r="A4597" s="90"/>
      <c r="B4597" s="90"/>
      <c r="C4597" s="90"/>
      <c r="D4597" s="90"/>
      <c r="E4597" s="18"/>
      <c r="F4597" s="18"/>
      <c r="G4597" s="92"/>
      <c r="H4597" s="18"/>
      <c r="I4597" s="18"/>
      <c r="J4597" s="92"/>
      <c r="K4597" s="92"/>
    </row>
    <row r="4598" spans="1:11" ht="15" customHeight="1">
      <c r="A4598" s="90"/>
      <c r="B4598" s="90"/>
      <c r="C4598" s="90"/>
      <c r="D4598" s="90"/>
      <c r="E4598" s="18"/>
      <c r="F4598" s="18"/>
      <c r="G4598" s="92"/>
      <c r="H4598" s="18"/>
      <c r="I4598" s="18"/>
      <c r="J4598" s="92"/>
      <c r="K4598" s="92"/>
    </row>
    <row r="4599" spans="1:11" ht="15" customHeight="1">
      <c r="A4599" s="90"/>
      <c r="B4599" s="90"/>
      <c r="C4599" s="90"/>
      <c r="D4599" s="90"/>
      <c r="E4599" s="18"/>
      <c r="F4599" s="18"/>
      <c r="G4599" s="92"/>
      <c r="H4599" s="18"/>
      <c r="I4599" s="18"/>
      <c r="J4599" s="92"/>
      <c r="K4599" s="92"/>
    </row>
    <row r="4600" spans="1:11" ht="15" customHeight="1">
      <c r="A4600" s="90"/>
      <c r="B4600" s="90"/>
      <c r="C4600" s="90"/>
      <c r="D4600" s="90"/>
      <c r="E4600" s="18"/>
      <c r="F4600" s="18"/>
      <c r="G4600" s="92"/>
      <c r="H4600" s="18"/>
      <c r="I4600" s="18"/>
      <c r="J4600" s="92"/>
      <c r="K4600" s="92"/>
    </row>
    <row r="4601" spans="1:11" ht="15" customHeight="1">
      <c r="A4601" s="90"/>
      <c r="B4601" s="90"/>
      <c r="C4601" s="90"/>
      <c r="D4601" s="90"/>
      <c r="E4601" s="18"/>
      <c r="F4601" s="18"/>
      <c r="G4601" s="92"/>
      <c r="H4601" s="18"/>
      <c r="I4601" s="18"/>
      <c r="J4601" s="92"/>
      <c r="K4601" s="92"/>
    </row>
    <row r="4602" spans="1:11" ht="15" customHeight="1">
      <c r="A4602" s="90"/>
      <c r="B4602" s="90"/>
      <c r="C4602" s="90"/>
      <c r="D4602" s="90"/>
      <c r="E4602" s="18"/>
      <c r="F4602" s="18"/>
      <c r="G4602" s="92"/>
      <c r="H4602" s="18"/>
      <c r="I4602" s="18"/>
      <c r="J4602" s="92"/>
      <c r="K4602" s="92"/>
    </row>
    <row r="4603" spans="1:11" ht="15" customHeight="1">
      <c r="A4603" s="90"/>
      <c r="B4603" s="90"/>
      <c r="C4603" s="90"/>
      <c r="D4603" s="90"/>
      <c r="E4603" s="18"/>
      <c r="F4603" s="18"/>
      <c r="G4603" s="92"/>
      <c r="H4603" s="18"/>
      <c r="I4603" s="18"/>
      <c r="J4603" s="92"/>
      <c r="K4603" s="92"/>
    </row>
    <row r="4604" spans="1:11" ht="15" customHeight="1">
      <c r="A4604" s="90"/>
      <c r="B4604" s="90"/>
      <c r="C4604" s="90"/>
      <c r="D4604" s="90"/>
      <c r="E4604" s="18"/>
      <c r="F4604" s="18"/>
      <c r="G4604" s="92"/>
      <c r="H4604" s="18"/>
      <c r="I4604" s="18"/>
      <c r="J4604" s="92"/>
      <c r="K4604" s="92"/>
    </row>
    <row r="4605" spans="1:11" ht="15" customHeight="1">
      <c r="A4605" s="90"/>
      <c r="B4605" s="90"/>
      <c r="C4605" s="90"/>
      <c r="D4605" s="90"/>
      <c r="E4605" s="18"/>
      <c r="F4605" s="18"/>
      <c r="G4605" s="92"/>
      <c r="H4605" s="18"/>
      <c r="I4605" s="18"/>
      <c r="J4605" s="92"/>
      <c r="K4605" s="92"/>
    </row>
    <row r="4606" spans="1:11" ht="15" customHeight="1">
      <c r="A4606" s="90"/>
      <c r="B4606" s="90"/>
      <c r="C4606" s="90"/>
      <c r="D4606" s="90"/>
      <c r="E4606" s="18"/>
      <c r="F4606" s="18"/>
      <c r="G4606" s="92"/>
      <c r="H4606" s="18"/>
      <c r="I4606" s="18"/>
      <c r="J4606" s="92"/>
      <c r="K4606" s="92"/>
    </row>
    <row r="4607" spans="1:11" ht="15" customHeight="1">
      <c r="A4607" s="90"/>
      <c r="B4607" s="90"/>
      <c r="C4607" s="90"/>
      <c r="D4607" s="90"/>
      <c r="E4607" s="18"/>
      <c r="F4607" s="18"/>
      <c r="G4607" s="92"/>
      <c r="H4607" s="18"/>
      <c r="I4607" s="18"/>
      <c r="J4607" s="92"/>
      <c r="K4607" s="92"/>
    </row>
    <row r="4608" spans="1:11" ht="15" customHeight="1">
      <c r="A4608" s="90"/>
      <c r="B4608" s="90"/>
      <c r="C4608" s="90"/>
      <c r="D4608" s="90"/>
      <c r="E4608" s="18"/>
      <c r="F4608" s="18"/>
      <c r="G4608" s="92"/>
      <c r="H4608" s="18"/>
      <c r="I4608" s="18"/>
      <c r="J4608" s="92"/>
      <c r="K4608" s="92"/>
    </row>
    <row r="4609" spans="1:11" ht="15" customHeight="1">
      <c r="A4609" s="90"/>
      <c r="B4609" s="90"/>
      <c r="C4609" s="90"/>
      <c r="D4609" s="90"/>
      <c r="E4609" s="18"/>
      <c r="F4609" s="18"/>
      <c r="G4609" s="92"/>
      <c r="H4609" s="18"/>
      <c r="I4609" s="18"/>
      <c r="J4609" s="92"/>
      <c r="K4609" s="92"/>
    </row>
    <row r="4610" spans="1:11" ht="15" customHeight="1">
      <c r="A4610" s="90"/>
      <c r="B4610" s="90"/>
      <c r="C4610" s="90"/>
      <c r="D4610" s="90"/>
      <c r="E4610" s="18"/>
      <c r="F4610" s="18"/>
      <c r="G4610" s="92"/>
      <c r="H4610" s="18"/>
      <c r="I4610" s="18"/>
      <c r="J4610" s="92"/>
      <c r="K4610" s="92"/>
    </row>
    <row r="4611" spans="1:11" ht="15" customHeight="1">
      <c r="A4611" s="90"/>
      <c r="B4611" s="90"/>
      <c r="C4611" s="90"/>
      <c r="D4611" s="90"/>
      <c r="E4611" s="18"/>
      <c r="F4611" s="18"/>
      <c r="G4611" s="92"/>
      <c r="H4611" s="18"/>
      <c r="I4611" s="18"/>
      <c r="J4611" s="92"/>
      <c r="K4611" s="92"/>
    </row>
    <row r="4612" spans="1:11" ht="15" customHeight="1">
      <c r="A4612" s="90"/>
      <c r="B4612" s="90"/>
      <c r="C4612" s="90"/>
      <c r="D4612" s="90"/>
      <c r="E4612" s="18"/>
      <c r="F4612" s="18"/>
      <c r="G4612" s="92"/>
      <c r="H4612" s="18"/>
      <c r="I4612" s="18"/>
      <c r="J4612" s="92"/>
      <c r="K4612" s="92"/>
    </row>
    <row r="4613" spans="1:11" ht="15" customHeight="1">
      <c r="A4613" s="90"/>
      <c r="B4613" s="90"/>
      <c r="C4613" s="90"/>
      <c r="D4613" s="90"/>
      <c r="E4613" s="18"/>
      <c r="F4613" s="92"/>
      <c r="G4613" s="92"/>
      <c r="H4613" s="91"/>
      <c r="I4613" s="92"/>
      <c r="J4613" s="92"/>
      <c r="K4613" s="92"/>
    </row>
    <row r="4614" spans="1:11" ht="15" customHeight="1">
      <c r="A4614" s="90"/>
      <c r="B4614" s="90"/>
      <c r="C4614" s="90"/>
      <c r="D4614" s="90"/>
      <c r="E4614" s="18"/>
      <c r="F4614" s="18"/>
      <c r="G4614" s="92"/>
      <c r="H4614" s="18"/>
      <c r="I4614" s="18"/>
      <c r="J4614" s="92"/>
      <c r="K4614" s="92"/>
    </row>
    <row r="4615" spans="1:11" ht="15" customHeight="1">
      <c r="A4615" s="90"/>
      <c r="B4615" s="90"/>
      <c r="C4615" s="90"/>
      <c r="D4615" s="90"/>
      <c r="E4615" s="18"/>
      <c r="F4615" s="18"/>
      <c r="G4615" s="92"/>
      <c r="H4615" s="18"/>
      <c r="I4615" s="18"/>
      <c r="J4615" s="92"/>
      <c r="K4615" s="92"/>
    </row>
    <row r="4616" spans="1:11" ht="15" customHeight="1">
      <c r="A4616" s="90"/>
      <c r="B4616" s="90"/>
      <c r="C4616" s="90"/>
      <c r="D4616" s="90"/>
      <c r="E4616" s="18"/>
      <c r="F4616" s="18"/>
      <c r="G4616" s="92"/>
      <c r="H4616" s="18"/>
      <c r="I4616" s="18"/>
      <c r="J4616" s="92"/>
      <c r="K4616" s="92"/>
    </row>
    <row r="4617" spans="1:11" ht="15" customHeight="1">
      <c r="A4617" s="90"/>
      <c r="B4617" s="90"/>
      <c r="C4617" s="90"/>
      <c r="D4617" s="90"/>
      <c r="E4617" s="18"/>
      <c r="F4617" s="18"/>
      <c r="G4617" s="92"/>
      <c r="H4617" s="18"/>
      <c r="I4617" s="18"/>
      <c r="J4617" s="92"/>
      <c r="K4617" s="92"/>
    </row>
    <row r="4618" spans="1:11" ht="15" customHeight="1">
      <c r="A4618" s="90"/>
      <c r="B4618" s="90"/>
      <c r="C4618" s="90"/>
      <c r="D4618" s="90"/>
      <c r="E4618" s="18"/>
      <c r="F4618" s="18"/>
      <c r="G4618" s="92"/>
      <c r="H4618" s="18"/>
      <c r="I4618" s="18"/>
      <c r="J4618" s="92"/>
      <c r="K4618" s="92"/>
    </row>
    <row r="4619" spans="1:11" ht="15" customHeight="1">
      <c r="A4619" s="90"/>
      <c r="B4619" s="90"/>
      <c r="C4619" s="90"/>
      <c r="D4619" s="90"/>
      <c r="E4619" s="18"/>
      <c r="F4619" s="18"/>
      <c r="G4619" s="92"/>
      <c r="H4619" s="18"/>
      <c r="I4619" s="18"/>
      <c r="J4619" s="92"/>
      <c r="K4619" s="92"/>
    </row>
    <row r="4620" spans="1:11" ht="15" customHeight="1">
      <c r="A4620" s="90"/>
      <c r="B4620" s="90"/>
      <c r="C4620" s="90"/>
      <c r="D4620" s="90"/>
      <c r="E4620" s="18"/>
      <c r="F4620" s="18"/>
      <c r="G4620" s="92"/>
      <c r="H4620" s="18"/>
      <c r="I4620" s="18"/>
      <c r="J4620" s="92"/>
      <c r="K4620" s="92"/>
    </row>
    <row r="4621" spans="1:11" ht="15" customHeight="1">
      <c r="A4621" s="90"/>
      <c r="B4621" s="90"/>
      <c r="C4621" s="90"/>
      <c r="D4621" s="90"/>
      <c r="E4621" s="18"/>
      <c r="F4621" s="18"/>
      <c r="G4621" s="92"/>
      <c r="H4621" s="18"/>
      <c r="I4621" s="18"/>
      <c r="J4621" s="92"/>
      <c r="K4621" s="92"/>
    </row>
    <row r="4622" spans="1:11" ht="15" customHeight="1">
      <c r="A4622" s="90"/>
      <c r="B4622" s="90"/>
      <c r="C4622" s="90"/>
      <c r="D4622" s="90"/>
      <c r="E4622" s="18"/>
      <c r="F4622" s="18"/>
      <c r="G4622" s="92"/>
      <c r="H4622" s="18"/>
      <c r="I4622" s="18"/>
      <c r="J4622" s="92"/>
      <c r="K4622" s="92"/>
    </row>
    <row r="4623" spans="1:11" ht="15" customHeight="1">
      <c r="A4623" s="90"/>
      <c r="B4623" s="90"/>
      <c r="C4623" s="90"/>
      <c r="D4623" s="90"/>
      <c r="E4623" s="18"/>
      <c r="F4623" s="18"/>
      <c r="G4623" s="92"/>
      <c r="H4623" s="18"/>
      <c r="I4623" s="18"/>
      <c r="J4623" s="92"/>
      <c r="K4623" s="92"/>
    </row>
    <row r="4624" spans="1:11" ht="15" customHeight="1">
      <c r="A4624" s="90"/>
      <c r="B4624" s="90"/>
      <c r="C4624" s="90"/>
      <c r="D4624" s="90"/>
      <c r="E4624" s="18"/>
      <c r="F4624" s="18"/>
      <c r="G4624" s="92"/>
      <c r="H4624" s="18"/>
      <c r="I4624" s="18"/>
      <c r="J4624" s="92"/>
      <c r="K4624" s="92"/>
    </row>
    <row r="4625" spans="1:11" ht="15" customHeight="1">
      <c r="A4625" s="90"/>
      <c r="B4625" s="90"/>
      <c r="C4625" s="90"/>
      <c r="D4625" s="90"/>
      <c r="E4625" s="18"/>
      <c r="F4625" s="18"/>
      <c r="G4625" s="92"/>
      <c r="H4625" s="18"/>
      <c r="I4625" s="18"/>
      <c r="J4625" s="92"/>
      <c r="K4625" s="92"/>
    </row>
    <row r="4626" spans="1:11" ht="15" customHeight="1">
      <c r="A4626" s="90"/>
      <c r="B4626" s="90"/>
      <c r="C4626" s="90"/>
      <c r="D4626" s="90"/>
      <c r="E4626" s="18"/>
      <c r="F4626" s="18"/>
      <c r="G4626" s="92"/>
      <c r="H4626" s="18"/>
      <c r="I4626" s="18"/>
      <c r="J4626" s="92"/>
      <c r="K4626" s="92"/>
    </row>
    <row r="4627" spans="1:11" ht="15" customHeight="1">
      <c r="A4627" s="90"/>
      <c r="B4627" s="90"/>
      <c r="C4627" s="90"/>
      <c r="D4627" s="90"/>
      <c r="E4627" s="18"/>
      <c r="F4627" s="18"/>
      <c r="G4627" s="92"/>
      <c r="H4627" s="18"/>
      <c r="I4627" s="18"/>
      <c r="J4627" s="92"/>
      <c r="K4627" s="92"/>
    </row>
    <row r="4628" spans="1:11" ht="15" customHeight="1">
      <c r="A4628" s="90"/>
      <c r="B4628" s="90"/>
      <c r="C4628" s="90"/>
      <c r="D4628" s="90"/>
      <c r="E4628" s="18"/>
      <c r="F4628" s="18"/>
      <c r="G4628" s="92"/>
      <c r="H4628" s="18"/>
      <c r="I4628" s="18"/>
      <c r="J4628" s="92"/>
      <c r="K4628" s="92"/>
    </row>
    <row r="4629" spans="1:11" ht="15" customHeight="1">
      <c r="A4629" s="90"/>
      <c r="B4629" s="90"/>
      <c r="C4629" s="90"/>
      <c r="D4629" s="90"/>
      <c r="E4629" s="18"/>
      <c r="F4629" s="18"/>
      <c r="G4629" s="92"/>
      <c r="H4629" s="18"/>
      <c r="I4629" s="18"/>
      <c r="J4629" s="92"/>
      <c r="K4629" s="92"/>
    </row>
    <row r="4630" spans="1:11" ht="15" customHeight="1">
      <c r="A4630" s="90"/>
      <c r="B4630" s="90"/>
      <c r="C4630" s="90"/>
      <c r="D4630" s="90"/>
      <c r="E4630" s="18"/>
      <c r="F4630" s="18"/>
      <c r="G4630" s="92"/>
      <c r="H4630" s="18"/>
      <c r="I4630" s="18"/>
      <c r="J4630" s="92"/>
      <c r="K4630" s="92"/>
    </row>
    <row r="4631" spans="1:11" ht="15" customHeight="1">
      <c r="A4631" s="90"/>
      <c r="B4631" s="90"/>
      <c r="C4631" s="90"/>
      <c r="D4631" s="90"/>
      <c r="E4631" s="18"/>
      <c r="F4631" s="18"/>
      <c r="G4631" s="92"/>
      <c r="H4631" s="18"/>
      <c r="I4631" s="18"/>
      <c r="J4631" s="92"/>
      <c r="K4631" s="92"/>
    </row>
    <row r="4632" spans="1:11" ht="15" customHeight="1">
      <c r="A4632" s="90"/>
      <c r="B4632" s="90"/>
      <c r="C4632" s="90"/>
      <c r="D4632" s="90"/>
      <c r="E4632" s="18"/>
      <c r="F4632" s="18"/>
      <c r="G4632" s="92"/>
      <c r="H4632" s="18"/>
      <c r="I4632" s="18"/>
      <c r="J4632" s="92"/>
      <c r="K4632" s="92"/>
    </row>
    <row r="4633" spans="1:11" ht="15" customHeight="1">
      <c r="A4633" s="90"/>
      <c r="B4633" s="90"/>
      <c r="C4633" s="90"/>
      <c r="D4633" s="90"/>
      <c r="E4633" s="18"/>
      <c r="F4633" s="92"/>
      <c r="G4633" s="92"/>
      <c r="H4633" s="91"/>
      <c r="I4633" s="92"/>
      <c r="J4633" s="92"/>
      <c r="K4633" s="92"/>
    </row>
    <row r="4634" spans="1:11" ht="15" customHeight="1">
      <c r="A4634" s="90"/>
      <c r="B4634" s="90"/>
      <c r="C4634" s="90"/>
      <c r="D4634" s="90"/>
      <c r="E4634" s="18"/>
      <c r="F4634" s="18"/>
      <c r="G4634" s="92"/>
      <c r="H4634" s="18"/>
      <c r="I4634" s="18"/>
      <c r="J4634" s="92"/>
      <c r="K4634" s="92"/>
    </row>
    <row r="4635" spans="1:11" ht="15" customHeight="1">
      <c r="A4635" s="90"/>
      <c r="B4635" s="90"/>
      <c r="C4635" s="90"/>
      <c r="D4635" s="90"/>
      <c r="E4635" s="18"/>
      <c r="F4635" s="18"/>
      <c r="G4635" s="92"/>
      <c r="H4635" s="18"/>
      <c r="I4635" s="18"/>
      <c r="J4635" s="92"/>
      <c r="K4635" s="92"/>
    </row>
    <row r="4636" spans="1:11" ht="15" customHeight="1">
      <c r="A4636" s="90"/>
      <c r="B4636" s="90"/>
      <c r="C4636" s="90"/>
      <c r="D4636" s="90"/>
      <c r="E4636" s="18"/>
      <c r="F4636" s="18"/>
      <c r="G4636" s="92"/>
      <c r="H4636" s="18"/>
      <c r="I4636" s="18"/>
      <c r="J4636" s="92"/>
      <c r="K4636" s="92"/>
    </row>
    <row r="4637" spans="1:11" ht="15" customHeight="1">
      <c r="A4637" s="90"/>
      <c r="B4637" s="90"/>
      <c r="C4637" s="90"/>
      <c r="D4637" s="90"/>
      <c r="E4637" s="18"/>
      <c r="F4637" s="18"/>
      <c r="G4637" s="92"/>
      <c r="H4637" s="18"/>
      <c r="I4637" s="18"/>
      <c r="J4637" s="92"/>
      <c r="K4637" s="92"/>
    </row>
    <row r="4638" spans="1:11" ht="15" customHeight="1">
      <c r="A4638" s="90"/>
      <c r="B4638" s="90"/>
      <c r="C4638" s="90"/>
      <c r="D4638" s="90"/>
      <c r="E4638" s="18"/>
      <c r="F4638" s="18"/>
      <c r="G4638" s="92"/>
      <c r="H4638" s="18"/>
      <c r="I4638" s="18"/>
      <c r="J4638" s="92"/>
      <c r="K4638" s="92"/>
    </row>
    <row r="4639" spans="1:11" ht="15" customHeight="1">
      <c r="A4639" s="90"/>
      <c r="B4639" s="90"/>
      <c r="C4639" s="90"/>
      <c r="D4639" s="90"/>
      <c r="E4639" s="18"/>
      <c r="F4639" s="18"/>
      <c r="G4639" s="92"/>
      <c r="H4639" s="18"/>
      <c r="I4639" s="18"/>
      <c r="J4639" s="92"/>
      <c r="K4639" s="92"/>
    </row>
    <row r="4640" spans="1:11" ht="15" customHeight="1">
      <c r="A4640" s="90"/>
      <c r="B4640" s="90"/>
      <c r="C4640" s="90"/>
      <c r="D4640" s="90"/>
      <c r="E4640" s="18"/>
      <c r="F4640" s="18"/>
      <c r="G4640" s="92"/>
      <c r="H4640" s="18"/>
      <c r="I4640" s="18"/>
      <c r="J4640" s="92"/>
      <c r="K4640" s="92"/>
    </row>
    <row r="4641" spans="1:11" ht="15" customHeight="1">
      <c r="A4641" s="90"/>
      <c r="B4641" s="90"/>
      <c r="C4641" s="90"/>
      <c r="D4641" s="90"/>
      <c r="E4641" s="18"/>
      <c r="F4641" s="92"/>
      <c r="G4641" s="92"/>
      <c r="H4641" s="91"/>
      <c r="I4641" s="92"/>
      <c r="J4641" s="92"/>
      <c r="K4641" s="92"/>
    </row>
    <row r="4642" spans="1:11" ht="15" customHeight="1">
      <c r="A4642" s="90"/>
      <c r="B4642" s="90"/>
      <c r="C4642" s="90"/>
      <c r="D4642" s="90"/>
      <c r="E4642" s="18"/>
      <c r="F4642" s="18"/>
      <c r="G4642" s="92"/>
      <c r="H4642" s="18"/>
      <c r="I4642" s="18"/>
      <c r="J4642" s="92"/>
      <c r="K4642" s="92"/>
    </row>
    <row r="4643" spans="1:11" ht="15" customHeight="1">
      <c r="A4643" s="90"/>
      <c r="B4643" s="90"/>
      <c r="C4643" s="90"/>
      <c r="D4643" s="90"/>
      <c r="E4643" s="18"/>
      <c r="F4643" s="18"/>
      <c r="G4643" s="92"/>
      <c r="H4643" s="18"/>
      <c r="I4643" s="18"/>
      <c r="J4643" s="92"/>
      <c r="K4643" s="92"/>
    </row>
    <row r="4644" spans="1:11" ht="15" customHeight="1">
      <c r="A4644" s="90"/>
      <c r="B4644" s="90"/>
      <c r="C4644" s="90"/>
      <c r="D4644" s="90"/>
      <c r="E4644" s="18"/>
      <c r="F4644" s="18"/>
      <c r="G4644" s="92"/>
      <c r="H4644" s="18"/>
      <c r="I4644" s="18"/>
      <c r="J4644" s="92"/>
      <c r="K4644" s="92"/>
    </row>
    <row r="4645" spans="1:11" ht="15" customHeight="1">
      <c r="A4645" s="90"/>
      <c r="B4645" s="90"/>
      <c r="C4645" s="90"/>
      <c r="D4645" s="90"/>
      <c r="E4645" s="18"/>
      <c r="F4645" s="18"/>
      <c r="G4645" s="92"/>
      <c r="H4645" s="18"/>
      <c r="I4645" s="18"/>
      <c r="J4645" s="92"/>
      <c r="K4645" s="92"/>
    </row>
    <row r="4646" spans="1:11" ht="15" customHeight="1">
      <c r="A4646" s="90"/>
      <c r="B4646" s="90"/>
      <c r="C4646" s="90"/>
      <c r="D4646" s="90"/>
      <c r="E4646" s="18"/>
      <c r="F4646" s="18"/>
      <c r="G4646" s="92"/>
      <c r="H4646" s="18"/>
      <c r="I4646" s="18"/>
      <c r="J4646" s="92"/>
      <c r="K4646" s="92"/>
    </row>
    <row r="4647" spans="1:11" ht="15" customHeight="1">
      <c r="A4647" s="90"/>
      <c r="B4647" s="90"/>
      <c r="C4647" s="90"/>
      <c r="D4647" s="90"/>
      <c r="E4647" s="18"/>
      <c r="F4647" s="18"/>
      <c r="G4647" s="92"/>
      <c r="H4647" s="18"/>
      <c r="I4647" s="18"/>
      <c r="J4647" s="92"/>
      <c r="K4647" s="92"/>
    </row>
    <row r="4648" spans="1:11" ht="15" customHeight="1">
      <c r="A4648" s="90"/>
      <c r="B4648" s="90"/>
      <c r="C4648" s="90"/>
      <c r="D4648" s="90"/>
      <c r="E4648" s="18"/>
      <c r="F4648" s="18"/>
      <c r="G4648" s="92"/>
      <c r="H4648" s="18"/>
      <c r="I4648" s="18"/>
      <c r="J4648" s="92"/>
      <c r="K4648" s="92"/>
    </row>
    <row r="4649" spans="1:11" ht="15" customHeight="1">
      <c r="A4649" s="90"/>
      <c r="B4649" s="90"/>
      <c r="C4649" s="90"/>
      <c r="D4649" s="90"/>
      <c r="E4649" s="18"/>
      <c r="F4649" s="18"/>
      <c r="G4649" s="92"/>
      <c r="H4649" s="18"/>
      <c r="I4649" s="18"/>
      <c r="J4649" s="92"/>
      <c r="K4649" s="92"/>
    </row>
    <row r="4650" spans="1:11" ht="15" customHeight="1">
      <c r="A4650" s="90"/>
      <c r="B4650" s="90"/>
      <c r="C4650" s="90"/>
      <c r="D4650" s="90"/>
      <c r="E4650" s="18"/>
      <c r="F4650" s="18"/>
      <c r="G4650" s="92"/>
      <c r="H4650" s="18"/>
      <c r="I4650" s="18"/>
      <c r="J4650" s="92"/>
      <c r="K4650" s="92"/>
    </row>
    <row r="4651" spans="1:11" ht="15" customHeight="1">
      <c r="A4651" s="90"/>
      <c r="B4651" s="90"/>
      <c r="C4651" s="90"/>
      <c r="D4651" s="90"/>
      <c r="E4651" s="18"/>
      <c r="F4651" s="18"/>
      <c r="G4651" s="92"/>
      <c r="H4651" s="18"/>
      <c r="I4651" s="18"/>
      <c r="J4651" s="92"/>
      <c r="K4651" s="92"/>
    </row>
    <row r="4652" spans="1:11" ht="15" customHeight="1">
      <c r="A4652" s="90"/>
      <c r="B4652" s="90"/>
      <c r="C4652" s="90"/>
      <c r="D4652" s="90"/>
      <c r="E4652" s="18"/>
      <c r="F4652" s="18"/>
      <c r="G4652" s="92"/>
      <c r="H4652" s="18"/>
      <c r="I4652" s="18"/>
      <c r="J4652" s="92"/>
      <c r="K4652" s="92"/>
    </row>
    <row r="4653" spans="1:11" ht="15" customHeight="1">
      <c r="A4653" s="90"/>
      <c r="B4653" s="90"/>
      <c r="C4653" s="90"/>
      <c r="D4653" s="90"/>
      <c r="E4653" s="18"/>
      <c r="F4653" s="18"/>
      <c r="G4653" s="92"/>
      <c r="H4653" s="18"/>
      <c r="I4653" s="18"/>
      <c r="J4653" s="92"/>
      <c r="K4653" s="92"/>
    </row>
    <row r="4654" spans="1:11" ht="15" customHeight="1">
      <c r="A4654" s="90"/>
      <c r="B4654" s="90"/>
      <c r="C4654" s="90"/>
      <c r="D4654" s="90"/>
      <c r="E4654" s="18"/>
      <c r="F4654" s="18"/>
      <c r="G4654" s="92"/>
      <c r="H4654" s="18"/>
      <c r="I4654" s="18"/>
      <c r="J4654" s="92"/>
      <c r="K4654" s="92"/>
    </row>
    <row r="4655" spans="1:11" ht="15" customHeight="1">
      <c r="A4655" s="90"/>
      <c r="B4655" s="90"/>
      <c r="C4655" s="90"/>
      <c r="D4655" s="90"/>
      <c r="E4655" s="18"/>
      <c r="F4655" s="18"/>
      <c r="G4655" s="92"/>
      <c r="H4655" s="18"/>
      <c r="I4655" s="18"/>
      <c r="J4655" s="92"/>
      <c r="K4655" s="92"/>
    </row>
    <row r="4656" spans="1:11" ht="15" customHeight="1">
      <c r="A4656" s="90"/>
      <c r="B4656" s="90"/>
      <c r="C4656" s="90"/>
      <c r="D4656" s="90"/>
      <c r="E4656" s="18"/>
      <c r="F4656" s="18"/>
      <c r="G4656" s="92"/>
      <c r="H4656" s="18"/>
      <c r="I4656" s="18"/>
      <c r="J4656" s="92"/>
      <c r="K4656" s="92"/>
    </row>
    <row r="4657" spans="1:11" ht="15" customHeight="1">
      <c r="A4657" s="90"/>
      <c r="B4657" s="90"/>
      <c r="C4657" s="90"/>
      <c r="D4657" s="90"/>
      <c r="E4657" s="18"/>
      <c r="F4657" s="18"/>
      <c r="G4657" s="92"/>
      <c r="H4657" s="18"/>
      <c r="I4657" s="18"/>
      <c r="J4657" s="92"/>
      <c r="K4657" s="92"/>
    </row>
    <row r="4658" spans="1:11" ht="15" customHeight="1">
      <c r="A4658" s="90"/>
      <c r="B4658" s="90"/>
      <c r="C4658" s="90"/>
      <c r="D4658" s="90"/>
      <c r="E4658" s="18"/>
      <c r="F4658" s="18"/>
      <c r="G4658" s="92"/>
      <c r="H4658" s="18"/>
      <c r="I4658" s="18"/>
      <c r="J4658" s="92"/>
      <c r="K4658" s="92"/>
    </row>
    <row r="4659" spans="1:11" ht="15" customHeight="1">
      <c r="A4659" s="90"/>
      <c r="B4659" s="90"/>
      <c r="C4659" s="90"/>
      <c r="D4659" s="90"/>
      <c r="E4659" s="18"/>
      <c r="F4659" s="18"/>
      <c r="G4659" s="92"/>
      <c r="H4659" s="18"/>
      <c r="I4659" s="18"/>
      <c r="J4659" s="92"/>
      <c r="K4659" s="92"/>
    </row>
    <row r="4660" spans="1:11" ht="15" customHeight="1">
      <c r="A4660" s="90"/>
      <c r="B4660" s="90"/>
      <c r="C4660" s="90"/>
      <c r="D4660" s="90"/>
      <c r="E4660" s="18"/>
      <c r="F4660" s="18"/>
      <c r="G4660" s="92"/>
      <c r="H4660" s="18"/>
      <c r="I4660" s="18"/>
      <c r="J4660" s="92"/>
      <c r="K4660" s="92"/>
    </row>
    <row r="4661" spans="1:11" ht="15" customHeight="1">
      <c r="A4661" s="90"/>
      <c r="B4661" s="90"/>
      <c r="C4661" s="90"/>
      <c r="D4661" s="90"/>
      <c r="E4661" s="18"/>
      <c r="F4661" s="18"/>
      <c r="G4661" s="92"/>
      <c r="H4661" s="18"/>
      <c r="I4661" s="18"/>
      <c r="J4661" s="92"/>
      <c r="K4661" s="92"/>
    </row>
    <row r="4662" spans="1:11" ht="15" customHeight="1">
      <c r="A4662" s="90"/>
      <c r="B4662" s="90"/>
      <c r="C4662" s="90"/>
      <c r="D4662" s="90"/>
      <c r="E4662" s="18"/>
      <c r="F4662" s="18"/>
      <c r="G4662" s="92"/>
      <c r="H4662" s="18"/>
      <c r="I4662" s="18"/>
      <c r="J4662" s="92"/>
      <c r="K4662" s="92"/>
    </row>
    <row r="4663" spans="1:11" ht="15" customHeight="1">
      <c r="A4663" s="90"/>
      <c r="B4663" s="90"/>
      <c r="C4663" s="90"/>
      <c r="D4663" s="90"/>
      <c r="E4663" s="18"/>
      <c r="F4663" s="18"/>
      <c r="G4663" s="92"/>
      <c r="H4663" s="18"/>
      <c r="I4663" s="18"/>
      <c r="J4663" s="92"/>
      <c r="K4663" s="92"/>
    </row>
    <row r="4664" spans="1:11" ht="15" customHeight="1">
      <c r="A4664" s="90"/>
      <c r="B4664" s="90"/>
      <c r="C4664" s="90"/>
      <c r="D4664" s="90"/>
      <c r="E4664" s="18"/>
      <c r="F4664" s="92"/>
      <c r="G4664" s="92"/>
      <c r="H4664" s="91"/>
      <c r="I4664" s="92"/>
      <c r="J4664" s="92"/>
      <c r="K4664" s="92"/>
    </row>
    <row r="4665" spans="1:11" ht="15" customHeight="1">
      <c r="A4665" s="90"/>
      <c r="B4665" s="90"/>
      <c r="C4665" s="90"/>
      <c r="D4665" s="90"/>
      <c r="E4665" s="18"/>
      <c r="F4665" s="18"/>
      <c r="G4665" s="92"/>
      <c r="H4665" s="18"/>
      <c r="I4665" s="18"/>
      <c r="J4665" s="92"/>
      <c r="K4665" s="92"/>
    </row>
    <row r="4666" spans="1:11" ht="15" customHeight="1">
      <c r="A4666" s="90"/>
      <c r="B4666" s="90"/>
      <c r="C4666" s="90"/>
      <c r="D4666" s="90"/>
      <c r="E4666" s="18"/>
      <c r="F4666" s="18"/>
      <c r="G4666" s="92"/>
      <c r="H4666" s="18"/>
      <c r="I4666" s="18"/>
      <c r="J4666" s="92"/>
      <c r="K4666" s="92"/>
    </row>
    <row r="4667" spans="1:11" ht="15" customHeight="1">
      <c r="A4667" s="90"/>
      <c r="B4667" s="90"/>
      <c r="C4667" s="90"/>
      <c r="D4667" s="90"/>
      <c r="E4667" s="18"/>
      <c r="F4667" s="18"/>
      <c r="G4667" s="92"/>
      <c r="H4667" s="18"/>
      <c r="I4667" s="18"/>
      <c r="J4667" s="92"/>
      <c r="K4667" s="92"/>
    </row>
    <row r="4668" spans="1:11" ht="15" customHeight="1">
      <c r="A4668" s="90"/>
      <c r="B4668" s="90"/>
      <c r="C4668" s="90"/>
      <c r="D4668" s="90"/>
      <c r="E4668" s="18"/>
      <c r="F4668" s="18"/>
      <c r="G4668" s="92"/>
      <c r="H4668" s="18"/>
      <c r="I4668" s="18"/>
      <c r="J4668" s="92"/>
      <c r="K4668" s="92"/>
    </row>
    <row r="4669" spans="1:11" ht="15" customHeight="1">
      <c r="A4669" s="90"/>
      <c r="B4669" s="90"/>
      <c r="C4669" s="90"/>
      <c r="D4669" s="90"/>
      <c r="E4669" s="18"/>
      <c r="F4669" s="18"/>
      <c r="G4669" s="92"/>
      <c r="H4669" s="18"/>
      <c r="I4669" s="18"/>
      <c r="J4669" s="92"/>
      <c r="K4669" s="92"/>
    </row>
    <row r="4670" spans="1:11" ht="15" customHeight="1">
      <c r="A4670" s="90"/>
      <c r="B4670" s="90"/>
      <c r="C4670" s="90"/>
      <c r="D4670" s="90"/>
      <c r="E4670" s="18"/>
      <c r="F4670" s="18"/>
      <c r="G4670" s="92"/>
      <c r="H4670" s="18"/>
      <c r="I4670" s="18"/>
      <c r="J4670" s="92"/>
      <c r="K4670" s="92"/>
    </row>
    <row r="4671" spans="1:11" ht="15" customHeight="1">
      <c r="A4671" s="90"/>
      <c r="B4671" s="90"/>
      <c r="C4671" s="90"/>
      <c r="D4671" s="90"/>
      <c r="E4671" s="18"/>
      <c r="F4671" s="18"/>
      <c r="G4671" s="92"/>
      <c r="H4671" s="18"/>
      <c r="I4671" s="18"/>
      <c r="J4671" s="92"/>
      <c r="K4671" s="92"/>
    </row>
    <row r="4672" spans="1:11" ht="15" customHeight="1">
      <c r="A4672" s="90"/>
      <c r="B4672" s="90"/>
      <c r="C4672" s="90"/>
      <c r="D4672" s="90"/>
      <c r="E4672" s="18"/>
      <c r="F4672" s="18"/>
      <c r="G4672" s="92"/>
      <c r="H4672" s="18"/>
      <c r="I4672" s="18"/>
      <c r="J4672" s="92"/>
      <c r="K4672" s="92"/>
    </row>
    <row r="4673" spans="1:11" ht="15" customHeight="1">
      <c r="A4673" s="90"/>
      <c r="B4673" s="90"/>
      <c r="C4673" s="90"/>
      <c r="D4673" s="90"/>
      <c r="E4673" s="18"/>
      <c r="F4673" s="18"/>
      <c r="G4673" s="92"/>
      <c r="H4673" s="18"/>
      <c r="I4673" s="18"/>
      <c r="J4673" s="92"/>
      <c r="K4673" s="92"/>
    </row>
    <row r="4674" spans="1:11" ht="15" customHeight="1">
      <c r="A4674" s="90"/>
      <c r="B4674" s="90"/>
      <c r="C4674" s="90"/>
      <c r="D4674" s="90"/>
      <c r="E4674" s="18"/>
      <c r="F4674" s="18"/>
      <c r="G4674" s="92"/>
      <c r="H4674" s="18"/>
      <c r="I4674" s="18"/>
      <c r="J4674" s="92"/>
      <c r="K4674" s="92"/>
    </row>
    <row r="4675" spans="1:11" ht="15" customHeight="1">
      <c r="A4675" s="90"/>
      <c r="B4675" s="90"/>
      <c r="C4675" s="90"/>
      <c r="D4675" s="90"/>
      <c r="E4675" s="18"/>
      <c r="F4675" s="18"/>
      <c r="G4675" s="92"/>
      <c r="H4675" s="18"/>
      <c r="I4675" s="18"/>
      <c r="J4675" s="92"/>
      <c r="K4675" s="92"/>
    </row>
    <row r="4676" spans="1:11" ht="15" customHeight="1">
      <c r="A4676" s="90"/>
      <c r="B4676" s="90"/>
      <c r="C4676" s="90"/>
      <c r="D4676" s="90"/>
      <c r="E4676" s="18"/>
      <c r="F4676" s="18"/>
      <c r="G4676" s="92"/>
      <c r="H4676" s="18"/>
      <c r="I4676" s="18"/>
      <c r="J4676" s="92"/>
      <c r="K4676" s="92"/>
    </row>
    <row r="4677" spans="1:11" ht="15" customHeight="1">
      <c r="A4677" s="90"/>
      <c r="B4677" s="90"/>
      <c r="C4677" s="90"/>
      <c r="D4677" s="90"/>
      <c r="E4677" s="18"/>
      <c r="F4677" s="18"/>
      <c r="G4677" s="92"/>
      <c r="H4677" s="18"/>
      <c r="I4677" s="18"/>
      <c r="J4677" s="92"/>
      <c r="K4677" s="92"/>
    </row>
    <row r="4678" spans="1:11" ht="15" customHeight="1">
      <c r="A4678" s="90"/>
      <c r="B4678" s="90"/>
      <c r="C4678" s="90"/>
      <c r="D4678" s="90"/>
      <c r="E4678" s="18"/>
      <c r="F4678" s="18"/>
      <c r="G4678" s="92"/>
      <c r="H4678" s="18"/>
      <c r="I4678" s="18"/>
      <c r="J4678" s="92"/>
      <c r="K4678" s="92"/>
    </row>
    <row r="4679" spans="1:11" ht="15" customHeight="1">
      <c r="A4679" s="90"/>
      <c r="B4679" s="90"/>
      <c r="C4679" s="90"/>
      <c r="D4679" s="90"/>
      <c r="E4679" s="18"/>
      <c r="F4679" s="18"/>
      <c r="G4679" s="92"/>
      <c r="H4679" s="18"/>
      <c r="I4679" s="18"/>
      <c r="J4679" s="92"/>
      <c r="K4679" s="92"/>
    </row>
    <row r="4680" spans="1:11" ht="15" customHeight="1">
      <c r="A4680" s="90"/>
      <c r="B4680" s="90"/>
      <c r="C4680" s="90"/>
      <c r="D4680" s="90"/>
      <c r="E4680" s="18"/>
      <c r="F4680" s="18"/>
      <c r="G4680" s="92"/>
      <c r="H4680" s="18"/>
      <c r="I4680" s="18"/>
      <c r="J4680" s="92"/>
      <c r="K4680" s="92"/>
    </row>
    <row r="4681" spans="1:11" ht="15" customHeight="1">
      <c r="A4681" s="90"/>
      <c r="B4681" s="90"/>
      <c r="C4681" s="90"/>
      <c r="D4681" s="90"/>
      <c r="E4681" s="18"/>
      <c r="F4681" s="18"/>
      <c r="G4681" s="92"/>
      <c r="H4681" s="18"/>
      <c r="I4681" s="18"/>
      <c r="J4681" s="92"/>
      <c r="K4681" s="92"/>
    </row>
    <row r="4682" spans="1:11" ht="15" customHeight="1">
      <c r="A4682" s="90"/>
      <c r="B4682" s="90"/>
      <c r="C4682" s="90"/>
      <c r="D4682" s="90"/>
      <c r="E4682" s="18"/>
      <c r="F4682" s="18"/>
      <c r="G4682" s="92"/>
      <c r="H4682" s="18"/>
      <c r="I4682" s="18"/>
      <c r="J4682" s="92"/>
      <c r="K4682" s="92"/>
    </row>
    <row r="4683" spans="1:11" ht="15" customHeight="1">
      <c r="A4683" s="90"/>
      <c r="B4683" s="90"/>
      <c r="C4683" s="90"/>
      <c r="D4683" s="90"/>
      <c r="E4683" s="18"/>
      <c r="F4683" s="18"/>
      <c r="G4683" s="92"/>
      <c r="H4683" s="18"/>
      <c r="I4683" s="18"/>
      <c r="J4683" s="92"/>
      <c r="K4683" s="92"/>
    </row>
    <row r="4684" spans="1:11" ht="15" customHeight="1">
      <c r="A4684" s="90"/>
      <c r="B4684" s="90"/>
      <c r="C4684" s="90"/>
      <c r="D4684" s="90"/>
      <c r="E4684" s="18"/>
      <c r="F4684" s="18"/>
      <c r="G4684" s="92"/>
      <c r="H4684" s="18"/>
      <c r="I4684" s="18"/>
      <c r="J4684" s="92"/>
      <c r="K4684" s="92"/>
    </row>
    <row r="4685" spans="1:11" ht="15" customHeight="1">
      <c r="A4685" s="90"/>
      <c r="B4685" s="90"/>
      <c r="C4685" s="90"/>
      <c r="D4685" s="90"/>
      <c r="E4685" s="18"/>
      <c r="F4685" s="18"/>
      <c r="G4685" s="92"/>
      <c r="H4685" s="18"/>
      <c r="I4685" s="18"/>
      <c r="J4685" s="92"/>
      <c r="K4685" s="92"/>
    </row>
    <row r="4686" spans="1:11" ht="15" customHeight="1">
      <c r="A4686" s="90"/>
      <c r="B4686" s="90"/>
      <c r="C4686" s="90"/>
      <c r="D4686" s="90"/>
      <c r="E4686" s="18"/>
      <c r="F4686" s="18"/>
      <c r="G4686" s="92"/>
      <c r="H4686" s="18"/>
      <c r="I4686" s="18"/>
      <c r="J4686" s="92"/>
      <c r="K4686" s="92"/>
    </row>
    <row r="4687" spans="1:11" ht="15" customHeight="1">
      <c r="A4687" s="90"/>
      <c r="B4687" s="90"/>
      <c r="C4687" s="90"/>
      <c r="D4687" s="90"/>
      <c r="E4687" s="18"/>
      <c r="F4687" s="92"/>
      <c r="G4687" s="92"/>
      <c r="H4687" s="91"/>
      <c r="I4687" s="92"/>
      <c r="J4687" s="92"/>
      <c r="K4687" s="92"/>
    </row>
    <row r="4688" spans="1:11" ht="15" customHeight="1">
      <c r="A4688" s="90"/>
      <c r="B4688" s="90"/>
      <c r="C4688" s="90"/>
      <c r="D4688" s="90"/>
      <c r="E4688" s="18"/>
      <c r="F4688" s="18"/>
      <c r="G4688" s="92"/>
      <c r="H4688" s="18"/>
      <c r="I4688" s="18"/>
      <c r="J4688" s="92"/>
      <c r="K4688" s="92"/>
    </row>
    <row r="4689" spans="1:11" ht="15" customHeight="1">
      <c r="A4689" s="90"/>
      <c r="B4689" s="90"/>
      <c r="C4689" s="90"/>
      <c r="D4689" s="90"/>
      <c r="E4689" s="18"/>
      <c r="F4689" s="18"/>
      <c r="G4689" s="92"/>
      <c r="H4689" s="18"/>
      <c r="I4689" s="18"/>
      <c r="J4689" s="92"/>
      <c r="K4689" s="92"/>
    </row>
    <row r="4690" spans="1:11" ht="15" customHeight="1">
      <c r="A4690" s="90"/>
      <c r="B4690" s="90"/>
      <c r="C4690" s="90"/>
      <c r="D4690" s="90"/>
      <c r="E4690" s="18"/>
      <c r="F4690" s="18"/>
      <c r="G4690" s="92"/>
      <c r="H4690" s="18"/>
      <c r="I4690" s="18"/>
      <c r="J4690" s="92"/>
      <c r="K4690" s="92"/>
    </row>
    <row r="4691" spans="1:11" ht="15" customHeight="1">
      <c r="A4691" s="90"/>
      <c r="B4691" s="90"/>
      <c r="C4691" s="90"/>
      <c r="D4691" s="90"/>
      <c r="E4691" s="18"/>
      <c r="F4691" s="18"/>
      <c r="G4691" s="92"/>
      <c r="H4691" s="18"/>
      <c r="I4691" s="18"/>
      <c r="J4691" s="92"/>
      <c r="K4691" s="92"/>
    </row>
    <row r="4692" spans="1:11" ht="15" customHeight="1">
      <c r="A4692" s="90"/>
      <c r="B4692" s="90"/>
      <c r="C4692" s="90"/>
      <c r="D4692" s="90"/>
      <c r="E4692" s="18"/>
      <c r="F4692" s="18"/>
      <c r="G4692" s="92"/>
      <c r="H4692" s="18"/>
      <c r="I4692" s="18"/>
      <c r="J4692" s="92"/>
      <c r="K4692" s="92"/>
    </row>
    <row r="4693" spans="1:11" ht="15" customHeight="1">
      <c r="A4693" s="90"/>
      <c r="B4693" s="90"/>
      <c r="C4693" s="90"/>
      <c r="D4693" s="90"/>
      <c r="E4693" s="18"/>
      <c r="F4693" s="18"/>
      <c r="G4693" s="92"/>
      <c r="H4693" s="18"/>
      <c r="I4693" s="18"/>
      <c r="J4693" s="92"/>
      <c r="K4693" s="92"/>
    </row>
    <row r="4694" spans="1:11" ht="15" customHeight="1">
      <c r="A4694" s="90"/>
      <c r="B4694" s="90"/>
      <c r="C4694" s="90"/>
      <c r="D4694" s="90"/>
      <c r="E4694" s="18"/>
      <c r="F4694" s="18"/>
      <c r="G4694" s="92"/>
      <c r="H4694" s="18"/>
      <c r="I4694" s="18"/>
      <c r="J4694" s="92"/>
      <c r="K4694" s="92"/>
    </row>
    <row r="4695" spans="1:11" ht="15" customHeight="1">
      <c r="A4695" s="90"/>
      <c r="B4695" s="90"/>
      <c r="C4695" s="90"/>
      <c r="D4695" s="90"/>
      <c r="E4695" s="18"/>
      <c r="F4695" s="92"/>
      <c r="G4695" s="92"/>
      <c r="H4695" s="91"/>
      <c r="I4695" s="92"/>
      <c r="J4695" s="92"/>
      <c r="K4695" s="92"/>
    </row>
    <row r="4696" spans="1:11" ht="15" customHeight="1">
      <c r="A4696" s="90"/>
      <c r="B4696" s="90"/>
      <c r="C4696" s="90"/>
      <c r="D4696" s="90"/>
      <c r="E4696" s="18"/>
      <c r="F4696" s="18"/>
      <c r="G4696" s="92"/>
      <c r="H4696" s="18"/>
      <c r="I4696" s="18"/>
      <c r="J4696" s="92"/>
      <c r="K4696" s="92"/>
    </row>
    <row r="4697" spans="1:11" ht="15" customHeight="1">
      <c r="A4697" s="90"/>
      <c r="B4697" s="90"/>
      <c r="C4697" s="90"/>
      <c r="D4697" s="90"/>
      <c r="E4697" s="18"/>
      <c r="F4697" s="18"/>
      <c r="G4697" s="92"/>
      <c r="H4697" s="18"/>
      <c r="I4697" s="18"/>
      <c r="J4697" s="92"/>
      <c r="K4697" s="92"/>
    </row>
    <row r="4698" spans="1:11" ht="15" customHeight="1">
      <c r="A4698" s="90"/>
      <c r="B4698" s="90"/>
      <c r="C4698" s="90"/>
      <c r="D4698" s="90"/>
      <c r="E4698" s="18"/>
      <c r="F4698" s="18"/>
      <c r="G4698" s="92"/>
      <c r="H4698" s="18"/>
      <c r="I4698" s="18"/>
      <c r="J4698" s="92"/>
      <c r="K4698" s="92"/>
    </row>
    <row r="4699" spans="1:11" ht="15" customHeight="1">
      <c r="A4699" s="90"/>
      <c r="B4699" s="90"/>
      <c r="C4699" s="90"/>
      <c r="D4699" s="90"/>
      <c r="E4699" s="18"/>
      <c r="F4699" s="18"/>
      <c r="G4699" s="92"/>
      <c r="H4699" s="18"/>
      <c r="I4699" s="18"/>
      <c r="J4699" s="92"/>
      <c r="K4699" s="92"/>
    </row>
    <row r="4700" spans="1:11" ht="15" customHeight="1">
      <c r="A4700" s="90"/>
      <c r="B4700" s="90"/>
      <c r="C4700" s="90"/>
      <c r="D4700" s="90"/>
      <c r="E4700" s="18"/>
      <c r="F4700" s="18"/>
      <c r="G4700" s="92"/>
      <c r="H4700" s="18"/>
      <c r="I4700" s="18"/>
      <c r="J4700" s="92"/>
      <c r="K4700" s="92"/>
    </row>
    <row r="4701" spans="1:11" ht="15" customHeight="1">
      <c r="A4701" s="90"/>
      <c r="B4701" s="90"/>
      <c r="C4701" s="90"/>
      <c r="D4701" s="90"/>
      <c r="E4701" s="18"/>
      <c r="F4701" s="18"/>
      <c r="G4701" s="92"/>
      <c r="H4701" s="18"/>
      <c r="I4701" s="18"/>
      <c r="J4701" s="92"/>
      <c r="K4701" s="92"/>
    </row>
    <row r="4702" spans="1:11" ht="15" customHeight="1">
      <c r="A4702" s="90"/>
      <c r="B4702" s="90"/>
      <c r="C4702" s="90"/>
      <c r="D4702" s="90"/>
      <c r="E4702" s="18"/>
      <c r="F4702" s="18"/>
      <c r="G4702" s="92"/>
      <c r="H4702" s="18"/>
      <c r="I4702" s="18"/>
      <c r="J4702" s="92"/>
      <c r="K4702" s="92"/>
    </row>
    <row r="4703" spans="1:11" ht="15" customHeight="1">
      <c r="A4703" s="90"/>
      <c r="B4703" s="90"/>
      <c r="C4703" s="90"/>
      <c r="D4703" s="90"/>
      <c r="E4703" s="18"/>
      <c r="F4703" s="18"/>
      <c r="G4703" s="92"/>
      <c r="H4703" s="18"/>
      <c r="I4703" s="18"/>
      <c r="J4703" s="92"/>
      <c r="K4703" s="92"/>
    </row>
    <row r="4704" spans="1:11" ht="15" customHeight="1">
      <c r="A4704" s="90"/>
      <c r="B4704" s="90"/>
      <c r="C4704" s="90"/>
      <c r="D4704" s="90"/>
      <c r="E4704" s="18"/>
      <c r="F4704" s="18"/>
      <c r="G4704" s="92"/>
      <c r="H4704" s="18"/>
      <c r="I4704" s="18"/>
      <c r="J4704" s="92"/>
      <c r="K4704" s="92"/>
    </row>
    <row r="4705" spans="1:11" ht="15" customHeight="1">
      <c r="A4705" s="90"/>
      <c r="B4705" s="90"/>
      <c r="C4705" s="90"/>
      <c r="D4705" s="90"/>
      <c r="E4705" s="18"/>
      <c r="F4705" s="18"/>
      <c r="G4705" s="92"/>
      <c r="H4705" s="18"/>
      <c r="I4705" s="18"/>
      <c r="J4705" s="92"/>
      <c r="K4705" s="92"/>
    </row>
    <row r="4706" spans="1:11" ht="15" customHeight="1">
      <c r="A4706" s="90"/>
      <c r="B4706" s="90"/>
      <c r="C4706" s="90"/>
      <c r="D4706" s="90"/>
      <c r="E4706" s="18"/>
      <c r="F4706" s="18"/>
      <c r="G4706" s="92"/>
      <c r="H4706" s="18"/>
      <c r="I4706" s="18"/>
      <c r="J4706" s="92"/>
      <c r="K4706" s="92"/>
    </row>
    <row r="4707" spans="1:11" ht="15" customHeight="1">
      <c r="A4707" s="90"/>
      <c r="B4707" s="90"/>
      <c r="C4707" s="90"/>
      <c r="D4707" s="90"/>
      <c r="E4707" s="18"/>
      <c r="F4707" s="18"/>
      <c r="G4707" s="92"/>
      <c r="H4707" s="18"/>
      <c r="I4707" s="18"/>
      <c r="J4707" s="92"/>
      <c r="K4707" s="92"/>
    </row>
    <row r="4708" spans="1:11" ht="15" customHeight="1">
      <c r="A4708" s="90"/>
      <c r="B4708" s="90"/>
      <c r="C4708" s="90"/>
      <c r="D4708" s="90"/>
      <c r="E4708" s="18"/>
      <c r="F4708" s="18"/>
      <c r="G4708" s="92"/>
      <c r="H4708" s="18"/>
      <c r="I4708" s="18"/>
      <c r="J4708" s="92"/>
      <c r="K4708" s="92"/>
    </row>
    <row r="4709" spans="1:11" ht="15" customHeight="1">
      <c r="A4709" s="90"/>
      <c r="B4709" s="90"/>
      <c r="C4709" s="90"/>
      <c r="D4709" s="90"/>
      <c r="E4709" s="18"/>
      <c r="F4709" s="18"/>
      <c r="G4709" s="92"/>
      <c r="H4709" s="18"/>
      <c r="I4709" s="18"/>
      <c r="J4709" s="92"/>
      <c r="K4709" s="92"/>
    </row>
    <row r="4710" spans="1:11" ht="15" customHeight="1">
      <c r="A4710" s="90"/>
      <c r="B4710" s="90"/>
      <c r="C4710" s="90"/>
      <c r="D4710" s="90"/>
      <c r="E4710" s="18"/>
      <c r="F4710" s="18"/>
      <c r="G4710" s="92"/>
      <c r="H4710" s="18"/>
      <c r="I4710" s="18"/>
      <c r="J4710" s="92"/>
      <c r="K4710" s="92"/>
    </row>
    <row r="4711" spans="1:11" ht="15" customHeight="1">
      <c r="A4711" s="90"/>
      <c r="B4711" s="90"/>
      <c r="C4711" s="90"/>
      <c r="D4711" s="90"/>
      <c r="E4711" s="18"/>
      <c r="F4711" s="18"/>
      <c r="G4711" s="92"/>
      <c r="H4711" s="18"/>
      <c r="I4711" s="18"/>
      <c r="J4711" s="92"/>
      <c r="K4711" s="92"/>
    </row>
    <row r="4712" spans="1:11" ht="15" customHeight="1">
      <c r="A4712" s="90"/>
      <c r="B4712" s="90"/>
      <c r="C4712" s="90"/>
      <c r="D4712" s="90"/>
      <c r="E4712" s="18"/>
      <c r="F4712" s="18"/>
      <c r="G4712" s="92"/>
      <c r="H4712" s="18"/>
      <c r="I4712" s="18"/>
      <c r="J4712" s="92"/>
      <c r="K4712" s="92"/>
    </row>
    <row r="4713" spans="1:11" ht="15" customHeight="1">
      <c r="A4713" s="90"/>
      <c r="B4713" s="90"/>
      <c r="C4713" s="90"/>
      <c r="D4713" s="90"/>
      <c r="E4713" s="18"/>
      <c r="F4713" s="18"/>
      <c r="G4713" s="92"/>
      <c r="H4713" s="18"/>
      <c r="I4713" s="18"/>
      <c r="J4713" s="92"/>
      <c r="K4713" s="92"/>
    </row>
    <row r="4714" spans="1:11" ht="15" customHeight="1">
      <c r="A4714" s="90"/>
      <c r="B4714" s="90"/>
      <c r="C4714" s="90"/>
      <c r="D4714" s="90"/>
      <c r="E4714" s="18"/>
      <c r="F4714" s="18"/>
      <c r="G4714" s="92"/>
      <c r="H4714" s="18"/>
      <c r="I4714" s="18"/>
      <c r="J4714" s="92"/>
      <c r="K4714" s="92"/>
    </row>
    <row r="4715" spans="1:11" ht="15" customHeight="1">
      <c r="A4715" s="90"/>
      <c r="B4715" s="90"/>
      <c r="C4715" s="90"/>
      <c r="D4715" s="90"/>
      <c r="E4715" s="18"/>
      <c r="F4715" s="18"/>
      <c r="G4715" s="92"/>
      <c r="H4715" s="18"/>
      <c r="I4715" s="18"/>
      <c r="J4715" s="92"/>
      <c r="K4715" s="92"/>
    </row>
    <row r="4716" spans="1:11" ht="15" customHeight="1">
      <c r="A4716" s="90"/>
      <c r="B4716" s="90"/>
      <c r="C4716" s="90"/>
      <c r="D4716" s="90"/>
      <c r="E4716" s="18"/>
      <c r="F4716" s="18"/>
      <c r="G4716" s="92"/>
      <c r="H4716" s="18"/>
      <c r="I4716" s="18"/>
      <c r="J4716" s="92"/>
      <c r="K4716" s="92"/>
    </row>
    <row r="4717" spans="1:11" ht="15" customHeight="1">
      <c r="A4717" s="90"/>
      <c r="B4717" s="90"/>
      <c r="C4717" s="90"/>
      <c r="D4717" s="90"/>
      <c r="E4717" s="18"/>
      <c r="F4717" s="18"/>
      <c r="G4717" s="92"/>
      <c r="H4717" s="18"/>
      <c r="I4717" s="18"/>
      <c r="J4717" s="92"/>
      <c r="K4717" s="92"/>
    </row>
    <row r="4718" spans="1:11" ht="15" customHeight="1">
      <c r="A4718" s="90"/>
      <c r="B4718" s="90"/>
      <c r="C4718" s="90"/>
      <c r="D4718" s="90"/>
      <c r="E4718" s="18"/>
      <c r="F4718" s="92"/>
      <c r="G4718" s="92"/>
      <c r="H4718" s="91"/>
      <c r="I4718" s="92"/>
      <c r="J4718" s="92"/>
      <c r="K4718" s="92"/>
    </row>
    <row r="4719" spans="1:11" ht="15" customHeight="1">
      <c r="A4719" s="90"/>
      <c r="B4719" s="90"/>
      <c r="C4719" s="90"/>
      <c r="D4719" s="90"/>
      <c r="E4719" s="18"/>
      <c r="F4719" s="18"/>
      <c r="G4719" s="92"/>
      <c r="H4719" s="18"/>
      <c r="I4719" s="18"/>
      <c r="J4719" s="92"/>
      <c r="K4719" s="92"/>
    </row>
    <row r="4720" spans="1:11" ht="15" customHeight="1">
      <c r="A4720" s="90"/>
      <c r="B4720" s="90"/>
      <c r="C4720" s="90"/>
      <c r="D4720" s="90"/>
      <c r="E4720" s="18"/>
      <c r="F4720" s="18"/>
      <c r="G4720" s="92"/>
      <c r="H4720" s="18"/>
      <c r="I4720" s="18"/>
      <c r="J4720" s="92"/>
      <c r="K4720" s="92"/>
    </row>
    <row r="4721" spans="1:11" ht="15" customHeight="1">
      <c r="A4721" s="90"/>
      <c r="B4721" s="90"/>
      <c r="C4721" s="90"/>
      <c r="D4721" s="90"/>
      <c r="E4721" s="18"/>
      <c r="F4721" s="18"/>
      <c r="G4721" s="92"/>
      <c r="H4721" s="18"/>
      <c r="I4721" s="18"/>
      <c r="J4721" s="92"/>
      <c r="K4721" s="92"/>
    </row>
    <row r="4722" spans="1:11" ht="15" customHeight="1">
      <c r="A4722" s="90"/>
      <c r="B4722" s="90"/>
      <c r="C4722" s="90"/>
      <c r="D4722" s="90"/>
      <c r="E4722" s="18"/>
      <c r="F4722" s="18"/>
      <c r="G4722" s="92"/>
      <c r="H4722" s="18"/>
      <c r="I4722" s="18"/>
      <c r="J4722" s="92"/>
      <c r="K4722" s="92"/>
    </row>
    <row r="4723" spans="1:11" ht="15" customHeight="1">
      <c r="A4723" s="90"/>
      <c r="B4723" s="90"/>
      <c r="C4723" s="90"/>
      <c r="D4723" s="90"/>
      <c r="E4723" s="18"/>
      <c r="F4723" s="18"/>
      <c r="G4723" s="92"/>
      <c r="H4723" s="18"/>
      <c r="I4723" s="18"/>
      <c r="J4723" s="92"/>
      <c r="K4723" s="92"/>
    </row>
    <row r="4724" spans="1:11" ht="15" customHeight="1">
      <c r="A4724" s="90"/>
      <c r="B4724" s="90"/>
      <c r="C4724" s="90"/>
      <c r="D4724" s="90"/>
      <c r="E4724" s="18"/>
      <c r="F4724" s="18"/>
      <c r="G4724" s="92"/>
      <c r="H4724" s="18"/>
      <c r="I4724" s="18"/>
      <c r="J4724" s="92"/>
      <c r="K4724" s="92"/>
    </row>
    <row r="4725" spans="1:11" ht="15" customHeight="1">
      <c r="A4725" s="90"/>
      <c r="B4725" s="90"/>
      <c r="C4725" s="90"/>
      <c r="D4725" s="90"/>
      <c r="E4725" s="18"/>
      <c r="F4725" s="18"/>
      <c r="G4725" s="92"/>
      <c r="H4725" s="18"/>
      <c r="I4725" s="18"/>
      <c r="J4725" s="92"/>
      <c r="K4725" s="92"/>
    </row>
    <row r="4726" spans="1:11" ht="15" customHeight="1">
      <c r="A4726" s="90"/>
      <c r="B4726" s="90"/>
      <c r="C4726" s="90"/>
      <c r="D4726" s="90"/>
      <c r="E4726" s="18"/>
      <c r="F4726" s="18"/>
      <c r="G4726" s="92"/>
      <c r="H4726" s="18"/>
      <c r="I4726" s="18"/>
      <c r="J4726" s="92"/>
      <c r="K4726" s="92"/>
    </row>
    <row r="4727" spans="1:11" ht="15" customHeight="1">
      <c r="A4727" s="90"/>
      <c r="B4727" s="90"/>
      <c r="C4727" s="90"/>
      <c r="D4727" s="90"/>
      <c r="E4727" s="18"/>
      <c r="F4727" s="18"/>
      <c r="G4727" s="92"/>
      <c r="H4727" s="18"/>
      <c r="I4727" s="18"/>
      <c r="J4727" s="92"/>
      <c r="K4727" s="92"/>
    </row>
    <row r="4728" spans="1:11" ht="15" customHeight="1">
      <c r="A4728" s="90"/>
      <c r="B4728" s="90"/>
      <c r="C4728" s="90"/>
      <c r="D4728" s="90"/>
      <c r="E4728" s="18"/>
      <c r="F4728" s="18"/>
      <c r="G4728" s="92"/>
      <c r="H4728" s="18"/>
      <c r="I4728" s="18"/>
      <c r="J4728" s="92"/>
      <c r="K4728" s="92"/>
    </row>
    <row r="4729" spans="1:11" ht="15" customHeight="1">
      <c r="A4729" s="90"/>
      <c r="B4729" s="90"/>
      <c r="C4729" s="90"/>
      <c r="D4729" s="90"/>
      <c r="E4729" s="18"/>
      <c r="F4729" s="18"/>
      <c r="G4729" s="92"/>
      <c r="H4729" s="18"/>
      <c r="I4729" s="18"/>
      <c r="J4729" s="92"/>
      <c r="K4729" s="92"/>
    </row>
    <row r="4730" spans="1:11" ht="15" customHeight="1">
      <c r="A4730" s="90"/>
      <c r="B4730" s="90"/>
      <c r="C4730" s="90"/>
      <c r="D4730" s="90"/>
      <c r="E4730" s="18"/>
      <c r="F4730" s="18"/>
      <c r="G4730" s="92"/>
      <c r="H4730" s="18"/>
      <c r="I4730" s="18"/>
      <c r="J4730" s="92"/>
      <c r="K4730" s="92"/>
    </row>
    <row r="4731" spans="1:11" ht="15" customHeight="1">
      <c r="A4731" s="90"/>
      <c r="B4731" s="90"/>
      <c r="C4731" s="90"/>
      <c r="D4731" s="90"/>
      <c r="E4731" s="18"/>
      <c r="F4731" s="18"/>
      <c r="G4731" s="92"/>
      <c r="H4731" s="18"/>
      <c r="I4731" s="18"/>
      <c r="J4731" s="92"/>
      <c r="K4731" s="92"/>
    </row>
    <row r="4732" spans="1:11" ht="15" customHeight="1">
      <c r="A4732" s="90"/>
      <c r="B4732" s="90"/>
      <c r="C4732" s="90"/>
      <c r="D4732" s="90"/>
      <c r="E4732" s="18"/>
      <c r="F4732" s="18"/>
      <c r="G4732" s="92"/>
      <c r="H4732" s="18"/>
      <c r="I4732" s="18"/>
      <c r="J4732" s="92"/>
      <c r="K4732" s="92"/>
    </row>
    <row r="4733" spans="1:11" ht="15" customHeight="1">
      <c r="A4733" s="90"/>
      <c r="B4733" s="90"/>
      <c r="C4733" s="90"/>
      <c r="D4733" s="90"/>
      <c r="E4733" s="18"/>
      <c r="F4733" s="18"/>
      <c r="G4733" s="92"/>
      <c r="H4733" s="18"/>
      <c r="I4733" s="18"/>
      <c r="J4733" s="92"/>
      <c r="K4733" s="92"/>
    </row>
    <row r="4734" spans="1:11" ht="15" customHeight="1">
      <c r="A4734" s="90"/>
      <c r="B4734" s="90"/>
      <c r="C4734" s="90"/>
      <c r="D4734" s="90"/>
      <c r="E4734" s="18"/>
      <c r="F4734" s="18"/>
      <c r="G4734" s="92"/>
      <c r="H4734" s="18"/>
      <c r="I4734" s="18"/>
      <c r="J4734" s="92"/>
      <c r="K4734" s="92"/>
    </row>
    <row r="4735" spans="1:11" ht="15" customHeight="1">
      <c r="A4735" s="90"/>
      <c r="B4735" s="90"/>
      <c r="C4735" s="90"/>
      <c r="D4735" s="90"/>
      <c r="E4735" s="18"/>
      <c r="F4735" s="18"/>
      <c r="G4735" s="92"/>
      <c r="H4735" s="18"/>
      <c r="I4735" s="18"/>
      <c r="J4735" s="92"/>
      <c r="K4735" s="92"/>
    </row>
    <row r="4736" spans="1:11" ht="15" customHeight="1">
      <c r="A4736" s="90"/>
      <c r="B4736" s="90"/>
      <c r="C4736" s="90"/>
      <c r="D4736" s="90"/>
      <c r="E4736" s="18"/>
      <c r="F4736" s="18"/>
      <c r="G4736" s="92"/>
      <c r="H4736" s="18"/>
      <c r="I4736" s="18"/>
      <c r="J4736" s="92"/>
      <c r="K4736" s="92"/>
    </row>
    <row r="4737" spans="1:11" ht="15" customHeight="1">
      <c r="A4737" s="90"/>
      <c r="B4737" s="90"/>
      <c r="C4737" s="90"/>
      <c r="D4737" s="90"/>
      <c r="E4737" s="18"/>
      <c r="F4737" s="18"/>
      <c r="G4737" s="92"/>
      <c r="H4737" s="18"/>
      <c r="I4737" s="18"/>
      <c r="J4737" s="92"/>
      <c r="K4737" s="92"/>
    </row>
    <row r="4738" spans="1:11" ht="15" customHeight="1">
      <c r="A4738" s="90"/>
      <c r="B4738" s="90"/>
      <c r="C4738" s="90"/>
      <c r="D4738" s="90"/>
      <c r="E4738" s="18"/>
      <c r="F4738" s="18"/>
      <c r="G4738" s="92"/>
      <c r="H4738" s="18"/>
      <c r="I4738" s="18"/>
      <c r="J4738" s="92"/>
      <c r="K4738" s="92"/>
    </row>
    <row r="4739" spans="1:11" ht="15" customHeight="1">
      <c r="A4739" s="90"/>
      <c r="B4739" s="90"/>
      <c r="C4739" s="90"/>
      <c r="D4739" s="90"/>
      <c r="E4739" s="18"/>
      <c r="F4739" s="18"/>
      <c r="G4739" s="92"/>
      <c r="H4739" s="18"/>
      <c r="I4739" s="18"/>
      <c r="J4739" s="92"/>
      <c r="K4739" s="92"/>
    </row>
    <row r="4740" spans="1:11" ht="15" customHeight="1">
      <c r="A4740" s="90"/>
      <c r="B4740" s="90"/>
      <c r="C4740" s="90"/>
      <c r="D4740" s="90"/>
      <c r="E4740" s="18"/>
      <c r="F4740" s="18"/>
      <c r="G4740" s="92"/>
      <c r="H4740" s="18"/>
      <c r="I4740" s="18"/>
      <c r="J4740" s="92"/>
      <c r="K4740" s="92"/>
    </row>
    <row r="4741" spans="1:11" ht="15" customHeight="1">
      <c r="A4741" s="90"/>
      <c r="B4741" s="90"/>
      <c r="C4741" s="90"/>
      <c r="D4741" s="90"/>
      <c r="E4741" s="18"/>
      <c r="F4741" s="92"/>
      <c r="G4741" s="92"/>
      <c r="H4741" s="91"/>
      <c r="I4741" s="92"/>
      <c r="J4741" s="92"/>
      <c r="K4741" s="92"/>
    </row>
    <row r="4742" spans="1:11" ht="15" customHeight="1">
      <c r="A4742" s="90"/>
      <c r="B4742" s="90"/>
      <c r="C4742" s="90"/>
      <c r="D4742" s="90"/>
      <c r="E4742" s="18"/>
      <c r="F4742" s="18"/>
      <c r="G4742" s="92"/>
      <c r="H4742" s="18"/>
      <c r="I4742" s="18"/>
      <c r="J4742" s="92"/>
      <c r="K4742" s="92"/>
    </row>
    <row r="4743" spans="1:11" ht="15" customHeight="1">
      <c r="A4743" s="90"/>
      <c r="B4743" s="90"/>
      <c r="C4743" s="90"/>
      <c r="D4743" s="90"/>
      <c r="E4743" s="18"/>
      <c r="F4743" s="18"/>
      <c r="G4743" s="92"/>
      <c r="H4743" s="18"/>
      <c r="I4743" s="18"/>
      <c r="J4743" s="92"/>
      <c r="K4743" s="92"/>
    </row>
    <row r="4744" spans="1:11" ht="15" customHeight="1">
      <c r="A4744" s="90"/>
      <c r="B4744" s="90"/>
      <c r="C4744" s="90"/>
      <c r="D4744" s="90"/>
      <c r="E4744" s="18"/>
      <c r="F4744" s="18"/>
      <c r="G4744" s="92"/>
      <c r="H4744" s="18"/>
      <c r="I4744" s="18"/>
      <c r="J4744" s="92"/>
      <c r="K4744" s="92"/>
    </row>
    <row r="4745" spans="1:11" ht="15" customHeight="1">
      <c r="A4745" s="90"/>
      <c r="B4745" s="90"/>
      <c r="C4745" s="90"/>
      <c r="D4745" s="90"/>
      <c r="E4745" s="18"/>
      <c r="F4745" s="18"/>
      <c r="G4745" s="92"/>
      <c r="H4745" s="18"/>
      <c r="I4745" s="18"/>
      <c r="J4745" s="92"/>
      <c r="K4745" s="92"/>
    </row>
    <row r="4746" spans="1:11" ht="15" customHeight="1">
      <c r="A4746" s="90"/>
      <c r="B4746" s="90"/>
      <c r="C4746" s="90"/>
      <c r="D4746" s="90"/>
      <c r="E4746" s="18"/>
      <c r="F4746" s="18"/>
      <c r="G4746" s="92"/>
      <c r="H4746" s="18"/>
      <c r="I4746" s="18"/>
      <c r="J4746" s="92"/>
      <c r="K4746" s="92"/>
    </row>
    <row r="4747" spans="1:11" ht="15" customHeight="1">
      <c r="A4747" s="90"/>
      <c r="B4747" s="90"/>
      <c r="C4747" s="90"/>
      <c r="D4747" s="90"/>
      <c r="E4747" s="18"/>
      <c r="F4747" s="18"/>
      <c r="G4747" s="92"/>
      <c r="H4747" s="18"/>
      <c r="I4747" s="18"/>
      <c r="J4747" s="92"/>
      <c r="K4747" s="92"/>
    </row>
    <row r="4748" spans="1:11" ht="15" customHeight="1">
      <c r="A4748" s="90"/>
      <c r="B4748" s="90"/>
      <c r="C4748" s="90"/>
      <c r="D4748" s="90"/>
      <c r="E4748" s="18"/>
      <c r="F4748" s="18"/>
      <c r="G4748" s="92"/>
      <c r="H4748" s="18"/>
      <c r="I4748" s="18"/>
      <c r="J4748" s="92"/>
      <c r="K4748" s="92"/>
    </row>
    <row r="4749" spans="1:11" ht="15" customHeight="1">
      <c r="A4749" s="90"/>
      <c r="B4749" s="90"/>
      <c r="C4749" s="90"/>
      <c r="D4749" s="90"/>
      <c r="E4749" s="18"/>
      <c r="F4749" s="18"/>
      <c r="G4749" s="92"/>
      <c r="H4749" s="18"/>
      <c r="I4749" s="18"/>
      <c r="J4749" s="92"/>
      <c r="K4749" s="92"/>
    </row>
    <row r="4750" spans="1:11" ht="15" customHeight="1">
      <c r="A4750" s="90"/>
      <c r="B4750" s="90"/>
      <c r="C4750" s="90"/>
      <c r="D4750" s="90"/>
      <c r="E4750" s="18"/>
      <c r="F4750" s="18"/>
      <c r="G4750" s="92"/>
      <c r="H4750" s="18"/>
      <c r="I4750" s="18"/>
      <c r="J4750" s="92"/>
      <c r="K4750" s="92"/>
    </row>
    <row r="4751" spans="1:11" ht="15" customHeight="1">
      <c r="A4751" s="90"/>
      <c r="B4751" s="90"/>
      <c r="C4751" s="90"/>
      <c r="D4751" s="90"/>
      <c r="E4751" s="18"/>
      <c r="F4751" s="18"/>
      <c r="G4751" s="92"/>
      <c r="H4751" s="18"/>
      <c r="I4751" s="18"/>
      <c r="J4751" s="92"/>
      <c r="K4751" s="92"/>
    </row>
    <row r="4752" spans="1:11" ht="15" customHeight="1">
      <c r="A4752" s="90"/>
      <c r="B4752" s="90"/>
      <c r="C4752" s="90"/>
      <c r="D4752" s="90"/>
      <c r="E4752" s="18"/>
      <c r="F4752" s="18"/>
      <c r="G4752" s="92"/>
      <c r="H4752" s="18"/>
      <c r="I4752" s="18"/>
      <c r="J4752" s="92"/>
      <c r="K4752" s="92"/>
    </row>
    <row r="4753" spans="1:11" ht="15" customHeight="1">
      <c r="A4753" s="90"/>
      <c r="B4753" s="90"/>
      <c r="C4753" s="90"/>
      <c r="D4753" s="90"/>
      <c r="E4753" s="18"/>
      <c r="F4753" s="18"/>
      <c r="G4753" s="92"/>
      <c r="H4753" s="18"/>
      <c r="I4753" s="18"/>
      <c r="J4753" s="92"/>
      <c r="K4753" s="92"/>
    </row>
    <row r="4754" spans="1:11" ht="15" customHeight="1">
      <c r="A4754" s="90"/>
      <c r="B4754" s="90"/>
      <c r="C4754" s="90"/>
      <c r="D4754" s="90"/>
      <c r="E4754" s="18"/>
      <c r="F4754" s="18"/>
      <c r="G4754" s="92"/>
      <c r="H4754" s="18"/>
      <c r="I4754" s="18"/>
      <c r="J4754" s="92"/>
      <c r="K4754" s="92"/>
    </row>
    <row r="4755" spans="1:11" ht="15" customHeight="1">
      <c r="A4755" s="90"/>
      <c r="B4755" s="90"/>
      <c r="C4755" s="90"/>
      <c r="D4755" s="90"/>
      <c r="E4755" s="18"/>
      <c r="F4755" s="18"/>
      <c r="G4755" s="92"/>
      <c r="H4755" s="18"/>
      <c r="I4755" s="18"/>
      <c r="J4755" s="92"/>
      <c r="K4755" s="92"/>
    </row>
    <row r="4756" spans="1:11" ht="15" customHeight="1">
      <c r="A4756" s="90"/>
      <c r="B4756" s="90"/>
      <c r="C4756" s="90"/>
      <c r="D4756" s="90"/>
      <c r="E4756" s="18"/>
      <c r="F4756" s="18"/>
      <c r="G4756" s="92"/>
      <c r="H4756" s="18"/>
      <c r="I4756" s="18"/>
      <c r="J4756" s="92"/>
      <c r="K4756" s="92"/>
    </row>
    <row r="4757" spans="1:11" ht="15" customHeight="1">
      <c r="A4757" s="90"/>
      <c r="B4757" s="90"/>
      <c r="C4757" s="90"/>
      <c r="D4757" s="90"/>
      <c r="E4757" s="18"/>
      <c r="F4757" s="92"/>
      <c r="G4757" s="92"/>
      <c r="H4757" s="91"/>
      <c r="I4757" s="92"/>
      <c r="J4757" s="92"/>
      <c r="K4757" s="92"/>
    </row>
    <row r="4758" spans="1:11" ht="15" customHeight="1">
      <c r="A4758" s="90"/>
      <c r="B4758" s="90"/>
      <c r="C4758" s="90"/>
      <c r="D4758" s="90"/>
      <c r="E4758" s="18"/>
      <c r="F4758" s="18"/>
      <c r="G4758" s="92"/>
      <c r="H4758" s="18"/>
      <c r="I4758" s="18"/>
      <c r="J4758" s="92"/>
      <c r="K4758" s="92"/>
    </row>
    <row r="4759" spans="1:11" ht="15" customHeight="1">
      <c r="A4759" s="90"/>
      <c r="B4759" s="90"/>
      <c r="C4759" s="90"/>
      <c r="D4759" s="90"/>
      <c r="E4759" s="18"/>
      <c r="F4759" s="18"/>
      <c r="G4759" s="92"/>
      <c r="H4759" s="18"/>
      <c r="I4759" s="18"/>
      <c r="J4759" s="92"/>
      <c r="K4759" s="92"/>
    </row>
    <row r="4760" spans="1:11" ht="15" customHeight="1">
      <c r="A4760" s="90"/>
      <c r="B4760" s="90"/>
      <c r="C4760" s="90"/>
      <c r="D4760" s="90"/>
      <c r="E4760" s="18"/>
      <c r="F4760" s="18"/>
      <c r="G4760" s="92"/>
      <c r="H4760" s="18"/>
      <c r="I4760" s="18"/>
      <c r="J4760" s="92"/>
      <c r="K4760" s="92"/>
    </row>
    <row r="4761" spans="1:11" ht="15" customHeight="1">
      <c r="A4761" s="90"/>
      <c r="B4761" s="90"/>
      <c r="C4761" s="90"/>
      <c r="D4761" s="90"/>
      <c r="E4761" s="18"/>
      <c r="F4761" s="18"/>
      <c r="G4761" s="92"/>
      <c r="H4761" s="18"/>
      <c r="I4761" s="18"/>
      <c r="J4761" s="92"/>
      <c r="K4761" s="92"/>
    </row>
    <row r="4762" spans="1:11" ht="15" customHeight="1">
      <c r="A4762" s="90"/>
      <c r="B4762" s="90"/>
      <c r="C4762" s="90"/>
      <c r="D4762" s="90"/>
      <c r="E4762" s="18"/>
      <c r="F4762" s="18"/>
      <c r="G4762" s="92"/>
      <c r="H4762" s="18"/>
      <c r="I4762" s="18"/>
      <c r="J4762" s="92"/>
      <c r="K4762" s="92"/>
    </row>
    <row r="4763" spans="1:11" ht="15" customHeight="1">
      <c r="A4763" s="90"/>
      <c r="B4763" s="90"/>
      <c r="C4763" s="90"/>
      <c r="D4763" s="90"/>
      <c r="E4763" s="18"/>
      <c r="F4763" s="18"/>
      <c r="G4763" s="92"/>
      <c r="H4763" s="18"/>
      <c r="I4763" s="18"/>
      <c r="J4763" s="92"/>
      <c r="K4763" s="92"/>
    </row>
    <row r="4764" spans="1:11" ht="15" customHeight="1">
      <c r="A4764" s="90"/>
      <c r="B4764" s="90"/>
      <c r="C4764" s="90"/>
      <c r="D4764" s="90"/>
      <c r="E4764" s="18"/>
      <c r="F4764" s="18"/>
      <c r="G4764" s="92"/>
      <c r="H4764" s="18"/>
      <c r="I4764" s="18"/>
      <c r="J4764" s="92"/>
      <c r="K4764" s="92"/>
    </row>
    <row r="4765" spans="1:11" ht="15" customHeight="1">
      <c r="A4765" s="90"/>
      <c r="B4765" s="90"/>
      <c r="C4765" s="90"/>
      <c r="D4765" s="90"/>
      <c r="E4765" s="18"/>
      <c r="F4765" s="18"/>
      <c r="G4765" s="92"/>
      <c r="H4765" s="18"/>
      <c r="I4765" s="18"/>
      <c r="J4765" s="92"/>
      <c r="K4765" s="92"/>
    </row>
    <row r="4766" spans="1:11" ht="15" customHeight="1">
      <c r="A4766" s="90"/>
      <c r="B4766" s="90"/>
      <c r="C4766" s="90"/>
      <c r="D4766" s="90"/>
      <c r="E4766" s="18"/>
      <c r="F4766" s="18"/>
      <c r="G4766" s="92"/>
      <c r="H4766" s="18"/>
      <c r="I4766" s="18"/>
      <c r="J4766" s="92"/>
      <c r="K4766" s="92"/>
    </row>
    <row r="4767" spans="1:11" ht="15" customHeight="1">
      <c r="A4767" s="90"/>
      <c r="B4767" s="90"/>
      <c r="C4767" s="90"/>
      <c r="D4767" s="90"/>
      <c r="E4767" s="18"/>
      <c r="F4767" s="92"/>
      <c r="G4767" s="92"/>
      <c r="H4767" s="91"/>
      <c r="I4767" s="92"/>
      <c r="J4767" s="92"/>
      <c r="K4767" s="92"/>
    </row>
    <row r="4768" spans="1:11" ht="15" customHeight="1">
      <c r="A4768" s="90"/>
      <c r="B4768" s="90"/>
      <c r="C4768" s="90"/>
      <c r="D4768" s="90"/>
      <c r="E4768" s="18"/>
      <c r="F4768" s="18"/>
      <c r="G4768" s="92"/>
      <c r="H4768" s="18"/>
      <c r="I4768" s="18"/>
      <c r="J4768" s="92"/>
      <c r="K4768" s="92"/>
    </row>
    <row r="4769" spans="1:11" ht="15" customHeight="1">
      <c r="A4769" s="90"/>
      <c r="B4769" s="90"/>
      <c r="C4769" s="90"/>
      <c r="D4769" s="90"/>
      <c r="E4769" s="18"/>
      <c r="F4769" s="18"/>
      <c r="G4769" s="92"/>
      <c r="H4769" s="18"/>
      <c r="I4769" s="18"/>
      <c r="J4769" s="92"/>
      <c r="K4769" s="92"/>
    </row>
    <row r="4770" spans="1:11" ht="15" customHeight="1">
      <c r="A4770" s="90"/>
      <c r="B4770" s="90"/>
      <c r="C4770" s="90"/>
      <c r="D4770" s="90"/>
      <c r="E4770" s="18"/>
      <c r="F4770" s="18"/>
      <c r="G4770" s="92"/>
      <c r="H4770" s="18"/>
      <c r="I4770" s="18"/>
      <c r="J4770" s="92"/>
      <c r="K4770" s="92"/>
    </row>
    <row r="4771" spans="1:11" ht="15" customHeight="1">
      <c r="A4771" s="90"/>
      <c r="B4771" s="90"/>
      <c r="C4771" s="90"/>
      <c r="D4771" s="90"/>
      <c r="E4771" s="18"/>
      <c r="F4771" s="18"/>
      <c r="G4771" s="92"/>
      <c r="H4771" s="18"/>
      <c r="I4771" s="18"/>
      <c r="J4771" s="92"/>
      <c r="K4771" s="92"/>
    </row>
    <row r="4772" spans="1:11" ht="15" customHeight="1">
      <c r="A4772" s="90"/>
      <c r="B4772" s="90"/>
      <c r="C4772" s="90"/>
      <c r="D4772" s="90"/>
      <c r="E4772" s="18"/>
      <c r="F4772" s="18"/>
      <c r="G4772" s="92"/>
      <c r="H4772" s="18"/>
      <c r="I4772" s="18"/>
      <c r="J4772" s="92"/>
      <c r="K4772" s="92"/>
    </row>
    <row r="4773" spans="1:11" ht="15" customHeight="1">
      <c r="A4773" s="90"/>
      <c r="B4773" s="90"/>
      <c r="C4773" s="90"/>
      <c r="D4773" s="90"/>
      <c r="E4773" s="18"/>
      <c r="F4773" s="18"/>
      <c r="G4773" s="92"/>
      <c r="H4773" s="18"/>
      <c r="I4773" s="18"/>
      <c r="J4773" s="92"/>
      <c r="K4773" s="92"/>
    </row>
    <row r="4774" spans="1:11" ht="15" customHeight="1">
      <c r="A4774" s="90"/>
      <c r="B4774" s="90"/>
      <c r="C4774" s="90"/>
      <c r="D4774" s="90"/>
      <c r="E4774" s="18"/>
      <c r="F4774" s="18"/>
      <c r="G4774" s="92"/>
      <c r="H4774" s="18"/>
      <c r="I4774" s="18"/>
      <c r="J4774" s="92"/>
      <c r="K4774" s="92"/>
    </row>
    <row r="4775" spans="1:11" ht="15" customHeight="1">
      <c r="A4775" s="90"/>
      <c r="B4775" s="90"/>
      <c r="C4775" s="90"/>
      <c r="D4775" s="90"/>
      <c r="E4775" s="18"/>
      <c r="F4775" s="18"/>
      <c r="G4775" s="92"/>
      <c r="H4775" s="18"/>
      <c r="I4775" s="18"/>
      <c r="J4775" s="92"/>
      <c r="K4775" s="92"/>
    </row>
    <row r="4776" spans="1:11" ht="15" customHeight="1">
      <c r="A4776" s="90"/>
      <c r="B4776" s="90"/>
      <c r="C4776" s="90"/>
      <c r="D4776" s="90"/>
      <c r="E4776" s="18"/>
      <c r="F4776" s="18"/>
      <c r="G4776" s="92"/>
      <c r="H4776" s="18"/>
      <c r="I4776" s="18"/>
      <c r="J4776" s="92"/>
      <c r="K4776" s="92"/>
    </row>
    <row r="4777" spans="1:11" ht="15" customHeight="1">
      <c r="A4777" s="90"/>
      <c r="B4777" s="90"/>
      <c r="C4777" s="90"/>
      <c r="D4777" s="90"/>
      <c r="E4777" s="18"/>
      <c r="F4777" s="92"/>
      <c r="G4777" s="92"/>
      <c r="H4777" s="91"/>
      <c r="I4777" s="92"/>
      <c r="J4777" s="92"/>
      <c r="K4777" s="92"/>
    </row>
    <row r="4778" spans="1:11" ht="15" customHeight="1">
      <c r="A4778" s="90"/>
      <c r="B4778" s="90"/>
      <c r="C4778" s="90"/>
      <c r="D4778" s="90"/>
      <c r="E4778" s="18"/>
      <c r="F4778" s="18"/>
      <c r="G4778" s="92"/>
      <c r="H4778" s="18"/>
      <c r="I4778" s="18"/>
      <c r="J4778" s="92"/>
      <c r="K4778" s="92"/>
    </row>
    <row r="4779" spans="1:11" ht="15" customHeight="1">
      <c r="A4779" s="90"/>
      <c r="B4779" s="90"/>
      <c r="C4779" s="90"/>
      <c r="D4779" s="90"/>
      <c r="E4779" s="18"/>
      <c r="F4779" s="18"/>
      <c r="G4779" s="92"/>
      <c r="H4779" s="18"/>
      <c r="I4779" s="18"/>
      <c r="J4779" s="92"/>
      <c r="K4779" s="92"/>
    </row>
    <row r="4780" spans="1:11" ht="15" customHeight="1">
      <c r="A4780" s="90"/>
      <c r="B4780" s="90"/>
      <c r="C4780" s="90"/>
      <c r="D4780" s="90"/>
      <c r="E4780" s="18"/>
      <c r="F4780" s="18"/>
      <c r="G4780" s="92"/>
      <c r="H4780" s="18"/>
      <c r="I4780" s="18"/>
      <c r="J4780" s="92"/>
      <c r="K4780" s="92"/>
    </row>
    <row r="4781" spans="1:11" ht="15" customHeight="1">
      <c r="A4781" s="90"/>
      <c r="B4781" s="90"/>
      <c r="C4781" s="90"/>
      <c r="D4781" s="90"/>
      <c r="E4781" s="18"/>
      <c r="F4781" s="18"/>
      <c r="G4781" s="92"/>
      <c r="H4781" s="18"/>
      <c r="I4781" s="18"/>
      <c r="J4781" s="92"/>
      <c r="K4781" s="92"/>
    </row>
    <row r="4782" spans="1:11" ht="15" customHeight="1">
      <c r="A4782" s="90"/>
      <c r="B4782" s="90"/>
      <c r="C4782" s="90"/>
      <c r="D4782" s="90"/>
      <c r="E4782" s="18"/>
      <c r="F4782" s="18"/>
      <c r="G4782" s="92"/>
      <c r="H4782" s="18"/>
      <c r="I4782" s="18"/>
      <c r="J4782" s="92"/>
      <c r="K4782" s="92"/>
    </row>
    <row r="4783" spans="1:11" ht="15" customHeight="1">
      <c r="A4783" s="90"/>
      <c r="B4783" s="90"/>
      <c r="C4783" s="90"/>
      <c r="D4783" s="90"/>
      <c r="E4783" s="18"/>
      <c r="F4783" s="18"/>
      <c r="G4783" s="92"/>
      <c r="H4783" s="18"/>
      <c r="I4783" s="18"/>
      <c r="J4783" s="92"/>
      <c r="K4783" s="92"/>
    </row>
    <row r="4784" spans="1:11" ht="15" customHeight="1">
      <c r="A4784" s="90"/>
      <c r="B4784" s="90"/>
      <c r="C4784" s="90"/>
      <c r="D4784" s="90"/>
      <c r="E4784" s="18"/>
      <c r="F4784" s="18"/>
      <c r="G4784" s="92"/>
      <c r="H4784" s="18"/>
      <c r="I4784" s="18"/>
      <c r="J4784" s="92"/>
      <c r="K4784" s="92"/>
    </row>
    <row r="4785" spans="1:11" ht="15" customHeight="1">
      <c r="A4785" s="90"/>
      <c r="B4785" s="90"/>
      <c r="C4785" s="90"/>
      <c r="D4785" s="90"/>
      <c r="E4785" s="18"/>
      <c r="F4785" s="18"/>
      <c r="G4785" s="92"/>
      <c r="H4785" s="18"/>
      <c r="I4785" s="18"/>
      <c r="J4785" s="92"/>
      <c r="K4785" s="92"/>
    </row>
    <row r="4786" spans="1:11" ht="15" customHeight="1">
      <c r="A4786" s="90"/>
      <c r="B4786" s="90"/>
      <c r="C4786" s="90"/>
      <c r="D4786" s="90"/>
      <c r="E4786" s="18"/>
      <c r="F4786" s="18"/>
      <c r="G4786" s="92"/>
      <c r="H4786" s="18"/>
      <c r="I4786" s="18"/>
      <c r="J4786" s="92"/>
      <c r="K4786" s="92"/>
    </row>
    <row r="4787" spans="1:11" ht="15" customHeight="1">
      <c r="A4787" s="90"/>
      <c r="B4787" s="90"/>
      <c r="C4787" s="90"/>
      <c r="D4787" s="90"/>
      <c r="E4787" s="18"/>
      <c r="F4787" s="92"/>
      <c r="G4787" s="92"/>
      <c r="H4787" s="91"/>
      <c r="I4787" s="92"/>
      <c r="J4787" s="92"/>
      <c r="K4787" s="92"/>
    </row>
    <row r="4788" spans="1:11" ht="15" customHeight="1">
      <c r="A4788" s="90"/>
      <c r="B4788" s="90"/>
      <c r="C4788" s="90"/>
      <c r="D4788" s="90"/>
      <c r="E4788" s="18"/>
      <c r="F4788" s="18"/>
      <c r="G4788" s="92"/>
      <c r="H4788" s="18"/>
      <c r="I4788" s="18"/>
      <c r="J4788" s="92"/>
      <c r="K4788" s="92"/>
    </row>
    <row r="4789" spans="1:11" ht="15" customHeight="1">
      <c r="A4789" s="90"/>
      <c r="B4789" s="90"/>
      <c r="C4789" s="90"/>
      <c r="D4789" s="90"/>
      <c r="E4789" s="18"/>
      <c r="F4789" s="18"/>
      <c r="G4789" s="92"/>
      <c r="H4789" s="18"/>
      <c r="I4789" s="18"/>
      <c r="J4789" s="92"/>
      <c r="K4789" s="92"/>
    </row>
    <row r="4790" spans="1:11" ht="15" customHeight="1">
      <c r="A4790" s="90"/>
      <c r="B4790" s="90"/>
      <c r="C4790" s="90"/>
      <c r="D4790" s="90"/>
      <c r="E4790" s="18"/>
      <c r="F4790" s="18"/>
      <c r="G4790" s="92"/>
      <c r="H4790" s="18"/>
      <c r="I4790" s="18"/>
      <c r="J4790" s="92"/>
      <c r="K4790" s="92"/>
    </row>
    <row r="4791" spans="1:11" ht="15" customHeight="1">
      <c r="A4791" s="90"/>
      <c r="B4791" s="90"/>
      <c r="C4791" s="90"/>
      <c r="D4791" s="90"/>
      <c r="E4791" s="18"/>
      <c r="F4791" s="18"/>
      <c r="G4791" s="92"/>
      <c r="H4791" s="18"/>
      <c r="I4791" s="18"/>
      <c r="J4791" s="92"/>
      <c r="K4791" s="92"/>
    </row>
    <row r="4792" spans="1:11" ht="15" customHeight="1">
      <c r="A4792" s="90"/>
      <c r="B4792" s="90"/>
      <c r="C4792" s="90"/>
      <c r="D4792" s="90"/>
      <c r="E4792" s="18"/>
      <c r="F4792" s="18"/>
      <c r="G4792" s="92"/>
      <c r="H4792" s="18"/>
      <c r="I4792" s="18"/>
      <c r="J4792" s="92"/>
      <c r="K4792" s="92"/>
    </row>
    <row r="4793" spans="1:11" ht="15" customHeight="1">
      <c r="A4793" s="90"/>
      <c r="B4793" s="90"/>
      <c r="C4793" s="90"/>
      <c r="D4793" s="90"/>
      <c r="E4793" s="18"/>
      <c r="F4793" s="18"/>
      <c r="G4793" s="92"/>
      <c r="H4793" s="18"/>
      <c r="I4793" s="18"/>
      <c r="J4793" s="92"/>
      <c r="K4793" s="92"/>
    </row>
    <row r="4794" spans="1:11" ht="15" customHeight="1">
      <c r="A4794" s="90"/>
      <c r="B4794" s="90"/>
      <c r="C4794" s="90"/>
      <c r="D4794" s="90"/>
      <c r="E4794" s="18"/>
      <c r="F4794" s="18"/>
      <c r="G4794" s="92"/>
      <c r="H4794" s="18"/>
      <c r="I4794" s="18"/>
      <c r="J4794" s="92"/>
      <c r="K4794" s="92"/>
    </row>
    <row r="4795" spans="1:11" ht="15" customHeight="1">
      <c r="A4795" s="90"/>
      <c r="B4795" s="90"/>
      <c r="C4795" s="90"/>
      <c r="D4795" s="90"/>
      <c r="E4795" s="18"/>
      <c r="F4795" s="18"/>
      <c r="G4795" s="92"/>
      <c r="H4795" s="18"/>
      <c r="I4795" s="18"/>
      <c r="J4795" s="92"/>
      <c r="K4795" s="92"/>
    </row>
    <row r="4796" spans="1:11" ht="15" customHeight="1">
      <c r="A4796" s="90"/>
      <c r="B4796" s="90"/>
      <c r="C4796" s="90"/>
      <c r="D4796" s="90"/>
      <c r="E4796" s="18"/>
      <c r="F4796" s="18"/>
      <c r="G4796" s="92"/>
      <c r="H4796" s="18"/>
      <c r="I4796" s="18"/>
      <c r="J4796" s="92"/>
      <c r="K4796" s="92"/>
    </row>
    <row r="4797" spans="1:11" ht="15" customHeight="1">
      <c r="A4797" s="90"/>
      <c r="B4797" s="90"/>
      <c r="C4797" s="90"/>
      <c r="D4797" s="90"/>
      <c r="E4797" s="18"/>
      <c r="F4797" s="92"/>
      <c r="G4797" s="92"/>
      <c r="H4797" s="91"/>
      <c r="I4797" s="92"/>
      <c r="J4797" s="92"/>
      <c r="K4797" s="92"/>
    </row>
    <row r="4798" spans="1:11" ht="15" customHeight="1">
      <c r="A4798" s="90"/>
      <c r="B4798" s="90"/>
      <c r="C4798" s="90"/>
      <c r="D4798" s="90"/>
      <c r="E4798" s="18"/>
      <c r="F4798" s="18"/>
      <c r="G4798" s="92"/>
      <c r="H4798" s="18"/>
      <c r="I4798" s="18"/>
      <c r="J4798" s="92"/>
      <c r="K4798" s="92"/>
    </row>
    <row r="4799" spans="1:11" ht="15" customHeight="1">
      <c r="A4799" s="90"/>
      <c r="B4799" s="90"/>
      <c r="C4799" s="90"/>
      <c r="D4799" s="90"/>
      <c r="E4799" s="18"/>
      <c r="F4799" s="18"/>
      <c r="G4799" s="92"/>
      <c r="H4799" s="18"/>
      <c r="I4799" s="18"/>
      <c r="J4799" s="92"/>
      <c r="K4799" s="92"/>
    </row>
    <row r="4800" spans="1:11" ht="15" customHeight="1">
      <c r="A4800" s="90"/>
      <c r="B4800" s="90"/>
      <c r="C4800" s="90"/>
      <c r="D4800" s="90"/>
      <c r="E4800" s="18"/>
      <c r="F4800" s="18"/>
      <c r="G4800" s="92"/>
      <c r="H4800" s="18"/>
      <c r="I4800" s="18"/>
      <c r="J4800" s="92"/>
      <c r="K4800" s="92"/>
    </row>
    <row r="4801" spans="1:11" ht="15" customHeight="1">
      <c r="A4801" s="90"/>
      <c r="B4801" s="90"/>
      <c r="C4801" s="90"/>
      <c r="D4801" s="90"/>
      <c r="E4801" s="18"/>
      <c r="F4801" s="18"/>
      <c r="G4801" s="92"/>
      <c r="H4801" s="18"/>
      <c r="I4801" s="18"/>
      <c r="J4801" s="92"/>
      <c r="K4801" s="92"/>
    </row>
    <row r="4802" spans="1:11" ht="15" customHeight="1">
      <c r="A4802" s="90"/>
      <c r="B4802" s="90"/>
      <c r="C4802" s="90"/>
      <c r="D4802" s="90"/>
      <c r="E4802" s="18"/>
      <c r="F4802" s="18"/>
      <c r="G4802" s="92"/>
      <c r="H4802" s="18"/>
      <c r="I4802" s="18"/>
      <c r="J4802" s="92"/>
      <c r="K4802" s="92"/>
    </row>
    <row r="4803" spans="1:11" ht="15" customHeight="1">
      <c r="A4803" s="90"/>
      <c r="B4803" s="90"/>
      <c r="C4803" s="90"/>
      <c r="D4803" s="90"/>
      <c r="E4803" s="18"/>
      <c r="F4803" s="18"/>
      <c r="G4803" s="92"/>
      <c r="H4803" s="18"/>
      <c r="I4803" s="18"/>
      <c r="J4803" s="92"/>
      <c r="K4803" s="92"/>
    </row>
    <row r="4804" spans="1:11" ht="15" customHeight="1">
      <c r="A4804" s="90"/>
      <c r="B4804" s="90"/>
      <c r="C4804" s="90"/>
      <c r="D4804" s="90"/>
      <c r="E4804" s="18"/>
      <c r="F4804" s="18"/>
      <c r="G4804" s="92"/>
      <c r="H4804" s="18"/>
      <c r="I4804" s="18"/>
      <c r="J4804" s="92"/>
      <c r="K4804" s="92"/>
    </row>
    <row r="4805" spans="1:11" ht="15" customHeight="1">
      <c r="A4805" s="90"/>
      <c r="B4805" s="90"/>
      <c r="C4805" s="90"/>
      <c r="D4805" s="90"/>
      <c r="E4805" s="18"/>
      <c r="F4805" s="18"/>
      <c r="G4805" s="92"/>
      <c r="H4805" s="18"/>
      <c r="I4805" s="18"/>
      <c r="J4805" s="92"/>
      <c r="K4805" s="92"/>
    </row>
    <row r="4806" spans="1:11" ht="15" customHeight="1">
      <c r="A4806" s="90"/>
      <c r="B4806" s="90"/>
      <c r="C4806" s="90"/>
      <c r="D4806" s="90"/>
      <c r="E4806" s="18"/>
      <c r="F4806" s="18"/>
      <c r="G4806" s="92"/>
      <c r="H4806" s="18"/>
      <c r="I4806" s="18"/>
      <c r="J4806" s="92"/>
      <c r="K4806" s="92"/>
    </row>
    <row r="4807" spans="1:11" ht="15" customHeight="1">
      <c r="A4807" s="90"/>
      <c r="B4807" s="90"/>
      <c r="C4807" s="90"/>
      <c r="D4807" s="90"/>
      <c r="E4807" s="18"/>
      <c r="F4807" s="92"/>
      <c r="G4807" s="92"/>
      <c r="H4807" s="91"/>
      <c r="I4807" s="92"/>
      <c r="J4807" s="92"/>
      <c r="K4807" s="92"/>
    </row>
    <row r="4808" spans="1:11" ht="15" customHeight="1">
      <c r="A4808" s="90"/>
      <c r="B4808" s="90"/>
      <c r="C4808" s="90"/>
      <c r="D4808" s="90"/>
      <c r="E4808" s="18"/>
      <c r="F4808" s="18"/>
      <c r="G4808" s="92"/>
      <c r="H4808" s="18"/>
      <c r="I4808" s="18"/>
      <c r="J4808" s="92"/>
      <c r="K4808" s="92"/>
    </row>
    <row r="4809" spans="1:11" ht="15" customHeight="1">
      <c r="A4809" s="90"/>
      <c r="B4809" s="90"/>
      <c r="C4809" s="90"/>
      <c r="D4809" s="90"/>
      <c r="E4809" s="18"/>
      <c r="F4809" s="18"/>
      <c r="G4809" s="92"/>
      <c r="H4809" s="18"/>
      <c r="I4809" s="18"/>
      <c r="J4809" s="92"/>
      <c r="K4809" s="92"/>
    </row>
    <row r="4810" spans="1:11" ht="15" customHeight="1">
      <c r="A4810" s="90"/>
      <c r="B4810" s="90"/>
      <c r="C4810" s="90"/>
      <c r="D4810" s="90"/>
      <c r="E4810" s="18"/>
      <c r="F4810" s="18"/>
      <c r="G4810" s="92"/>
      <c r="H4810" s="18"/>
      <c r="I4810" s="18"/>
      <c r="J4810" s="92"/>
      <c r="K4810" s="92"/>
    </row>
    <row r="4811" spans="1:11" ht="15" customHeight="1">
      <c r="A4811" s="90"/>
      <c r="B4811" s="90"/>
      <c r="C4811" s="90"/>
      <c r="D4811" s="90"/>
      <c r="E4811" s="18"/>
      <c r="F4811" s="18"/>
      <c r="G4811" s="92"/>
      <c r="H4811" s="18"/>
      <c r="I4811" s="18"/>
      <c r="J4811" s="92"/>
      <c r="K4811" s="92"/>
    </row>
    <row r="4812" spans="1:11" ht="15" customHeight="1">
      <c r="A4812" s="90"/>
      <c r="B4812" s="90"/>
      <c r="C4812" s="90"/>
      <c r="D4812" s="90"/>
      <c r="E4812" s="18"/>
      <c r="F4812" s="18"/>
      <c r="G4812" s="92"/>
      <c r="H4812" s="18"/>
      <c r="I4812" s="18"/>
      <c r="J4812" s="92"/>
      <c r="K4812" s="92"/>
    </row>
    <row r="4813" spans="1:11" ht="15" customHeight="1">
      <c r="A4813" s="90"/>
      <c r="B4813" s="90"/>
      <c r="C4813" s="90"/>
      <c r="D4813" s="90"/>
      <c r="E4813" s="18"/>
      <c r="F4813" s="18"/>
      <c r="G4813" s="92"/>
      <c r="H4813" s="18"/>
      <c r="I4813" s="18"/>
      <c r="J4813" s="92"/>
      <c r="K4813" s="92"/>
    </row>
    <row r="4814" spans="1:11" ht="15" customHeight="1">
      <c r="A4814" s="90"/>
      <c r="B4814" s="90"/>
      <c r="C4814" s="90"/>
      <c r="D4814" s="90"/>
      <c r="E4814" s="18"/>
      <c r="F4814" s="18"/>
      <c r="G4814" s="92"/>
      <c r="H4814" s="18"/>
      <c r="I4814" s="18"/>
      <c r="J4814" s="92"/>
      <c r="K4814" s="92"/>
    </row>
    <row r="4815" spans="1:11" ht="15" customHeight="1">
      <c r="A4815" s="90"/>
      <c r="B4815" s="90"/>
      <c r="C4815" s="90"/>
      <c r="D4815" s="90"/>
      <c r="E4815" s="18"/>
      <c r="F4815" s="18"/>
      <c r="G4815" s="92"/>
      <c r="H4815" s="18"/>
      <c r="I4815" s="18"/>
      <c r="J4815" s="92"/>
      <c r="K4815" s="92"/>
    </row>
    <row r="4816" spans="1:11" ht="15" customHeight="1">
      <c r="A4816" s="90"/>
      <c r="B4816" s="90"/>
      <c r="C4816" s="90"/>
      <c r="D4816" s="90"/>
      <c r="E4816" s="18"/>
      <c r="F4816" s="18"/>
      <c r="G4816" s="92"/>
      <c r="H4816" s="18"/>
      <c r="I4816" s="18"/>
      <c r="J4816" s="92"/>
      <c r="K4816" s="92"/>
    </row>
    <row r="4817" spans="1:11" ht="15" customHeight="1">
      <c r="A4817" s="90"/>
      <c r="B4817" s="90"/>
      <c r="C4817" s="90"/>
      <c r="D4817" s="90"/>
      <c r="E4817" s="18"/>
      <c r="F4817" s="18"/>
      <c r="G4817" s="92"/>
      <c r="H4817" s="18"/>
      <c r="I4817" s="18"/>
      <c r="J4817" s="92"/>
      <c r="K4817" s="92"/>
    </row>
    <row r="4818" spans="1:11" ht="15" customHeight="1">
      <c r="A4818" s="90"/>
      <c r="B4818" s="90"/>
      <c r="C4818" s="90"/>
      <c r="D4818" s="90"/>
      <c r="E4818" s="18"/>
      <c r="F4818" s="18"/>
      <c r="G4818" s="92"/>
      <c r="H4818" s="18"/>
      <c r="I4818" s="18"/>
      <c r="J4818" s="92"/>
      <c r="K4818" s="92"/>
    </row>
    <row r="4819" spans="1:11" ht="15" customHeight="1">
      <c r="A4819" s="90"/>
      <c r="B4819" s="90"/>
      <c r="C4819" s="90"/>
      <c r="D4819" s="90"/>
      <c r="E4819" s="18"/>
      <c r="F4819" s="18"/>
      <c r="G4819" s="92"/>
      <c r="H4819" s="18"/>
      <c r="I4819" s="18"/>
      <c r="J4819" s="92"/>
      <c r="K4819" s="92"/>
    </row>
    <row r="4820" spans="1:11" ht="15" customHeight="1">
      <c r="A4820" s="90"/>
      <c r="B4820" s="90"/>
      <c r="C4820" s="90"/>
      <c r="D4820" s="90"/>
      <c r="E4820" s="18"/>
      <c r="F4820" s="18"/>
      <c r="G4820" s="92"/>
      <c r="H4820" s="18"/>
      <c r="I4820" s="18"/>
      <c r="J4820" s="92"/>
      <c r="K4820" s="92"/>
    </row>
    <row r="4821" spans="1:11" ht="15" customHeight="1">
      <c r="A4821" s="90"/>
      <c r="B4821" s="90"/>
      <c r="C4821" s="90"/>
      <c r="D4821" s="90"/>
      <c r="E4821" s="18"/>
      <c r="F4821" s="18"/>
      <c r="G4821" s="92"/>
      <c r="H4821" s="18"/>
      <c r="I4821" s="18"/>
      <c r="J4821" s="92"/>
      <c r="K4821" s="92"/>
    </row>
    <row r="4822" spans="1:11" ht="15" customHeight="1">
      <c r="A4822" s="90"/>
      <c r="B4822" s="90"/>
      <c r="C4822" s="90"/>
      <c r="D4822" s="90"/>
      <c r="E4822" s="18"/>
      <c r="F4822" s="18"/>
      <c r="G4822" s="92"/>
      <c r="H4822" s="18"/>
      <c r="I4822" s="18"/>
      <c r="J4822" s="92"/>
      <c r="K4822" s="92"/>
    </row>
    <row r="4823" spans="1:11" ht="15" customHeight="1">
      <c r="A4823" s="90"/>
      <c r="B4823" s="90"/>
      <c r="C4823" s="90"/>
      <c r="D4823" s="90"/>
      <c r="E4823" s="91"/>
      <c r="F4823" s="92"/>
      <c r="G4823" s="92"/>
      <c r="H4823" s="18"/>
      <c r="I4823" s="92"/>
      <c r="J4823" s="92"/>
      <c r="K4823" s="92"/>
    </row>
    <row r="4824" spans="1:11" ht="15" customHeight="1">
      <c r="A4824" s="90"/>
      <c r="B4824" s="90"/>
      <c r="C4824" s="90"/>
      <c r="D4824" s="90"/>
      <c r="E4824" s="18"/>
      <c r="F4824" s="18"/>
      <c r="G4824" s="92"/>
      <c r="H4824" s="18"/>
      <c r="I4824" s="18"/>
      <c r="J4824" s="92"/>
      <c r="K4824" s="92"/>
    </row>
    <row r="4825" spans="1:11" ht="15" customHeight="1">
      <c r="A4825" s="90"/>
      <c r="B4825" s="90"/>
      <c r="C4825" s="90"/>
      <c r="D4825" s="90"/>
      <c r="E4825" s="18"/>
      <c r="F4825" s="18"/>
      <c r="G4825" s="92"/>
      <c r="H4825" s="18"/>
      <c r="I4825" s="18"/>
      <c r="J4825" s="92"/>
      <c r="K4825" s="92"/>
    </row>
    <row r="4826" spans="1:11" ht="15" customHeight="1">
      <c r="A4826" s="90"/>
      <c r="B4826" s="90"/>
      <c r="C4826" s="90"/>
      <c r="D4826" s="90"/>
      <c r="E4826" s="18"/>
      <c r="F4826" s="18"/>
      <c r="G4826" s="92"/>
      <c r="H4826" s="18"/>
      <c r="I4826" s="18"/>
      <c r="J4826" s="92"/>
      <c r="K4826" s="92"/>
    </row>
    <row r="4827" spans="1:11" ht="15" customHeight="1">
      <c r="A4827" s="90"/>
      <c r="B4827" s="90"/>
      <c r="C4827" s="90"/>
      <c r="D4827" s="90"/>
      <c r="E4827" s="18"/>
      <c r="F4827" s="18"/>
      <c r="G4827" s="92"/>
      <c r="H4827" s="18"/>
      <c r="I4827" s="18"/>
      <c r="J4827" s="92"/>
      <c r="K4827" s="92"/>
    </row>
    <row r="4828" spans="1:11" ht="15" customHeight="1">
      <c r="A4828" s="90"/>
      <c r="B4828" s="90"/>
      <c r="C4828" s="90"/>
      <c r="D4828" s="90"/>
      <c r="E4828" s="18"/>
      <c r="F4828" s="18"/>
      <c r="G4828" s="92"/>
      <c r="H4828" s="18"/>
      <c r="I4828" s="18"/>
      <c r="J4828" s="92"/>
      <c r="K4828" s="92"/>
    </row>
    <row r="4829" spans="1:11" ht="15" customHeight="1">
      <c r="A4829" s="90"/>
      <c r="B4829" s="90"/>
      <c r="C4829" s="90"/>
      <c r="D4829" s="90"/>
      <c r="E4829" s="18"/>
      <c r="F4829" s="18"/>
      <c r="G4829" s="92"/>
      <c r="H4829" s="18"/>
      <c r="I4829" s="18"/>
      <c r="J4829" s="92"/>
      <c r="K4829" s="92"/>
    </row>
    <row r="4830" spans="1:11" ht="15" customHeight="1">
      <c r="A4830" s="90"/>
      <c r="B4830" s="90"/>
      <c r="C4830" s="90"/>
      <c r="D4830" s="90"/>
      <c r="E4830" s="18"/>
      <c r="F4830" s="92"/>
      <c r="G4830" s="92"/>
      <c r="H4830" s="91"/>
      <c r="I4830" s="92"/>
      <c r="J4830" s="92"/>
      <c r="K4830" s="92"/>
    </row>
    <row r="4831" spans="1:11" ht="15" customHeight="1">
      <c r="A4831" s="90"/>
      <c r="B4831" s="90"/>
      <c r="C4831" s="90"/>
      <c r="D4831" s="90"/>
      <c r="E4831" s="18"/>
      <c r="F4831" s="18"/>
      <c r="G4831" s="92"/>
      <c r="H4831" s="18"/>
      <c r="I4831" s="18"/>
      <c r="J4831" s="92"/>
      <c r="K4831" s="92"/>
    </row>
    <row r="4832" spans="1:11" ht="15" customHeight="1">
      <c r="A4832" s="90"/>
      <c r="B4832" s="90"/>
      <c r="C4832" s="90"/>
      <c r="D4832" s="90"/>
      <c r="E4832" s="18"/>
      <c r="F4832" s="18"/>
      <c r="G4832" s="92"/>
      <c r="H4832" s="18"/>
      <c r="I4832" s="18"/>
      <c r="J4832" s="92"/>
      <c r="K4832" s="92"/>
    </row>
    <row r="4833" spans="1:11" ht="15" customHeight="1">
      <c r="A4833" s="90"/>
      <c r="B4833" s="90"/>
      <c r="C4833" s="90"/>
      <c r="D4833" s="90"/>
      <c r="E4833" s="18"/>
      <c r="F4833" s="18"/>
      <c r="G4833" s="92"/>
      <c r="H4833" s="18"/>
      <c r="I4833" s="18"/>
      <c r="J4833" s="92"/>
      <c r="K4833" s="92"/>
    </row>
    <row r="4834" spans="1:11" ht="15" customHeight="1">
      <c r="A4834" s="90"/>
      <c r="B4834" s="90"/>
      <c r="C4834" s="90"/>
      <c r="D4834" s="90"/>
      <c r="E4834" s="18"/>
      <c r="F4834" s="18"/>
      <c r="G4834" s="92"/>
      <c r="H4834" s="18"/>
      <c r="I4834" s="18"/>
      <c r="J4834" s="92"/>
      <c r="K4834" s="92"/>
    </row>
    <row r="4835" spans="1:11" ht="15" customHeight="1">
      <c r="A4835" s="90"/>
      <c r="B4835" s="90"/>
      <c r="C4835" s="90"/>
      <c r="D4835" s="90"/>
      <c r="E4835" s="18"/>
      <c r="F4835" s="92"/>
      <c r="G4835" s="92"/>
      <c r="H4835" s="91"/>
      <c r="I4835" s="92"/>
      <c r="J4835" s="92"/>
      <c r="K4835" s="92"/>
    </row>
    <row r="4836" spans="1:11" ht="15" customHeight="1">
      <c r="A4836" s="90"/>
      <c r="B4836" s="90"/>
      <c r="C4836" s="90"/>
      <c r="D4836" s="90"/>
      <c r="E4836" s="18"/>
      <c r="F4836" s="18"/>
      <c r="G4836" s="92"/>
      <c r="H4836" s="18"/>
      <c r="I4836" s="18"/>
      <c r="J4836" s="92"/>
      <c r="K4836" s="92"/>
    </row>
    <row r="4837" spans="1:11" ht="15" customHeight="1">
      <c r="A4837" s="90"/>
      <c r="B4837" s="90"/>
      <c r="C4837" s="90"/>
      <c r="D4837" s="90"/>
      <c r="E4837" s="18"/>
      <c r="F4837" s="18"/>
      <c r="G4837" s="92"/>
      <c r="H4837" s="18"/>
      <c r="I4837" s="18"/>
      <c r="J4837" s="92"/>
      <c r="K4837" s="92"/>
    </row>
    <row r="4838" spans="1:11" ht="15" customHeight="1">
      <c r="A4838" s="90"/>
      <c r="B4838" s="90"/>
      <c r="C4838" s="90"/>
      <c r="D4838" s="90"/>
      <c r="E4838" s="18"/>
      <c r="F4838" s="18"/>
      <c r="G4838" s="92"/>
      <c r="H4838" s="18"/>
      <c r="I4838" s="18"/>
      <c r="J4838" s="92"/>
      <c r="K4838" s="92"/>
    </row>
    <row r="4839" spans="1:11" ht="15" customHeight="1">
      <c r="A4839" s="90"/>
      <c r="B4839" s="90"/>
      <c r="C4839" s="90"/>
      <c r="D4839" s="90"/>
      <c r="E4839" s="18"/>
      <c r="F4839" s="18"/>
      <c r="G4839" s="92"/>
      <c r="H4839" s="18"/>
      <c r="I4839" s="18"/>
      <c r="J4839" s="92"/>
      <c r="K4839" s="92"/>
    </row>
    <row r="4840" spans="1:11" ht="15" customHeight="1">
      <c r="A4840" s="90"/>
      <c r="B4840" s="90"/>
      <c r="C4840" s="90"/>
      <c r="D4840" s="90"/>
      <c r="E4840" s="18"/>
      <c r="F4840" s="92"/>
      <c r="G4840" s="92"/>
      <c r="H4840" s="91"/>
      <c r="I4840" s="92"/>
      <c r="J4840" s="92"/>
      <c r="K4840" s="92"/>
    </row>
    <row r="4841" spans="1:11" ht="15" customHeight="1">
      <c r="A4841" s="90"/>
      <c r="B4841" s="90"/>
      <c r="C4841" s="90"/>
      <c r="D4841" s="90"/>
      <c r="E4841" s="18"/>
      <c r="F4841" s="18"/>
      <c r="G4841" s="92"/>
      <c r="H4841" s="18"/>
      <c r="I4841" s="18"/>
      <c r="J4841" s="92"/>
      <c r="K4841" s="92"/>
    </row>
    <row r="4842" spans="1:11" ht="15" customHeight="1">
      <c r="A4842" s="90"/>
      <c r="B4842" s="90"/>
      <c r="C4842" s="90"/>
      <c r="D4842" s="90"/>
      <c r="E4842" s="18"/>
      <c r="F4842" s="18"/>
      <c r="G4842" s="92"/>
      <c r="H4842" s="18"/>
      <c r="I4842" s="18"/>
      <c r="J4842" s="92"/>
      <c r="K4842" s="92"/>
    </row>
    <row r="4843" spans="1:11" ht="15" customHeight="1">
      <c r="A4843" s="90"/>
      <c r="B4843" s="90"/>
      <c r="C4843" s="90"/>
      <c r="D4843" s="90"/>
      <c r="E4843" s="18"/>
      <c r="F4843" s="18"/>
      <c r="G4843" s="92"/>
      <c r="H4843" s="18"/>
      <c r="I4843" s="18"/>
      <c r="J4843" s="92"/>
      <c r="K4843" s="92"/>
    </row>
    <row r="4844" spans="1:11" ht="15" customHeight="1">
      <c r="A4844" s="90"/>
      <c r="B4844" s="90"/>
      <c r="C4844" s="90"/>
      <c r="D4844" s="90"/>
      <c r="E4844" s="18"/>
      <c r="F4844" s="18"/>
      <c r="G4844" s="92"/>
      <c r="H4844" s="18"/>
      <c r="I4844" s="18"/>
      <c r="J4844" s="92"/>
      <c r="K4844" s="92"/>
    </row>
    <row r="4845" spans="1:11" ht="15" customHeight="1">
      <c r="A4845" s="90"/>
      <c r="B4845" s="90"/>
      <c r="C4845" s="90"/>
      <c r="D4845" s="90"/>
      <c r="E4845" s="18"/>
      <c r="F4845" s="18"/>
      <c r="G4845" s="92"/>
      <c r="H4845" s="18"/>
      <c r="I4845" s="18"/>
      <c r="J4845" s="92"/>
      <c r="K4845" s="92"/>
    </row>
    <row r="4846" spans="1:11" ht="15" customHeight="1">
      <c r="A4846" s="90"/>
      <c r="B4846" s="90"/>
      <c r="C4846" s="90"/>
      <c r="D4846" s="90"/>
      <c r="E4846" s="18"/>
      <c r="F4846" s="18"/>
      <c r="G4846" s="92"/>
      <c r="H4846" s="18"/>
      <c r="I4846" s="18"/>
      <c r="J4846" s="92"/>
      <c r="K4846" s="92"/>
    </row>
    <row r="4847" spans="1:11" ht="15" customHeight="1">
      <c r="A4847" s="90"/>
      <c r="B4847" s="90"/>
      <c r="C4847" s="90"/>
      <c r="D4847" s="90"/>
      <c r="E4847" s="18"/>
      <c r="F4847" s="18"/>
      <c r="G4847" s="92"/>
      <c r="H4847" s="18"/>
      <c r="I4847" s="18"/>
      <c r="J4847" s="92"/>
      <c r="K4847" s="92"/>
    </row>
    <row r="4848" spans="1:11" ht="15" customHeight="1">
      <c r="A4848" s="90"/>
      <c r="B4848" s="90"/>
      <c r="C4848" s="90"/>
      <c r="D4848" s="90"/>
      <c r="E4848" s="18"/>
      <c r="F4848" s="18"/>
      <c r="G4848" s="92"/>
      <c r="H4848" s="18"/>
      <c r="I4848" s="18"/>
      <c r="J4848" s="92"/>
      <c r="K4848" s="92"/>
    </row>
    <row r="4849" spans="1:11" ht="15" customHeight="1">
      <c r="A4849" s="90"/>
      <c r="B4849" s="90"/>
      <c r="C4849" s="90"/>
      <c r="D4849" s="90"/>
      <c r="E4849" s="18"/>
      <c r="F4849" s="18"/>
      <c r="G4849" s="92"/>
      <c r="H4849" s="18"/>
      <c r="I4849" s="18"/>
      <c r="J4849" s="92"/>
      <c r="K4849" s="92"/>
    </row>
    <row r="4850" spans="1:11" ht="15" customHeight="1">
      <c r="A4850" s="90"/>
      <c r="B4850" s="90"/>
      <c r="C4850" s="90"/>
      <c r="D4850" s="90"/>
      <c r="E4850" s="18"/>
      <c r="F4850" s="18"/>
      <c r="G4850" s="92"/>
      <c r="H4850" s="18"/>
      <c r="I4850" s="18"/>
      <c r="J4850" s="92"/>
      <c r="K4850" s="92"/>
    </row>
    <row r="4851" spans="1:11" ht="15" customHeight="1">
      <c r="A4851" s="90"/>
      <c r="B4851" s="90"/>
      <c r="C4851" s="90"/>
      <c r="D4851" s="90"/>
      <c r="E4851" s="18"/>
      <c r="F4851" s="18"/>
      <c r="G4851" s="92"/>
      <c r="H4851" s="18"/>
      <c r="I4851" s="18"/>
      <c r="J4851" s="92"/>
      <c r="K4851" s="92"/>
    </row>
    <row r="4852" spans="1:11" ht="15" customHeight="1">
      <c r="A4852" s="90"/>
      <c r="B4852" s="90"/>
      <c r="C4852" s="90"/>
      <c r="D4852" s="90"/>
      <c r="E4852" s="18"/>
      <c r="F4852" s="18"/>
      <c r="G4852" s="92"/>
      <c r="H4852" s="18"/>
      <c r="I4852" s="18"/>
      <c r="J4852" s="92"/>
      <c r="K4852" s="92"/>
    </row>
    <row r="4853" spans="1:11" ht="15" customHeight="1">
      <c r="A4853" s="90"/>
      <c r="B4853" s="90"/>
      <c r="C4853" s="90"/>
      <c r="D4853" s="90"/>
      <c r="E4853" s="18"/>
      <c r="F4853" s="18"/>
      <c r="G4853" s="92"/>
      <c r="H4853" s="18"/>
      <c r="I4853" s="18"/>
      <c r="J4853" s="92"/>
      <c r="K4853" s="92"/>
    </row>
    <row r="4854" spans="1:11" ht="15" customHeight="1">
      <c r="A4854" s="90"/>
      <c r="B4854" s="90"/>
      <c r="C4854" s="90"/>
      <c r="D4854" s="90"/>
      <c r="E4854" s="18"/>
      <c r="F4854" s="18"/>
      <c r="G4854" s="92"/>
      <c r="H4854" s="18"/>
      <c r="I4854" s="18"/>
      <c r="J4854" s="92"/>
      <c r="K4854" s="92"/>
    </row>
    <row r="4855" spans="1:11" ht="15" customHeight="1">
      <c r="A4855" s="90"/>
      <c r="B4855" s="90"/>
      <c r="C4855" s="90"/>
      <c r="D4855" s="90"/>
      <c r="E4855" s="18"/>
      <c r="F4855" s="18"/>
      <c r="G4855" s="92"/>
      <c r="H4855" s="18"/>
      <c r="I4855" s="18"/>
      <c r="J4855" s="92"/>
      <c r="K4855" s="92"/>
    </row>
    <row r="4856" spans="1:11" ht="15" customHeight="1">
      <c r="A4856" s="90"/>
      <c r="B4856" s="90"/>
      <c r="C4856" s="90"/>
      <c r="D4856" s="90"/>
      <c r="E4856" s="18"/>
      <c r="F4856" s="18"/>
      <c r="G4856" s="92"/>
      <c r="H4856" s="18"/>
      <c r="I4856" s="18"/>
      <c r="J4856" s="92"/>
      <c r="K4856" s="92"/>
    </row>
    <row r="4857" spans="1:11" ht="15" customHeight="1">
      <c r="A4857" s="90"/>
      <c r="B4857" s="90"/>
      <c r="C4857" s="90"/>
      <c r="D4857" s="90"/>
      <c r="E4857" s="18"/>
      <c r="F4857" s="18"/>
      <c r="G4857" s="92"/>
      <c r="H4857" s="18"/>
      <c r="I4857" s="18"/>
      <c r="J4857" s="92"/>
      <c r="K4857" s="92"/>
    </row>
    <row r="4858" spans="1:11" ht="15" customHeight="1">
      <c r="A4858" s="90"/>
      <c r="B4858" s="90"/>
      <c r="C4858" s="90"/>
      <c r="D4858" s="90"/>
      <c r="E4858" s="18"/>
      <c r="F4858" s="18"/>
      <c r="G4858" s="92"/>
      <c r="H4858" s="18"/>
      <c r="I4858" s="18"/>
      <c r="J4858" s="92"/>
      <c r="K4858" s="92"/>
    </row>
    <row r="4859" spans="1:11" ht="15" customHeight="1">
      <c r="A4859" s="90"/>
      <c r="B4859" s="90"/>
      <c r="C4859" s="90"/>
      <c r="D4859" s="90"/>
      <c r="E4859" s="18"/>
      <c r="F4859" s="18"/>
      <c r="G4859" s="92"/>
      <c r="H4859" s="18"/>
      <c r="I4859" s="18"/>
      <c r="J4859" s="92"/>
      <c r="K4859" s="92"/>
    </row>
    <row r="4860" spans="1:11" ht="15" customHeight="1">
      <c r="A4860" s="90"/>
      <c r="B4860" s="90"/>
      <c r="C4860" s="90"/>
      <c r="D4860" s="90"/>
      <c r="E4860" s="18"/>
      <c r="F4860" s="92"/>
      <c r="G4860" s="92"/>
      <c r="H4860" s="91"/>
      <c r="I4860" s="92"/>
      <c r="J4860" s="92"/>
      <c r="K4860" s="92"/>
    </row>
    <row r="4861" spans="1:11" ht="15" customHeight="1">
      <c r="A4861" s="90"/>
      <c r="B4861" s="90"/>
      <c r="C4861" s="90"/>
      <c r="D4861" s="90"/>
      <c r="E4861" s="18"/>
      <c r="F4861" s="18"/>
      <c r="G4861" s="92"/>
      <c r="H4861" s="18"/>
      <c r="I4861" s="18"/>
      <c r="J4861" s="92"/>
      <c r="K4861" s="92"/>
    </row>
    <row r="4862" spans="1:11" ht="15" customHeight="1">
      <c r="A4862" s="90"/>
      <c r="B4862" s="90"/>
      <c r="C4862" s="90"/>
      <c r="D4862" s="90"/>
      <c r="E4862" s="18"/>
      <c r="F4862" s="18"/>
      <c r="G4862" s="92"/>
      <c r="H4862" s="18"/>
      <c r="I4862" s="18"/>
      <c r="J4862" s="92"/>
      <c r="K4862" s="92"/>
    </row>
    <row r="4863" spans="1:11" ht="15" customHeight="1">
      <c r="A4863" s="90"/>
      <c r="B4863" s="90"/>
      <c r="C4863" s="90"/>
      <c r="D4863" s="90"/>
      <c r="E4863" s="18"/>
      <c r="F4863" s="18"/>
      <c r="G4863" s="92"/>
      <c r="H4863" s="18"/>
      <c r="I4863" s="18"/>
      <c r="J4863" s="92"/>
      <c r="K4863" s="92"/>
    </row>
    <row r="4864" spans="1:11" ht="15" customHeight="1">
      <c r="A4864" s="90"/>
      <c r="B4864" s="90"/>
      <c r="C4864" s="90"/>
      <c r="D4864" s="90"/>
      <c r="E4864" s="18"/>
      <c r="F4864" s="18"/>
      <c r="G4864" s="92"/>
      <c r="H4864" s="18"/>
      <c r="I4864" s="18"/>
      <c r="J4864" s="92"/>
      <c r="K4864" s="92"/>
    </row>
    <row r="4865" spans="1:11" ht="15" customHeight="1">
      <c r="A4865" s="90"/>
      <c r="B4865" s="90"/>
      <c r="C4865" s="90"/>
      <c r="D4865" s="90"/>
      <c r="E4865" s="18"/>
      <c r="F4865" s="18"/>
      <c r="G4865" s="92"/>
      <c r="H4865" s="18"/>
      <c r="I4865" s="18"/>
      <c r="J4865" s="92"/>
      <c r="K4865" s="92"/>
    </row>
    <row r="4866" spans="1:11" ht="15" customHeight="1">
      <c r="A4866" s="90"/>
      <c r="B4866" s="90"/>
      <c r="C4866" s="90"/>
      <c r="D4866" s="90"/>
      <c r="E4866" s="18"/>
      <c r="F4866" s="18"/>
      <c r="G4866" s="92"/>
      <c r="H4866" s="18"/>
      <c r="I4866" s="18"/>
      <c r="J4866" s="92"/>
      <c r="K4866" s="92"/>
    </row>
    <row r="4867" spans="1:11" ht="15" customHeight="1">
      <c r="A4867" s="90"/>
      <c r="B4867" s="90"/>
      <c r="C4867" s="90"/>
      <c r="D4867" s="90"/>
      <c r="E4867" s="18"/>
      <c r="F4867" s="18"/>
      <c r="G4867" s="92"/>
      <c r="H4867" s="18"/>
      <c r="I4867" s="18"/>
      <c r="J4867" s="92"/>
      <c r="K4867" s="92"/>
    </row>
    <row r="4868" spans="1:11" ht="15" customHeight="1">
      <c r="A4868" s="90"/>
      <c r="B4868" s="90"/>
      <c r="C4868" s="90"/>
      <c r="D4868" s="90"/>
      <c r="E4868" s="18"/>
      <c r="F4868" s="18"/>
      <c r="G4868" s="92"/>
      <c r="H4868" s="18"/>
      <c r="I4868" s="18"/>
      <c r="J4868" s="92"/>
      <c r="K4868" s="92"/>
    </row>
    <row r="4869" spans="1:11" ht="15" customHeight="1">
      <c r="A4869" s="90"/>
      <c r="B4869" s="90"/>
      <c r="C4869" s="90"/>
      <c r="D4869" s="90"/>
      <c r="E4869" s="18"/>
      <c r="F4869" s="18"/>
      <c r="G4869" s="92"/>
      <c r="H4869" s="18"/>
      <c r="I4869" s="18"/>
      <c r="J4869" s="92"/>
      <c r="K4869" s="92"/>
    </row>
    <row r="4870" spans="1:11" ht="15" customHeight="1">
      <c r="A4870" s="90"/>
      <c r="B4870" s="90"/>
      <c r="C4870" s="90"/>
      <c r="D4870" s="90"/>
      <c r="E4870" s="18"/>
      <c r="F4870" s="18"/>
      <c r="G4870" s="92"/>
      <c r="H4870" s="18"/>
      <c r="I4870" s="18"/>
      <c r="J4870" s="92"/>
      <c r="K4870" s="92"/>
    </row>
    <row r="4871" spans="1:11" ht="15" customHeight="1">
      <c r="A4871" s="90"/>
      <c r="B4871" s="90"/>
      <c r="C4871" s="90"/>
      <c r="D4871" s="90"/>
      <c r="E4871" s="18"/>
      <c r="F4871" s="18"/>
      <c r="G4871" s="92"/>
      <c r="H4871" s="18"/>
      <c r="I4871" s="18"/>
      <c r="J4871" s="92"/>
      <c r="K4871" s="92"/>
    </row>
    <row r="4872" spans="1:11" ht="15" customHeight="1">
      <c r="A4872" s="90"/>
      <c r="B4872" s="90"/>
      <c r="C4872" s="90"/>
      <c r="D4872" s="90"/>
      <c r="E4872" s="18"/>
      <c r="F4872" s="18"/>
      <c r="G4872" s="92"/>
      <c r="H4872" s="18"/>
      <c r="I4872" s="18"/>
      <c r="J4872" s="92"/>
      <c r="K4872" s="92"/>
    </row>
    <row r="4873" spans="1:11" ht="15" customHeight="1">
      <c r="A4873" s="90"/>
      <c r="B4873" s="90"/>
      <c r="C4873" s="90"/>
      <c r="D4873" s="90"/>
      <c r="E4873" s="18"/>
      <c r="F4873" s="18"/>
      <c r="G4873" s="92"/>
      <c r="H4873" s="18"/>
      <c r="I4873" s="18"/>
      <c r="J4873" s="92"/>
      <c r="K4873" s="92"/>
    </row>
    <row r="4874" spans="1:11" ht="15" customHeight="1">
      <c r="A4874" s="90"/>
      <c r="B4874" s="90"/>
      <c r="C4874" s="90"/>
      <c r="D4874" s="90"/>
      <c r="E4874" s="18"/>
      <c r="F4874" s="18"/>
      <c r="G4874" s="92"/>
      <c r="H4874" s="18"/>
      <c r="I4874" s="18"/>
      <c r="J4874" s="92"/>
      <c r="K4874" s="92"/>
    </row>
    <row r="4875" spans="1:11" ht="15" customHeight="1">
      <c r="A4875" s="90"/>
      <c r="B4875" s="90"/>
      <c r="C4875" s="90"/>
      <c r="D4875" s="90"/>
      <c r="E4875" s="18"/>
      <c r="F4875" s="18"/>
      <c r="G4875" s="92"/>
      <c r="H4875" s="18"/>
      <c r="I4875" s="18"/>
      <c r="J4875" s="92"/>
      <c r="K4875" s="92"/>
    </row>
    <row r="4876" spans="1:11" ht="15" customHeight="1">
      <c r="A4876" s="90"/>
      <c r="B4876" s="90"/>
      <c r="C4876" s="90"/>
      <c r="D4876" s="90"/>
      <c r="E4876" s="18"/>
      <c r="F4876" s="18"/>
      <c r="G4876" s="92"/>
      <c r="H4876" s="18"/>
      <c r="I4876" s="18"/>
      <c r="J4876" s="92"/>
      <c r="K4876" s="92"/>
    </row>
    <row r="4877" spans="1:11" ht="15" customHeight="1">
      <c r="A4877" s="90"/>
      <c r="B4877" s="90"/>
      <c r="C4877" s="90"/>
      <c r="D4877" s="90"/>
      <c r="E4877" s="18"/>
      <c r="F4877" s="18"/>
      <c r="G4877" s="92"/>
      <c r="H4877" s="18"/>
      <c r="I4877" s="18"/>
      <c r="J4877" s="92"/>
      <c r="K4877" s="92"/>
    </row>
    <row r="4878" spans="1:11" ht="15" customHeight="1">
      <c r="A4878" s="90"/>
      <c r="B4878" s="90"/>
      <c r="C4878" s="90"/>
      <c r="D4878" s="90"/>
      <c r="E4878" s="18"/>
      <c r="F4878" s="18"/>
      <c r="G4878" s="92"/>
      <c r="H4878" s="18"/>
      <c r="I4878" s="18"/>
      <c r="J4878" s="92"/>
      <c r="K4878" s="92"/>
    </row>
    <row r="4879" spans="1:11" ht="15" customHeight="1">
      <c r="A4879" s="90"/>
      <c r="B4879" s="90"/>
      <c r="C4879" s="90"/>
      <c r="D4879" s="90"/>
      <c r="E4879" s="18"/>
      <c r="F4879" s="18"/>
      <c r="G4879" s="92"/>
      <c r="H4879" s="18"/>
      <c r="I4879" s="18"/>
      <c r="J4879" s="92"/>
      <c r="K4879" s="92"/>
    </row>
    <row r="4880" spans="1:11" ht="15" customHeight="1">
      <c r="A4880" s="90"/>
      <c r="B4880" s="90"/>
      <c r="C4880" s="90"/>
      <c r="D4880" s="90"/>
      <c r="E4880" s="18"/>
      <c r="F4880" s="92"/>
      <c r="G4880" s="92"/>
      <c r="H4880" s="91"/>
      <c r="I4880" s="92"/>
      <c r="J4880" s="92"/>
      <c r="K4880" s="92"/>
    </row>
    <row r="4881" spans="1:11" ht="15" customHeight="1">
      <c r="A4881" s="90"/>
      <c r="B4881" s="90"/>
      <c r="C4881" s="90"/>
      <c r="D4881" s="90"/>
      <c r="E4881" s="18"/>
      <c r="F4881" s="18"/>
      <c r="G4881" s="92"/>
      <c r="H4881" s="18"/>
      <c r="I4881" s="18"/>
      <c r="J4881" s="92"/>
      <c r="K4881" s="92"/>
    </row>
    <row r="4882" spans="1:11" ht="15" customHeight="1">
      <c r="A4882" s="90"/>
      <c r="B4882" s="90"/>
      <c r="C4882" s="90"/>
      <c r="D4882" s="90"/>
      <c r="E4882" s="18"/>
      <c r="F4882" s="18"/>
      <c r="G4882" s="92"/>
      <c r="H4882" s="18"/>
      <c r="I4882" s="18"/>
      <c r="J4882" s="92"/>
      <c r="K4882" s="92"/>
    </row>
    <row r="4883" spans="1:11" ht="15" customHeight="1">
      <c r="A4883" s="90"/>
      <c r="B4883" s="90"/>
      <c r="C4883" s="90"/>
      <c r="D4883" s="90"/>
      <c r="E4883" s="18"/>
      <c r="F4883" s="18"/>
      <c r="G4883" s="92"/>
      <c r="H4883" s="18"/>
      <c r="I4883" s="18"/>
      <c r="J4883" s="92"/>
      <c r="K4883" s="92"/>
    </row>
    <row r="4884" spans="1:11" ht="15" customHeight="1">
      <c r="A4884" s="90"/>
      <c r="B4884" s="90"/>
      <c r="C4884" s="90"/>
      <c r="D4884" s="90"/>
      <c r="E4884" s="18"/>
      <c r="F4884" s="18"/>
      <c r="G4884" s="92"/>
      <c r="H4884" s="18"/>
      <c r="I4884" s="18"/>
      <c r="J4884" s="92"/>
      <c r="K4884" s="92"/>
    </row>
    <row r="4885" spans="1:11" ht="15" customHeight="1">
      <c r="A4885" s="90"/>
      <c r="B4885" s="90"/>
      <c r="C4885" s="90"/>
      <c r="D4885" s="90"/>
      <c r="E4885" s="18"/>
      <c r="F4885" s="92"/>
      <c r="G4885" s="92"/>
      <c r="H4885" s="91"/>
      <c r="I4885" s="92"/>
      <c r="J4885" s="92"/>
      <c r="K4885" s="92"/>
    </row>
    <row r="4886" spans="1:11" ht="15" customHeight="1">
      <c r="A4886" s="90"/>
      <c r="B4886" s="90"/>
      <c r="C4886" s="90"/>
      <c r="D4886" s="90"/>
      <c r="E4886" s="18"/>
      <c r="F4886" s="18"/>
      <c r="G4886" s="92"/>
      <c r="H4886" s="18"/>
      <c r="I4886" s="18"/>
      <c r="J4886" s="92"/>
      <c r="K4886" s="92"/>
    </row>
    <row r="4887" spans="1:11" ht="15" customHeight="1">
      <c r="A4887" s="90"/>
      <c r="B4887" s="90"/>
      <c r="C4887" s="90"/>
      <c r="D4887" s="90"/>
      <c r="E4887" s="18"/>
      <c r="F4887" s="18"/>
      <c r="G4887" s="92"/>
      <c r="H4887" s="18"/>
      <c r="I4887" s="18"/>
      <c r="J4887" s="92"/>
      <c r="K4887" s="92"/>
    </row>
    <row r="4888" spans="1:11" ht="15" customHeight="1">
      <c r="A4888" s="90"/>
      <c r="B4888" s="90"/>
      <c r="C4888" s="90"/>
      <c r="D4888" s="90"/>
      <c r="E4888" s="18"/>
      <c r="F4888" s="18"/>
      <c r="G4888" s="92"/>
      <c r="H4888" s="18"/>
      <c r="I4888" s="18"/>
      <c r="J4888" s="92"/>
      <c r="K4888" s="92"/>
    </row>
    <row r="4889" spans="1:11" ht="15" customHeight="1">
      <c r="A4889" s="90"/>
      <c r="B4889" s="90"/>
      <c r="C4889" s="90"/>
      <c r="D4889" s="90"/>
      <c r="E4889" s="18"/>
      <c r="F4889" s="18"/>
      <c r="G4889" s="92"/>
      <c r="H4889" s="18"/>
      <c r="I4889" s="18"/>
      <c r="J4889" s="92"/>
      <c r="K4889" s="92"/>
    </row>
    <row r="4890" spans="1:11" ht="15" customHeight="1">
      <c r="A4890" s="90"/>
      <c r="B4890" s="90"/>
      <c r="C4890" s="90"/>
      <c r="D4890" s="90"/>
      <c r="E4890" s="18"/>
      <c r="F4890" s="18"/>
      <c r="G4890" s="92"/>
      <c r="H4890" s="18"/>
      <c r="I4890" s="18"/>
      <c r="J4890" s="92"/>
      <c r="K4890" s="92"/>
    </row>
    <row r="4891" spans="1:11" ht="15" customHeight="1">
      <c r="A4891" s="90"/>
      <c r="B4891" s="90"/>
      <c r="C4891" s="90"/>
      <c r="D4891" s="90"/>
      <c r="E4891" s="18"/>
      <c r="F4891" s="18"/>
      <c r="G4891" s="92"/>
      <c r="H4891" s="18"/>
      <c r="I4891" s="18"/>
      <c r="J4891" s="92"/>
      <c r="K4891" s="92"/>
    </row>
    <row r="4892" spans="1:11" ht="15" customHeight="1">
      <c r="A4892" s="90"/>
      <c r="B4892" s="90"/>
      <c r="C4892" s="90"/>
      <c r="D4892" s="90"/>
      <c r="E4892" s="18"/>
      <c r="F4892" s="18"/>
      <c r="G4892" s="92"/>
      <c r="H4892" s="18"/>
      <c r="I4892" s="18"/>
      <c r="J4892" s="92"/>
      <c r="K4892" s="92"/>
    </row>
    <row r="4893" spans="1:11" ht="15" customHeight="1">
      <c r="A4893" s="90"/>
      <c r="B4893" s="90"/>
      <c r="C4893" s="90"/>
      <c r="D4893" s="90"/>
      <c r="E4893" s="18"/>
      <c r="F4893" s="18"/>
      <c r="G4893" s="92"/>
      <c r="H4893" s="18"/>
      <c r="I4893" s="18"/>
      <c r="J4893" s="92"/>
      <c r="K4893" s="92"/>
    </row>
    <row r="4894" spans="1:11" ht="15" customHeight="1">
      <c r="A4894" s="90"/>
      <c r="B4894" s="90"/>
      <c r="C4894" s="90"/>
      <c r="D4894" s="90"/>
      <c r="E4894" s="18"/>
      <c r="F4894" s="18"/>
      <c r="G4894" s="92"/>
      <c r="H4894" s="18"/>
      <c r="I4894" s="18"/>
      <c r="J4894" s="92"/>
      <c r="K4894" s="92"/>
    </row>
    <row r="4895" spans="1:11" ht="15" customHeight="1">
      <c r="A4895" s="90"/>
      <c r="B4895" s="90"/>
      <c r="C4895" s="90"/>
      <c r="D4895" s="90"/>
      <c r="E4895" s="18"/>
      <c r="F4895" s="18"/>
      <c r="G4895" s="92"/>
      <c r="H4895" s="18"/>
      <c r="I4895" s="18"/>
      <c r="J4895" s="92"/>
      <c r="K4895" s="92"/>
    </row>
    <row r="4896" spans="1:11" ht="15" customHeight="1">
      <c r="A4896" s="90"/>
      <c r="B4896" s="90"/>
      <c r="C4896" s="90"/>
      <c r="D4896" s="90"/>
      <c r="E4896" s="18"/>
      <c r="F4896" s="18"/>
      <c r="G4896" s="92"/>
      <c r="H4896" s="18"/>
      <c r="I4896" s="18"/>
      <c r="J4896" s="92"/>
      <c r="K4896" s="92"/>
    </row>
    <row r="4897" spans="1:11" ht="15" customHeight="1">
      <c r="A4897" s="90"/>
      <c r="B4897" s="90"/>
      <c r="C4897" s="90"/>
      <c r="D4897" s="90"/>
      <c r="E4897" s="18"/>
      <c r="F4897" s="18"/>
      <c r="G4897" s="92"/>
      <c r="H4897" s="18"/>
      <c r="I4897" s="18"/>
      <c r="J4897" s="92"/>
      <c r="K4897" s="92"/>
    </row>
    <row r="4898" spans="1:11" ht="15" customHeight="1">
      <c r="A4898" s="90"/>
      <c r="B4898" s="90"/>
      <c r="C4898" s="90"/>
      <c r="D4898" s="90"/>
      <c r="E4898" s="18"/>
      <c r="F4898" s="18"/>
      <c r="G4898" s="92"/>
      <c r="H4898" s="18"/>
      <c r="I4898" s="18"/>
      <c r="J4898" s="92"/>
      <c r="K4898" s="92"/>
    </row>
    <row r="4899" spans="1:11" ht="15" customHeight="1">
      <c r="A4899" s="90"/>
      <c r="B4899" s="90"/>
      <c r="C4899" s="90"/>
      <c r="D4899" s="90"/>
      <c r="E4899" s="18"/>
      <c r="F4899" s="18"/>
      <c r="G4899" s="92"/>
      <c r="H4899" s="18"/>
      <c r="I4899" s="18"/>
      <c r="J4899" s="92"/>
      <c r="K4899" s="92"/>
    </row>
    <row r="4900" spans="1:11" ht="15" customHeight="1">
      <c r="A4900" s="90"/>
      <c r="B4900" s="90"/>
      <c r="C4900" s="90"/>
      <c r="D4900" s="90"/>
      <c r="E4900" s="18"/>
      <c r="F4900" s="18"/>
      <c r="G4900" s="92"/>
      <c r="H4900" s="18"/>
      <c r="I4900" s="18"/>
      <c r="J4900" s="92"/>
      <c r="K4900" s="92"/>
    </row>
    <row r="4901" spans="1:11" ht="15" customHeight="1">
      <c r="A4901" s="90"/>
      <c r="B4901" s="90"/>
      <c r="C4901" s="90"/>
      <c r="D4901" s="90"/>
      <c r="E4901" s="18"/>
      <c r="F4901" s="18"/>
      <c r="G4901" s="92"/>
      <c r="H4901" s="18"/>
      <c r="I4901" s="18"/>
      <c r="J4901" s="92"/>
      <c r="K4901" s="92"/>
    </row>
    <row r="4902" spans="1:11" ht="15" customHeight="1">
      <c r="A4902" s="90"/>
      <c r="B4902" s="90"/>
      <c r="C4902" s="90"/>
      <c r="D4902" s="90"/>
      <c r="E4902" s="18"/>
      <c r="F4902" s="18"/>
      <c r="G4902" s="92"/>
      <c r="H4902" s="18"/>
      <c r="I4902" s="18"/>
      <c r="J4902" s="92"/>
      <c r="K4902" s="92"/>
    </row>
    <row r="4903" spans="1:11" ht="15" customHeight="1">
      <c r="A4903" s="90"/>
      <c r="B4903" s="90"/>
      <c r="C4903" s="90"/>
      <c r="D4903" s="90"/>
      <c r="E4903" s="18"/>
      <c r="F4903" s="18"/>
      <c r="G4903" s="92"/>
      <c r="H4903" s="18"/>
      <c r="I4903" s="18"/>
      <c r="J4903" s="92"/>
      <c r="K4903" s="92"/>
    </row>
    <row r="4904" spans="1:11" ht="15" customHeight="1">
      <c r="A4904" s="90"/>
      <c r="B4904" s="90"/>
      <c r="C4904" s="90"/>
      <c r="D4904" s="90"/>
      <c r="E4904" s="18"/>
      <c r="F4904" s="18"/>
      <c r="G4904" s="92"/>
      <c r="H4904" s="18"/>
      <c r="I4904" s="18"/>
      <c r="J4904" s="92"/>
      <c r="K4904" s="92"/>
    </row>
    <row r="4905" spans="1:11" ht="15" customHeight="1">
      <c r="A4905" s="90"/>
      <c r="B4905" s="90"/>
      <c r="C4905" s="90"/>
      <c r="D4905" s="90"/>
      <c r="E4905" s="18"/>
      <c r="F4905" s="92"/>
      <c r="G4905" s="92"/>
      <c r="H4905" s="91"/>
      <c r="I4905" s="92"/>
      <c r="J4905" s="92"/>
      <c r="K4905" s="92"/>
    </row>
    <row r="4906" spans="1:11" ht="15" customHeight="1">
      <c r="A4906" s="90"/>
      <c r="B4906" s="90"/>
      <c r="C4906" s="90"/>
      <c r="D4906" s="90"/>
      <c r="E4906" s="18"/>
      <c r="F4906" s="18"/>
      <c r="G4906" s="92"/>
      <c r="H4906" s="18"/>
      <c r="I4906" s="18"/>
      <c r="J4906" s="92"/>
      <c r="K4906" s="92"/>
    </row>
    <row r="4907" spans="1:11" ht="15" customHeight="1">
      <c r="A4907" s="90"/>
      <c r="B4907" s="90"/>
      <c r="C4907" s="90"/>
      <c r="D4907" s="90"/>
      <c r="E4907" s="18"/>
      <c r="F4907" s="18"/>
      <c r="G4907" s="92"/>
      <c r="H4907" s="18"/>
      <c r="I4907" s="18"/>
      <c r="J4907" s="92"/>
      <c r="K4907" s="92"/>
    </row>
    <row r="4908" spans="1:11" ht="15" customHeight="1">
      <c r="A4908" s="90"/>
      <c r="B4908" s="90"/>
      <c r="C4908" s="90"/>
      <c r="D4908" s="90"/>
      <c r="E4908" s="18"/>
      <c r="F4908" s="18"/>
      <c r="G4908" s="92"/>
      <c r="H4908" s="18"/>
      <c r="I4908" s="18"/>
      <c r="J4908" s="92"/>
      <c r="K4908" s="92"/>
    </row>
    <row r="4909" spans="1:11" ht="15" customHeight="1">
      <c r="A4909" s="90"/>
      <c r="B4909" s="90"/>
      <c r="C4909" s="90"/>
      <c r="D4909" s="90"/>
      <c r="E4909" s="18"/>
      <c r="F4909" s="18"/>
      <c r="G4909" s="92"/>
      <c r="H4909" s="18"/>
      <c r="I4909" s="18"/>
      <c r="J4909" s="92"/>
      <c r="K4909" s="92"/>
    </row>
    <row r="4910" spans="1:11" ht="15" customHeight="1">
      <c r="A4910" s="90"/>
      <c r="B4910" s="90"/>
      <c r="C4910" s="90"/>
      <c r="D4910" s="90"/>
      <c r="E4910" s="18"/>
      <c r="F4910" s="18"/>
      <c r="G4910" s="92"/>
      <c r="H4910" s="18"/>
      <c r="I4910" s="18"/>
      <c r="J4910" s="92"/>
      <c r="K4910" s="92"/>
    </row>
    <row r="4911" spans="1:11" ht="15" customHeight="1">
      <c r="A4911" s="90"/>
      <c r="B4911" s="90"/>
      <c r="C4911" s="90"/>
      <c r="D4911" s="90"/>
      <c r="E4911" s="18"/>
      <c r="F4911" s="18"/>
      <c r="G4911" s="92"/>
      <c r="H4911" s="18"/>
      <c r="I4911" s="18"/>
      <c r="J4911" s="92"/>
      <c r="K4911" s="92"/>
    </row>
    <row r="4912" spans="1:11" ht="15" customHeight="1">
      <c r="A4912" s="90"/>
      <c r="B4912" s="90"/>
      <c r="C4912" s="90"/>
      <c r="D4912" s="90"/>
      <c r="E4912" s="18"/>
      <c r="F4912" s="18"/>
      <c r="G4912" s="92"/>
      <c r="H4912" s="18"/>
      <c r="I4912" s="18"/>
      <c r="J4912" s="92"/>
      <c r="K4912" s="92"/>
    </row>
    <row r="4913" spans="1:11" ht="15" customHeight="1">
      <c r="A4913" s="90"/>
      <c r="B4913" s="90"/>
      <c r="C4913" s="90"/>
      <c r="D4913" s="90"/>
      <c r="E4913" s="18"/>
      <c r="F4913" s="18"/>
      <c r="G4913" s="92"/>
      <c r="H4913" s="18"/>
      <c r="I4913" s="18"/>
      <c r="J4913" s="92"/>
      <c r="K4913" s="92"/>
    </row>
    <row r="4914" spans="1:11" ht="15" customHeight="1">
      <c r="A4914" s="90"/>
      <c r="B4914" s="90"/>
      <c r="C4914" s="90"/>
      <c r="D4914" s="90"/>
      <c r="E4914" s="18"/>
      <c r="F4914" s="18"/>
      <c r="G4914" s="92"/>
      <c r="H4914" s="18"/>
      <c r="I4914" s="18"/>
      <c r="J4914" s="92"/>
      <c r="K4914" s="92"/>
    </row>
    <row r="4915" spans="1:11" ht="15" customHeight="1">
      <c r="A4915" s="90"/>
      <c r="B4915" s="90"/>
      <c r="C4915" s="90"/>
      <c r="D4915" s="90"/>
      <c r="E4915" s="18"/>
      <c r="F4915" s="18"/>
      <c r="G4915" s="92"/>
      <c r="H4915" s="18"/>
      <c r="I4915" s="18"/>
      <c r="J4915" s="92"/>
      <c r="K4915" s="92"/>
    </row>
    <row r="4916" spans="1:11" ht="15" customHeight="1">
      <c r="A4916" s="90"/>
      <c r="B4916" s="90"/>
      <c r="C4916" s="90"/>
      <c r="D4916" s="90"/>
      <c r="E4916" s="18"/>
      <c r="F4916" s="18"/>
      <c r="G4916" s="92"/>
      <c r="H4916" s="18"/>
      <c r="I4916" s="18"/>
      <c r="J4916" s="92"/>
      <c r="K4916" s="92"/>
    </row>
    <row r="4917" spans="1:11" ht="15" customHeight="1">
      <c r="A4917" s="90"/>
      <c r="B4917" s="90"/>
      <c r="C4917" s="90"/>
      <c r="D4917" s="90"/>
      <c r="E4917" s="18"/>
      <c r="F4917" s="18"/>
      <c r="G4917" s="92"/>
      <c r="H4917" s="18"/>
      <c r="I4917" s="18"/>
      <c r="J4917" s="92"/>
      <c r="K4917" s="92"/>
    </row>
    <row r="4918" spans="1:11" ht="15" customHeight="1">
      <c r="A4918" s="90"/>
      <c r="B4918" s="90"/>
      <c r="C4918" s="90"/>
      <c r="D4918" s="90"/>
      <c r="E4918" s="18"/>
      <c r="F4918" s="18"/>
      <c r="G4918" s="92"/>
      <c r="H4918" s="18"/>
      <c r="I4918" s="18"/>
      <c r="J4918" s="92"/>
      <c r="K4918" s="92"/>
    </row>
    <row r="4919" spans="1:11" ht="15" customHeight="1">
      <c r="A4919" s="90"/>
      <c r="B4919" s="90"/>
      <c r="C4919" s="90"/>
      <c r="D4919" s="90"/>
      <c r="E4919" s="18"/>
      <c r="F4919" s="18"/>
      <c r="G4919" s="92"/>
      <c r="H4919" s="18"/>
      <c r="I4919" s="18"/>
      <c r="J4919" s="92"/>
      <c r="K4919" s="92"/>
    </row>
    <row r="4920" spans="1:11" ht="15" customHeight="1">
      <c r="A4920" s="90"/>
      <c r="B4920" s="90"/>
      <c r="C4920" s="90"/>
      <c r="D4920" s="90"/>
      <c r="E4920" s="18"/>
      <c r="F4920" s="18"/>
      <c r="G4920" s="92"/>
      <c r="H4920" s="18"/>
      <c r="I4920" s="18"/>
      <c r="J4920" s="92"/>
      <c r="K4920" s="92"/>
    </row>
    <row r="4921" spans="1:11" ht="15" customHeight="1">
      <c r="A4921" s="90"/>
      <c r="B4921" s="90"/>
      <c r="C4921" s="90"/>
      <c r="D4921" s="90"/>
      <c r="E4921" s="18"/>
      <c r="F4921" s="18"/>
      <c r="G4921" s="92"/>
      <c r="H4921" s="18"/>
      <c r="I4921" s="18"/>
      <c r="J4921" s="92"/>
      <c r="K4921" s="92"/>
    </row>
    <row r="4922" spans="1:11" ht="15" customHeight="1">
      <c r="A4922" s="90"/>
      <c r="B4922" s="90"/>
      <c r="C4922" s="90"/>
      <c r="D4922" s="90"/>
      <c r="E4922" s="18"/>
      <c r="F4922" s="18"/>
      <c r="G4922" s="92"/>
      <c r="H4922" s="18"/>
      <c r="I4922" s="18"/>
      <c r="J4922" s="92"/>
      <c r="K4922" s="92"/>
    </row>
    <row r="4923" spans="1:11" ht="15" customHeight="1">
      <c r="A4923" s="90"/>
      <c r="B4923" s="90"/>
      <c r="C4923" s="90"/>
      <c r="D4923" s="90"/>
      <c r="E4923" s="18"/>
      <c r="F4923" s="18"/>
      <c r="G4923" s="92"/>
      <c r="H4923" s="18"/>
      <c r="I4923" s="18"/>
      <c r="J4923" s="92"/>
      <c r="K4923" s="92"/>
    </row>
    <row r="4924" spans="1:11" ht="15" customHeight="1">
      <c r="A4924" s="90"/>
      <c r="B4924" s="90"/>
      <c r="C4924" s="90"/>
      <c r="D4924" s="90"/>
      <c r="E4924" s="18"/>
      <c r="F4924" s="18"/>
      <c r="G4924" s="92"/>
      <c r="H4924" s="18"/>
      <c r="I4924" s="18"/>
      <c r="J4924" s="92"/>
      <c r="K4924" s="92"/>
    </row>
    <row r="4925" spans="1:11" ht="15" customHeight="1">
      <c r="A4925" s="90"/>
      <c r="B4925" s="90"/>
      <c r="C4925" s="90"/>
      <c r="D4925" s="90"/>
      <c r="E4925" s="18"/>
      <c r="F4925" s="18"/>
      <c r="G4925" s="92"/>
      <c r="H4925" s="18"/>
      <c r="I4925" s="18"/>
      <c r="J4925" s="92"/>
      <c r="K4925" s="92"/>
    </row>
    <row r="4926" spans="1:11" ht="15" customHeight="1">
      <c r="A4926" s="90"/>
      <c r="B4926" s="90"/>
      <c r="C4926" s="90"/>
      <c r="D4926" s="90"/>
      <c r="E4926" s="18"/>
      <c r="F4926" s="18"/>
      <c r="G4926" s="92"/>
      <c r="H4926" s="18"/>
      <c r="I4926" s="18"/>
      <c r="J4926" s="92"/>
      <c r="K4926" s="92"/>
    </row>
    <row r="4927" spans="1:11" ht="15" customHeight="1">
      <c r="A4927" s="90"/>
      <c r="B4927" s="90"/>
      <c r="C4927" s="90"/>
      <c r="D4927" s="90"/>
      <c r="E4927" s="18"/>
      <c r="F4927" s="18"/>
      <c r="G4927" s="92"/>
      <c r="H4927" s="18"/>
      <c r="I4927" s="18"/>
      <c r="J4927" s="92"/>
      <c r="K4927" s="92"/>
    </row>
    <row r="4928" spans="1:11" ht="15" customHeight="1">
      <c r="A4928" s="90"/>
      <c r="B4928" s="90"/>
      <c r="C4928" s="90"/>
      <c r="D4928" s="90"/>
      <c r="E4928" s="18"/>
      <c r="F4928" s="92"/>
      <c r="G4928" s="92"/>
      <c r="H4928" s="91"/>
      <c r="I4928" s="92"/>
      <c r="J4928" s="92"/>
      <c r="K4928" s="92"/>
    </row>
    <row r="4929" spans="1:11" ht="15" customHeight="1">
      <c r="A4929" s="90"/>
      <c r="B4929" s="90"/>
      <c r="C4929" s="90"/>
      <c r="D4929" s="90"/>
      <c r="E4929" s="18"/>
      <c r="F4929" s="18"/>
      <c r="G4929" s="92"/>
      <c r="H4929" s="18"/>
      <c r="I4929" s="18"/>
      <c r="J4929" s="92"/>
      <c r="K4929" s="92"/>
    </row>
    <row r="4930" spans="1:11" ht="15" customHeight="1">
      <c r="A4930" s="90"/>
      <c r="B4930" s="90"/>
      <c r="C4930" s="90"/>
      <c r="D4930" s="90"/>
      <c r="E4930" s="18"/>
      <c r="F4930" s="18"/>
      <c r="G4930" s="92"/>
      <c r="H4930" s="18"/>
      <c r="I4930" s="18"/>
      <c r="J4930" s="92"/>
      <c r="K4930" s="92"/>
    </row>
    <row r="4931" spans="1:11" ht="15" customHeight="1">
      <c r="A4931" s="90"/>
      <c r="B4931" s="90"/>
      <c r="C4931" s="90"/>
      <c r="D4931" s="90"/>
      <c r="E4931" s="18"/>
      <c r="F4931" s="18"/>
      <c r="G4931" s="92"/>
      <c r="H4931" s="18"/>
      <c r="I4931" s="18"/>
      <c r="J4931" s="92"/>
      <c r="K4931" s="92"/>
    </row>
    <row r="4932" spans="1:11" ht="15" customHeight="1">
      <c r="A4932" s="90"/>
      <c r="B4932" s="90"/>
      <c r="C4932" s="90"/>
      <c r="D4932" s="90"/>
      <c r="E4932" s="18"/>
      <c r="F4932" s="18"/>
      <c r="G4932" s="92"/>
      <c r="H4932" s="18"/>
      <c r="I4932" s="18"/>
      <c r="J4932" s="92"/>
      <c r="K4932" s="92"/>
    </row>
    <row r="4933" spans="1:11" ht="15" customHeight="1">
      <c r="A4933" s="90"/>
      <c r="B4933" s="90"/>
      <c r="C4933" s="90"/>
      <c r="D4933" s="90"/>
      <c r="E4933" s="18"/>
      <c r="F4933" s="92"/>
      <c r="G4933" s="92"/>
      <c r="H4933" s="91"/>
      <c r="I4933" s="92"/>
      <c r="J4933" s="92"/>
      <c r="K4933" s="92"/>
    </row>
    <row r="4934" spans="1:11" ht="15" customHeight="1">
      <c r="A4934" s="90"/>
      <c r="B4934" s="90"/>
      <c r="C4934" s="90"/>
      <c r="D4934" s="90"/>
      <c r="E4934" s="18"/>
      <c r="F4934" s="18"/>
      <c r="G4934" s="92"/>
      <c r="H4934" s="18"/>
      <c r="I4934" s="18"/>
      <c r="J4934" s="92"/>
      <c r="K4934" s="92"/>
    </row>
    <row r="4935" spans="1:11" ht="15" customHeight="1">
      <c r="A4935" s="90"/>
      <c r="B4935" s="90"/>
      <c r="C4935" s="90"/>
      <c r="D4935" s="90"/>
      <c r="E4935" s="18"/>
      <c r="F4935" s="18"/>
      <c r="G4935" s="92"/>
      <c r="H4935" s="18"/>
      <c r="I4935" s="18"/>
      <c r="J4935" s="92"/>
      <c r="K4935" s="92"/>
    </row>
    <row r="4936" spans="1:11" ht="15" customHeight="1">
      <c r="A4936" s="90"/>
      <c r="B4936" s="90"/>
      <c r="C4936" s="90"/>
      <c r="D4936" s="90"/>
      <c r="E4936" s="18"/>
      <c r="F4936" s="18"/>
      <c r="G4936" s="92"/>
      <c r="H4936" s="18"/>
      <c r="I4936" s="18"/>
      <c r="J4936" s="92"/>
      <c r="K4936" s="92"/>
    </row>
    <row r="4937" spans="1:11" ht="15" customHeight="1">
      <c r="A4937" s="90"/>
      <c r="B4937" s="90"/>
      <c r="C4937" s="90"/>
      <c r="D4937" s="90"/>
      <c r="E4937" s="18"/>
      <c r="F4937" s="18"/>
      <c r="G4937" s="92"/>
      <c r="H4937" s="18"/>
      <c r="I4937" s="18"/>
      <c r="J4937" s="92"/>
      <c r="K4937" s="92"/>
    </row>
    <row r="4938" spans="1:11" ht="15" customHeight="1">
      <c r="A4938" s="90"/>
      <c r="B4938" s="90"/>
      <c r="C4938" s="90"/>
      <c r="D4938" s="90"/>
      <c r="E4938" s="18"/>
      <c r="F4938" s="18"/>
      <c r="G4938" s="92"/>
      <c r="H4938" s="18"/>
      <c r="I4938" s="18"/>
      <c r="J4938" s="92"/>
      <c r="K4938" s="92"/>
    </row>
    <row r="4939" spans="1:11" ht="15" customHeight="1">
      <c r="A4939" s="90"/>
      <c r="B4939" s="90"/>
      <c r="C4939" s="90"/>
      <c r="D4939" s="90"/>
      <c r="E4939" s="18"/>
      <c r="F4939" s="18"/>
      <c r="G4939" s="92"/>
      <c r="H4939" s="18"/>
      <c r="I4939" s="18"/>
      <c r="J4939" s="92"/>
      <c r="K4939" s="92"/>
    </row>
    <row r="4940" spans="1:11" ht="15" customHeight="1">
      <c r="A4940" s="90"/>
      <c r="B4940" s="90"/>
      <c r="C4940" s="90"/>
      <c r="D4940" s="90"/>
      <c r="E4940" s="18"/>
      <c r="F4940" s="18"/>
      <c r="G4940" s="92"/>
      <c r="H4940" s="18"/>
      <c r="I4940" s="18"/>
      <c r="J4940" s="92"/>
      <c r="K4940" s="92"/>
    </row>
    <row r="4941" spans="1:11" ht="15" customHeight="1">
      <c r="A4941" s="90"/>
      <c r="B4941" s="90"/>
      <c r="C4941" s="90"/>
      <c r="D4941" s="90"/>
      <c r="E4941" s="18"/>
      <c r="F4941" s="18"/>
      <c r="G4941" s="92"/>
      <c r="H4941" s="18"/>
      <c r="I4941" s="18"/>
      <c r="J4941" s="92"/>
      <c r="K4941" s="92"/>
    </row>
    <row r="4942" spans="1:11" ht="15" customHeight="1">
      <c r="A4942" s="90"/>
      <c r="B4942" s="90"/>
      <c r="C4942" s="90"/>
      <c r="D4942" s="90"/>
      <c r="E4942" s="18"/>
      <c r="F4942" s="18"/>
      <c r="G4942" s="92"/>
      <c r="H4942" s="18"/>
      <c r="I4942" s="18"/>
      <c r="J4942" s="92"/>
      <c r="K4942" s="92"/>
    </row>
    <row r="4943" spans="1:11" ht="15" customHeight="1">
      <c r="A4943" s="90"/>
      <c r="B4943" s="90"/>
      <c r="C4943" s="90"/>
      <c r="D4943" s="90"/>
      <c r="E4943" s="18"/>
      <c r="F4943" s="18"/>
      <c r="G4943" s="92"/>
      <c r="H4943" s="18"/>
      <c r="I4943" s="18"/>
      <c r="J4943" s="92"/>
      <c r="K4943" s="92"/>
    </row>
    <row r="4944" spans="1:11" ht="15" customHeight="1">
      <c r="A4944" s="90"/>
      <c r="B4944" s="90"/>
      <c r="C4944" s="90"/>
      <c r="D4944" s="90"/>
      <c r="E4944" s="18"/>
      <c r="F4944" s="18"/>
      <c r="G4944" s="92"/>
      <c r="H4944" s="18"/>
      <c r="I4944" s="18"/>
      <c r="J4944" s="92"/>
      <c r="K4944" s="92"/>
    </row>
    <row r="4945" spans="1:11" ht="15" customHeight="1">
      <c r="A4945" s="90"/>
      <c r="B4945" s="90"/>
      <c r="C4945" s="90"/>
      <c r="D4945" s="90"/>
      <c r="E4945" s="18"/>
      <c r="F4945" s="18"/>
      <c r="G4945" s="92"/>
      <c r="H4945" s="18"/>
      <c r="I4945" s="18"/>
      <c r="J4945" s="92"/>
      <c r="K4945" s="92"/>
    </row>
    <row r="4946" spans="1:11" ht="15" customHeight="1">
      <c r="A4946" s="90"/>
      <c r="B4946" s="90"/>
      <c r="C4946" s="90"/>
      <c r="D4946" s="90"/>
      <c r="E4946" s="18"/>
      <c r="F4946" s="18"/>
      <c r="G4946" s="92"/>
      <c r="H4946" s="18"/>
      <c r="I4946" s="18"/>
      <c r="J4946" s="92"/>
      <c r="K4946" s="92"/>
    </row>
    <row r="4947" spans="1:11" ht="15" customHeight="1">
      <c r="A4947" s="90"/>
      <c r="B4947" s="90"/>
      <c r="C4947" s="90"/>
      <c r="D4947" s="90"/>
      <c r="E4947" s="18"/>
      <c r="F4947" s="92"/>
      <c r="G4947" s="92"/>
      <c r="H4947" s="91"/>
      <c r="I4947" s="92"/>
      <c r="J4947" s="92"/>
      <c r="K4947" s="92"/>
    </row>
    <row r="4948" spans="1:11" ht="15" customHeight="1">
      <c r="A4948" s="90"/>
      <c r="B4948" s="90"/>
      <c r="C4948" s="90"/>
      <c r="D4948" s="90"/>
      <c r="E4948" s="18"/>
      <c r="F4948" s="18"/>
      <c r="G4948" s="92"/>
      <c r="H4948" s="18"/>
      <c r="I4948" s="18"/>
      <c r="J4948" s="92"/>
      <c r="K4948" s="92"/>
    </row>
    <row r="4949" spans="1:11" ht="15" customHeight="1">
      <c r="A4949" s="90"/>
      <c r="B4949" s="90"/>
      <c r="C4949" s="90"/>
      <c r="D4949" s="90"/>
      <c r="E4949" s="18"/>
      <c r="F4949" s="18"/>
      <c r="G4949" s="92"/>
      <c r="H4949" s="18"/>
      <c r="I4949" s="18"/>
      <c r="J4949" s="92"/>
      <c r="K4949" s="92"/>
    </row>
    <row r="4950" spans="1:11" ht="15" customHeight="1">
      <c r="A4950" s="90"/>
      <c r="B4950" s="90"/>
      <c r="C4950" s="90"/>
      <c r="D4950" s="90"/>
      <c r="E4950" s="18"/>
      <c r="F4950" s="18"/>
      <c r="G4950" s="92"/>
      <c r="H4950" s="18"/>
      <c r="I4950" s="18"/>
      <c r="J4950" s="92"/>
      <c r="K4950" s="92"/>
    </row>
    <row r="4951" spans="1:11" ht="15" customHeight="1">
      <c r="A4951" s="90"/>
      <c r="B4951" s="90"/>
      <c r="C4951" s="90"/>
      <c r="D4951" s="90"/>
      <c r="E4951" s="18"/>
      <c r="F4951" s="18"/>
      <c r="G4951" s="92"/>
      <c r="H4951" s="18"/>
      <c r="I4951" s="18"/>
      <c r="J4951" s="92"/>
      <c r="K4951" s="92"/>
    </row>
    <row r="4952" spans="1:11" ht="15" customHeight="1">
      <c r="A4952" s="90"/>
      <c r="B4952" s="90"/>
      <c r="C4952" s="90"/>
      <c r="D4952" s="90"/>
      <c r="E4952" s="18"/>
      <c r="F4952" s="92"/>
      <c r="G4952" s="92"/>
      <c r="H4952" s="91"/>
      <c r="I4952" s="92"/>
      <c r="J4952" s="92"/>
      <c r="K4952" s="92"/>
    </row>
    <row r="4953" spans="1:11" ht="15" customHeight="1">
      <c r="A4953" s="90"/>
      <c r="B4953" s="90"/>
      <c r="C4953" s="90"/>
      <c r="D4953" s="90"/>
      <c r="E4953" s="18"/>
      <c r="F4953" s="18"/>
      <c r="G4953" s="92"/>
      <c r="H4953" s="18"/>
      <c r="I4953" s="18"/>
      <c r="J4953" s="92"/>
      <c r="K4953" s="92"/>
    </row>
    <row r="4954" spans="1:11" ht="15" customHeight="1">
      <c r="A4954" s="90"/>
      <c r="B4954" s="90"/>
      <c r="C4954" s="90"/>
      <c r="D4954" s="90"/>
      <c r="E4954" s="18"/>
      <c r="F4954" s="18"/>
      <c r="G4954" s="92"/>
      <c r="H4954" s="18"/>
      <c r="I4954" s="18"/>
      <c r="J4954" s="92"/>
      <c r="K4954" s="92"/>
    </row>
    <row r="4955" spans="1:11" ht="15" customHeight="1">
      <c r="A4955" s="90"/>
      <c r="B4955" s="90"/>
      <c r="C4955" s="90"/>
      <c r="D4955" s="90"/>
      <c r="E4955" s="18"/>
      <c r="F4955" s="18"/>
      <c r="G4955" s="92"/>
      <c r="H4955" s="18"/>
      <c r="I4955" s="18"/>
      <c r="J4955" s="92"/>
      <c r="K4955" s="92"/>
    </row>
    <row r="4956" spans="1:11" ht="15" customHeight="1">
      <c r="A4956" s="90"/>
      <c r="B4956" s="90"/>
      <c r="C4956" s="90"/>
      <c r="D4956" s="90"/>
      <c r="E4956" s="18"/>
      <c r="F4956" s="18"/>
      <c r="G4956" s="92"/>
      <c r="H4956" s="18"/>
      <c r="I4956" s="18"/>
      <c r="J4956" s="92"/>
      <c r="K4956" s="92"/>
    </row>
    <row r="4957" spans="1:11" ht="15" customHeight="1">
      <c r="A4957" s="90"/>
      <c r="B4957" s="90"/>
      <c r="C4957" s="90"/>
      <c r="D4957" s="90"/>
      <c r="E4957" s="18"/>
      <c r="F4957" s="18"/>
      <c r="G4957" s="92"/>
      <c r="H4957" s="18"/>
      <c r="I4957" s="18"/>
      <c r="J4957" s="92"/>
      <c r="K4957" s="92"/>
    </row>
    <row r="4958" spans="1:11" ht="15" customHeight="1">
      <c r="A4958" s="90"/>
      <c r="B4958" s="90"/>
      <c r="C4958" s="90"/>
      <c r="D4958" s="90"/>
      <c r="E4958" s="18"/>
      <c r="F4958" s="18"/>
      <c r="G4958" s="92"/>
      <c r="H4958" s="18"/>
      <c r="I4958" s="18"/>
      <c r="J4958" s="92"/>
      <c r="K4958" s="92"/>
    </row>
    <row r="4959" spans="1:11" ht="15" customHeight="1">
      <c r="A4959" s="90"/>
      <c r="B4959" s="90"/>
      <c r="C4959" s="90"/>
      <c r="D4959" s="90"/>
      <c r="E4959" s="18"/>
      <c r="F4959" s="18"/>
      <c r="G4959" s="92"/>
      <c r="H4959" s="18"/>
      <c r="I4959" s="18"/>
      <c r="J4959" s="92"/>
      <c r="K4959" s="92"/>
    </row>
    <row r="4960" spans="1:11" ht="15" customHeight="1">
      <c r="A4960" s="90"/>
      <c r="B4960" s="90"/>
      <c r="C4960" s="90"/>
      <c r="D4960" s="90"/>
      <c r="E4960" s="18"/>
      <c r="F4960" s="18"/>
      <c r="G4960" s="92"/>
      <c r="H4960" s="18"/>
      <c r="I4960" s="18"/>
      <c r="J4960" s="92"/>
      <c r="K4960" s="92"/>
    </row>
    <row r="4961" spans="1:11" ht="15" customHeight="1">
      <c r="A4961" s="90"/>
      <c r="B4961" s="90"/>
      <c r="C4961" s="90"/>
      <c r="D4961" s="90"/>
      <c r="E4961" s="18"/>
      <c r="F4961" s="18"/>
      <c r="G4961" s="92"/>
      <c r="H4961" s="18"/>
      <c r="I4961" s="18"/>
      <c r="J4961" s="92"/>
      <c r="K4961" s="92"/>
    </row>
    <row r="4962" spans="1:11" ht="15" customHeight="1">
      <c r="A4962" s="90"/>
      <c r="B4962" s="90"/>
      <c r="C4962" s="90"/>
      <c r="D4962" s="90"/>
      <c r="E4962" s="18"/>
      <c r="F4962" s="18"/>
      <c r="G4962" s="92"/>
      <c r="H4962" s="18"/>
      <c r="I4962" s="18"/>
      <c r="J4962" s="92"/>
      <c r="K4962" s="92"/>
    </row>
    <row r="4963" spans="1:11" ht="15" customHeight="1">
      <c r="A4963" s="90"/>
      <c r="B4963" s="90"/>
      <c r="C4963" s="90"/>
      <c r="D4963" s="90"/>
      <c r="E4963" s="18"/>
      <c r="F4963" s="18"/>
      <c r="G4963" s="92"/>
      <c r="H4963" s="18"/>
      <c r="I4963" s="18"/>
      <c r="J4963" s="92"/>
      <c r="K4963" s="92"/>
    </row>
    <row r="4964" spans="1:11" ht="15" customHeight="1">
      <c r="A4964" s="90"/>
      <c r="B4964" s="90"/>
      <c r="C4964" s="90"/>
      <c r="D4964" s="90"/>
      <c r="E4964" s="18"/>
      <c r="F4964" s="18"/>
      <c r="G4964" s="92"/>
      <c r="H4964" s="18"/>
      <c r="I4964" s="18"/>
      <c r="J4964" s="92"/>
      <c r="K4964" s="92"/>
    </row>
    <row r="4965" spans="1:11" ht="15" customHeight="1">
      <c r="A4965" s="90"/>
      <c r="B4965" s="90"/>
      <c r="C4965" s="90"/>
      <c r="D4965" s="90"/>
      <c r="E4965" s="18"/>
      <c r="F4965" s="18"/>
      <c r="G4965" s="92"/>
      <c r="H4965" s="18"/>
      <c r="I4965" s="18"/>
      <c r="J4965" s="92"/>
      <c r="K4965" s="92"/>
    </row>
    <row r="4966" spans="1:11" ht="15" customHeight="1">
      <c r="A4966" s="90"/>
      <c r="B4966" s="90"/>
      <c r="C4966" s="90"/>
      <c r="D4966" s="90"/>
      <c r="E4966" s="18"/>
      <c r="F4966" s="18"/>
      <c r="G4966" s="92"/>
      <c r="H4966" s="18"/>
      <c r="I4966" s="18"/>
      <c r="J4966" s="92"/>
      <c r="K4966" s="92"/>
    </row>
    <row r="4967" spans="1:11" ht="15" customHeight="1">
      <c r="A4967" s="90"/>
      <c r="B4967" s="90"/>
      <c r="C4967" s="90"/>
      <c r="D4967" s="90"/>
      <c r="E4967" s="18"/>
      <c r="F4967" s="18"/>
      <c r="G4967" s="92"/>
      <c r="H4967" s="18"/>
      <c r="I4967" s="18"/>
      <c r="J4967" s="92"/>
      <c r="K4967" s="92"/>
    </row>
    <row r="4968" spans="1:11" ht="15" customHeight="1">
      <c r="A4968" s="90"/>
      <c r="B4968" s="90"/>
      <c r="C4968" s="90"/>
      <c r="D4968" s="90"/>
      <c r="E4968" s="18"/>
      <c r="F4968" s="18"/>
      <c r="G4968" s="92"/>
      <c r="H4968" s="18"/>
      <c r="I4968" s="18"/>
      <c r="J4968" s="92"/>
      <c r="K4968" s="92"/>
    </row>
    <row r="4969" spans="1:11" ht="15" customHeight="1">
      <c r="A4969" s="90"/>
      <c r="B4969" s="90"/>
      <c r="C4969" s="90"/>
      <c r="D4969" s="90"/>
      <c r="E4969" s="18"/>
      <c r="F4969" s="18"/>
      <c r="G4969" s="92"/>
      <c r="H4969" s="18"/>
      <c r="I4969" s="18"/>
      <c r="J4969" s="92"/>
      <c r="K4969" s="92"/>
    </row>
    <row r="4970" spans="1:11" ht="15" customHeight="1">
      <c r="A4970" s="90"/>
      <c r="B4970" s="90"/>
      <c r="C4970" s="90"/>
      <c r="D4970" s="90"/>
      <c r="E4970" s="18"/>
      <c r="F4970" s="18"/>
      <c r="G4970" s="92"/>
      <c r="H4970" s="18"/>
      <c r="I4970" s="18"/>
      <c r="J4970" s="92"/>
      <c r="K4970" s="92"/>
    </row>
    <row r="4971" spans="1:11" ht="15" customHeight="1">
      <c r="A4971" s="90"/>
      <c r="B4971" s="90"/>
      <c r="C4971" s="90"/>
      <c r="D4971" s="90"/>
      <c r="E4971" s="18"/>
      <c r="F4971" s="18"/>
      <c r="G4971" s="92"/>
      <c r="H4971" s="18"/>
      <c r="I4971" s="18"/>
      <c r="J4971" s="92"/>
      <c r="K4971" s="92"/>
    </row>
    <row r="4972" spans="1:11" ht="15" customHeight="1">
      <c r="A4972" s="90"/>
      <c r="B4972" s="90"/>
      <c r="C4972" s="90"/>
      <c r="D4972" s="90"/>
      <c r="E4972" s="18"/>
      <c r="F4972" s="92"/>
      <c r="G4972" s="92"/>
      <c r="H4972" s="91"/>
      <c r="I4972" s="92"/>
      <c r="J4972" s="92"/>
      <c r="K4972" s="92"/>
    </row>
    <row r="4973" spans="1:11" ht="15" customHeight="1">
      <c r="A4973" s="90"/>
      <c r="B4973" s="90"/>
      <c r="C4973" s="90"/>
      <c r="D4973" s="90"/>
      <c r="E4973" s="18"/>
      <c r="F4973" s="18"/>
      <c r="G4973" s="92"/>
      <c r="H4973" s="18"/>
      <c r="I4973" s="18"/>
      <c r="J4973" s="92"/>
      <c r="K4973" s="92"/>
    </row>
    <row r="4974" spans="1:11" ht="15" customHeight="1">
      <c r="A4974" s="90"/>
      <c r="B4974" s="90"/>
      <c r="C4974" s="90"/>
      <c r="D4974" s="90"/>
      <c r="E4974" s="18"/>
      <c r="F4974" s="18"/>
      <c r="G4974" s="92"/>
      <c r="H4974" s="18"/>
      <c r="I4974" s="18"/>
      <c r="J4974" s="92"/>
      <c r="K4974" s="92"/>
    </row>
    <row r="4975" spans="1:11" ht="15" customHeight="1">
      <c r="A4975" s="90"/>
      <c r="B4975" s="90"/>
      <c r="C4975" s="90"/>
      <c r="D4975" s="90"/>
      <c r="E4975" s="18"/>
      <c r="F4975" s="18"/>
      <c r="G4975" s="92"/>
      <c r="H4975" s="18"/>
      <c r="I4975" s="18"/>
      <c r="J4975" s="92"/>
      <c r="K4975" s="92"/>
    </row>
    <row r="4976" spans="1:11" ht="15" customHeight="1">
      <c r="A4976" s="90"/>
      <c r="B4976" s="90"/>
      <c r="C4976" s="90"/>
      <c r="D4976" s="90"/>
      <c r="E4976" s="18"/>
      <c r="F4976" s="18"/>
      <c r="G4976" s="92"/>
      <c r="H4976" s="18"/>
      <c r="I4976" s="18"/>
      <c r="J4976" s="92"/>
      <c r="K4976" s="92"/>
    </row>
    <row r="4977" spans="1:11" ht="15" customHeight="1">
      <c r="A4977" s="90"/>
      <c r="B4977" s="90"/>
      <c r="C4977" s="90"/>
      <c r="D4977" s="90"/>
      <c r="E4977" s="18"/>
      <c r="F4977" s="18"/>
      <c r="G4977" s="92"/>
      <c r="H4977" s="18"/>
      <c r="I4977" s="18"/>
      <c r="J4977" s="92"/>
      <c r="K4977" s="92"/>
    </row>
    <row r="4978" spans="1:11" ht="15" customHeight="1">
      <c r="A4978" s="90"/>
      <c r="B4978" s="90"/>
      <c r="C4978" s="90"/>
      <c r="D4978" s="90"/>
      <c r="E4978" s="18"/>
      <c r="F4978" s="18"/>
      <c r="G4978" s="92"/>
      <c r="H4978" s="18"/>
      <c r="I4978" s="18"/>
      <c r="J4978" s="92"/>
      <c r="K4978" s="92"/>
    </row>
    <row r="4979" spans="1:11" ht="15" customHeight="1">
      <c r="A4979" s="90"/>
      <c r="B4979" s="90"/>
      <c r="C4979" s="90"/>
      <c r="D4979" s="90"/>
      <c r="E4979" s="18"/>
      <c r="F4979" s="18"/>
      <c r="G4979" s="92"/>
      <c r="H4979" s="18"/>
      <c r="I4979" s="18"/>
      <c r="J4979" s="92"/>
      <c r="K4979" s="92"/>
    </row>
    <row r="4980" spans="1:11" ht="15" customHeight="1">
      <c r="A4980" s="90"/>
      <c r="B4980" s="90"/>
      <c r="C4980" s="90"/>
      <c r="D4980" s="90"/>
      <c r="E4980" s="18"/>
      <c r="F4980" s="18"/>
      <c r="G4980" s="92"/>
      <c r="H4980" s="18"/>
      <c r="I4980" s="18"/>
      <c r="J4980" s="92"/>
      <c r="K4980" s="92"/>
    </row>
    <row r="4981" spans="1:11" ht="15" customHeight="1">
      <c r="A4981" s="90"/>
      <c r="B4981" s="90"/>
      <c r="C4981" s="90"/>
      <c r="D4981" s="90"/>
      <c r="E4981" s="18"/>
      <c r="F4981" s="18"/>
      <c r="G4981" s="92"/>
      <c r="H4981" s="18"/>
      <c r="I4981" s="18"/>
      <c r="J4981" s="92"/>
      <c r="K4981" s="92"/>
    </row>
    <row r="4982" spans="1:11" ht="15" customHeight="1">
      <c r="A4982" s="90"/>
      <c r="B4982" s="90"/>
      <c r="C4982" s="90"/>
      <c r="D4982" s="90"/>
      <c r="E4982" s="18"/>
      <c r="F4982" s="18"/>
      <c r="G4982" s="92"/>
      <c r="H4982" s="18"/>
      <c r="I4982" s="18"/>
      <c r="J4982" s="92"/>
      <c r="K4982" s="92"/>
    </row>
    <row r="4983" spans="1:11" ht="15" customHeight="1">
      <c r="A4983" s="90"/>
      <c r="B4983" s="90"/>
      <c r="C4983" s="90"/>
      <c r="D4983" s="90"/>
      <c r="E4983" s="18"/>
      <c r="F4983" s="18"/>
      <c r="G4983" s="92"/>
      <c r="H4983" s="18"/>
      <c r="I4983" s="18"/>
      <c r="J4983" s="92"/>
      <c r="K4983" s="92"/>
    </row>
    <row r="4984" spans="1:11" ht="15" customHeight="1">
      <c r="A4984" s="90"/>
      <c r="B4984" s="90"/>
      <c r="C4984" s="90"/>
      <c r="D4984" s="90"/>
      <c r="E4984" s="18"/>
      <c r="F4984" s="18"/>
      <c r="G4984" s="92"/>
      <c r="H4984" s="18"/>
      <c r="I4984" s="18"/>
      <c r="J4984" s="92"/>
      <c r="K4984" s="92"/>
    </row>
    <row r="4985" spans="1:11" ht="15" customHeight="1">
      <c r="A4985" s="90"/>
      <c r="B4985" s="90"/>
      <c r="C4985" s="90"/>
      <c r="D4985" s="90"/>
      <c r="E4985" s="18"/>
      <c r="F4985" s="18"/>
      <c r="G4985" s="92"/>
      <c r="H4985" s="18"/>
      <c r="I4985" s="18"/>
      <c r="J4985" s="92"/>
      <c r="K4985" s="92"/>
    </row>
    <row r="4986" spans="1:11" ht="15" customHeight="1">
      <c r="A4986" s="90"/>
      <c r="B4986" s="90"/>
      <c r="C4986" s="90"/>
      <c r="D4986" s="90"/>
      <c r="E4986" s="18"/>
      <c r="F4986" s="18"/>
      <c r="G4986" s="92"/>
      <c r="H4986" s="18"/>
      <c r="I4986" s="18"/>
      <c r="J4986" s="92"/>
      <c r="K4986" s="92"/>
    </row>
    <row r="4987" spans="1:11" ht="15" customHeight="1">
      <c r="A4987" s="90"/>
      <c r="B4987" s="90"/>
      <c r="C4987" s="90"/>
      <c r="D4987" s="90"/>
      <c r="E4987" s="18"/>
      <c r="F4987" s="18"/>
      <c r="G4987" s="92"/>
      <c r="H4987" s="18"/>
      <c r="I4987" s="18"/>
      <c r="J4987" s="92"/>
      <c r="K4987" s="92"/>
    </row>
    <row r="4988" spans="1:11" ht="15" customHeight="1">
      <c r="A4988" s="90"/>
      <c r="B4988" s="90"/>
      <c r="C4988" s="90"/>
      <c r="D4988" s="90"/>
      <c r="E4988" s="18"/>
      <c r="F4988" s="18"/>
      <c r="G4988" s="92"/>
      <c r="H4988" s="18"/>
      <c r="I4988" s="18"/>
      <c r="J4988" s="92"/>
      <c r="K4988" s="92"/>
    </row>
    <row r="4989" spans="1:11" ht="15" customHeight="1">
      <c r="A4989" s="90"/>
      <c r="B4989" s="90"/>
      <c r="C4989" s="90"/>
      <c r="D4989" s="90"/>
      <c r="E4989" s="18"/>
      <c r="F4989" s="18"/>
      <c r="G4989" s="92"/>
      <c r="H4989" s="18"/>
      <c r="I4989" s="18"/>
      <c r="J4989" s="92"/>
      <c r="K4989" s="92"/>
    </row>
    <row r="4990" spans="1:11" ht="15" customHeight="1">
      <c r="A4990" s="90"/>
      <c r="B4990" s="90"/>
      <c r="C4990" s="90"/>
      <c r="D4990" s="90"/>
      <c r="E4990" s="18"/>
      <c r="F4990" s="18"/>
      <c r="G4990" s="92"/>
      <c r="H4990" s="18"/>
      <c r="I4990" s="18"/>
      <c r="J4990" s="92"/>
      <c r="K4990" s="92"/>
    </row>
    <row r="4991" spans="1:11" ht="15" customHeight="1">
      <c r="A4991" s="90"/>
      <c r="B4991" s="90"/>
      <c r="C4991" s="90"/>
      <c r="D4991" s="90"/>
      <c r="E4991" s="18"/>
      <c r="F4991" s="18"/>
      <c r="G4991" s="92"/>
      <c r="H4991" s="18"/>
      <c r="I4991" s="18"/>
      <c r="J4991" s="92"/>
      <c r="K4991" s="92"/>
    </row>
    <row r="4992" spans="1:11" ht="15" customHeight="1">
      <c r="A4992" s="90"/>
      <c r="B4992" s="90"/>
      <c r="C4992" s="90"/>
      <c r="D4992" s="90"/>
      <c r="E4992" s="18"/>
      <c r="F4992" s="18"/>
      <c r="G4992" s="92"/>
      <c r="H4992" s="18"/>
      <c r="I4992" s="18"/>
      <c r="J4992" s="92"/>
      <c r="K4992" s="92"/>
    </row>
    <row r="4993" spans="1:11" ht="15" customHeight="1">
      <c r="A4993" s="90"/>
      <c r="B4993" s="90"/>
      <c r="C4993" s="90"/>
      <c r="D4993" s="90"/>
      <c r="E4993" s="18"/>
      <c r="F4993" s="18"/>
      <c r="G4993" s="92"/>
      <c r="H4993" s="18"/>
      <c r="I4993" s="18"/>
      <c r="J4993" s="92"/>
      <c r="K4993" s="92"/>
    </row>
    <row r="4994" spans="1:11" ht="15" customHeight="1">
      <c r="A4994" s="90"/>
      <c r="B4994" s="90"/>
      <c r="C4994" s="90"/>
      <c r="D4994" s="90"/>
      <c r="E4994" s="18"/>
      <c r="F4994" s="18"/>
      <c r="G4994" s="92"/>
      <c r="H4994" s="18"/>
      <c r="I4994" s="18"/>
      <c r="J4994" s="92"/>
      <c r="K4994" s="92"/>
    </row>
    <row r="4995" spans="1:11" ht="15" customHeight="1">
      <c r="A4995" s="90"/>
      <c r="B4995" s="90"/>
      <c r="C4995" s="90"/>
      <c r="D4995" s="90"/>
      <c r="E4995" s="18"/>
      <c r="F4995" s="92"/>
      <c r="G4995" s="92"/>
      <c r="H4995" s="91"/>
      <c r="I4995" s="92"/>
      <c r="J4995" s="92"/>
      <c r="K4995" s="92"/>
    </row>
    <row r="4996" spans="1:11" ht="15" customHeight="1">
      <c r="A4996" s="90"/>
      <c r="B4996" s="90"/>
      <c r="C4996" s="90"/>
      <c r="D4996" s="90"/>
      <c r="E4996" s="18"/>
      <c r="F4996" s="18"/>
      <c r="G4996" s="92"/>
      <c r="H4996" s="18"/>
      <c r="I4996" s="18"/>
      <c r="J4996" s="92"/>
      <c r="K4996" s="92"/>
    </row>
    <row r="4997" spans="1:11" ht="15" customHeight="1">
      <c r="A4997" s="90"/>
      <c r="B4997" s="90"/>
      <c r="C4997" s="90"/>
      <c r="D4997" s="90"/>
      <c r="E4997" s="18"/>
      <c r="F4997" s="18"/>
      <c r="G4997" s="92"/>
      <c r="H4997" s="18"/>
      <c r="I4997" s="18"/>
      <c r="J4997" s="92"/>
      <c r="K4997" s="92"/>
    </row>
    <row r="4998" spans="1:11" ht="15" customHeight="1">
      <c r="A4998" s="90"/>
      <c r="B4998" s="90"/>
      <c r="C4998" s="90"/>
      <c r="D4998" s="90"/>
      <c r="E4998" s="18"/>
      <c r="F4998" s="18"/>
      <c r="G4998" s="92"/>
      <c r="H4998" s="18"/>
      <c r="I4998" s="18"/>
      <c r="J4998" s="92"/>
      <c r="K4998" s="92"/>
    </row>
    <row r="4999" spans="1:11" ht="15" customHeight="1">
      <c r="A4999" s="90"/>
      <c r="B4999" s="90"/>
      <c r="C4999" s="90"/>
      <c r="D4999" s="90"/>
      <c r="E4999" s="18"/>
      <c r="F4999" s="18"/>
      <c r="G4999" s="92"/>
      <c r="H4999" s="18"/>
      <c r="I4999" s="18"/>
      <c r="J4999" s="92"/>
      <c r="K4999" s="92"/>
    </row>
    <row r="5000" spans="1:11" ht="15" customHeight="1">
      <c r="A5000" s="90"/>
      <c r="B5000" s="90"/>
      <c r="C5000" s="90"/>
      <c r="D5000" s="90"/>
      <c r="E5000" s="18"/>
      <c r="F5000" s="92"/>
      <c r="G5000" s="92"/>
      <c r="H5000" s="91"/>
      <c r="I5000" s="92"/>
      <c r="J5000" s="92"/>
      <c r="K5000" s="92"/>
    </row>
    <row r="5001" spans="1:11" ht="15" customHeight="1">
      <c r="A5001" s="90"/>
      <c r="B5001" s="90"/>
      <c r="C5001" s="90"/>
      <c r="D5001" s="90"/>
      <c r="E5001" s="18"/>
      <c r="F5001" s="18"/>
      <c r="G5001" s="92"/>
      <c r="H5001" s="18"/>
      <c r="I5001" s="18"/>
      <c r="J5001" s="92"/>
      <c r="K5001" s="92"/>
    </row>
    <row r="5002" spans="1:11" ht="15" customHeight="1">
      <c r="A5002" s="90"/>
      <c r="B5002" s="90"/>
      <c r="C5002" s="90"/>
      <c r="D5002" s="90"/>
      <c r="E5002" s="18"/>
      <c r="F5002" s="18"/>
      <c r="G5002" s="92"/>
      <c r="H5002" s="18"/>
      <c r="I5002" s="18"/>
      <c r="J5002" s="92"/>
      <c r="K5002" s="92"/>
    </row>
    <row r="5003" spans="1:11" ht="15" customHeight="1">
      <c r="A5003" s="90"/>
      <c r="B5003" s="90"/>
      <c r="C5003" s="90"/>
      <c r="D5003" s="90"/>
      <c r="E5003" s="18"/>
      <c r="F5003" s="18"/>
      <c r="G5003" s="92"/>
      <c r="H5003" s="18"/>
      <c r="I5003" s="18"/>
      <c r="J5003" s="92"/>
      <c r="K5003" s="92"/>
    </row>
    <row r="5004" spans="1:11" ht="15" customHeight="1">
      <c r="A5004" s="90"/>
      <c r="B5004" s="90"/>
      <c r="C5004" s="90"/>
      <c r="D5004" s="90"/>
      <c r="E5004" s="18"/>
      <c r="F5004" s="18"/>
      <c r="G5004" s="92"/>
      <c r="H5004" s="18"/>
      <c r="I5004" s="18"/>
      <c r="J5004" s="92"/>
      <c r="K5004" s="92"/>
    </row>
    <row r="5005" spans="1:11" ht="15" customHeight="1">
      <c r="A5005" s="90"/>
      <c r="B5005" s="90"/>
      <c r="C5005" s="90"/>
      <c r="D5005" s="90"/>
      <c r="E5005" s="18"/>
      <c r="F5005" s="92"/>
      <c r="G5005" s="92"/>
      <c r="H5005" s="91"/>
      <c r="I5005" s="92"/>
      <c r="J5005" s="92"/>
      <c r="K5005" s="92"/>
    </row>
    <row r="5006" spans="1:11" ht="15" customHeight="1">
      <c r="A5006" s="90"/>
      <c r="B5006" s="90"/>
      <c r="C5006" s="90"/>
      <c r="D5006" s="90"/>
      <c r="E5006" s="18"/>
      <c r="F5006" s="18"/>
      <c r="G5006" s="92"/>
      <c r="H5006" s="18"/>
      <c r="I5006" s="18"/>
      <c r="J5006" s="92"/>
      <c r="K5006" s="92"/>
    </row>
    <row r="5007" spans="1:11" ht="15" customHeight="1">
      <c r="A5007" s="90"/>
      <c r="B5007" s="90"/>
      <c r="C5007" s="90"/>
      <c r="D5007" s="90"/>
      <c r="E5007" s="18"/>
      <c r="F5007" s="18"/>
      <c r="G5007" s="92"/>
      <c r="H5007" s="18"/>
      <c r="I5007" s="18"/>
      <c r="J5007" s="92"/>
      <c r="K5007" s="92"/>
    </row>
    <row r="5008" spans="1:11" ht="15" customHeight="1">
      <c r="A5008" s="90"/>
      <c r="B5008" s="90"/>
      <c r="C5008" s="90"/>
      <c r="D5008" s="90"/>
      <c r="E5008" s="18"/>
      <c r="F5008" s="18"/>
      <c r="G5008" s="92"/>
      <c r="H5008" s="18"/>
      <c r="I5008" s="18"/>
      <c r="J5008" s="92"/>
      <c r="K5008" s="92"/>
    </row>
    <row r="5009" spans="1:11" ht="15" customHeight="1">
      <c r="A5009" s="90"/>
      <c r="B5009" s="90"/>
      <c r="C5009" s="90"/>
      <c r="D5009" s="90"/>
      <c r="E5009" s="18"/>
      <c r="F5009" s="18"/>
      <c r="G5009" s="92"/>
      <c r="H5009" s="18"/>
      <c r="I5009" s="18"/>
      <c r="J5009" s="92"/>
      <c r="K5009" s="92"/>
    </row>
    <row r="5010" spans="1:11" ht="15" customHeight="1">
      <c r="A5010" s="90"/>
      <c r="B5010" s="90"/>
      <c r="C5010" s="90"/>
      <c r="D5010" s="90"/>
      <c r="E5010" s="18"/>
      <c r="F5010" s="92"/>
      <c r="G5010" s="92"/>
      <c r="H5010" s="91"/>
      <c r="I5010" s="92"/>
      <c r="J5010" s="92"/>
      <c r="K5010" s="92"/>
    </row>
    <row r="5011" spans="1:11" ht="15" customHeight="1">
      <c r="A5011" s="90"/>
      <c r="B5011" s="90"/>
      <c r="C5011" s="90"/>
      <c r="D5011" s="90"/>
      <c r="E5011" s="18"/>
      <c r="F5011" s="18"/>
      <c r="G5011" s="92"/>
      <c r="H5011" s="18"/>
      <c r="I5011" s="18"/>
      <c r="J5011" s="92"/>
      <c r="K5011" s="92"/>
    </row>
    <row r="5012" spans="1:11" ht="15" customHeight="1">
      <c r="A5012" s="90"/>
      <c r="B5012" s="90"/>
      <c r="C5012" s="90"/>
      <c r="D5012" s="90"/>
      <c r="E5012" s="18"/>
      <c r="F5012" s="18"/>
      <c r="G5012" s="92"/>
      <c r="H5012" s="18"/>
      <c r="I5012" s="18"/>
      <c r="J5012" s="92"/>
      <c r="K5012" s="92"/>
    </row>
    <row r="5013" spans="1:11" ht="15" customHeight="1">
      <c r="A5013" s="90"/>
      <c r="B5013" s="90"/>
      <c r="C5013" s="90"/>
      <c r="D5013" s="90"/>
      <c r="E5013" s="18"/>
      <c r="F5013" s="18"/>
      <c r="G5013" s="92"/>
      <c r="H5013" s="18"/>
      <c r="I5013" s="18"/>
      <c r="J5013" s="92"/>
      <c r="K5013" s="92"/>
    </row>
    <row r="5014" spans="1:11" ht="15" customHeight="1">
      <c r="A5014" s="90"/>
      <c r="B5014" s="90"/>
      <c r="C5014" s="90"/>
      <c r="D5014" s="90"/>
      <c r="E5014" s="18"/>
      <c r="F5014" s="18"/>
      <c r="G5014" s="92"/>
      <c r="H5014" s="18"/>
      <c r="I5014" s="18"/>
      <c r="J5014" s="92"/>
      <c r="K5014" s="92"/>
    </row>
    <row r="5015" spans="1:11" ht="15" customHeight="1">
      <c r="A5015" s="90"/>
      <c r="B5015" s="90"/>
      <c r="C5015" s="90"/>
      <c r="D5015" s="90"/>
      <c r="E5015" s="18"/>
      <c r="F5015" s="18"/>
      <c r="G5015" s="92"/>
      <c r="H5015" s="18"/>
      <c r="I5015" s="18"/>
      <c r="J5015" s="92"/>
      <c r="K5015" s="92"/>
    </row>
    <row r="5016" spans="1:11" ht="15" customHeight="1">
      <c r="A5016" s="90"/>
      <c r="B5016" s="90"/>
      <c r="C5016" s="90"/>
      <c r="D5016" s="90"/>
      <c r="E5016" s="18"/>
      <c r="F5016" s="18"/>
      <c r="G5016" s="92"/>
      <c r="H5016" s="18"/>
      <c r="I5016" s="18"/>
      <c r="J5016" s="92"/>
      <c r="K5016" s="92"/>
    </row>
    <row r="5017" spans="1:11" ht="15" customHeight="1">
      <c r="A5017" s="90"/>
      <c r="B5017" s="90"/>
      <c r="C5017" s="90"/>
      <c r="D5017" s="90"/>
      <c r="E5017" s="18"/>
      <c r="F5017" s="18"/>
      <c r="G5017" s="92"/>
      <c r="H5017" s="18"/>
      <c r="I5017" s="18"/>
      <c r="J5017" s="92"/>
      <c r="K5017" s="92"/>
    </row>
    <row r="5018" spans="1:11" ht="15" customHeight="1">
      <c r="A5018" s="90"/>
      <c r="B5018" s="90"/>
      <c r="C5018" s="90"/>
      <c r="D5018" s="90"/>
      <c r="E5018" s="18"/>
      <c r="F5018" s="18"/>
      <c r="G5018" s="92"/>
      <c r="H5018" s="18"/>
      <c r="I5018" s="18"/>
      <c r="J5018" s="92"/>
      <c r="K5018" s="92"/>
    </row>
    <row r="5019" spans="1:11" ht="15" customHeight="1">
      <c r="A5019" s="90"/>
      <c r="B5019" s="90"/>
      <c r="C5019" s="90"/>
      <c r="D5019" s="90"/>
      <c r="E5019" s="18"/>
      <c r="F5019" s="18"/>
      <c r="G5019" s="92"/>
      <c r="H5019" s="18"/>
      <c r="I5019" s="18"/>
      <c r="J5019" s="92"/>
      <c r="K5019" s="92"/>
    </row>
    <row r="5020" spans="1:11" ht="15" customHeight="1">
      <c r="A5020" s="90"/>
      <c r="B5020" s="90"/>
      <c r="C5020" s="90"/>
      <c r="D5020" s="90"/>
      <c r="E5020" s="18"/>
      <c r="F5020" s="18"/>
      <c r="G5020" s="92"/>
      <c r="H5020" s="18"/>
      <c r="I5020" s="18"/>
      <c r="J5020" s="92"/>
      <c r="K5020" s="92"/>
    </row>
    <row r="5021" spans="1:11" ht="15" customHeight="1">
      <c r="A5021" s="90"/>
      <c r="B5021" s="90"/>
      <c r="C5021" s="90"/>
      <c r="D5021" s="90"/>
      <c r="E5021" s="18"/>
      <c r="F5021" s="18"/>
      <c r="G5021" s="92"/>
      <c r="H5021" s="18"/>
      <c r="I5021" s="18"/>
      <c r="J5021" s="92"/>
      <c r="K5021" s="92"/>
    </row>
    <row r="5022" spans="1:11" ht="15" customHeight="1">
      <c r="A5022" s="90"/>
      <c r="B5022" s="90"/>
      <c r="C5022" s="90"/>
      <c r="D5022" s="90"/>
      <c r="E5022" s="18"/>
      <c r="F5022" s="18"/>
      <c r="G5022" s="92"/>
      <c r="H5022" s="18"/>
      <c r="I5022" s="18"/>
      <c r="J5022" s="92"/>
      <c r="K5022" s="92"/>
    </row>
    <row r="5023" spans="1:11" ht="15" customHeight="1">
      <c r="A5023" s="90"/>
      <c r="B5023" s="90"/>
      <c r="C5023" s="90"/>
      <c r="D5023" s="90"/>
      <c r="E5023" s="18"/>
      <c r="F5023" s="18"/>
      <c r="G5023" s="92"/>
      <c r="H5023" s="18"/>
      <c r="I5023" s="18"/>
      <c r="J5023" s="92"/>
      <c r="K5023" s="92"/>
    </row>
    <row r="5024" spans="1:11" ht="15" customHeight="1">
      <c r="A5024" s="90"/>
      <c r="B5024" s="90"/>
      <c r="C5024" s="90"/>
      <c r="D5024" s="90"/>
      <c r="E5024" s="18"/>
      <c r="F5024" s="18"/>
      <c r="G5024" s="92"/>
      <c r="H5024" s="18"/>
      <c r="I5024" s="18"/>
      <c r="J5024" s="92"/>
      <c r="K5024" s="92"/>
    </row>
    <row r="5025" spans="1:11" ht="15" customHeight="1">
      <c r="A5025" s="90"/>
      <c r="B5025" s="90"/>
      <c r="C5025" s="90"/>
      <c r="D5025" s="90"/>
      <c r="E5025" s="18"/>
      <c r="F5025" s="18"/>
      <c r="G5025" s="92"/>
      <c r="H5025" s="18"/>
      <c r="I5025" s="18"/>
      <c r="J5025" s="92"/>
      <c r="K5025" s="92"/>
    </row>
    <row r="5026" spans="1:11" ht="15" customHeight="1">
      <c r="A5026" s="90"/>
      <c r="B5026" s="90"/>
      <c r="C5026" s="90"/>
      <c r="D5026" s="90"/>
      <c r="E5026" s="18"/>
      <c r="F5026" s="18"/>
      <c r="G5026" s="92"/>
      <c r="H5026" s="18"/>
      <c r="I5026" s="18"/>
      <c r="J5026" s="92"/>
      <c r="K5026" s="92"/>
    </row>
    <row r="5027" spans="1:11" ht="15" customHeight="1">
      <c r="A5027" s="90"/>
      <c r="B5027" s="90"/>
      <c r="C5027" s="90"/>
      <c r="D5027" s="90"/>
      <c r="E5027" s="18"/>
      <c r="F5027" s="18"/>
      <c r="G5027" s="92"/>
      <c r="H5027" s="18"/>
      <c r="I5027" s="18"/>
      <c r="J5027" s="92"/>
      <c r="K5027" s="92"/>
    </row>
    <row r="5028" spans="1:11" ht="15" customHeight="1">
      <c r="A5028" s="90"/>
      <c r="B5028" s="90"/>
      <c r="C5028" s="90"/>
      <c r="D5028" s="90"/>
      <c r="E5028" s="18"/>
      <c r="F5028" s="18"/>
      <c r="G5028" s="92"/>
      <c r="H5028" s="18"/>
      <c r="I5028" s="18"/>
      <c r="J5028" s="92"/>
      <c r="K5028" s="92"/>
    </row>
    <row r="5029" spans="1:11" ht="15" customHeight="1">
      <c r="A5029" s="90"/>
      <c r="B5029" s="90"/>
      <c r="C5029" s="90"/>
      <c r="D5029" s="90"/>
      <c r="E5029" s="18"/>
      <c r="F5029" s="18"/>
      <c r="G5029" s="92"/>
      <c r="H5029" s="18"/>
      <c r="I5029" s="18"/>
      <c r="J5029" s="92"/>
      <c r="K5029" s="92"/>
    </row>
    <row r="5030" spans="1:11" ht="15" customHeight="1">
      <c r="A5030" s="90"/>
      <c r="B5030" s="90"/>
      <c r="C5030" s="90"/>
      <c r="D5030" s="90"/>
      <c r="E5030" s="18"/>
      <c r="F5030" s="92"/>
      <c r="G5030" s="92"/>
      <c r="H5030" s="91"/>
      <c r="I5030" s="92"/>
      <c r="J5030" s="92"/>
      <c r="K5030" s="92"/>
    </row>
    <row r="5031" spans="1:11" ht="15" customHeight="1">
      <c r="A5031" s="90"/>
      <c r="B5031" s="90"/>
      <c r="C5031" s="90"/>
      <c r="D5031" s="90"/>
      <c r="E5031" s="18"/>
      <c r="F5031" s="18"/>
      <c r="G5031" s="92"/>
      <c r="H5031" s="18"/>
      <c r="I5031" s="18"/>
      <c r="J5031" s="92"/>
      <c r="K5031" s="92"/>
    </row>
    <row r="5032" spans="1:11" ht="15" customHeight="1">
      <c r="A5032" s="90"/>
      <c r="B5032" s="90"/>
      <c r="C5032" s="90"/>
      <c r="D5032" s="90"/>
      <c r="E5032" s="18"/>
      <c r="F5032" s="18"/>
      <c r="G5032" s="92"/>
      <c r="H5032" s="18"/>
      <c r="I5032" s="18"/>
      <c r="J5032" s="92"/>
      <c r="K5032" s="92"/>
    </row>
    <row r="5033" spans="1:11" ht="15" customHeight="1">
      <c r="A5033" s="90"/>
      <c r="B5033" s="90"/>
      <c r="C5033" s="90"/>
      <c r="D5033" s="90"/>
      <c r="E5033" s="18"/>
      <c r="F5033" s="18"/>
      <c r="G5033" s="92"/>
      <c r="H5033" s="18"/>
      <c r="I5033" s="18"/>
      <c r="J5033" s="92"/>
      <c r="K5033" s="92"/>
    </row>
    <row r="5034" spans="1:11" ht="15" customHeight="1">
      <c r="A5034" s="90"/>
      <c r="B5034" s="90"/>
      <c r="C5034" s="90"/>
      <c r="D5034" s="90"/>
      <c r="E5034" s="18"/>
      <c r="F5034" s="18"/>
      <c r="G5034" s="92"/>
      <c r="H5034" s="18"/>
      <c r="I5034" s="18"/>
      <c r="J5034" s="92"/>
      <c r="K5034" s="92"/>
    </row>
    <row r="5035" spans="1:11" ht="15" customHeight="1">
      <c r="A5035" s="90"/>
      <c r="B5035" s="90"/>
      <c r="C5035" s="90"/>
      <c r="D5035" s="90"/>
      <c r="E5035" s="18"/>
      <c r="F5035" s="18"/>
      <c r="G5035" s="92"/>
      <c r="H5035" s="18"/>
      <c r="I5035" s="18"/>
      <c r="J5035" s="92"/>
      <c r="K5035" s="92"/>
    </row>
    <row r="5036" spans="1:11" ht="15" customHeight="1">
      <c r="A5036" s="90"/>
      <c r="B5036" s="90"/>
      <c r="C5036" s="90"/>
      <c r="D5036" s="90"/>
      <c r="E5036" s="18"/>
      <c r="F5036" s="18"/>
      <c r="G5036" s="92"/>
      <c r="H5036" s="18"/>
      <c r="I5036" s="18"/>
      <c r="J5036" s="92"/>
      <c r="K5036" s="92"/>
    </row>
    <row r="5037" spans="1:11" ht="15" customHeight="1">
      <c r="A5037" s="90"/>
      <c r="B5037" s="90"/>
      <c r="C5037" s="90"/>
      <c r="D5037" s="90"/>
      <c r="E5037" s="18"/>
      <c r="F5037" s="18"/>
      <c r="G5037" s="92"/>
      <c r="H5037" s="18"/>
      <c r="I5037" s="18"/>
      <c r="J5037" s="92"/>
      <c r="K5037" s="92"/>
    </row>
    <row r="5038" spans="1:11" ht="15" customHeight="1">
      <c r="A5038" s="90"/>
      <c r="B5038" s="90"/>
      <c r="C5038" s="90"/>
      <c r="D5038" s="90"/>
      <c r="E5038" s="18"/>
      <c r="F5038" s="18"/>
      <c r="G5038" s="92"/>
      <c r="H5038" s="18"/>
      <c r="I5038" s="18"/>
      <c r="J5038" s="92"/>
      <c r="K5038" s="92"/>
    </row>
    <row r="5039" spans="1:11" ht="15" customHeight="1">
      <c r="A5039" s="90"/>
      <c r="B5039" s="90"/>
      <c r="C5039" s="90"/>
      <c r="D5039" s="90"/>
      <c r="E5039" s="18"/>
      <c r="F5039" s="18"/>
      <c r="G5039" s="92"/>
      <c r="H5039" s="18"/>
      <c r="I5039" s="18"/>
      <c r="J5039" s="92"/>
      <c r="K5039" s="92"/>
    </row>
    <row r="5040" spans="1:11" ht="15" customHeight="1">
      <c r="A5040" s="90"/>
      <c r="B5040" s="90"/>
      <c r="C5040" s="90"/>
      <c r="D5040" s="90"/>
      <c r="E5040" s="18"/>
      <c r="F5040" s="18"/>
      <c r="G5040" s="92"/>
      <c r="H5040" s="18"/>
      <c r="I5040" s="18"/>
      <c r="J5040" s="92"/>
      <c r="K5040" s="92"/>
    </row>
    <row r="5041" spans="1:11" ht="15" customHeight="1">
      <c r="A5041" s="90"/>
      <c r="B5041" s="90"/>
      <c r="C5041" s="90"/>
      <c r="D5041" s="90"/>
      <c r="E5041" s="18"/>
      <c r="F5041" s="18"/>
      <c r="G5041" s="92"/>
      <c r="H5041" s="18"/>
      <c r="I5041" s="18"/>
      <c r="J5041" s="92"/>
      <c r="K5041" s="92"/>
    </row>
    <row r="5042" spans="1:11" ht="15" customHeight="1">
      <c r="A5042" s="90"/>
      <c r="B5042" s="90"/>
      <c r="C5042" s="90"/>
      <c r="D5042" s="90"/>
      <c r="E5042" s="18"/>
      <c r="F5042" s="18"/>
      <c r="G5042" s="92"/>
      <c r="H5042" s="18"/>
      <c r="I5042" s="18"/>
      <c r="J5042" s="92"/>
      <c r="K5042" s="92"/>
    </row>
    <row r="5043" spans="1:11" ht="15" customHeight="1">
      <c r="A5043" s="90"/>
      <c r="B5043" s="90"/>
      <c r="C5043" s="90"/>
      <c r="D5043" s="90"/>
      <c r="E5043" s="18"/>
      <c r="F5043" s="18"/>
      <c r="G5043" s="92"/>
      <c r="H5043" s="18"/>
      <c r="I5043" s="18"/>
      <c r="J5043" s="92"/>
      <c r="K5043" s="92"/>
    </row>
    <row r="5044" spans="1:11" ht="15" customHeight="1">
      <c r="A5044" s="90"/>
      <c r="B5044" s="90"/>
      <c r="C5044" s="90"/>
      <c r="D5044" s="90"/>
      <c r="E5044" s="18"/>
      <c r="F5044" s="18"/>
      <c r="G5044" s="92"/>
      <c r="H5044" s="18"/>
      <c r="I5044" s="18"/>
      <c r="J5044" s="92"/>
      <c r="K5044" s="92"/>
    </row>
    <row r="5045" spans="1:11" ht="15" customHeight="1">
      <c r="A5045" s="90"/>
      <c r="B5045" s="90"/>
      <c r="C5045" s="90"/>
      <c r="D5045" s="90"/>
      <c r="E5045" s="18"/>
      <c r="F5045" s="18"/>
      <c r="G5045" s="92"/>
      <c r="H5045" s="18"/>
      <c r="I5045" s="18"/>
      <c r="J5045" s="92"/>
      <c r="K5045" s="92"/>
    </row>
    <row r="5046" spans="1:11" ht="15" customHeight="1">
      <c r="A5046" s="90"/>
      <c r="B5046" s="90"/>
      <c r="C5046" s="90"/>
      <c r="D5046" s="90"/>
      <c r="E5046" s="18"/>
      <c r="F5046" s="18"/>
      <c r="G5046" s="92"/>
      <c r="H5046" s="18"/>
      <c r="I5046" s="18"/>
      <c r="J5046" s="92"/>
      <c r="K5046" s="92"/>
    </row>
    <row r="5047" spans="1:11" ht="15" customHeight="1">
      <c r="A5047" s="90"/>
      <c r="B5047" s="90"/>
      <c r="C5047" s="90"/>
      <c r="D5047" s="90"/>
      <c r="E5047" s="18"/>
      <c r="F5047" s="18"/>
      <c r="G5047" s="92"/>
      <c r="H5047" s="18"/>
      <c r="I5047" s="18"/>
      <c r="J5047" s="92"/>
      <c r="K5047" s="92"/>
    </row>
    <row r="5048" spans="1:11" ht="15" customHeight="1">
      <c r="A5048" s="90"/>
      <c r="B5048" s="90"/>
      <c r="C5048" s="90"/>
      <c r="D5048" s="90"/>
      <c r="E5048" s="18"/>
      <c r="F5048" s="18"/>
      <c r="G5048" s="92"/>
      <c r="H5048" s="18"/>
      <c r="I5048" s="18"/>
      <c r="J5048" s="92"/>
      <c r="K5048" s="92"/>
    </row>
    <row r="5049" spans="1:11" ht="15" customHeight="1">
      <c r="A5049" s="90"/>
      <c r="B5049" s="90"/>
      <c r="C5049" s="90"/>
      <c r="D5049" s="90"/>
      <c r="E5049" s="18"/>
      <c r="F5049" s="18"/>
      <c r="G5049" s="92"/>
      <c r="H5049" s="18"/>
      <c r="I5049" s="18"/>
      <c r="J5049" s="92"/>
      <c r="K5049" s="92"/>
    </row>
    <row r="5050" spans="1:11" ht="15" customHeight="1">
      <c r="A5050" s="90"/>
      <c r="B5050" s="90"/>
      <c r="C5050" s="90"/>
      <c r="D5050" s="90"/>
      <c r="E5050" s="18"/>
      <c r="F5050" s="92"/>
      <c r="G5050" s="92"/>
      <c r="H5050" s="91"/>
      <c r="I5050" s="92"/>
      <c r="J5050" s="92"/>
      <c r="K5050" s="92"/>
    </row>
    <row r="5051" spans="1:11" ht="15" customHeight="1">
      <c r="A5051" s="90"/>
      <c r="B5051" s="90"/>
      <c r="C5051" s="90"/>
      <c r="D5051" s="90"/>
      <c r="E5051" s="18"/>
      <c r="F5051" s="18"/>
      <c r="G5051" s="92"/>
      <c r="H5051" s="18"/>
      <c r="I5051" s="18"/>
      <c r="J5051" s="92"/>
      <c r="K5051" s="92"/>
    </row>
    <row r="5052" spans="1:11" ht="15" customHeight="1">
      <c r="A5052" s="90"/>
      <c r="B5052" s="90"/>
      <c r="C5052" s="90"/>
      <c r="D5052" s="90"/>
      <c r="E5052" s="18"/>
      <c r="F5052" s="18"/>
      <c r="G5052" s="92"/>
      <c r="H5052" s="18"/>
      <c r="I5052" s="18"/>
      <c r="J5052" s="92"/>
      <c r="K5052" s="92"/>
    </row>
    <row r="5053" spans="1:11" ht="15" customHeight="1">
      <c r="A5053" s="90"/>
      <c r="B5053" s="90"/>
      <c r="C5053" s="90"/>
      <c r="D5053" s="90"/>
      <c r="E5053" s="18"/>
      <c r="F5053" s="18"/>
      <c r="G5053" s="92"/>
      <c r="H5053" s="18"/>
      <c r="I5053" s="18"/>
      <c r="J5053" s="92"/>
      <c r="K5053" s="92"/>
    </row>
    <row r="5054" spans="1:11" ht="15" customHeight="1">
      <c r="A5054" s="90"/>
      <c r="B5054" s="90"/>
      <c r="C5054" s="90"/>
      <c r="D5054" s="90"/>
      <c r="E5054" s="18"/>
      <c r="F5054" s="18"/>
      <c r="G5054" s="92"/>
      <c r="H5054" s="18"/>
      <c r="I5054" s="18"/>
      <c r="J5054" s="92"/>
      <c r="K5054" s="92"/>
    </row>
    <row r="5055" spans="1:11" ht="15" customHeight="1">
      <c r="A5055" s="90"/>
      <c r="B5055" s="90"/>
      <c r="C5055" s="90"/>
      <c r="D5055" s="90"/>
      <c r="E5055" s="18"/>
      <c r="F5055" s="18"/>
      <c r="G5055" s="92"/>
      <c r="H5055" s="18"/>
      <c r="I5055" s="18"/>
      <c r="J5055" s="92"/>
      <c r="K5055" s="92"/>
    </row>
    <row r="5056" spans="1:11" ht="15" customHeight="1">
      <c r="A5056" s="90"/>
      <c r="B5056" s="90"/>
      <c r="C5056" s="90"/>
      <c r="D5056" s="90"/>
      <c r="E5056" s="18"/>
      <c r="F5056" s="18"/>
      <c r="G5056" s="92"/>
      <c r="H5056" s="18"/>
      <c r="I5056" s="18"/>
      <c r="J5056" s="92"/>
      <c r="K5056" s="92"/>
    </row>
    <row r="5057" spans="1:11" ht="15" customHeight="1">
      <c r="A5057" s="90"/>
      <c r="B5057" s="90"/>
      <c r="C5057" s="90"/>
      <c r="D5057" s="90"/>
      <c r="E5057" s="18"/>
      <c r="F5057" s="18"/>
      <c r="G5057" s="92"/>
      <c r="H5057" s="18"/>
      <c r="I5057" s="18"/>
      <c r="J5057" s="92"/>
      <c r="K5057" s="92"/>
    </row>
    <row r="5058" spans="1:11" ht="15" customHeight="1">
      <c r="A5058" s="90"/>
      <c r="B5058" s="90"/>
      <c r="C5058" s="90"/>
      <c r="D5058" s="90"/>
      <c r="E5058" s="18"/>
      <c r="F5058" s="18"/>
      <c r="G5058" s="92"/>
      <c r="H5058" s="18"/>
      <c r="I5058" s="18"/>
      <c r="J5058" s="92"/>
      <c r="K5058" s="92"/>
    </row>
    <row r="5059" spans="1:11" ht="15" customHeight="1">
      <c r="A5059" s="90"/>
      <c r="B5059" s="90"/>
      <c r="C5059" s="90"/>
      <c r="D5059" s="90"/>
      <c r="E5059" s="18"/>
      <c r="F5059" s="18"/>
      <c r="G5059" s="92"/>
      <c r="H5059" s="18"/>
      <c r="I5059" s="18"/>
      <c r="J5059" s="92"/>
      <c r="K5059" s="92"/>
    </row>
    <row r="5060" spans="1:11" ht="15" customHeight="1">
      <c r="A5060" s="90"/>
      <c r="B5060" s="90"/>
      <c r="C5060" s="90"/>
      <c r="D5060" s="90"/>
      <c r="E5060" s="18"/>
      <c r="F5060" s="18"/>
      <c r="G5060" s="92"/>
      <c r="H5060" s="18"/>
      <c r="I5060" s="18"/>
      <c r="J5060" s="92"/>
      <c r="K5060" s="92"/>
    </row>
    <row r="5061" spans="1:11" ht="15" customHeight="1">
      <c r="A5061" s="90"/>
      <c r="B5061" s="90"/>
      <c r="C5061" s="90"/>
      <c r="D5061" s="90"/>
      <c r="E5061" s="18"/>
      <c r="F5061" s="92"/>
      <c r="G5061" s="92"/>
      <c r="H5061" s="91"/>
      <c r="I5061" s="92"/>
      <c r="J5061" s="92"/>
      <c r="K5061" s="92"/>
    </row>
    <row r="5062" spans="1:11" ht="15" customHeight="1">
      <c r="A5062" s="90"/>
      <c r="B5062" s="90"/>
      <c r="C5062" s="90"/>
      <c r="D5062" s="90"/>
      <c r="E5062" s="18"/>
      <c r="F5062" s="18"/>
      <c r="G5062" s="92"/>
      <c r="H5062" s="18"/>
      <c r="I5062" s="18"/>
      <c r="J5062" s="92"/>
      <c r="K5062" s="92"/>
    </row>
    <row r="5063" spans="1:11" ht="15" customHeight="1">
      <c r="A5063" s="90"/>
      <c r="B5063" s="90"/>
      <c r="C5063" s="90"/>
      <c r="D5063" s="90"/>
      <c r="E5063" s="18"/>
      <c r="F5063" s="18"/>
      <c r="G5063" s="92"/>
      <c r="H5063" s="18"/>
      <c r="I5063" s="18"/>
      <c r="J5063" s="92"/>
      <c r="K5063" s="92"/>
    </row>
    <row r="5064" spans="1:11" ht="15" customHeight="1">
      <c r="A5064" s="90"/>
      <c r="B5064" s="90"/>
      <c r="C5064" s="90"/>
      <c r="D5064" s="90"/>
      <c r="E5064" s="18"/>
      <c r="F5064" s="18"/>
      <c r="G5064" s="92"/>
      <c r="H5064" s="18"/>
      <c r="I5064" s="18"/>
      <c r="J5064" s="92"/>
      <c r="K5064" s="92"/>
    </row>
    <row r="5065" spans="1:11" ht="15" customHeight="1">
      <c r="A5065" s="90"/>
      <c r="B5065" s="90"/>
      <c r="C5065" s="90"/>
      <c r="D5065" s="90"/>
      <c r="E5065" s="18"/>
      <c r="F5065" s="18"/>
      <c r="G5065" s="92"/>
      <c r="H5065" s="18"/>
      <c r="I5065" s="18"/>
      <c r="J5065" s="92"/>
      <c r="K5065" s="92"/>
    </row>
    <row r="5066" spans="1:11" ht="15" customHeight="1">
      <c r="A5066" s="90"/>
      <c r="B5066" s="90"/>
      <c r="C5066" s="90"/>
      <c r="D5066" s="90"/>
      <c r="E5066" s="18"/>
      <c r="F5066" s="18"/>
      <c r="G5066" s="92"/>
      <c r="H5066" s="18"/>
      <c r="I5066" s="18"/>
      <c r="J5066" s="92"/>
      <c r="K5066" s="92"/>
    </row>
    <row r="5067" spans="1:11" ht="15" customHeight="1">
      <c r="A5067" s="90"/>
      <c r="B5067" s="90"/>
      <c r="C5067" s="90"/>
      <c r="D5067" s="90"/>
      <c r="E5067" s="18"/>
      <c r="F5067" s="92"/>
      <c r="G5067" s="92"/>
      <c r="H5067" s="91"/>
      <c r="I5067" s="92"/>
      <c r="J5067" s="92"/>
      <c r="K5067" s="92"/>
    </row>
    <row r="5068" spans="1:11" ht="15" customHeight="1">
      <c r="A5068" s="90"/>
      <c r="B5068" s="90"/>
      <c r="C5068" s="90"/>
      <c r="D5068" s="90"/>
      <c r="E5068" s="18"/>
      <c r="F5068" s="18"/>
      <c r="G5068" s="92"/>
      <c r="H5068" s="18"/>
      <c r="I5068" s="18"/>
      <c r="J5068" s="92"/>
      <c r="K5068" s="92"/>
    </row>
    <row r="5069" spans="1:11" ht="15" customHeight="1">
      <c r="A5069" s="90"/>
      <c r="B5069" s="90"/>
      <c r="C5069" s="90"/>
      <c r="D5069" s="90"/>
      <c r="E5069" s="18"/>
      <c r="F5069" s="18"/>
      <c r="G5069" s="92"/>
      <c r="H5069" s="18"/>
      <c r="I5069" s="18"/>
      <c r="J5069" s="92"/>
      <c r="K5069" s="92"/>
    </row>
    <row r="5070" spans="1:11" ht="15" customHeight="1">
      <c r="A5070" s="90"/>
      <c r="B5070" s="90"/>
      <c r="C5070" s="90"/>
      <c r="D5070" s="90"/>
      <c r="E5070" s="18"/>
      <c r="F5070" s="18"/>
      <c r="G5070" s="92"/>
      <c r="H5070" s="18"/>
      <c r="I5070" s="18"/>
      <c r="J5070" s="92"/>
      <c r="K5070" s="92"/>
    </row>
    <row r="5071" spans="1:11" ht="15" customHeight="1">
      <c r="A5071" s="90"/>
      <c r="B5071" s="90"/>
      <c r="C5071" s="90"/>
      <c r="D5071" s="90"/>
      <c r="E5071" s="18"/>
      <c r="F5071" s="18"/>
      <c r="G5071" s="92"/>
      <c r="H5071" s="18"/>
      <c r="I5071" s="18"/>
      <c r="J5071" s="92"/>
      <c r="K5071" s="92"/>
    </row>
    <row r="5072" spans="1:11" ht="15" customHeight="1">
      <c r="A5072" s="90"/>
      <c r="B5072" s="90"/>
      <c r="C5072" s="90"/>
      <c r="D5072" s="90"/>
      <c r="E5072" s="18"/>
      <c r="F5072" s="18"/>
      <c r="G5072" s="92"/>
      <c r="H5072" s="18"/>
      <c r="I5072" s="18"/>
      <c r="J5072" s="92"/>
      <c r="K5072" s="92"/>
    </row>
    <row r="5073" spans="1:11" ht="15" customHeight="1">
      <c r="A5073" s="90"/>
      <c r="B5073" s="90"/>
      <c r="C5073" s="90"/>
      <c r="D5073" s="90"/>
      <c r="E5073" s="18"/>
      <c r="F5073" s="18"/>
      <c r="G5073" s="92"/>
      <c r="H5073" s="18"/>
      <c r="I5073" s="18"/>
      <c r="J5073" s="92"/>
      <c r="K5073" s="92"/>
    </row>
    <row r="5074" spans="1:11" ht="15" customHeight="1">
      <c r="A5074" s="90"/>
      <c r="B5074" s="90"/>
      <c r="C5074" s="90"/>
      <c r="D5074" s="90"/>
      <c r="E5074" s="18"/>
      <c r="F5074" s="18"/>
      <c r="G5074" s="92"/>
      <c r="H5074" s="18"/>
      <c r="I5074" s="18"/>
      <c r="J5074" s="92"/>
      <c r="K5074" s="92"/>
    </row>
    <row r="5075" spans="1:11" ht="15" customHeight="1">
      <c r="A5075" s="90"/>
      <c r="B5075" s="90"/>
      <c r="C5075" s="90"/>
      <c r="D5075" s="90"/>
      <c r="E5075" s="18"/>
      <c r="F5075" s="92"/>
      <c r="G5075" s="92"/>
      <c r="H5075" s="91"/>
      <c r="I5075" s="92"/>
      <c r="J5075" s="92"/>
      <c r="K5075" s="92"/>
    </row>
    <row r="5076" spans="1:11" ht="15" customHeight="1">
      <c r="A5076" s="90"/>
      <c r="B5076" s="90"/>
      <c r="C5076" s="90"/>
      <c r="D5076" s="90"/>
      <c r="E5076" s="18"/>
      <c r="F5076" s="18"/>
      <c r="G5076" s="92"/>
      <c r="H5076" s="18"/>
      <c r="I5076" s="18"/>
      <c r="J5076" s="92"/>
      <c r="K5076" s="92"/>
    </row>
    <row r="5077" spans="1:11" ht="15" customHeight="1">
      <c r="A5077" s="90"/>
      <c r="B5077" s="90"/>
      <c r="C5077" s="90"/>
      <c r="D5077" s="90"/>
      <c r="E5077" s="18"/>
      <c r="F5077" s="18"/>
      <c r="G5077" s="92"/>
      <c r="H5077" s="18"/>
      <c r="I5077" s="18"/>
      <c r="J5077" s="92"/>
      <c r="K5077" s="92"/>
    </row>
    <row r="5078" spans="1:11" ht="15" customHeight="1">
      <c r="A5078" s="90"/>
      <c r="B5078" s="90"/>
      <c r="C5078" s="90"/>
      <c r="D5078" s="90"/>
      <c r="E5078" s="18"/>
      <c r="F5078" s="18"/>
      <c r="G5078" s="92"/>
      <c r="H5078" s="18"/>
      <c r="I5078" s="18"/>
      <c r="J5078" s="92"/>
      <c r="K5078" s="92"/>
    </row>
    <row r="5079" spans="1:11" ht="15" customHeight="1">
      <c r="A5079" s="90"/>
      <c r="B5079" s="90"/>
      <c r="C5079" s="90"/>
      <c r="D5079" s="90"/>
      <c r="E5079" s="18"/>
      <c r="F5079" s="18"/>
      <c r="G5079" s="92"/>
      <c r="H5079" s="18"/>
      <c r="I5079" s="18"/>
      <c r="J5079" s="92"/>
      <c r="K5079" s="92"/>
    </row>
    <row r="5080" spans="1:11" ht="15" customHeight="1">
      <c r="A5080" s="90"/>
      <c r="B5080" s="90"/>
      <c r="C5080" s="90"/>
      <c r="D5080" s="90"/>
      <c r="E5080" s="18"/>
      <c r="F5080" s="92"/>
      <c r="G5080" s="92"/>
      <c r="H5080" s="91"/>
      <c r="I5080" s="92"/>
      <c r="J5080" s="92"/>
      <c r="K5080" s="92"/>
    </row>
    <row r="5081" spans="1:11" ht="15" customHeight="1">
      <c r="A5081" s="90"/>
      <c r="B5081" s="90"/>
      <c r="C5081" s="90"/>
      <c r="D5081" s="90"/>
      <c r="E5081" s="18"/>
      <c r="F5081" s="18"/>
      <c r="G5081" s="92"/>
      <c r="H5081" s="18"/>
      <c r="I5081" s="18"/>
      <c r="J5081" s="92"/>
      <c r="K5081" s="92"/>
    </row>
    <row r="5082" spans="1:11" ht="15" customHeight="1">
      <c r="A5082" s="90"/>
      <c r="B5082" s="90"/>
      <c r="C5082" s="90"/>
      <c r="D5082" s="90"/>
      <c r="E5082" s="18"/>
      <c r="F5082" s="18"/>
      <c r="G5082" s="92"/>
      <c r="H5082" s="18"/>
      <c r="I5082" s="18"/>
      <c r="J5082" s="92"/>
      <c r="K5082" s="92"/>
    </row>
    <row r="5083" spans="1:11" ht="15" customHeight="1">
      <c r="A5083" s="90"/>
      <c r="B5083" s="90"/>
      <c r="C5083" s="90"/>
      <c r="D5083" s="90"/>
      <c r="E5083" s="18"/>
      <c r="F5083" s="18"/>
      <c r="G5083" s="92"/>
      <c r="H5083" s="18"/>
      <c r="I5083" s="18"/>
      <c r="J5083" s="92"/>
      <c r="K5083" s="92"/>
    </row>
    <row r="5084" spans="1:11" ht="15" customHeight="1">
      <c r="A5084" s="90"/>
      <c r="B5084" s="90"/>
      <c r="C5084" s="90"/>
      <c r="D5084" s="90"/>
      <c r="E5084" s="18"/>
      <c r="F5084" s="18"/>
      <c r="G5084" s="92"/>
      <c r="H5084" s="18"/>
      <c r="I5084" s="18"/>
      <c r="J5084" s="92"/>
      <c r="K5084" s="92"/>
    </row>
    <row r="5085" spans="1:11" ht="15" customHeight="1">
      <c r="A5085" s="90"/>
      <c r="B5085" s="90"/>
      <c r="C5085" s="90"/>
      <c r="D5085" s="90"/>
      <c r="E5085" s="18"/>
      <c r="F5085" s="18"/>
      <c r="G5085" s="92"/>
      <c r="H5085" s="18"/>
      <c r="I5085" s="18"/>
      <c r="J5085" s="92"/>
      <c r="K5085" s="92"/>
    </row>
    <row r="5086" spans="1:11" ht="15" customHeight="1">
      <c r="A5086" s="90"/>
      <c r="B5086" s="90"/>
      <c r="C5086" s="90"/>
      <c r="D5086" s="90"/>
      <c r="E5086" s="18"/>
      <c r="F5086" s="18"/>
      <c r="G5086" s="92"/>
      <c r="H5086" s="18"/>
      <c r="I5086" s="18"/>
      <c r="J5086" s="92"/>
      <c r="K5086" s="92"/>
    </row>
    <row r="5087" spans="1:11" ht="15" customHeight="1">
      <c r="A5087" s="90"/>
      <c r="B5087" s="90"/>
      <c r="C5087" s="90"/>
      <c r="D5087" s="90"/>
      <c r="E5087" s="18"/>
      <c r="F5087" s="18"/>
      <c r="G5087" s="92"/>
      <c r="H5087" s="18"/>
      <c r="I5087" s="18"/>
      <c r="J5087" s="92"/>
      <c r="K5087" s="92"/>
    </row>
    <row r="5088" spans="1:11" ht="15" customHeight="1">
      <c r="A5088" s="90"/>
      <c r="B5088" s="90"/>
      <c r="C5088" s="90"/>
      <c r="D5088" s="90"/>
      <c r="E5088" s="18"/>
      <c r="F5088" s="18"/>
      <c r="G5088" s="92"/>
      <c r="H5088" s="18"/>
      <c r="I5088" s="18"/>
      <c r="J5088" s="92"/>
      <c r="K5088" s="92"/>
    </row>
    <row r="5089" spans="1:11" ht="15" customHeight="1">
      <c r="A5089" s="90"/>
      <c r="B5089" s="90"/>
      <c r="C5089" s="90"/>
      <c r="D5089" s="90"/>
      <c r="E5089" s="18"/>
      <c r="F5089" s="18"/>
      <c r="G5089" s="92"/>
      <c r="H5089" s="18"/>
      <c r="I5089" s="18"/>
      <c r="J5089" s="92"/>
      <c r="K5089" s="92"/>
    </row>
    <row r="5090" spans="1:11" ht="15" customHeight="1">
      <c r="A5090" s="90"/>
      <c r="B5090" s="90"/>
      <c r="C5090" s="90"/>
      <c r="D5090" s="90"/>
      <c r="E5090" s="18"/>
      <c r="F5090" s="18"/>
      <c r="G5090" s="92"/>
      <c r="H5090" s="18"/>
      <c r="I5090" s="18"/>
      <c r="J5090" s="92"/>
      <c r="K5090" s="92"/>
    </row>
    <row r="5091" spans="1:11" ht="15" customHeight="1">
      <c r="A5091" s="90"/>
      <c r="B5091" s="90"/>
      <c r="C5091" s="90"/>
      <c r="D5091" s="90"/>
      <c r="E5091" s="18"/>
      <c r="F5091" s="92"/>
      <c r="G5091" s="92"/>
      <c r="H5091" s="91"/>
      <c r="I5091" s="92"/>
      <c r="J5091" s="92"/>
      <c r="K5091" s="92"/>
    </row>
    <row r="5092" spans="1:11" ht="15" customHeight="1">
      <c r="A5092" s="90"/>
      <c r="B5092" s="90"/>
      <c r="C5092" s="90"/>
      <c r="D5092" s="90"/>
      <c r="E5092" s="18"/>
      <c r="F5092" s="18"/>
      <c r="G5092" s="92"/>
      <c r="H5092" s="18"/>
      <c r="I5092" s="18"/>
      <c r="J5092" s="92"/>
      <c r="K5092" s="92"/>
    </row>
    <row r="5093" spans="1:11" ht="15" customHeight="1">
      <c r="A5093" s="90"/>
      <c r="B5093" s="90"/>
      <c r="C5093" s="90"/>
      <c r="D5093" s="90"/>
      <c r="E5093" s="18"/>
      <c r="F5093" s="18"/>
      <c r="G5093" s="92"/>
      <c r="H5093" s="18"/>
      <c r="I5093" s="18"/>
      <c r="J5093" s="92"/>
      <c r="K5093" s="92"/>
    </row>
    <row r="5094" spans="1:11" ht="15" customHeight="1">
      <c r="A5094" s="90"/>
      <c r="B5094" s="90"/>
      <c r="C5094" s="90"/>
      <c r="D5094" s="90"/>
      <c r="E5094" s="18"/>
      <c r="F5094" s="18"/>
      <c r="G5094" s="92"/>
      <c r="H5094" s="18"/>
      <c r="I5094" s="18"/>
      <c r="J5094" s="92"/>
      <c r="K5094" s="92"/>
    </row>
    <row r="5095" spans="1:11" ht="15" customHeight="1">
      <c r="A5095" s="90"/>
      <c r="B5095" s="90"/>
      <c r="C5095" s="90"/>
      <c r="D5095" s="90"/>
      <c r="E5095" s="18"/>
      <c r="F5095" s="18"/>
      <c r="G5095" s="92"/>
      <c r="H5095" s="18"/>
      <c r="I5095" s="18"/>
      <c r="J5095" s="92"/>
      <c r="K5095" s="92"/>
    </row>
    <row r="5096" spans="1:11" ht="15" customHeight="1">
      <c r="A5096" s="90"/>
      <c r="B5096" s="90"/>
      <c r="C5096" s="90"/>
      <c r="D5096" s="90"/>
      <c r="E5096" s="18"/>
      <c r="F5096" s="18"/>
      <c r="G5096" s="92"/>
      <c r="H5096" s="18"/>
      <c r="I5096" s="18"/>
      <c r="J5096" s="92"/>
      <c r="K5096" s="92"/>
    </row>
    <row r="5097" spans="1:11" ht="15" customHeight="1">
      <c r="A5097" s="90"/>
      <c r="B5097" s="90"/>
      <c r="C5097" s="90"/>
      <c r="D5097" s="90"/>
      <c r="E5097" s="18"/>
      <c r="F5097" s="18"/>
      <c r="G5097" s="92"/>
      <c r="H5097" s="18"/>
      <c r="I5097" s="18"/>
      <c r="J5097" s="92"/>
      <c r="K5097" s="92"/>
    </row>
    <row r="5098" spans="1:11" ht="15" customHeight="1">
      <c r="A5098" s="90"/>
      <c r="B5098" s="90"/>
      <c r="C5098" s="90"/>
      <c r="D5098" s="90"/>
      <c r="E5098" s="18"/>
      <c r="F5098" s="18"/>
      <c r="G5098" s="92"/>
      <c r="H5098" s="18"/>
      <c r="I5098" s="18"/>
      <c r="J5098" s="92"/>
      <c r="K5098" s="92"/>
    </row>
    <row r="5099" spans="1:11" ht="15" customHeight="1">
      <c r="A5099" s="90"/>
      <c r="B5099" s="90"/>
      <c r="C5099" s="90"/>
      <c r="D5099" s="90"/>
      <c r="E5099" s="18"/>
      <c r="F5099" s="92"/>
      <c r="G5099" s="92"/>
      <c r="H5099" s="91"/>
      <c r="I5099" s="92"/>
      <c r="J5099" s="92"/>
      <c r="K5099" s="92"/>
    </row>
    <row r="5100" spans="1:11" ht="15" customHeight="1">
      <c r="A5100" s="90"/>
      <c r="B5100" s="90"/>
      <c r="C5100" s="90"/>
      <c r="D5100" s="90"/>
      <c r="E5100" s="18"/>
      <c r="F5100" s="18"/>
      <c r="G5100" s="92"/>
      <c r="H5100" s="18"/>
      <c r="I5100" s="18"/>
      <c r="J5100" s="92"/>
      <c r="K5100" s="92"/>
    </row>
    <row r="5101" spans="1:11" ht="15" customHeight="1">
      <c r="A5101" s="90"/>
      <c r="B5101" s="90"/>
      <c r="C5101" s="90"/>
      <c r="D5101" s="90"/>
      <c r="E5101" s="18"/>
      <c r="F5101" s="18"/>
      <c r="G5101" s="92"/>
      <c r="H5101" s="18"/>
      <c r="I5101" s="18"/>
      <c r="J5101" s="92"/>
      <c r="K5101" s="92"/>
    </row>
    <row r="5102" spans="1:11" ht="15" customHeight="1">
      <c r="A5102" s="90"/>
      <c r="B5102" s="90"/>
      <c r="C5102" s="90"/>
      <c r="D5102" s="90"/>
      <c r="E5102" s="18"/>
      <c r="F5102" s="18"/>
      <c r="G5102" s="92"/>
      <c r="H5102" s="18"/>
      <c r="I5102" s="18"/>
      <c r="J5102" s="92"/>
      <c r="K5102" s="92"/>
    </row>
    <row r="5103" spans="1:11" ht="15" customHeight="1">
      <c r="A5103" s="90"/>
      <c r="B5103" s="90"/>
      <c r="C5103" s="90"/>
      <c r="D5103" s="90"/>
      <c r="E5103" s="18"/>
      <c r="F5103" s="18"/>
      <c r="G5103" s="92"/>
      <c r="H5103" s="18"/>
      <c r="I5103" s="18"/>
      <c r="J5103" s="92"/>
      <c r="K5103" s="92"/>
    </row>
    <row r="5104" spans="1:11" ht="15" customHeight="1">
      <c r="A5104" s="90"/>
      <c r="B5104" s="90"/>
      <c r="C5104" s="90"/>
      <c r="D5104" s="90"/>
      <c r="E5104" s="18"/>
      <c r="F5104" s="18"/>
      <c r="G5104" s="92"/>
      <c r="H5104" s="18"/>
      <c r="I5104" s="18"/>
      <c r="J5104" s="92"/>
      <c r="K5104" s="92"/>
    </row>
    <row r="5105" spans="1:11" ht="15" customHeight="1">
      <c r="A5105" s="90"/>
      <c r="B5105" s="90"/>
      <c r="C5105" s="90"/>
      <c r="D5105" s="90"/>
      <c r="E5105" s="18"/>
      <c r="F5105" s="18"/>
      <c r="G5105" s="92"/>
      <c r="H5105" s="18"/>
      <c r="I5105" s="18"/>
      <c r="J5105" s="92"/>
      <c r="K5105" s="92"/>
    </row>
    <row r="5106" spans="1:11" ht="15" customHeight="1">
      <c r="A5106" s="90"/>
      <c r="B5106" s="90"/>
      <c r="C5106" s="90"/>
      <c r="D5106" s="90"/>
      <c r="E5106" s="18"/>
      <c r="F5106" s="18"/>
      <c r="G5106" s="92"/>
      <c r="H5106" s="18"/>
      <c r="I5106" s="18"/>
      <c r="J5106" s="92"/>
      <c r="K5106" s="92"/>
    </row>
    <row r="5107" spans="1:11" ht="15" customHeight="1">
      <c r="A5107" s="90"/>
      <c r="B5107" s="90"/>
      <c r="C5107" s="90"/>
      <c r="D5107" s="90"/>
      <c r="E5107" s="18"/>
      <c r="F5107" s="18"/>
      <c r="G5107" s="92"/>
      <c r="H5107" s="18"/>
      <c r="I5107" s="18"/>
      <c r="J5107" s="92"/>
      <c r="K5107" s="92"/>
    </row>
    <row r="5108" spans="1:11" ht="15" customHeight="1">
      <c r="A5108" s="90"/>
      <c r="B5108" s="90"/>
      <c r="C5108" s="90"/>
      <c r="D5108" s="90"/>
      <c r="E5108" s="18"/>
      <c r="F5108" s="18"/>
      <c r="G5108" s="92"/>
      <c r="H5108" s="18"/>
      <c r="I5108" s="18"/>
      <c r="J5108" s="92"/>
      <c r="K5108" s="92"/>
    </row>
    <row r="5109" spans="1:11" ht="15" customHeight="1">
      <c r="A5109" s="90"/>
      <c r="B5109" s="90"/>
      <c r="C5109" s="90"/>
      <c r="D5109" s="90"/>
      <c r="E5109" s="18"/>
      <c r="F5109" s="18"/>
      <c r="G5109" s="92"/>
      <c r="H5109" s="18"/>
      <c r="I5109" s="18"/>
      <c r="J5109" s="92"/>
      <c r="K5109" s="92"/>
    </row>
    <row r="5110" spans="1:11" ht="15" customHeight="1">
      <c r="A5110" s="90"/>
      <c r="B5110" s="90"/>
      <c r="C5110" s="90"/>
      <c r="D5110" s="90"/>
      <c r="E5110" s="18"/>
      <c r="F5110" s="18"/>
      <c r="G5110" s="92"/>
      <c r="H5110" s="18"/>
      <c r="I5110" s="18"/>
      <c r="J5110" s="92"/>
      <c r="K5110" s="92"/>
    </row>
    <row r="5111" spans="1:11" ht="15" customHeight="1">
      <c r="A5111" s="90"/>
      <c r="B5111" s="90"/>
      <c r="C5111" s="90"/>
      <c r="D5111" s="90"/>
      <c r="E5111" s="18"/>
      <c r="F5111" s="18"/>
      <c r="G5111" s="92"/>
      <c r="H5111" s="18"/>
      <c r="I5111" s="18"/>
      <c r="J5111" s="92"/>
      <c r="K5111" s="92"/>
    </row>
    <row r="5112" spans="1:11" ht="15" customHeight="1">
      <c r="A5112" s="90"/>
      <c r="B5112" s="90"/>
      <c r="C5112" s="90"/>
      <c r="D5112" s="90"/>
      <c r="E5112" s="18"/>
      <c r="F5112" s="18"/>
      <c r="G5112" s="92"/>
      <c r="H5112" s="18"/>
      <c r="I5112" s="18"/>
      <c r="J5112" s="92"/>
      <c r="K5112" s="92"/>
    </row>
    <row r="5113" spans="1:11" ht="15" customHeight="1">
      <c r="A5113" s="90"/>
      <c r="B5113" s="90"/>
      <c r="C5113" s="90"/>
      <c r="D5113" s="90"/>
      <c r="E5113" s="18"/>
      <c r="F5113" s="92"/>
      <c r="G5113" s="92"/>
      <c r="H5113" s="91"/>
      <c r="I5113" s="92"/>
      <c r="J5113" s="92"/>
      <c r="K5113" s="92"/>
    </row>
    <row r="5114" spans="1:11" ht="15" customHeight="1">
      <c r="A5114" s="90"/>
      <c r="B5114" s="90"/>
      <c r="C5114" s="90"/>
      <c r="D5114" s="90"/>
      <c r="E5114" s="18"/>
      <c r="F5114" s="18"/>
      <c r="G5114" s="92"/>
      <c r="H5114" s="18"/>
      <c r="I5114" s="18"/>
      <c r="J5114" s="92"/>
      <c r="K5114" s="92"/>
    </row>
    <row r="5115" spans="1:11" ht="15" customHeight="1">
      <c r="A5115" s="90"/>
      <c r="B5115" s="90"/>
      <c r="C5115" s="90"/>
      <c r="D5115" s="90"/>
      <c r="E5115" s="18"/>
      <c r="F5115" s="18"/>
      <c r="G5115" s="92"/>
      <c r="H5115" s="18"/>
      <c r="I5115" s="18"/>
      <c r="J5115" s="92"/>
      <c r="K5115" s="92"/>
    </row>
    <row r="5116" spans="1:11" ht="15" customHeight="1">
      <c r="A5116" s="90"/>
      <c r="B5116" s="90"/>
      <c r="C5116" s="90"/>
      <c r="D5116" s="90"/>
      <c r="E5116" s="18"/>
      <c r="F5116" s="18"/>
      <c r="G5116" s="92"/>
      <c r="H5116" s="18"/>
      <c r="I5116" s="18"/>
      <c r="J5116" s="92"/>
      <c r="K5116" s="92"/>
    </row>
    <row r="5117" spans="1:11" ht="15" customHeight="1">
      <c r="A5117" s="90"/>
      <c r="B5117" s="90"/>
      <c r="C5117" s="90"/>
      <c r="D5117" s="90"/>
      <c r="E5117" s="18"/>
      <c r="F5117" s="18"/>
      <c r="G5117" s="92"/>
      <c r="H5117" s="18"/>
      <c r="I5117" s="18"/>
      <c r="J5117" s="92"/>
      <c r="K5117" s="92"/>
    </row>
    <row r="5118" spans="1:11" ht="15" customHeight="1">
      <c r="A5118" s="90"/>
      <c r="B5118" s="90"/>
      <c r="C5118" s="90"/>
      <c r="D5118" s="90"/>
      <c r="E5118" s="18"/>
      <c r="F5118" s="92"/>
      <c r="G5118" s="92"/>
      <c r="H5118" s="91"/>
      <c r="I5118" s="92"/>
      <c r="J5118" s="92"/>
      <c r="K5118" s="92"/>
    </row>
    <row r="5119" spans="1:11" ht="15" customHeight="1">
      <c r="A5119" s="90"/>
      <c r="B5119" s="90"/>
      <c r="C5119" s="90"/>
      <c r="D5119" s="90"/>
      <c r="E5119" s="18"/>
      <c r="F5119" s="18"/>
      <c r="G5119" s="92"/>
      <c r="H5119" s="18"/>
      <c r="I5119" s="18"/>
      <c r="J5119" s="92"/>
      <c r="K5119" s="92"/>
    </row>
    <row r="5120" spans="1:11" ht="15" customHeight="1">
      <c r="A5120" s="90"/>
      <c r="B5120" s="90"/>
      <c r="C5120" s="90"/>
      <c r="D5120" s="90"/>
      <c r="E5120" s="18"/>
      <c r="F5120" s="18"/>
      <c r="G5120" s="92"/>
      <c r="H5120" s="18"/>
      <c r="I5120" s="18"/>
      <c r="J5120" s="92"/>
      <c r="K5120" s="92"/>
    </row>
    <row r="5121" spans="1:11" ht="15" customHeight="1">
      <c r="A5121" s="90"/>
      <c r="B5121" s="90"/>
      <c r="C5121" s="90"/>
      <c r="D5121" s="90"/>
      <c r="E5121" s="18"/>
      <c r="F5121" s="18"/>
      <c r="G5121" s="92"/>
      <c r="H5121" s="18"/>
      <c r="I5121" s="18"/>
      <c r="J5121" s="92"/>
      <c r="K5121" s="92"/>
    </row>
    <row r="5122" spans="1:11" ht="15" customHeight="1">
      <c r="A5122" s="90"/>
      <c r="B5122" s="90"/>
      <c r="C5122" s="90"/>
      <c r="D5122" s="90"/>
      <c r="E5122" s="18"/>
      <c r="F5122" s="18"/>
      <c r="G5122" s="92"/>
      <c r="H5122" s="18"/>
      <c r="I5122" s="18"/>
      <c r="J5122" s="92"/>
      <c r="K5122" s="92"/>
    </row>
    <row r="5123" spans="1:11" ht="15" customHeight="1">
      <c r="A5123" s="90"/>
      <c r="B5123" s="90"/>
      <c r="C5123" s="90"/>
      <c r="D5123" s="90"/>
      <c r="E5123" s="18"/>
      <c r="F5123" s="18"/>
      <c r="G5123" s="92"/>
      <c r="H5123" s="18"/>
      <c r="I5123" s="18"/>
      <c r="J5123" s="92"/>
      <c r="K5123" s="92"/>
    </row>
    <row r="5124" spans="1:11" ht="15" customHeight="1">
      <c r="A5124" s="90"/>
      <c r="B5124" s="90"/>
      <c r="C5124" s="90"/>
      <c r="D5124" s="90"/>
      <c r="E5124" s="18"/>
      <c r="F5124" s="18"/>
      <c r="G5124" s="92"/>
      <c r="H5124" s="18"/>
      <c r="I5124" s="18"/>
      <c r="J5124" s="92"/>
      <c r="K5124" s="92"/>
    </row>
    <row r="5125" spans="1:11" ht="15" customHeight="1">
      <c r="A5125" s="90"/>
      <c r="B5125" s="90"/>
      <c r="C5125" s="90"/>
      <c r="D5125" s="90"/>
      <c r="E5125" s="18"/>
      <c r="F5125" s="18"/>
      <c r="G5125" s="92"/>
      <c r="H5125" s="18"/>
      <c r="I5125" s="18"/>
      <c r="J5125" s="92"/>
      <c r="K5125" s="92"/>
    </row>
    <row r="5126" spans="1:11" ht="15" customHeight="1">
      <c r="A5126" s="90"/>
      <c r="B5126" s="90"/>
      <c r="C5126" s="90"/>
      <c r="D5126" s="90"/>
      <c r="E5126" s="18"/>
      <c r="F5126" s="18"/>
      <c r="G5126" s="92"/>
      <c r="H5126" s="18"/>
      <c r="I5126" s="18"/>
      <c r="J5126" s="92"/>
      <c r="K5126" s="92"/>
    </row>
    <row r="5127" spans="1:11" ht="15" customHeight="1">
      <c r="A5127" s="90"/>
      <c r="B5127" s="90"/>
      <c r="C5127" s="90"/>
      <c r="D5127" s="90"/>
      <c r="E5127" s="18"/>
      <c r="F5127" s="18"/>
      <c r="G5127" s="92"/>
      <c r="H5127" s="18"/>
      <c r="I5127" s="18"/>
      <c r="J5127" s="92"/>
      <c r="K5127" s="92"/>
    </row>
    <row r="5128" spans="1:11" ht="15" customHeight="1">
      <c r="A5128" s="90"/>
      <c r="B5128" s="90"/>
      <c r="C5128" s="90"/>
      <c r="D5128" s="90"/>
      <c r="E5128" s="18"/>
      <c r="F5128" s="18"/>
      <c r="G5128" s="92"/>
      <c r="H5128" s="18"/>
      <c r="I5128" s="18"/>
      <c r="J5128" s="92"/>
      <c r="K5128" s="92"/>
    </row>
    <row r="5129" spans="1:11" ht="15" customHeight="1">
      <c r="A5129" s="90"/>
      <c r="B5129" s="90"/>
      <c r="C5129" s="90"/>
      <c r="D5129" s="90"/>
      <c r="E5129" s="18"/>
      <c r="F5129" s="18"/>
      <c r="G5129" s="92"/>
      <c r="H5129" s="18"/>
      <c r="I5129" s="18"/>
      <c r="J5129" s="92"/>
      <c r="K5129" s="92"/>
    </row>
    <row r="5130" spans="1:11" ht="15" customHeight="1">
      <c r="A5130" s="90"/>
      <c r="B5130" s="90"/>
      <c r="C5130" s="90"/>
      <c r="D5130" s="90"/>
      <c r="E5130" s="18"/>
      <c r="F5130" s="18"/>
      <c r="G5130" s="92"/>
      <c r="H5130" s="18"/>
      <c r="I5130" s="18"/>
      <c r="J5130" s="92"/>
      <c r="K5130" s="92"/>
    </row>
    <row r="5131" spans="1:11" ht="15" customHeight="1">
      <c r="A5131" s="90"/>
      <c r="B5131" s="90"/>
      <c r="C5131" s="90"/>
      <c r="D5131" s="90"/>
      <c r="E5131" s="18"/>
      <c r="F5131" s="18"/>
      <c r="G5131" s="92"/>
      <c r="H5131" s="18"/>
      <c r="I5131" s="18"/>
      <c r="J5131" s="92"/>
      <c r="K5131" s="92"/>
    </row>
    <row r="5132" spans="1:11" ht="15" customHeight="1">
      <c r="A5132" s="90"/>
      <c r="B5132" s="90"/>
      <c r="C5132" s="90"/>
      <c r="D5132" s="90"/>
      <c r="E5132" s="18"/>
      <c r="F5132" s="92"/>
      <c r="G5132" s="92"/>
      <c r="H5132" s="91"/>
      <c r="I5132" s="92"/>
      <c r="J5132" s="92"/>
      <c r="K5132" s="92"/>
    </row>
    <row r="5133" spans="1:11" ht="15" customHeight="1">
      <c r="A5133" s="90"/>
      <c r="B5133" s="90"/>
      <c r="C5133" s="90"/>
      <c r="D5133" s="90"/>
      <c r="E5133" s="18"/>
      <c r="F5133" s="18"/>
      <c r="G5133" s="92"/>
      <c r="H5133" s="18"/>
      <c r="I5133" s="18"/>
      <c r="J5133" s="92"/>
      <c r="K5133" s="92"/>
    </row>
    <row r="5134" spans="1:11" ht="15" customHeight="1">
      <c r="A5134" s="90"/>
      <c r="B5134" s="90"/>
      <c r="C5134" s="90"/>
      <c r="D5134" s="90"/>
      <c r="E5134" s="18"/>
      <c r="F5134" s="18"/>
      <c r="G5134" s="92"/>
      <c r="H5134" s="18"/>
      <c r="I5134" s="18"/>
      <c r="J5134" s="92"/>
      <c r="K5134" s="92"/>
    </row>
    <row r="5135" spans="1:11" ht="15" customHeight="1">
      <c r="A5135" s="90"/>
      <c r="B5135" s="90"/>
      <c r="C5135" s="90"/>
      <c r="D5135" s="90"/>
      <c r="E5135" s="18"/>
      <c r="F5135" s="18"/>
      <c r="G5135" s="92"/>
      <c r="H5135" s="18"/>
      <c r="I5135" s="18"/>
      <c r="J5135" s="92"/>
      <c r="K5135" s="92"/>
    </row>
    <row r="5136" spans="1:11" ht="15" customHeight="1">
      <c r="A5136" s="90"/>
      <c r="B5136" s="90"/>
      <c r="C5136" s="90"/>
      <c r="D5136" s="90"/>
      <c r="E5136" s="18"/>
      <c r="F5136" s="18"/>
      <c r="G5136" s="92"/>
      <c r="H5136" s="18"/>
      <c r="I5136" s="18"/>
      <c r="J5136" s="92"/>
      <c r="K5136" s="92"/>
    </row>
    <row r="5137" spans="1:11" ht="15" customHeight="1">
      <c r="A5137" s="90"/>
      <c r="B5137" s="90"/>
      <c r="C5137" s="90"/>
      <c r="D5137" s="90"/>
      <c r="E5137" s="18"/>
      <c r="F5137" s="92"/>
      <c r="G5137" s="92"/>
      <c r="H5137" s="91"/>
      <c r="I5137" s="92"/>
      <c r="J5137" s="92"/>
      <c r="K5137" s="92"/>
    </row>
    <row r="5138" spans="1:11" ht="15" customHeight="1">
      <c r="A5138" s="90"/>
      <c r="B5138" s="90"/>
      <c r="C5138" s="90"/>
      <c r="D5138" s="90"/>
      <c r="E5138" s="18"/>
      <c r="F5138" s="18"/>
      <c r="G5138" s="92"/>
      <c r="H5138" s="18"/>
      <c r="I5138" s="18"/>
      <c r="J5138" s="92"/>
      <c r="K5138" s="92"/>
    </row>
    <row r="5139" spans="1:11" ht="15" customHeight="1">
      <c r="A5139" s="90"/>
      <c r="B5139" s="90"/>
      <c r="C5139" s="90"/>
      <c r="D5139" s="90"/>
      <c r="E5139" s="18"/>
      <c r="F5139" s="18"/>
      <c r="G5139" s="92"/>
      <c r="H5139" s="18"/>
      <c r="I5139" s="18"/>
      <c r="J5139" s="92"/>
      <c r="K5139" s="92"/>
    </row>
    <row r="5140" spans="1:11" ht="15" customHeight="1">
      <c r="A5140" s="90"/>
      <c r="B5140" s="90"/>
      <c r="C5140" s="90"/>
      <c r="D5140" s="90"/>
      <c r="E5140" s="18"/>
      <c r="F5140" s="18"/>
      <c r="G5140" s="92"/>
      <c r="H5140" s="18"/>
      <c r="I5140" s="18"/>
      <c r="J5140" s="92"/>
      <c r="K5140" s="92"/>
    </row>
    <row r="5141" spans="1:11" ht="15" customHeight="1">
      <c r="A5141" s="90"/>
      <c r="B5141" s="90"/>
      <c r="C5141" s="90"/>
      <c r="D5141" s="90"/>
      <c r="E5141" s="18"/>
      <c r="F5141" s="18"/>
      <c r="G5141" s="92"/>
      <c r="H5141" s="18"/>
      <c r="I5141" s="18"/>
      <c r="J5141" s="92"/>
      <c r="K5141" s="92"/>
    </row>
    <row r="5142" spans="1:11" ht="15" customHeight="1">
      <c r="A5142" s="90"/>
      <c r="B5142" s="90"/>
      <c r="C5142" s="90"/>
      <c r="D5142" s="90"/>
      <c r="E5142" s="18"/>
      <c r="F5142" s="92"/>
      <c r="G5142" s="92"/>
      <c r="H5142" s="91"/>
      <c r="I5142" s="92"/>
      <c r="J5142" s="92"/>
      <c r="K5142" s="92"/>
    </row>
    <row r="5143" spans="1:11" ht="15" customHeight="1">
      <c r="A5143" s="90"/>
      <c r="B5143" s="90"/>
      <c r="C5143" s="90"/>
      <c r="D5143" s="90"/>
      <c r="E5143" s="18"/>
      <c r="F5143" s="18"/>
      <c r="G5143" s="92"/>
      <c r="H5143" s="18"/>
      <c r="I5143" s="18"/>
      <c r="J5143" s="92"/>
      <c r="K5143" s="92"/>
    </row>
    <row r="5144" spans="1:11" ht="15" customHeight="1">
      <c r="A5144" s="90"/>
      <c r="B5144" s="90"/>
      <c r="C5144" s="90"/>
      <c r="D5144" s="90"/>
      <c r="E5144" s="18"/>
      <c r="F5144" s="18"/>
      <c r="G5144" s="92"/>
      <c r="H5144" s="18"/>
      <c r="I5144" s="18"/>
      <c r="J5144" s="92"/>
      <c r="K5144" s="92"/>
    </row>
    <row r="5145" spans="1:11" ht="15" customHeight="1">
      <c r="A5145" s="90"/>
      <c r="B5145" s="90"/>
      <c r="C5145" s="90"/>
      <c r="D5145" s="90"/>
      <c r="E5145" s="18"/>
      <c r="F5145" s="18"/>
      <c r="G5145" s="92"/>
      <c r="H5145" s="18"/>
      <c r="I5145" s="18"/>
      <c r="J5145" s="92"/>
      <c r="K5145" s="92"/>
    </row>
    <row r="5146" spans="1:11" ht="15" customHeight="1">
      <c r="A5146" s="90"/>
      <c r="B5146" s="90"/>
      <c r="C5146" s="90"/>
      <c r="D5146" s="90"/>
      <c r="E5146" s="18"/>
      <c r="F5146" s="18"/>
      <c r="G5146" s="92"/>
      <c r="H5146" s="18"/>
      <c r="I5146" s="18"/>
      <c r="J5146" s="92"/>
      <c r="K5146" s="92"/>
    </row>
    <row r="5147" spans="1:11" ht="15" customHeight="1">
      <c r="A5147" s="90"/>
      <c r="B5147" s="90"/>
      <c r="C5147" s="90"/>
      <c r="D5147" s="90"/>
      <c r="E5147" s="18"/>
      <c r="F5147" s="18"/>
      <c r="G5147" s="92"/>
      <c r="H5147" s="18"/>
      <c r="I5147" s="18"/>
      <c r="J5147" s="92"/>
      <c r="K5147" s="92"/>
    </row>
    <row r="5148" spans="1:11" ht="15" customHeight="1">
      <c r="A5148" s="90"/>
      <c r="B5148" s="90"/>
      <c r="C5148" s="90"/>
      <c r="D5148" s="90"/>
      <c r="E5148" s="18"/>
      <c r="F5148" s="18"/>
      <c r="G5148" s="92"/>
      <c r="H5148" s="18"/>
      <c r="I5148" s="18"/>
      <c r="J5148" s="92"/>
      <c r="K5148" s="92"/>
    </row>
    <row r="5149" spans="1:11" ht="15" customHeight="1">
      <c r="A5149" s="90"/>
      <c r="B5149" s="90"/>
      <c r="C5149" s="90"/>
      <c r="D5149" s="90"/>
      <c r="E5149" s="18"/>
      <c r="F5149" s="18"/>
      <c r="G5149" s="92"/>
      <c r="H5149" s="18"/>
      <c r="I5149" s="18"/>
      <c r="J5149" s="92"/>
      <c r="K5149" s="92"/>
    </row>
    <row r="5150" spans="1:11" ht="15" customHeight="1">
      <c r="A5150" s="90"/>
      <c r="B5150" s="90"/>
      <c r="C5150" s="90"/>
      <c r="D5150" s="90"/>
      <c r="E5150" s="18"/>
      <c r="F5150" s="18"/>
      <c r="G5150" s="92"/>
      <c r="H5150" s="18"/>
      <c r="I5150" s="18"/>
      <c r="J5150" s="92"/>
      <c r="K5150" s="92"/>
    </row>
    <row r="5151" spans="1:11" ht="15" customHeight="1">
      <c r="A5151" s="90"/>
      <c r="B5151" s="90"/>
      <c r="C5151" s="90"/>
      <c r="D5151" s="90"/>
      <c r="E5151" s="18"/>
      <c r="F5151" s="18"/>
      <c r="G5151" s="92"/>
      <c r="H5151" s="18"/>
      <c r="I5151" s="18"/>
      <c r="J5151" s="92"/>
      <c r="K5151" s="92"/>
    </row>
    <row r="5152" spans="1:11" ht="15" customHeight="1">
      <c r="A5152" s="90"/>
      <c r="B5152" s="90"/>
      <c r="C5152" s="90"/>
      <c r="D5152" s="90"/>
      <c r="E5152" s="18"/>
      <c r="F5152" s="18"/>
      <c r="G5152" s="92"/>
      <c r="H5152" s="18"/>
      <c r="I5152" s="18"/>
      <c r="J5152" s="92"/>
      <c r="K5152" s="92"/>
    </row>
    <row r="5153" spans="1:11" ht="15" customHeight="1">
      <c r="A5153" s="90"/>
      <c r="B5153" s="90"/>
      <c r="C5153" s="90"/>
      <c r="D5153" s="90"/>
      <c r="E5153" s="18"/>
      <c r="F5153" s="18"/>
      <c r="G5153" s="92"/>
      <c r="H5153" s="18"/>
      <c r="I5153" s="18"/>
      <c r="J5153" s="92"/>
      <c r="K5153" s="92"/>
    </row>
    <row r="5154" spans="1:11" ht="15" customHeight="1">
      <c r="A5154" s="90"/>
      <c r="B5154" s="90"/>
      <c r="C5154" s="90"/>
      <c r="D5154" s="90"/>
      <c r="E5154" s="18"/>
      <c r="F5154" s="18"/>
      <c r="G5154" s="92"/>
      <c r="H5154" s="18"/>
      <c r="I5154" s="18"/>
      <c r="J5154" s="92"/>
      <c r="K5154" s="92"/>
    </row>
    <row r="5155" spans="1:11" ht="15" customHeight="1">
      <c r="A5155" s="90"/>
      <c r="B5155" s="90"/>
      <c r="C5155" s="90"/>
      <c r="D5155" s="90"/>
      <c r="E5155" s="18"/>
      <c r="F5155" s="18"/>
      <c r="G5155" s="92"/>
      <c r="H5155" s="18"/>
      <c r="I5155" s="18"/>
      <c r="J5155" s="92"/>
      <c r="K5155" s="92"/>
    </row>
    <row r="5156" spans="1:11" ht="15" customHeight="1">
      <c r="A5156" s="90"/>
      <c r="B5156" s="90"/>
      <c r="C5156" s="90"/>
      <c r="D5156" s="90"/>
      <c r="E5156" s="18"/>
      <c r="F5156" s="92"/>
      <c r="G5156" s="92"/>
      <c r="H5156" s="91"/>
      <c r="I5156" s="92"/>
      <c r="J5156" s="92"/>
      <c r="K5156" s="92"/>
    </row>
    <row r="5157" spans="1:11" ht="15" customHeight="1">
      <c r="A5157" s="90"/>
      <c r="B5157" s="90"/>
      <c r="C5157" s="90"/>
      <c r="D5157" s="90"/>
      <c r="E5157" s="18"/>
      <c r="F5157" s="18"/>
      <c r="G5157" s="92"/>
      <c r="H5157" s="18"/>
      <c r="I5157" s="18"/>
      <c r="J5157" s="92"/>
      <c r="K5157" s="92"/>
    </row>
    <row r="5158" spans="1:11" ht="15" customHeight="1">
      <c r="A5158" s="90"/>
      <c r="B5158" s="90"/>
      <c r="C5158" s="90"/>
      <c r="D5158" s="90"/>
      <c r="E5158" s="18"/>
      <c r="F5158" s="18"/>
      <c r="G5158" s="92"/>
      <c r="H5158" s="18"/>
      <c r="I5158" s="18"/>
      <c r="J5158" s="92"/>
      <c r="K5158" s="92"/>
    </row>
    <row r="5159" spans="1:11" ht="15" customHeight="1">
      <c r="A5159" s="90"/>
      <c r="B5159" s="90"/>
      <c r="C5159" s="90"/>
      <c r="D5159" s="90"/>
      <c r="E5159" s="18"/>
      <c r="F5159" s="18"/>
      <c r="G5159" s="92"/>
      <c r="H5159" s="18"/>
      <c r="I5159" s="18"/>
      <c r="J5159" s="92"/>
      <c r="K5159" s="92"/>
    </row>
    <row r="5160" spans="1:11" ht="15" customHeight="1">
      <c r="A5160" s="90"/>
      <c r="B5160" s="90"/>
      <c r="C5160" s="90"/>
      <c r="D5160" s="90"/>
      <c r="E5160" s="18"/>
      <c r="F5160" s="18"/>
      <c r="G5160" s="92"/>
      <c r="H5160" s="18"/>
      <c r="I5160" s="18"/>
      <c r="J5160" s="92"/>
      <c r="K5160" s="92"/>
    </row>
    <row r="5161" spans="1:11" ht="15" customHeight="1">
      <c r="A5161" s="90"/>
      <c r="B5161" s="90"/>
      <c r="C5161" s="90"/>
      <c r="D5161" s="90"/>
      <c r="E5161" s="18"/>
      <c r="F5161" s="92"/>
      <c r="G5161" s="92"/>
      <c r="H5161" s="91"/>
      <c r="I5161" s="92"/>
      <c r="J5161" s="92"/>
      <c r="K5161" s="92"/>
    </row>
    <row r="5162" spans="1:11" ht="15" customHeight="1">
      <c r="A5162" s="90"/>
      <c r="B5162" s="90"/>
      <c r="C5162" s="90"/>
      <c r="D5162" s="90"/>
      <c r="E5162" s="18"/>
      <c r="F5162" s="18"/>
      <c r="G5162" s="92"/>
      <c r="H5162" s="18"/>
      <c r="I5162" s="18"/>
      <c r="J5162" s="92"/>
      <c r="K5162" s="92"/>
    </row>
    <row r="5163" spans="1:11" ht="15" customHeight="1">
      <c r="A5163" s="90"/>
      <c r="B5163" s="90"/>
      <c r="C5163" s="90"/>
      <c r="D5163" s="90"/>
      <c r="E5163" s="18"/>
      <c r="F5163" s="18"/>
      <c r="G5163" s="92"/>
      <c r="H5163" s="18"/>
      <c r="I5163" s="18"/>
      <c r="J5163" s="92"/>
      <c r="K5163" s="92"/>
    </row>
    <row r="5164" spans="1:11" ht="15" customHeight="1">
      <c r="A5164" s="90"/>
      <c r="B5164" s="90"/>
      <c r="C5164" s="90"/>
      <c r="D5164" s="90"/>
      <c r="E5164" s="18"/>
      <c r="F5164" s="18"/>
      <c r="G5164" s="92"/>
      <c r="H5164" s="18"/>
      <c r="I5164" s="18"/>
      <c r="J5164" s="92"/>
      <c r="K5164" s="92"/>
    </row>
    <row r="5165" spans="1:11" ht="15" customHeight="1">
      <c r="A5165" s="90"/>
      <c r="B5165" s="90"/>
      <c r="C5165" s="90"/>
      <c r="D5165" s="90"/>
      <c r="E5165" s="18"/>
      <c r="F5165" s="18"/>
      <c r="G5165" s="92"/>
      <c r="H5165" s="18"/>
      <c r="I5165" s="18"/>
      <c r="J5165" s="92"/>
      <c r="K5165" s="92"/>
    </row>
    <row r="5166" spans="1:11" ht="15" customHeight="1">
      <c r="A5166" s="90"/>
      <c r="B5166" s="90"/>
      <c r="C5166" s="90"/>
      <c r="D5166" s="90"/>
      <c r="E5166" s="18"/>
      <c r="F5166" s="92"/>
      <c r="G5166" s="92"/>
      <c r="H5166" s="91"/>
      <c r="I5166" s="92"/>
      <c r="J5166" s="92"/>
      <c r="K5166" s="92"/>
    </row>
    <row r="5167" spans="1:11" ht="15" customHeight="1">
      <c r="A5167" s="90"/>
      <c r="B5167" s="90"/>
      <c r="C5167" s="90"/>
      <c r="D5167" s="90"/>
      <c r="E5167" s="18"/>
      <c r="F5167" s="18"/>
      <c r="G5167" s="92"/>
      <c r="H5167" s="18"/>
      <c r="I5167" s="18"/>
      <c r="J5167" s="92"/>
      <c r="K5167" s="92"/>
    </row>
    <row r="5168" spans="1:11" ht="15" customHeight="1">
      <c r="A5168" s="90"/>
      <c r="B5168" s="90"/>
      <c r="C5168" s="90"/>
      <c r="D5168" s="90"/>
      <c r="E5168" s="18"/>
      <c r="F5168" s="18"/>
      <c r="G5168" s="92"/>
      <c r="H5168" s="18"/>
      <c r="I5168" s="18"/>
      <c r="J5168" s="92"/>
      <c r="K5168" s="92"/>
    </row>
    <row r="5169" spans="1:11" ht="15" customHeight="1">
      <c r="A5169" s="90"/>
      <c r="B5169" s="90"/>
      <c r="C5169" s="90"/>
      <c r="D5169" s="90"/>
      <c r="E5169" s="18"/>
      <c r="F5169" s="18"/>
      <c r="G5169" s="92"/>
      <c r="H5169" s="18"/>
      <c r="I5169" s="18"/>
      <c r="J5169" s="92"/>
      <c r="K5169" s="92"/>
    </row>
    <row r="5170" spans="1:11" ht="15" customHeight="1">
      <c r="A5170" s="90"/>
      <c r="B5170" s="90"/>
      <c r="C5170" s="90"/>
      <c r="D5170" s="90"/>
      <c r="E5170" s="18"/>
      <c r="F5170" s="18"/>
      <c r="G5170" s="92"/>
      <c r="H5170" s="18"/>
      <c r="I5170" s="18"/>
      <c r="J5170" s="92"/>
      <c r="K5170" s="92"/>
    </row>
    <row r="5171" spans="1:11" ht="15" customHeight="1">
      <c r="A5171" s="90"/>
      <c r="B5171" s="90"/>
      <c r="C5171" s="90"/>
      <c r="D5171" s="90"/>
      <c r="E5171" s="18"/>
      <c r="F5171" s="18"/>
      <c r="G5171" s="92"/>
      <c r="H5171" s="18"/>
      <c r="I5171" s="18"/>
      <c r="J5171" s="92"/>
      <c r="K5171" s="92"/>
    </row>
    <row r="5172" spans="1:11" ht="15" customHeight="1">
      <c r="A5172" s="90"/>
      <c r="B5172" s="90"/>
      <c r="C5172" s="90"/>
      <c r="D5172" s="90"/>
      <c r="E5172" s="18"/>
      <c r="F5172" s="18"/>
      <c r="G5172" s="92"/>
      <c r="H5172" s="18"/>
      <c r="I5172" s="18"/>
      <c r="J5172" s="92"/>
      <c r="K5172" s="92"/>
    </row>
    <row r="5173" spans="1:11" ht="15" customHeight="1">
      <c r="A5173" s="90"/>
      <c r="B5173" s="90"/>
      <c r="C5173" s="90"/>
      <c r="D5173" s="90"/>
      <c r="E5173" s="18"/>
      <c r="F5173" s="18"/>
      <c r="G5173" s="92"/>
      <c r="H5173" s="18"/>
      <c r="I5173" s="18"/>
      <c r="J5173" s="92"/>
      <c r="K5173" s="92"/>
    </row>
    <row r="5174" spans="1:11" ht="15" customHeight="1">
      <c r="A5174" s="90"/>
      <c r="B5174" s="90"/>
      <c r="C5174" s="90"/>
      <c r="D5174" s="90"/>
      <c r="E5174" s="18"/>
      <c r="F5174" s="18"/>
      <c r="G5174" s="92"/>
      <c r="H5174" s="18"/>
      <c r="I5174" s="18"/>
      <c r="J5174" s="92"/>
      <c r="K5174" s="92"/>
    </row>
    <row r="5175" spans="1:11" ht="15" customHeight="1">
      <c r="A5175" s="90"/>
      <c r="B5175" s="90"/>
      <c r="C5175" s="90"/>
      <c r="D5175" s="90"/>
      <c r="E5175" s="18"/>
      <c r="F5175" s="18"/>
      <c r="G5175" s="92"/>
      <c r="H5175" s="18"/>
      <c r="I5175" s="18"/>
      <c r="J5175" s="92"/>
      <c r="K5175" s="92"/>
    </row>
    <row r="5176" spans="1:11" ht="15" customHeight="1">
      <c r="A5176" s="90"/>
      <c r="B5176" s="90"/>
      <c r="C5176" s="90"/>
      <c r="D5176" s="90"/>
      <c r="E5176" s="18"/>
      <c r="F5176" s="18"/>
      <c r="G5176" s="92"/>
      <c r="H5176" s="18"/>
      <c r="I5176" s="18"/>
      <c r="J5176" s="92"/>
      <c r="K5176" s="92"/>
    </row>
    <row r="5177" spans="1:11" ht="15" customHeight="1">
      <c r="A5177" s="90"/>
      <c r="B5177" s="90"/>
      <c r="C5177" s="90"/>
      <c r="D5177" s="90"/>
      <c r="E5177" s="18"/>
      <c r="F5177" s="18"/>
      <c r="G5177" s="92"/>
      <c r="H5177" s="18"/>
      <c r="I5177" s="18"/>
      <c r="J5177" s="92"/>
      <c r="K5177" s="92"/>
    </row>
    <row r="5178" spans="1:11" ht="15" customHeight="1">
      <c r="A5178" s="90"/>
      <c r="B5178" s="90"/>
      <c r="C5178" s="90"/>
      <c r="D5178" s="90"/>
      <c r="E5178" s="18"/>
      <c r="F5178" s="18"/>
      <c r="G5178" s="92"/>
      <c r="H5178" s="18"/>
      <c r="I5178" s="18"/>
      <c r="J5178" s="92"/>
      <c r="K5178" s="92"/>
    </row>
    <row r="5179" spans="1:11" ht="15" customHeight="1">
      <c r="A5179" s="90"/>
      <c r="B5179" s="90"/>
      <c r="C5179" s="90"/>
      <c r="D5179" s="90"/>
      <c r="E5179" s="18"/>
      <c r="F5179" s="18"/>
      <c r="G5179" s="92"/>
      <c r="H5179" s="18"/>
      <c r="I5179" s="18"/>
      <c r="J5179" s="92"/>
      <c r="K5179" s="92"/>
    </row>
    <row r="5180" spans="1:11" ht="15" customHeight="1">
      <c r="A5180" s="90"/>
      <c r="B5180" s="90"/>
      <c r="C5180" s="90"/>
      <c r="D5180" s="90"/>
      <c r="E5180" s="18"/>
      <c r="F5180" s="18"/>
      <c r="G5180" s="92"/>
      <c r="H5180" s="18"/>
      <c r="I5180" s="18"/>
      <c r="J5180" s="92"/>
      <c r="K5180" s="92"/>
    </row>
    <row r="5181" spans="1:11" ht="15" customHeight="1">
      <c r="A5181" s="90"/>
      <c r="B5181" s="90"/>
      <c r="C5181" s="90"/>
      <c r="D5181" s="90"/>
      <c r="E5181" s="18"/>
      <c r="F5181" s="18"/>
      <c r="G5181" s="92"/>
      <c r="H5181" s="18"/>
      <c r="I5181" s="18"/>
      <c r="J5181" s="92"/>
      <c r="K5181" s="92"/>
    </row>
    <row r="5182" spans="1:11" ht="15" customHeight="1">
      <c r="A5182" s="90"/>
      <c r="B5182" s="90"/>
      <c r="C5182" s="90"/>
      <c r="D5182" s="90"/>
      <c r="E5182" s="18"/>
      <c r="F5182" s="18"/>
      <c r="G5182" s="92"/>
      <c r="H5182" s="18"/>
      <c r="I5182" s="18"/>
      <c r="J5182" s="92"/>
      <c r="K5182" s="92"/>
    </row>
    <row r="5183" spans="1:11" ht="15" customHeight="1">
      <c r="A5183" s="90"/>
      <c r="B5183" s="90"/>
      <c r="C5183" s="90"/>
      <c r="D5183" s="90"/>
      <c r="E5183" s="18"/>
      <c r="F5183" s="18"/>
      <c r="G5183" s="92"/>
      <c r="H5183" s="18"/>
      <c r="I5183" s="18"/>
      <c r="J5183" s="92"/>
      <c r="K5183" s="92"/>
    </row>
    <row r="5184" spans="1:11" ht="15" customHeight="1">
      <c r="A5184" s="90"/>
      <c r="B5184" s="90"/>
      <c r="C5184" s="90"/>
      <c r="D5184" s="90"/>
      <c r="E5184" s="18"/>
      <c r="F5184" s="18"/>
      <c r="G5184" s="92"/>
      <c r="H5184" s="18"/>
      <c r="I5184" s="18"/>
      <c r="J5184" s="92"/>
      <c r="K5184" s="92"/>
    </row>
    <row r="5185" spans="1:11" ht="15" customHeight="1">
      <c r="A5185" s="90"/>
      <c r="B5185" s="90"/>
      <c r="C5185" s="90"/>
      <c r="D5185" s="90"/>
      <c r="E5185" s="18"/>
      <c r="F5185" s="18"/>
      <c r="G5185" s="92"/>
      <c r="H5185" s="18"/>
      <c r="I5185" s="18"/>
      <c r="J5185" s="92"/>
      <c r="K5185" s="92"/>
    </row>
    <row r="5186" spans="1:11" ht="15" customHeight="1">
      <c r="A5186" s="90"/>
      <c r="B5186" s="90"/>
      <c r="C5186" s="90"/>
      <c r="D5186" s="90"/>
      <c r="E5186" s="18"/>
      <c r="F5186" s="92"/>
      <c r="G5186" s="92"/>
      <c r="H5186" s="91"/>
      <c r="I5186" s="92"/>
      <c r="J5186" s="92"/>
      <c r="K5186" s="92"/>
    </row>
    <row r="5187" spans="1:11" ht="15" customHeight="1">
      <c r="A5187" s="90"/>
      <c r="B5187" s="90"/>
      <c r="C5187" s="90"/>
      <c r="D5187" s="90"/>
      <c r="E5187" s="18"/>
      <c r="F5187" s="18"/>
      <c r="G5187" s="92"/>
      <c r="H5187" s="18"/>
      <c r="I5187" s="18"/>
      <c r="J5187" s="92"/>
      <c r="K5187" s="92"/>
    </row>
    <row r="5188" spans="1:11" ht="15" customHeight="1">
      <c r="A5188" s="90"/>
      <c r="B5188" s="90"/>
      <c r="C5188" s="90"/>
      <c r="D5188" s="90"/>
      <c r="E5188" s="18"/>
      <c r="F5188" s="18"/>
      <c r="G5188" s="92"/>
      <c r="H5188" s="18"/>
      <c r="I5188" s="18"/>
      <c r="J5188" s="92"/>
      <c r="K5188" s="92"/>
    </row>
    <row r="5189" spans="1:11" ht="15" customHeight="1">
      <c r="A5189" s="90"/>
      <c r="B5189" s="90"/>
      <c r="C5189" s="90"/>
      <c r="D5189" s="90"/>
      <c r="E5189" s="18"/>
      <c r="F5189" s="18"/>
      <c r="G5189" s="92"/>
      <c r="H5189" s="18"/>
      <c r="I5189" s="18"/>
      <c r="J5189" s="92"/>
      <c r="K5189" s="92"/>
    </row>
    <row r="5190" spans="1:11" ht="15" customHeight="1">
      <c r="A5190" s="90"/>
      <c r="B5190" s="90"/>
      <c r="C5190" s="90"/>
      <c r="D5190" s="90"/>
      <c r="E5190" s="18"/>
      <c r="F5190" s="18"/>
      <c r="G5190" s="92"/>
      <c r="H5190" s="18"/>
      <c r="I5190" s="18"/>
      <c r="J5190" s="92"/>
      <c r="K5190" s="92"/>
    </row>
    <row r="5191" spans="1:11" ht="15" customHeight="1">
      <c r="A5191" s="90"/>
      <c r="B5191" s="90"/>
      <c r="C5191" s="90"/>
      <c r="D5191" s="90"/>
      <c r="E5191" s="18"/>
      <c r="F5191" s="92"/>
      <c r="G5191" s="92"/>
      <c r="H5191" s="91"/>
      <c r="I5191" s="92"/>
      <c r="J5191" s="92"/>
      <c r="K5191" s="92"/>
    </row>
    <row r="5192" spans="1:11" ht="15" customHeight="1">
      <c r="A5192" s="90"/>
      <c r="B5192" s="90"/>
      <c r="C5192" s="90"/>
      <c r="D5192" s="90"/>
      <c r="E5192" s="18"/>
      <c r="F5192" s="18"/>
      <c r="G5192" s="92"/>
      <c r="H5192" s="18"/>
      <c r="I5192" s="18"/>
      <c r="J5192" s="92"/>
      <c r="K5192" s="92"/>
    </row>
    <row r="5193" spans="1:11" ht="15" customHeight="1">
      <c r="A5193" s="90"/>
      <c r="B5193" s="90"/>
      <c r="C5193" s="90"/>
      <c r="D5193" s="90"/>
      <c r="E5193" s="18"/>
      <c r="F5193" s="18"/>
      <c r="G5193" s="92"/>
      <c r="H5193" s="18"/>
      <c r="I5193" s="18"/>
      <c r="J5193" s="92"/>
      <c r="K5193" s="92"/>
    </row>
    <row r="5194" spans="1:11" ht="15" customHeight="1">
      <c r="A5194" s="90"/>
      <c r="B5194" s="90"/>
      <c r="C5194" s="90"/>
      <c r="D5194" s="90"/>
      <c r="E5194" s="18"/>
      <c r="F5194" s="18"/>
      <c r="G5194" s="92"/>
      <c r="H5194" s="18"/>
      <c r="I5194" s="18"/>
      <c r="J5194" s="92"/>
      <c r="K5194" s="92"/>
    </row>
    <row r="5195" spans="1:11" ht="15" customHeight="1">
      <c r="A5195" s="90"/>
      <c r="B5195" s="90"/>
      <c r="C5195" s="90"/>
      <c r="D5195" s="90"/>
      <c r="E5195" s="18"/>
      <c r="F5195" s="18"/>
      <c r="G5195" s="92"/>
      <c r="H5195" s="18"/>
      <c r="I5195" s="18"/>
      <c r="J5195" s="92"/>
      <c r="K5195" s="92"/>
    </row>
    <row r="5196" spans="1:11" ht="15" customHeight="1">
      <c r="A5196" s="90"/>
      <c r="B5196" s="90"/>
      <c r="C5196" s="90"/>
      <c r="D5196" s="90"/>
      <c r="E5196" s="18"/>
      <c r="F5196" s="18"/>
      <c r="G5196" s="92"/>
      <c r="H5196" s="18"/>
      <c r="I5196" s="18"/>
      <c r="J5196" s="92"/>
      <c r="K5196" s="92"/>
    </row>
    <row r="5197" spans="1:11" ht="15" customHeight="1">
      <c r="A5197" s="90"/>
      <c r="B5197" s="90"/>
      <c r="C5197" s="90"/>
      <c r="D5197" s="90"/>
      <c r="E5197" s="18"/>
      <c r="F5197" s="18"/>
      <c r="G5197" s="92"/>
      <c r="H5197" s="18"/>
      <c r="I5197" s="18"/>
      <c r="J5197" s="92"/>
      <c r="K5197" s="92"/>
    </row>
    <row r="5198" spans="1:11" ht="15" customHeight="1">
      <c r="A5198" s="90"/>
      <c r="B5198" s="90"/>
      <c r="C5198" s="90"/>
      <c r="D5198" s="90"/>
      <c r="E5198" s="18"/>
      <c r="F5198" s="18"/>
      <c r="G5198" s="92"/>
      <c r="H5198" s="18"/>
      <c r="I5198" s="18"/>
      <c r="J5198" s="92"/>
      <c r="K5198" s="92"/>
    </row>
    <row r="5199" spans="1:11" ht="15" customHeight="1">
      <c r="A5199" s="90"/>
      <c r="B5199" s="90"/>
      <c r="C5199" s="90"/>
      <c r="D5199" s="90"/>
      <c r="E5199" s="18"/>
      <c r="F5199" s="18"/>
      <c r="G5199" s="92"/>
      <c r="H5199" s="18"/>
      <c r="I5199" s="18"/>
      <c r="J5199" s="92"/>
      <c r="K5199" s="92"/>
    </row>
    <row r="5200" spans="1:11" ht="15" customHeight="1">
      <c r="A5200" s="90"/>
      <c r="B5200" s="90"/>
      <c r="C5200" s="90"/>
      <c r="D5200" s="90"/>
      <c r="E5200" s="18"/>
      <c r="F5200" s="18"/>
      <c r="G5200" s="92"/>
      <c r="H5200" s="18"/>
      <c r="I5200" s="18"/>
      <c r="J5200" s="92"/>
      <c r="K5200" s="92"/>
    </row>
    <row r="5201" spans="1:11" ht="15" customHeight="1">
      <c r="A5201" s="90"/>
      <c r="B5201" s="90"/>
      <c r="C5201" s="90"/>
      <c r="D5201" s="90"/>
      <c r="E5201" s="18"/>
      <c r="F5201" s="18"/>
      <c r="G5201" s="92"/>
      <c r="H5201" s="18"/>
      <c r="I5201" s="18"/>
      <c r="J5201" s="92"/>
      <c r="K5201" s="92"/>
    </row>
    <row r="5202" spans="1:11" ht="15" customHeight="1">
      <c r="A5202" s="90"/>
      <c r="B5202" s="90"/>
      <c r="C5202" s="90"/>
      <c r="D5202" s="90"/>
      <c r="E5202" s="18"/>
      <c r="F5202" s="18"/>
      <c r="G5202" s="92"/>
      <c r="H5202" s="18"/>
      <c r="I5202" s="18"/>
      <c r="J5202" s="92"/>
      <c r="K5202" s="92"/>
    </row>
    <row r="5203" spans="1:11" ht="15" customHeight="1">
      <c r="A5203" s="90"/>
      <c r="B5203" s="90"/>
      <c r="C5203" s="90"/>
      <c r="D5203" s="90"/>
      <c r="E5203" s="18"/>
      <c r="F5203" s="18"/>
      <c r="G5203" s="92"/>
      <c r="H5203" s="18"/>
      <c r="I5203" s="18"/>
      <c r="J5203" s="92"/>
      <c r="K5203" s="92"/>
    </row>
    <row r="5204" spans="1:11" ht="15" customHeight="1">
      <c r="A5204" s="90"/>
      <c r="B5204" s="90"/>
      <c r="C5204" s="90"/>
      <c r="D5204" s="90"/>
      <c r="E5204" s="18"/>
      <c r="F5204" s="18"/>
      <c r="G5204" s="92"/>
      <c r="H5204" s="18"/>
      <c r="I5204" s="18"/>
      <c r="J5204" s="92"/>
      <c r="K5204" s="92"/>
    </row>
    <row r="5205" spans="1:11" ht="15" customHeight="1">
      <c r="A5205" s="90"/>
      <c r="B5205" s="90"/>
      <c r="C5205" s="90"/>
      <c r="D5205" s="90"/>
      <c r="E5205" s="18"/>
      <c r="F5205" s="92"/>
      <c r="G5205" s="92"/>
      <c r="H5205" s="91"/>
      <c r="I5205" s="92"/>
      <c r="J5205" s="92"/>
      <c r="K5205" s="92"/>
    </row>
    <row r="5206" spans="1:11" ht="15" customHeight="1">
      <c r="A5206" s="90"/>
      <c r="B5206" s="90"/>
      <c r="C5206" s="90"/>
      <c r="D5206" s="90"/>
      <c r="E5206" s="18"/>
      <c r="F5206" s="18"/>
      <c r="G5206" s="92"/>
      <c r="H5206" s="18"/>
      <c r="I5206" s="18"/>
      <c r="J5206" s="92"/>
      <c r="K5206" s="92"/>
    </row>
    <row r="5207" spans="1:11" ht="15" customHeight="1">
      <c r="A5207" s="90"/>
      <c r="B5207" s="90"/>
      <c r="C5207" s="90"/>
      <c r="D5207" s="90"/>
      <c r="E5207" s="18"/>
      <c r="F5207" s="18"/>
      <c r="G5207" s="92"/>
      <c r="H5207" s="18"/>
      <c r="I5207" s="18"/>
      <c r="J5207" s="92"/>
      <c r="K5207" s="92"/>
    </row>
    <row r="5208" spans="1:11" ht="15" customHeight="1">
      <c r="A5208" s="90"/>
      <c r="B5208" s="90"/>
      <c r="C5208" s="90"/>
      <c r="D5208" s="90"/>
      <c r="E5208" s="18"/>
      <c r="F5208" s="18"/>
      <c r="G5208" s="92"/>
      <c r="H5208" s="18"/>
      <c r="I5208" s="18"/>
      <c r="J5208" s="92"/>
      <c r="K5208" s="92"/>
    </row>
    <row r="5209" spans="1:11" ht="15" customHeight="1">
      <c r="A5209" s="90"/>
      <c r="B5209" s="90"/>
      <c r="C5209" s="90"/>
      <c r="D5209" s="90"/>
      <c r="E5209" s="18"/>
      <c r="F5209" s="18"/>
      <c r="G5209" s="92"/>
      <c r="H5209" s="18"/>
      <c r="I5209" s="18"/>
      <c r="J5209" s="92"/>
      <c r="K5209" s="92"/>
    </row>
    <row r="5210" spans="1:11" ht="15" customHeight="1">
      <c r="A5210" s="90"/>
      <c r="B5210" s="90"/>
      <c r="C5210" s="90"/>
      <c r="D5210" s="90"/>
      <c r="E5210" s="18"/>
      <c r="F5210" s="18"/>
      <c r="G5210" s="92"/>
      <c r="H5210" s="18"/>
      <c r="I5210" s="18"/>
      <c r="J5210" s="92"/>
      <c r="K5210" s="92"/>
    </row>
    <row r="5211" spans="1:11" ht="15" customHeight="1">
      <c r="A5211" s="90"/>
      <c r="B5211" s="90"/>
      <c r="C5211" s="90"/>
      <c r="D5211" s="90"/>
      <c r="E5211" s="18"/>
      <c r="F5211" s="18"/>
      <c r="G5211" s="92"/>
      <c r="H5211" s="18"/>
      <c r="I5211" s="18"/>
      <c r="J5211" s="92"/>
      <c r="K5211" s="92"/>
    </row>
    <row r="5212" spans="1:11" ht="15" customHeight="1">
      <c r="A5212" s="90"/>
      <c r="B5212" s="90"/>
      <c r="C5212" s="90"/>
      <c r="D5212" s="90"/>
      <c r="E5212" s="18"/>
      <c r="F5212" s="18"/>
      <c r="G5212" s="92"/>
      <c r="H5212" s="18"/>
      <c r="I5212" s="18"/>
      <c r="J5212" s="92"/>
      <c r="K5212" s="92"/>
    </row>
    <row r="5213" spans="1:11" ht="15" customHeight="1">
      <c r="A5213" s="90"/>
      <c r="B5213" s="90"/>
      <c r="C5213" s="90"/>
      <c r="D5213" s="90"/>
      <c r="E5213" s="18"/>
      <c r="F5213" s="18"/>
      <c r="G5213" s="92"/>
      <c r="H5213" s="18"/>
      <c r="I5213" s="18"/>
      <c r="J5213" s="92"/>
      <c r="K5213" s="92"/>
    </row>
    <row r="5214" spans="1:11" ht="15" customHeight="1">
      <c r="A5214" s="90"/>
      <c r="B5214" s="90"/>
      <c r="C5214" s="90"/>
      <c r="D5214" s="90"/>
      <c r="E5214" s="18"/>
      <c r="F5214" s="18"/>
      <c r="G5214" s="92"/>
      <c r="H5214" s="18"/>
      <c r="I5214" s="18"/>
      <c r="J5214" s="92"/>
      <c r="K5214" s="92"/>
    </row>
    <row r="5215" spans="1:11" ht="15" customHeight="1">
      <c r="A5215" s="90"/>
      <c r="B5215" s="90"/>
      <c r="C5215" s="90"/>
      <c r="D5215" s="90"/>
      <c r="E5215" s="18"/>
      <c r="F5215" s="18"/>
      <c r="G5215" s="92"/>
      <c r="H5215" s="18"/>
      <c r="I5215" s="18"/>
      <c r="J5215" s="92"/>
      <c r="K5215" s="92"/>
    </row>
    <row r="5216" spans="1:11" ht="15" customHeight="1">
      <c r="A5216" s="90"/>
      <c r="B5216" s="90"/>
      <c r="C5216" s="90"/>
      <c r="D5216" s="90"/>
      <c r="E5216" s="18"/>
      <c r="F5216" s="18"/>
      <c r="G5216" s="92"/>
      <c r="H5216" s="18"/>
      <c r="I5216" s="18"/>
      <c r="J5216" s="92"/>
      <c r="K5216" s="92"/>
    </row>
    <row r="5217" spans="1:11" ht="15" customHeight="1">
      <c r="A5217" s="90"/>
      <c r="B5217" s="90"/>
      <c r="C5217" s="90"/>
      <c r="D5217" s="90"/>
      <c r="E5217" s="18"/>
      <c r="F5217" s="18"/>
      <c r="G5217" s="92"/>
      <c r="H5217" s="18"/>
      <c r="I5217" s="18"/>
      <c r="J5217" s="92"/>
      <c r="K5217" s="92"/>
    </row>
    <row r="5218" spans="1:11" ht="15" customHeight="1">
      <c r="A5218" s="90"/>
      <c r="B5218" s="90"/>
      <c r="C5218" s="90"/>
      <c r="D5218" s="90"/>
      <c r="E5218" s="18"/>
      <c r="F5218" s="18"/>
      <c r="G5218" s="92"/>
      <c r="H5218" s="18"/>
      <c r="I5218" s="18"/>
      <c r="J5218" s="92"/>
      <c r="K5218" s="92"/>
    </row>
    <row r="5219" spans="1:11" ht="15" customHeight="1">
      <c r="A5219" s="90"/>
      <c r="B5219" s="90"/>
      <c r="C5219" s="90"/>
      <c r="D5219" s="90"/>
      <c r="E5219" s="18"/>
      <c r="F5219" s="92"/>
      <c r="G5219" s="92"/>
      <c r="H5219" s="91"/>
      <c r="I5219" s="92"/>
      <c r="J5219" s="92"/>
      <c r="K5219" s="92"/>
    </row>
    <row r="5220" spans="1:11" ht="15" customHeight="1">
      <c r="A5220" s="90"/>
      <c r="B5220" s="90"/>
      <c r="C5220" s="90"/>
      <c r="D5220" s="90"/>
      <c r="E5220" s="18"/>
      <c r="F5220" s="18"/>
      <c r="G5220" s="92"/>
      <c r="H5220" s="18"/>
      <c r="I5220" s="18"/>
      <c r="J5220" s="92"/>
      <c r="K5220" s="92"/>
    </row>
    <row r="5221" spans="1:11" ht="15" customHeight="1">
      <c r="A5221" s="90"/>
      <c r="B5221" s="90"/>
      <c r="C5221" s="90"/>
      <c r="D5221" s="90"/>
      <c r="E5221" s="18"/>
      <c r="F5221" s="18"/>
      <c r="G5221" s="92"/>
      <c r="H5221" s="18"/>
      <c r="I5221" s="18"/>
      <c r="J5221" s="92"/>
      <c r="K5221" s="92"/>
    </row>
    <row r="5222" spans="1:11" ht="15" customHeight="1">
      <c r="A5222" s="90"/>
      <c r="B5222" s="90"/>
      <c r="C5222" s="90"/>
      <c r="D5222" s="90"/>
      <c r="E5222" s="18"/>
      <c r="F5222" s="18"/>
      <c r="G5222" s="92"/>
      <c r="H5222" s="18"/>
      <c r="I5222" s="18"/>
      <c r="J5222" s="92"/>
      <c r="K5222" s="92"/>
    </row>
    <row r="5223" spans="1:11" ht="15" customHeight="1">
      <c r="A5223" s="90"/>
      <c r="B5223" s="90"/>
      <c r="C5223" s="90"/>
      <c r="D5223" s="90"/>
      <c r="E5223" s="18"/>
      <c r="F5223" s="18"/>
      <c r="G5223" s="92"/>
      <c r="H5223" s="18"/>
      <c r="I5223" s="18"/>
      <c r="J5223" s="92"/>
      <c r="K5223" s="92"/>
    </row>
    <row r="5224" spans="1:11" ht="15" customHeight="1">
      <c r="A5224" s="90"/>
      <c r="B5224" s="90"/>
      <c r="C5224" s="90"/>
      <c r="D5224" s="90"/>
      <c r="E5224" s="18"/>
      <c r="F5224" s="18"/>
      <c r="G5224" s="92"/>
      <c r="H5224" s="18"/>
      <c r="I5224" s="18"/>
      <c r="J5224" s="92"/>
      <c r="K5224" s="92"/>
    </row>
    <row r="5225" spans="1:11" ht="15" customHeight="1">
      <c r="A5225" s="90"/>
      <c r="B5225" s="90"/>
      <c r="C5225" s="90"/>
      <c r="D5225" s="90"/>
      <c r="E5225" s="18"/>
      <c r="F5225" s="18"/>
      <c r="G5225" s="92"/>
      <c r="H5225" s="18"/>
      <c r="I5225" s="18"/>
      <c r="J5225" s="92"/>
      <c r="K5225" s="92"/>
    </row>
    <row r="5226" spans="1:11" ht="15" customHeight="1">
      <c r="A5226" s="90"/>
      <c r="B5226" s="90"/>
      <c r="C5226" s="90"/>
      <c r="D5226" s="90"/>
      <c r="E5226" s="18"/>
      <c r="F5226" s="18"/>
      <c r="G5226" s="92"/>
      <c r="H5226" s="18"/>
      <c r="I5226" s="18"/>
      <c r="J5226" s="92"/>
      <c r="K5226" s="92"/>
    </row>
    <row r="5227" spans="1:11" ht="15" customHeight="1">
      <c r="A5227" s="90"/>
      <c r="B5227" s="90"/>
      <c r="C5227" s="90"/>
      <c r="D5227" s="90"/>
      <c r="E5227" s="18"/>
      <c r="F5227" s="18"/>
      <c r="G5227" s="92"/>
      <c r="H5227" s="18"/>
      <c r="I5227" s="18"/>
      <c r="J5227" s="92"/>
      <c r="K5227" s="92"/>
    </row>
    <row r="5228" spans="1:11" ht="15" customHeight="1">
      <c r="A5228" s="90"/>
      <c r="B5228" s="90"/>
      <c r="C5228" s="90"/>
      <c r="D5228" s="90"/>
      <c r="E5228" s="18"/>
      <c r="F5228" s="18"/>
      <c r="G5228" s="92"/>
      <c r="H5228" s="18"/>
      <c r="I5228" s="18"/>
      <c r="J5228" s="92"/>
      <c r="K5228" s="92"/>
    </row>
    <row r="5229" spans="1:11" ht="15" customHeight="1">
      <c r="A5229" s="90"/>
      <c r="B5229" s="90"/>
      <c r="C5229" s="90"/>
      <c r="D5229" s="90"/>
      <c r="E5229" s="18"/>
      <c r="F5229" s="18"/>
      <c r="G5229" s="92"/>
      <c r="H5229" s="18"/>
      <c r="I5229" s="18"/>
      <c r="J5229" s="92"/>
      <c r="K5229" s="92"/>
    </row>
    <row r="5230" spans="1:11" ht="15" customHeight="1">
      <c r="A5230" s="90"/>
      <c r="B5230" s="90"/>
      <c r="C5230" s="90"/>
      <c r="D5230" s="90"/>
      <c r="E5230" s="18"/>
      <c r="F5230" s="18"/>
      <c r="G5230" s="92"/>
      <c r="H5230" s="18"/>
      <c r="I5230" s="18"/>
      <c r="J5230" s="92"/>
      <c r="K5230" s="92"/>
    </row>
    <row r="5231" spans="1:11" ht="15" customHeight="1">
      <c r="A5231" s="90"/>
      <c r="B5231" s="90"/>
      <c r="C5231" s="90"/>
      <c r="D5231" s="90"/>
      <c r="E5231" s="18"/>
      <c r="F5231" s="18"/>
      <c r="G5231" s="92"/>
      <c r="H5231" s="18"/>
      <c r="I5231" s="18"/>
      <c r="J5231" s="92"/>
      <c r="K5231" s="92"/>
    </row>
    <row r="5232" spans="1:11" ht="15" customHeight="1">
      <c r="A5232" s="90"/>
      <c r="B5232" s="90"/>
      <c r="C5232" s="90"/>
      <c r="D5232" s="90"/>
      <c r="E5232" s="18"/>
      <c r="F5232" s="18"/>
      <c r="G5232" s="92"/>
      <c r="H5232" s="18"/>
      <c r="I5232" s="18"/>
      <c r="J5232" s="92"/>
      <c r="K5232" s="92"/>
    </row>
    <row r="5233" spans="1:11" ht="15" customHeight="1">
      <c r="A5233" s="90"/>
      <c r="B5233" s="90"/>
      <c r="C5233" s="90"/>
      <c r="D5233" s="90"/>
      <c r="E5233" s="18"/>
      <c r="F5233" s="92"/>
      <c r="G5233" s="92"/>
      <c r="H5233" s="91"/>
      <c r="I5233" s="92"/>
      <c r="J5233" s="92"/>
      <c r="K5233" s="92"/>
    </row>
    <row r="5234" spans="1:11" ht="15" customHeight="1">
      <c r="A5234" s="90"/>
      <c r="B5234" s="90"/>
      <c r="C5234" s="90"/>
      <c r="D5234" s="90"/>
      <c r="E5234" s="18"/>
      <c r="F5234" s="18"/>
      <c r="G5234" s="92"/>
      <c r="H5234" s="18"/>
      <c r="I5234" s="18"/>
      <c r="J5234" s="92"/>
      <c r="K5234" s="92"/>
    </row>
    <row r="5235" spans="1:11" ht="15" customHeight="1">
      <c r="A5235" s="90"/>
      <c r="B5235" s="90"/>
      <c r="C5235" s="90"/>
      <c r="D5235" s="90"/>
      <c r="E5235" s="18"/>
      <c r="F5235" s="18"/>
      <c r="G5235" s="92"/>
      <c r="H5235" s="18"/>
      <c r="I5235" s="18"/>
      <c r="J5235" s="92"/>
      <c r="K5235" s="92"/>
    </row>
    <row r="5236" spans="1:11" ht="15" customHeight="1">
      <c r="A5236" s="90"/>
      <c r="B5236" s="90"/>
      <c r="C5236" s="90"/>
      <c r="D5236" s="90"/>
      <c r="E5236" s="18"/>
      <c r="F5236" s="18"/>
      <c r="G5236" s="92"/>
      <c r="H5236" s="18"/>
      <c r="I5236" s="18"/>
      <c r="J5236" s="92"/>
      <c r="K5236" s="92"/>
    </row>
    <row r="5237" spans="1:11" ht="15" customHeight="1">
      <c r="A5237" s="90"/>
      <c r="B5237" s="90"/>
      <c r="C5237" s="90"/>
      <c r="D5237" s="90"/>
      <c r="E5237" s="18"/>
      <c r="F5237" s="18"/>
      <c r="G5237" s="92"/>
      <c r="H5237" s="18"/>
      <c r="I5237" s="18"/>
      <c r="J5237" s="92"/>
      <c r="K5237" s="92"/>
    </row>
    <row r="5238" spans="1:11" ht="15" customHeight="1">
      <c r="A5238" s="90"/>
      <c r="B5238" s="90"/>
      <c r="C5238" s="90"/>
      <c r="D5238" s="90"/>
      <c r="E5238" s="18"/>
      <c r="F5238" s="92"/>
      <c r="G5238" s="92"/>
      <c r="H5238" s="91"/>
      <c r="I5238" s="92"/>
      <c r="J5238" s="92"/>
      <c r="K5238" s="92"/>
    </row>
    <row r="5239" spans="1:11" ht="15" customHeight="1">
      <c r="A5239" s="90"/>
      <c r="B5239" s="90"/>
      <c r="C5239" s="90"/>
      <c r="D5239" s="90"/>
      <c r="E5239" s="18"/>
      <c r="F5239" s="18"/>
      <c r="G5239" s="92"/>
      <c r="H5239" s="18"/>
      <c r="I5239" s="18"/>
      <c r="J5239" s="92"/>
      <c r="K5239" s="92"/>
    </row>
    <row r="5240" spans="1:11" ht="15" customHeight="1">
      <c r="A5240" s="90"/>
      <c r="B5240" s="90"/>
      <c r="C5240" s="90"/>
      <c r="D5240" s="90"/>
      <c r="E5240" s="18"/>
      <c r="F5240" s="18"/>
      <c r="G5240" s="92"/>
      <c r="H5240" s="18"/>
      <c r="I5240" s="18"/>
      <c r="J5240" s="92"/>
      <c r="K5240" s="92"/>
    </row>
    <row r="5241" spans="1:11" ht="15" customHeight="1">
      <c r="A5241" s="90"/>
      <c r="B5241" s="90"/>
      <c r="C5241" s="90"/>
      <c r="D5241" s="90"/>
      <c r="E5241" s="18"/>
      <c r="F5241" s="18"/>
      <c r="G5241" s="92"/>
      <c r="H5241" s="18"/>
      <c r="I5241" s="18"/>
      <c r="J5241" s="92"/>
      <c r="K5241" s="92"/>
    </row>
    <row r="5242" spans="1:11" ht="15" customHeight="1">
      <c r="A5242" s="90"/>
      <c r="B5242" s="90"/>
      <c r="C5242" s="90"/>
      <c r="D5242" s="90"/>
      <c r="E5242" s="18"/>
      <c r="F5242" s="18"/>
      <c r="G5242" s="92"/>
      <c r="H5242" s="18"/>
      <c r="I5242" s="18"/>
      <c r="J5242" s="92"/>
      <c r="K5242" s="92"/>
    </row>
    <row r="5243" spans="1:11" ht="15" customHeight="1">
      <c r="A5243" s="90"/>
      <c r="B5243" s="90"/>
      <c r="C5243" s="90"/>
      <c r="D5243" s="90"/>
      <c r="E5243" s="18"/>
      <c r="F5243" s="18"/>
      <c r="G5243" s="92"/>
      <c r="H5243" s="18"/>
      <c r="I5243" s="18"/>
      <c r="J5243" s="92"/>
      <c r="K5243" s="92"/>
    </row>
    <row r="5244" spans="1:11" ht="15" customHeight="1">
      <c r="A5244" s="90"/>
      <c r="B5244" s="90"/>
      <c r="C5244" s="90"/>
      <c r="D5244" s="90"/>
      <c r="E5244" s="18"/>
      <c r="F5244" s="18"/>
      <c r="G5244" s="92"/>
      <c r="H5244" s="18"/>
      <c r="I5244" s="18"/>
      <c r="J5244" s="92"/>
      <c r="K5244" s="92"/>
    </row>
    <row r="5245" spans="1:11" ht="15" customHeight="1">
      <c r="A5245" s="90"/>
      <c r="B5245" s="90"/>
      <c r="C5245" s="90"/>
      <c r="D5245" s="90"/>
      <c r="E5245" s="18"/>
      <c r="F5245" s="18"/>
      <c r="G5245" s="92"/>
      <c r="H5245" s="18"/>
      <c r="I5245" s="18"/>
      <c r="J5245" s="92"/>
      <c r="K5245" s="92"/>
    </row>
    <row r="5246" spans="1:11" ht="15" customHeight="1">
      <c r="A5246" s="90"/>
      <c r="B5246" s="90"/>
      <c r="C5246" s="90"/>
      <c r="D5246" s="90"/>
      <c r="E5246" s="18"/>
      <c r="F5246" s="18"/>
      <c r="G5246" s="92"/>
      <c r="H5246" s="18"/>
      <c r="I5246" s="18"/>
      <c r="J5246" s="92"/>
      <c r="K5246" s="92"/>
    </row>
    <row r="5247" spans="1:11" ht="15" customHeight="1">
      <c r="A5247" s="90"/>
      <c r="B5247" s="90"/>
      <c r="C5247" s="90"/>
      <c r="D5247" s="90"/>
      <c r="E5247" s="18"/>
      <c r="F5247" s="18"/>
      <c r="G5247" s="92"/>
      <c r="H5247" s="18"/>
      <c r="I5247" s="18"/>
      <c r="J5247" s="92"/>
      <c r="K5247" s="92"/>
    </row>
    <row r="5248" spans="1:11" ht="15" customHeight="1">
      <c r="A5248" s="90"/>
      <c r="B5248" s="90"/>
      <c r="C5248" s="90"/>
      <c r="D5248" s="90"/>
      <c r="E5248" s="18"/>
      <c r="F5248" s="18"/>
      <c r="G5248" s="92"/>
      <c r="H5248" s="18"/>
      <c r="I5248" s="18"/>
      <c r="J5248" s="92"/>
      <c r="K5248" s="92"/>
    </row>
    <row r="5249" spans="1:11" ht="15" customHeight="1">
      <c r="A5249" s="90"/>
      <c r="B5249" s="90"/>
      <c r="C5249" s="90"/>
      <c r="D5249" s="90"/>
      <c r="E5249" s="18"/>
      <c r="F5249" s="18"/>
      <c r="G5249" s="92"/>
      <c r="H5249" s="18"/>
      <c r="I5249" s="18"/>
      <c r="J5249" s="92"/>
      <c r="K5249" s="92"/>
    </row>
    <row r="5250" spans="1:11" ht="15" customHeight="1">
      <c r="A5250" s="90"/>
      <c r="B5250" s="90"/>
      <c r="C5250" s="90"/>
      <c r="D5250" s="90"/>
      <c r="E5250" s="18"/>
      <c r="F5250" s="18"/>
      <c r="G5250" s="92"/>
      <c r="H5250" s="18"/>
      <c r="I5250" s="18"/>
      <c r="J5250" s="92"/>
      <c r="K5250" s="92"/>
    </row>
    <row r="5251" spans="1:11" ht="15" customHeight="1">
      <c r="A5251" s="90"/>
      <c r="B5251" s="90"/>
      <c r="C5251" s="90"/>
      <c r="D5251" s="90"/>
      <c r="E5251" s="18"/>
      <c r="F5251" s="18"/>
      <c r="G5251" s="92"/>
      <c r="H5251" s="18"/>
      <c r="I5251" s="18"/>
      <c r="J5251" s="92"/>
      <c r="K5251" s="92"/>
    </row>
    <row r="5252" spans="1:11" ht="15" customHeight="1">
      <c r="A5252" s="90"/>
      <c r="B5252" s="90"/>
      <c r="C5252" s="90"/>
      <c r="D5252" s="90"/>
      <c r="E5252" s="18"/>
      <c r="F5252" s="92"/>
      <c r="G5252" s="92"/>
      <c r="H5252" s="91"/>
      <c r="I5252" s="92"/>
      <c r="J5252" s="92"/>
      <c r="K5252" s="92"/>
    </row>
    <row r="5253" spans="1:11" ht="15" customHeight="1">
      <c r="A5253" s="90"/>
      <c r="B5253" s="90"/>
      <c r="C5253" s="90"/>
      <c r="D5253" s="90"/>
      <c r="E5253" s="18"/>
      <c r="F5253" s="18"/>
      <c r="G5253" s="92"/>
      <c r="H5253" s="18"/>
      <c r="I5253" s="18"/>
      <c r="J5253" s="92"/>
      <c r="K5253" s="92"/>
    </row>
    <row r="5254" spans="1:11" ht="15" customHeight="1">
      <c r="A5254" s="90"/>
      <c r="B5254" s="90"/>
      <c r="C5254" s="90"/>
      <c r="D5254" s="90"/>
      <c r="E5254" s="18"/>
      <c r="F5254" s="18"/>
      <c r="G5254" s="92"/>
      <c r="H5254" s="18"/>
      <c r="I5254" s="18"/>
      <c r="J5254" s="92"/>
      <c r="K5254" s="92"/>
    </row>
    <row r="5255" spans="1:11" ht="15" customHeight="1">
      <c r="A5255" s="90"/>
      <c r="B5255" s="90"/>
      <c r="C5255" s="90"/>
      <c r="D5255" s="90"/>
      <c r="E5255" s="18"/>
      <c r="F5255" s="18"/>
      <c r="G5255" s="92"/>
      <c r="H5255" s="18"/>
      <c r="I5255" s="18"/>
      <c r="J5255" s="92"/>
      <c r="K5255" s="92"/>
    </row>
    <row r="5256" spans="1:11" ht="15" customHeight="1">
      <c r="A5256" s="90"/>
      <c r="B5256" s="90"/>
      <c r="C5256" s="90"/>
      <c r="D5256" s="90"/>
      <c r="E5256" s="18"/>
      <c r="F5256" s="18"/>
      <c r="G5256" s="92"/>
      <c r="H5256" s="18"/>
      <c r="I5256" s="18"/>
      <c r="J5256" s="92"/>
      <c r="K5256" s="92"/>
    </row>
    <row r="5257" spans="1:11" ht="15" customHeight="1">
      <c r="A5257" s="90"/>
      <c r="B5257" s="90"/>
      <c r="C5257" s="90"/>
      <c r="D5257" s="90"/>
      <c r="E5257" s="18"/>
      <c r="F5257" s="92"/>
      <c r="G5257" s="92"/>
      <c r="H5257" s="91"/>
      <c r="I5257" s="92"/>
      <c r="J5257" s="92"/>
      <c r="K5257" s="92"/>
    </row>
    <row r="5258" spans="1:11" ht="15" customHeight="1">
      <c r="A5258" s="90"/>
      <c r="B5258" s="90"/>
      <c r="C5258" s="90"/>
      <c r="D5258" s="90"/>
      <c r="E5258" s="18"/>
      <c r="F5258" s="18"/>
      <c r="G5258" s="92"/>
      <c r="H5258" s="18"/>
      <c r="I5258" s="18"/>
      <c r="J5258" s="92"/>
      <c r="K5258" s="92"/>
    </row>
    <row r="5259" spans="1:11" ht="15" customHeight="1">
      <c r="A5259" s="90"/>
      <c r="B5259" s="90"/>
      <c r="C5259" s="90"/>
      <c r="D5259" s="90"/>
      <c r="E5259" s="18"/>
      <c r="F5259" s="18"/>
      <c r="G5259" s="92"/>
      <c r="H5259" s="18"/>
      <c r="I5259" s="18"/>
      <c r="J5259" s="92"/>
      <c r="K5259" s="92"/>
    </row>
    <row r="5260" spans="1:11" ht="15" customHeight="1">
      <c r="A5260" s="90"/>
      <c r="B5260" s="90"/>
      <c r="C5260" s="90"/>
      <c r="D5260" s="90"/>
      <c r="E5260" s="18"/>
      <c r="F5260" s="18"/>
      <c r="G5260" s="92"/>
      <c r="H5260" s="18"/>
      <c r="I5260" s="18"/>
      <c r="J5260" s="92"/>
      <c r="K5260" s="92"/>
    </row>
    <row r="5261" spans="1:11" ht="15" customHeight="1">
      <c r="A5261" s="90"/>
      <c r="B5261" s="90"/>
      <c r="C5261" s="90"/>
      <c r="D5261" s="90"/>
      <c r="E5261" s="18"/>
      <c r="F5261" s="18"/>
      <c r="G5261" s="92"/>
      <c r="H5261" s="18"/>
      <c r="I5261" s="18"/>
      <c r="J5261" s="92"/>
      <c r="K5261" s="92"/>
    </row>
    <row r="5262" spans="1:11" ht="15" customHeight="1">
      <c r="A5262" s="90"/>
      <c r="B5262" s="90"/>
      <c r="C5262" s="90"/>
      <c r="D5262" s="90"/>
      <c r="E5262" s="18"/>
      <c r="F5262" s="92"/>
      <c r="G5262" s="92"/>
      <c r="H5262" s="91"/>
      <c r="I5262" s="92"/>
      <c r="J5262" s="92"/>
      <c r="K5262" s="92"/>
    </row>
    <row r="5263" spans="1:11" ht="15" customHeight="1">
      <c r="A5263" s="90"/>
      <c r="B5263" s="90"/>
      <c r="C5263" s="90"/>
      <c r="D5263" s="90"/>
      <c r="E5263" s="18"/>
      <c r="F5263" s="18"/>
      <c r="G5263" s="92"/>
      <c r="H5263" s="18"/>
      <c r="I5263" s="18"/>
      <c r="J5263" s="92"/>
      <c r="K5263" s="92"/>
    </row>
    <row r="5264" spans="1:11" ht="15" customHeight="1">
      <c r="A5264" s="90"/>
      <c r="B5264" s="90"/>
      <c r="C5264" s="90"/>
      <c r="D5264" s="90"/>
      <c r="E5264" s="18"/>
      <c r="F5264" s="18"/>
      <c r="G5264" s="92"/>
      <c r="H5264" s="18"/>
      <c r="I5264" s="18"/>
      <c r="J5264" s="92"/>
      <c r="K5264" s="92"/>
    </row>
    <row r="5265" spans="1:11" ht="15" customHeight="1">
      <c r="A5265" s="90"/>
      <c r="B5265" s="90"/>
      <c r="C5265" s="90"/>
      <c r="D5265" s="90"/>
      <c r="E5265" s="18"/>
      <c r="F5265" s="18"/>
      <c r="G5265" s="92"/>
      <c r="H5265" s="18"/>
      <c r="I5265" s="18"/>
      <c r="J5265" s="92"/>
      <c r="K5265" s="92"/>
    </row>
    <row r="5266" spans="1:11" ht="15" customHeight="1">
      <c r="A5266" s="90"/>
      <c r="B5266" s="90"/>
      <c r="C5266" s="90"/>
      <c r="D5266" s="90"/>
      <c r="E5266" s="18"/>
      <c r="F5266" s="18"/>
      <c r="G5266" s="92"/>
      <c r="H5266" s="18"/>
      <c r="I5266" s="18"/>
      <c r="J5266" s="92"/>
      <c r="K5266" s="92"/>
    </row>
    <row r="5267" spans="1:11" ht="15" customHeight="1">
      <c r="A5267" s="90"/>
      <c r="B5267" s="90"/>
      <c r="C5267" s="90"/>
      <c r="D5267" s="90"/>
      <c r="E5267" s="18"/>
      <c r="F5267" s="18"/>
      <c r="G5267" s="92"/>
      <c r="H5267" s="18"/>
      <c r="I5267" s="18"/>
      <c r="J5267" s="92"/>
      <c r="K5267" s="92"/>
    </row>
    <row r="5268" spans="1:11" ht="15" customHeight="1">
      <c r="A5268" s="90"/>
      <c r="B5268" s="90"/>
      <c r="C5268" s="90"/>
      <c r="D5268" s="90"/>
      <c r="E5268" s="18"/>
      <c r="F5268" s="18"/>
      <c r="G5268" s="92"/>
      <c r="H5268" s="18"/>
      <c r="I5268" s="18"/>
      <c r="J5268" s="92"/>
      <c r="K5268" s="92"/>
    </row>
    <row r="5269" spans="1:11" ht="15" customHeight="1">
      <c r="A5269" s="90"/>
      <c r="B5269" s="90"/>
      <c r="C5269" s="90"/>
      <c r="D5269" s="90"/>
      <c r="E5269" s="18"/>
      <c r="F5269" s="18"/>
      <c r="G5269" s="92"/>
      <c r="H5269" s="18"/>
      <c r="I5269" s="18"/>
      <c r="J5269" s="92"/>
      <c r="K5269" s="92"/>
    </row>
    <row r="5270" spans="1:11" ht="15" customHeight="1">
      <c r="A5270" s="90"/>
      <c r="B5270" s="90"/>
      <c r="C5270" s="90"/>
      <c r="D5270" s="90"/>
      <c r="E5270" s="18"/>
      <c r="F5270" s="18"/>
      <c r="G5270" s="92"/>
      <c r="H5270" s="18"/>
      <c r="I5270" s="18"/>
      <c r="J5270" s="92"/>
      <c r="K5270" s="92"/>
    </row>
    <row r="5271" spans="1:11" ht="15" customHeight="1">
      <c r="A5271" s="90"/>
      <c r="B5271" s="90"/>
      <c r="C5271" s="90"/>
      <c r="D5271" s="90"/>
      <c r="E5271" s="18"/>
      <c r="F5271" s="18"/>
      <c r="G5271" s="92"/>
      <c r="H5271" s="18"/>
      <c r="I5271" s="18"/>
      <c r="J5271" s="92"/>
      <c r="K5271" s="92"/>
    </row>
    <row r="5272" spans="1:11" ht="15" customHeight="1">
      <c r="A5272" s="90"/>
      <c r="B5272" s="90"/>
      <c r="C5272" s="90"/>
      <c r="D5272" s="90"/>
      <c r="E5272" s="18"/>
      <c r="F5272" s="18"/>
      <c r="G5272" s="92"/>
      <c r="H5272" s="18"/>
      <c r="I5272" s="18"/>
      <c r="J5272" s="92"/>
      <c r="K5272" s="92"/>
    </row>
    <row r="5273" spans="1:11" ht="15" customHeight="1">
      <c r="A5273" s="90"/>
      <c r="B5273" s="90"/>
      <c r="C5273" s="90"/>
      <c r="D5273" s="90"/>
      <c r="E5273" s="18"/>
      <c r="F5273" s="18"/>
      <c r="G5273" s="92"/>
      <c r="H5273" s="18"/>
      <c r="I5273" s="18"/>
      <c r="J5273" s="92"/>
      <c r="K5273" s="92"/>
    </row>
    <row r="5274" spans="1:11" ht="15" customHeight="1">
      <c r="A5274" s="90"/>
      <c r="B5274" s="90"/>
      <c r="C5274" s="90"/>
      <c r="D5274" s="90"/>
      <c r="E5274" s="18"/>
      <c r="F5274" s="18"/>
      <c r="G5274" s="92"/>
      <c r="H5274" s="18"/>
      <c r="I5274" s="18"/>
      <c r="J5274" s="92"/>
      <c r="K5274" s="92"/>
    </row>
    <row r="5275" spans="1:11" ht="15" customHeight="1">
      <c r="A5275" s="90"/>
      <c r="B5275" s="90"/>
      <c r="C5275" s="90"/>
      <c r="D5275" s="90"/>
      <c r="E5275" s="18"/>
      <c r="F5275" s="18"/>
      <c r="G5275" s="92"/>
      <c r="H5275" s="18"/>
      <c r="I5275" s="18"/>
      <c r="J5275" s="92"/>
      <c r="K5275" s="92"/>
    </row>
    <row r="5276" spans="1:11" ht="15" customHeight="1">
      <c r="A5276" s="90"/>
      <c r="B5276" s="90"/>
      <c r="C5276" s="90"/>
      <c r="D5276" s="90"/>
      <c r="E5276" s="18"/>
      <c r="F5276" s="92"/>
      <c r="G5276" s="92"/>
      <c r="H5276" s="91"/>
      <c r="I5276" s="92"/>
      <c r="J5276" s="92"/>
      <c r="K5276" s="92"/>
    </row>
    <row r="5277" spans="1:11" ht="15" customHeight="1">
      <c r="A5277" s="90"/>
      <c r="B5277" s="90"/>
      <c r="C5277" s="90"/>
      <c r="D5277" s="90"/>
      <c r="E5277" s="18"/>
      <c r="F5277" s="18"/>
      <c r="G5277" s="92"/>
      <c r="H5277" s="18"/>
      <c r="I5277" s="18"/>
      <c r="J5277" s="92"/>
      <c r="K5277" s="92"/>
    </row>
    <row r="5278" spans="1:11" ht="15" customHeight="1">
      <c r="A5278" s="90"/>
      <c r="B5278" s="90"/>
      <c r="C5278" s="90"/>
      <c r="D5278" s="90"/>
      <c r="E5278" s="18"/>
      <c r="F5278" s="18"/>
      <c r="G5278" s="92"/>
      <c r="H5278" s="18"/>
      <c r="I5278" s="18"/>
      <c r="J5278" s="92"/>
      <c r="K5278" s="92"/>
    </row>
    <row r="5279" spans="1:11" ht="15" customHeight="1">
      <c r="A5279" s="90"/>
      <c r="B5279" s="90"/>
      <c r="C5279" s="90"/>
      <c r="D5279" s="90"/>
      <c r="E5279" s="18"/>
      <c r="F5279" s="18"/>
      <c r="G5279" s="92"/>
      <c r="H5279" s="18"/>
      <c r="I5279" s="18"/>
      <c r="J5279" s="92"/>
      <c r="K5279" s="92"/>
    </row>
    <row r="5280" spans="1:11" ht="15" customHeight="1">
      <c r="A5280" s="90"/>
      <c r="B5280" s="90"/>
      <c r="C5280" s="90"/>
      <c r="D5280" s="90"/>
      <c r="E5280" s="18"/>
      <c r="F5280" s="18"/>
      <c r="G5280" s="92"/>
      <c r="H5280" s="18"/>
      <c r="I5280" s="18"/>
      <c r="J5280" s="92"/>
      <c r="K5280" s="92"/>
    </row>
    <row r="5281" spans="1:11" ht="15" customHeight="1">
      <c r="A5281" s="90"/>
      <c r="B5281" s="90"/>
      <c r="C5281" s="90"/>
      <c r="D5281" s="90"/>
      <c r="E5281" s="18"/>
      <c r="F5281" s="92"/>
      <c r="G5281" s="92"/>
      <c r="H5281" s="91"/>
      <c r="I5281" s="92"/>
      <c r="J5281" s="92"/>
      <c r="K5281" s="92"/>
    </row>
    <row r="5282" spans="1:11" ht="15" customHeight="1">
      <c r="A5282" s="90"/>
      <c r="B5282" s="90"/>
      <c r="C5282" s="90"/>
      <c r="D5282" s="90"/>
      <c r="E5282" s="18"/>
      <c r="F5282" s="18"/>
      <c r="G5282" s="92"/>
      <c r="H5282" s="18"/>
      <c r="I5282" s="18"/>
      <c r="J5282" s="92"/>
      <c r="K5282" s="92"/>
    </row>
    <row r="5283" spans="1:11" ht="15" customHeight="1">
      <c r="A5283" s="90"/>
      <c r="B5283" s="90"/>
      <c r="C5283" s="90"/>
      <c r="D5283" s="90"/>
      <c r="E5283" s="18"/>
      <c r="F5283" s="18"/>
      <c r="G5283" s="92"/>
      <c r="H5283" s="18"/>
      <c r="I5283" s="18"/>
      <c r="J5283" s="92"/>
      <c r="K5283" s="92"/>
    </row>
    <row r="5284" spans="1:11" ht="15" customHeight="1">
      <c r="A5284" s="90"/>
      <c r="B5284" s="90"/>
      <c r="C5284" s="90"/>
      <c r="D5284" s="90"/>
      <c r="E5284" s="18"/>
      <c r="F5284" s="18"/>
      <c r="G5284" s="92"/>
      <c r="H5284" s="18"/>
      <c r="I5284" s="18"/>
      <c r="J5284" s="92"/>
      <c r="K5284" s="92"/>
    </row>
    <row r="5285" spans="1:11" ht="15" customHeight="1">
      <c r="A5285" s="90"/>
      <c r="B5285" s="90"/>
      <c r="C5285" s="90"/>
      <c r="D5285" s="90"/>
      <c r="E5285" s="18"/>
      <c r="F5285" s="18"/>
      <c r="G5285" s="92"/>
      <c r="H5285" s="18"/>
      <c r="I5285" s="18"/>
      <c r="J5285" s="92"/>
      <c r="K5285" s="92"/>
    </row>
    <row r="5286" spans="1:11" ht="15" customHeight="1">
      <c r="A5286" s="90"/>
      <c r="B5286" s="90"/>
      <c r="C5286" s="90"/>
      <c r="D5286" s="90"/>
      <c r="E5286" s="18"/>
      <c r="F5286" s="92"/>
      <c r="G5286" s="92"/>
      <c r="H5286" s="91"/>
      <c r="I5286" s="92"/>
      <c r="J5286" s="92"/>
      <c r="K5286" s="92"/>
    </row>
    <row r="5287" spans="1:11" ht="15" customHeight="1">
      <c r="A5287" s="90"/>
      <c r="B5287" s="90"/>
      <c r="C5287" s="90"/>
      <c r="D5287" s="90"/>
      <c r="E5287" s="18"/>
      <c r="F5287" s="18"/>
      <c r="G5287" s="92"/>
      <c r="H5287" s="18"/>
      <c r="I5287" s="18"/>
      <c r="J5287" s="92"/>
      <c r="K5287" s="92"/>
    </row>
    <row r="5288" spans="1:11" ht="15" customHeight="1">
      <c r="A5288" s="90"/>
      <c r="B5288" s="90"/>
      <c r="C5288" s="90"/>
      <c r="D5288" s="90"/>
      <c r="E5288" s="18"/>
      <c r="F5288" s="18"/>
      <c r="G5288" s="92"/>
      <c r="H5288" s="18"/>
      <c r="I5288" s="18"/>
      <c r="J5288" s="92"/>
      <c r="K5288" s="92"/>
    </row>
    <row r="5289" spans="1:11" ht="15" customHeight="1">
      <c r="A5289" s="90"/>
      <c r="B5289" s="90"/>
      <c r="C5289" s="90"/>
      <c r="D5289" s="90"/>
      <c r="E5289" s="18"/>
      <c r="F5289" s="18"/>
      <c r="G5289" s="92"/>
      <c r="H5289" s="18"/>
      <c r="I5289" s="18"/>
      <c r="J5289" s="92"/>
      <c r="K5289" s="92"/>
    </row>
    <row r="5290" spans="1:11" ht="15" customHeight="1">
      <c r="A5290" s="90"/>
      <c r="B5290" s="90"/>
      <c r="C5290" s="90"/>
      <c r="D5290" s="90"/>
      <c r="E5290" s="18"/>
      <c r="F5290" s="18"/>
      <c r="G5290" s="92"/>
      <c r="H5290" s="18"/>
      <c r="I5290" s="18"/>
      <c r="J5290" s="92"/>
      <c r="K5290" s="92"/>
    </row>
    <row r="5291" spans="1:11" ht="15" customHeight="1">
      <c r="A5291" s="90"/>
      <c r="B5291" s="90"/>
      <c r="C5291" s="90"/>
      <c r="D5291" s="90"/>
      <c r="E5291" s="18"/>
      <c r="F5291" s="18"/>
      <c r="G5291" s="92"/>
      <c r="H5291" s="18"/>
      <c r="I5291" s="18"/>
      <c r="J5291" s="92"/>
      <c r="K5291" s="92"/>
    </row>
    <row r="5292" spans="1:11" ht="15" customHeight="1">
      <c r="A5292" s="90"/>
      <c r="B5292" s="90"/>
      <c r="C5292" s="90"/>
      <c r="D5292" s="90"/>
      <c r="E5292" s="18"/>
      <c r="F5292" s="18"/>
      <c r="G5292" s="92"/>
      <c r="H5292" s="18"/>
      <c r="I5292" s="18"/>
      <c r="J5292" s="92"/>
      <c r="K5292" s="92"/>
    </row>
    <row r="5293" spans="1:11" ht="15" customHeight="1">
      <c r="A5293" s="90"/>
      <c r="B5293" s="90"/>
      <c r="C5293" s="90"/>
      <c r="D5293" s="90"/>
      <c r="E5293" s="18"/>
      <c r="F5293" s="18"/>
      <c r="G5293" s="92"/>
      <c r="H5293" s="18"/>
      <c r="I5293" s="18"/>
      <c r="J5293" s="92"/>
      <c r="K5293" s="92"/>
    </row>
    <row r="5294" spans="1:11" ht="15" customHeight="1">
      <c r="A5294" s="90"/>
      <c r="B5294" s="90"/>
      <c r="C5294" s="90"/>
      <c r="D5294" s="90"/>
      <c r="E5294" s="18"/>
      <c r="F5294" s="18"/>
      <c r="G5294" s="92"/>
      <c r="H5294" s="18"/>
      <c r="I5294" s="18"/>
      <c r="J5294" s="92"/>
      <c r="K5294" s="92"/>
    </row>
    <row r="5295" spans="1:11" ht="15" customHeight="1">
      <c r="A5295" s="90"/>
      <c r="B5295" s="90"/>
      <c r="C5295" s="90"/>
      <c r="D5295" s="90"/>
      <c r="E5295" s="18"/>
      <c r="F5295" s="18"/>
      <c r="G5295" s="92"/>
      <c r="H5295" s="18"/>
      <c r="I5295" s="18"/>
      <c r="J5295" s="92"/>
      <c r="K5295" s="92"/>
    </row>
    <row r="5296" spans="1:11" ht="15" customHeight="1">
      <c r="A5296" s="90"/>
      <c r="B5296" s="90"/>
      <c r="C5296" s="90"/>
      <c r="D5296" s="90"/>
      <c r="E5296" s="18"/>
      <c r="F5296" s="18"/>
      <c r="G5296" s="92"/>
      <c r="H5296" s="18"/>
      <c r="I5296" s="18"/>
      <c r="J5296" s="92"/>
      <c r="K5296" s="92"/>
    </row>
    <row r="5297" spans="1:11" ht="15" customHeight="1">
      <c r="A5297" s="90"/>
      <c r="B5297" s="90"/>
      <c r="C5297" s="90"/>
      <c r="D5297" s="90"/>
      <c r="E5297" s="18"/>
      <c r="F5297" s="18"/>
      <c r="G5297" s="92"/>
      <c r="H5297" s="18"/>
      <c r="I5297" s="18"/>
      <c r="J5297" s="92"/>
      <c r="K5297" s="92"/>
    </row>
    <row r="5298" spans="1:11" ht="15" customHeight="1">
      <c r="A5298" s="90"/>
      <c r="B5298" s="90"/>
      <c r="C5298" s="90"/>
      <c r="D5298" s="90"/>
      <c r="E5298" s="18"/>
      <c r="F5298" s="18"/>
      <c r="G5298" s="92"/>
      <c r="H5298" s="18"/>
      <c r="I5298" s="18"/>
      <c r="J5298" s="92"/>
      <c r="K5298" s="92"/>
    </row>
    <row r="5299" spans="1:11" ht="15" customHeight="1">
      <c r="A5299" s="90"/>
      <c r="B5299" s="90"/>
      <c r="C5299" s="90"/>
      <c r="D5299" s="90"/>
      <c r="E5299" s="18"/>
      <c r="F5299" s="18"/>
      <c r="G5299" s="92"/>
      <c r="H5299" s="18"/>
      <c r="I5299" s="18"/>
      <c r="J5299" s="92"/>
      <c r="K5299" s="92"/>
    </row>
    <row r="5300" spans="1:11" ht="15" customHeight="1">
      <c r="A5300" s="90"/>
      <c r="B5300" s="90"/>
      <c r="C5300" s="90"/>
      <c r="D5300" s="90"/>
      <c r="E5300" s="18"/>
      <c r="F5300" s="92"/>
      <c r="G5300" s="92"/>
      <c r="H5300" s="91"/>
      <c r="I5300" s="92"/>
      <c r="J5300" s="92"/>
      <c r="K5300" s="92"/>
    </row>
    <row r="5301" spans="1:11" ht="15" customHeight="1">
      <c r="A5301" s="90"/>
      <c r="B5301" s="90"/>
      <c r="C5301" s="90"/>
      <c r="D5301" s="90"/>
      <c r="E5301" s="18"/>
      <c r="F5301" s="18"/>
      <c r="G5301" s="92"/>
      <c r="H5301" s="18"/>
      <c r="I5301" s="18"/>
      <c r="J5301" s="92"/>
      <c r="K5301" s="92"/>
    </row>
    <row r="5302" spans="1:11" ht="15" customHeight="1">
      <c r="A5302" s="90"/>
      <c r="B5302" s="90"/>
      <c r="C5302" s="90"/>
      <c r="D5302" s="90"/>
      <c r="E5302" s="18"/>
      <c r="F5302" s="18"/>
      <c r="G5302" s="92"/>
      <c r="H5302" s="18"/>
      <c r="I5302" s="18"/>
      <c r="J5302" s="92"/>
      <c r="K5302" s="92"/>
    </row>
    <row r="5303" spans="1:11" ht="15" customHeight="1">
      <c r="A5303" s="90"/>
      <c r="B5303" s="90"/>
      <c r="C5303" s="90"/>
      <c r="D5303" s="90"/>
      <c r="E5303" s="18"/>
      <c r="F5303" s="18"/>
      <c r="G5303" s="92"/>
      <c r="H5303" s="18"/>
      <c r="I5303" s="18"/>
      <c r="J5303" s="92"/>
      <c r="K5303" s="92"/>
    </row>
    <row r="5304" spans="1:11" ht="15" customHeight="1">
      <c r="A5304" s="90"/>
      <c r="B5304" s="90"/>
      <c r="C5304" s="90"/>
      <c r="D5304" s="90"/>
      <c r="E5304" s="18"/>
      <c r="F5304" s="18"/>
      <c r="G5304" s="92"/>
      <c r="H5304" s="18"/>
      <c r="I5304" s="18"/>
      <c r="J5304" s="92"/>
      <c r="K5304" s="92"/>
    </row>
    <row r="5305" spans="1:11" ht="15" customHeight="1">
      <c r="A5305" s="90"/>
      <c r="B5305" s="90"/>
      <c r="C5305" s="90"/>
      <c r="D5305" s="90"/>
      <c r="E5305" s="18"/>
      <c r="F5305" s="18"/>
      <c r="G5305" s="92"/>
      <c r="H5305" s="18"/>
      <c r="I5305" s="18"/>
      <c r="J5305" s="92"/>
      <c r="K5305" s="92"/>
    </row>
    <row r="5306" spans="1:11" ht="15" customHeight="1">
      <c r="A5306" s="90"/>
      <c r="B5306" s="90"/>
      <c r="C5306" s="90"/>
      <c r="D5306" s="90"/>
      <c r="E5306" s="18"/>
      <c r="F5306" s="18"/>
      <c r="G5306" s="92"/>
      <c r="H5306" s="18"/>
      <c r="I5306" s="18"/>
      <c r="J5306" s="92"/>
      <c r="K5306" s="92"/>
    </row>
    <row r="5307" spans="1:11" ht="15" customHeight="1">
      <c r="A5307" s="90"/>
      <c r="B5307" s="90"/>
      <c r="C5307" s="90"/>
      <c r="D5307" s="90"/>
      <c r="E5307" s="18"/>
      <c r="F5307" s="18"/>
      <c r="G5307" s="92"/>
      <c r="H5307" s="18"/>
      <c r="I5307" s="18"/>
      <c r="J5307" s="92"/>
      <c r="K5307" s="92"/>
    </row>
    <row r="5308" spans="1:11" ht="15" customHeight="1">
      <c r="A5308" s="90"/>
      <c r="B5308" s="90"/>
      <c r="C5308" s="90"/>
      <c r="D5308" s="90"/>
      <c r="E5308" s="18"/>
      <c r="F5308" s="18"/>
      <c r="G5308" s="92"/>
      <c r="H5308" s="18"/>
      <c r="I5308" s="18"/>
      <c r="J5308" s="92"/>
      <c r="K5308" s="92"/>
    </row>
    <row r="5309" spans="1:11" ht="15" customHeight="1">
      <c r="A5309" s="90"/>
      <c r="B5309" s="90"/>
      <c r="C5309" s="90"/>
      <c r="D5309" s="90"/>
      <c r="E5309" s="18"/>
      <c r="F5309" s="18"/>
      <c r="G5309" s="92"/>
      <c r="H5309" s="18"/>
      <c r="I5309" s="18"/>
      <c r="J5309" s="92"/>
      <c r="K5309" s="92"/>
    </row>
    <row r="5310" spans="1:11" ht="15" customHeight="1">
      <c r="A5310" s="90"/>
      <c r="B5310" s="90"/>
      <c r="C5310" s="90"/>
      <c r="D5310" s="90"/>
      <c r="E5310" s="18"/>
      <c r="F5310" s="18"/>
      <c r="G5310" s="92"/>
      <c r="H5310" s="18"/>
      <c r="I5310" s="18"/>
      <c r="J5310" s="92"/>
      <c r="K5310" s="92"/>
    </row>
    <row r="5311" spans="1:11" ht="15" customHeight="1">
      <c r="A5311" s="90"/>
      <c r="B5311" s="90"/>
      <c r="C5311" s="90"/>
      <c r="D5311" s="90"/>
      <c r="E5311" s="18"/>
      <c r="F5311" s="18"/>
      <c r="G5311" s="92"/>
      <c r="H5311" s="18"/>
      <c r="I5311" s="18"/>
      <c r="J5311" s="92"/>
      <c r="K5311" s="92"/>
    </row>
    <row r="5312" spans="1:11" ht="15" customHeight="1">
      <c r="A5312" s="90"/>
      <c r="B5312" s="90"/>
      <c r="C5312" s="90"/>
      <c r="D5312" s="90"/>
      <c r="E5312" s="18"/>
      <c r="F5312" s="18"/>
      <c r="G5312" s="92"/>
      <c r="H5312" s="18"/>
      <c r="I5312" s="18"/>
      <c r="J5312" s="92"/>
      <c r="K5312" s="92"/>
    </row>
    <row r="5313" spans="1:11" ht="15" customHeight="1">
      <c r="A5313" s="90"/>
      <c r="B5313" s="90"/>
      <c r="C5313" s="90"/>
      <c r="D5313" s="90"/>
      <c r="E5313" s="18"/>
      <c r="F5313" s="18"/>
      <c r="G5313" s="92"/>
      <c r="H5313" s="18"/>
      <c r="I5313" s="18"/>
      <c r="J5313" s="92"/>
      <c r="K5313" s="92"/>
    </row>
    <row r="5314" spans="1:11" ht="15" customHeight="1">
      <c r="A5314" s="90"/>
      <c r="B5314" s="90"/>
      <c r="C5314" s="90"/>
      <c r="D5314" s="90"/>
      <c r="E5314" s="18"/>
      <c r="F5314" s="92"/>
      <c r="G5314" s="92"/>
      <c r="H5314" s="91"/>
      <c r="I5314" s="92"/>
      <c r="J5314" s="92"/>
      <c r="K5314" s="92"/>
    </row>
    <row r="5315" spans="1:11" ht="15" customHeight="1">
      <c r="A5315" s="90"/>
      <c r="B5315" s="90"/>
      <c r="C5315" s="90"/>
      <c r="D5315" s="90"/>
      <c r="E5315" s="18"/>
      <c r="F5315" s="18"/>
      <c r="G5315" s="92"/>
      <c r="H5315" s="18"/>
      <c r="I5315" s="18"/>
      <c r="J5315" s="92"/>
      <c r="K5315" s="92"/>
    </row>
    <row r="5316" spans="1:11" ht="15" customHeight="1">
      <c r="A5316" s="90"/>
      <c r="B5316" s="90"/>
      <c r="C5316" s="90"/>
      <c r="D5316" s="90"/>
      <c r="E5316" s="18"/>
      <c r="F5316" s="18"/>
      <c r="G5316" s="92"/>
      <c r="H5316" s="18"/>
      <c r="I5316" s="18"/>
      <c r="J5316" s="92"/>
      <c r="K5316" s="92"/>
    </row>
    <row r="5317" spans="1:11" ht="15" customHeight="1">
      <c r="A5317" s="90"/>
      <c r="B5317" s="90"/>
      <c r="C5317" s="90"/>
      <c r="D5317" s="90"/>
      <c r="E5317" s="18"/>
      <c r="F5317" s="18"/>
      <c r="G5317" s="92"/>
      <c r="H5317" s="18"/>
      <c r="I5317" s="18"/>
      <c r="J5317" s="92"/>
      <c r="K5317" s="92"/>
    </row>
    <row r="5318" spans="1:11" ht="15" customHeight="1">
      <c r="A5318" s="90"/>
      <c r="B5318" s="90"/>
      <c r="C5318" s="90"/>
      <c r="D5318" s="90"/>
      <c r="E5318" s="18"/>
      <c r="F5318" s="18"/>
      <c r="G5318" s="92"/>
      <c r="H5318" s="18"/>
      <c r="I5318" s="18"/>
      <c r="J5318" s="92"/>
      <c r="K5318" s="92"/>
    </row>
    <row r="5319" spans="1:11" ht="15" customHeight="1">
      <c r="A5319" s="90"/>
      <c r="B5319" s="90"/>
      <c r="C5319" s="90"/>
      <c r="D5319" s="90"/>
      <c r="E5319" s="18"/>
      <c r="F5319" s="18"/>
      <c r="G5319" s="92"/>
      <c r="H5319" s="18"/>
      <c r="I5319" s="18"/>
      <c r="J5319" s="92"/>
      <c r="K5319" s="92"/>
    </row>
    <row r="5320" spans="1:11" ht="15" customHeight="1">
      <c r="A5320" s="90"/>
      <c r="B5320" s="90"/>
      <c r="C5320" s="90"/>
      <c r="D5320" s="90"/>
      <c r="E5320" s="18"/>
      <c r="F5320" s="18"/>
      <c r="G5320" s="92"/>
      <c r="H5320" s="18"/>
      <c r="I5320" s="18"/>
      <c r="J5320" s="92"/>
      <c r="K5320" s="92"/>
    </row>
    <row r="5321" spans="1:11" ht="15" customHeight="1">
      <c r="A5321" s="90"/>
      <c r="B5321" s="90"/>
      <c r="C5321" s="90"/>
      <c r="D5321" s="90"/>
      <c r="E5321" s="18"/>
      <c r="F5321" s="18"/>
      <c r="G5321" s="92"/>
      <c r="H5321" s="18"/>
      <c r="I5321" s="18"/>
      <c r="J5321" s="92"/>
      <c r="K5321" s="92"/>
    </row>
    <row r="5322" spans="1:11" ht="15" customHeight="1">
      <c r="A5322" s="90"/>
      <c r="B5322" s="90"/>
      <c r="C5322" s="90"/>
      <c r="D5322" s="90"/>
      <c r="E5322" s="18"/>
      <c r="F5322" s="18"/>
      <c r="G5322" s="92"/>
      <c r="H5322" s="18"/>
      <c r="I5322" s="18"/>
      <c r="J5322" s="92"/>
      <c r="K5322" s="92"/>
    </row>
    <row r="5323" spans="1:11" ht="15" customHeight="1">
      <c r="A5323" s="90"/>
      <c r="B5323" s="90"/>
      <c r="C5323" s="90"/>
      <c r="D5323" s="90"/>
      <c r="E5323" s="18"/>
      <c r="F5323" s="18"/>
      <c r="G5323" s="92"/>
      <c r="H5323" s="18"/>
      <c r="I5323" s="18"/>
      <c r="J5323" s="92"/>
      <c r="K5323" s="92"/>
    </row>
    <row r="5324" spans="1:11" ht="15" customHeight="1">
      <c r="A5324" s="90"/>
      <c r="B5324" s="90"/>
      <c r="C5324" s="90"/>
      <c r="D5324" s="90"/>
      <c r="E5324" s="18"/>
      <c r="F5324" s="18"/>
      <c r="G5324" s="92"/>
      <c r="H5324" s="18"/>
      <c r="I5324" s="18"/>
      <c r="J5324" s="92"/>
      <c r="K5324" s="92"/>
    </row>
    <row r="5325" spans="1:11" ht="15" customHeight="1">
      <c r="A5325" s="90"/>
      <c r="B5325" s="90"/>
      <c r="C5325" s="90"/>
      <c r="D5325" s="90"/>
      <c r="E5325" s="18"/>
      <c r="F5325" s="92"/>
      <c r="G5325" s="92"/>
      <c r="H5325" s="91"/>
      <c r="I5325" s="92"/>
      <c r="J5325" s="92"/>
      <c r="K5325" s="92"/>
    </row>
    <row r="5326" spans="1:11" ht="15" customHeight="1">
      <c r="A5326" s="90"/>
      <c r="B5326" s="90"/>
      <c r="C5326" s="90"/>
      <c r="D5326" s="90"/>
      <c r="E5326" s="18"/>
      <c r="F5326" s="18"/>
      <c r="G5326" s="92"/>
      <c r="H5326" s="18"/>
      <c r="I5326" s="18"/>
      <c r="J5326" s="92"/>
      <c r="K5326" s="92"/>
    </row>
    <row r="5327" spans="1:11" ht="15" customHeight="1">
      <c r="A5327" s="90"/>
      <c r="B5327" s="90"/>
      <c r="C5327" s="90"/>
      <c r="D5327" s="90"/>
      <c r="E5327" s="18"/>
      <c r="F5327" s="18"/>
      <c r="G5327" s="92"/>
      <c r="H5327" s="18"/>
      <c r="I5327" s="18"/>
      <c r="J5327" s="92"/>
      <c r="K5327" s="92"/>
    </row>
    <row r="5328" spans="1:11" ht="15" customHeight="1">
      <c r="A5328" s="90"/>
      <c r="B5328" s="90"/>
      <c r="C5328" s="90"/>
      <c r="D5328" s="90"/>
      <c r="E5328" s="18"/>
      <c r="F5328" s="18"/>
      <c r="G5328" s="92"/>
      <c r="H5328" s="18"/>
      <c r="I5328" s="18"/>
      <c r="J5328" s="92"/>
      <c r="K5328" s="92"/>
    </row>
    <row r="5329" spans="1:11" ht="15" customHeight="1">
      <c r="A5329" s="90"/>
      <c r="B5329" s="90"/>
      <c r="C5329" s="90"/>
      <c r="D5329" s="90"/>
      <c r="E5329" s="18"/>
      <c r="F5329" s="18"/>
      <c r="G5329" s="92"/>
      <c r="H5329" s="18"/>
      <c r="I5329" s="18"/>
      <c r="J5329" s="92"/>
      <c r="K5329" s="92"/>
    </row>
    <row r="5330" spans="1:11" ht="15" customHeight="1">
      <c r="A5330" s="90"/>
      <c r="B5330" s="90"/>
      <c r="C5330" s="90"/>
      <c r="D5330" s="90"/>
      <c r="E5330" s="18"/>
      <c r="F5330" s="18"/>
      <c r="G5330" s="92"/>
      <c r="H5330" s="18"/>
      <c r="I5330" s="18"/>
      <c r="J5330" s="92"/>
      <c r="K5330" s="92"/>
    </row>
    <row r="5331" spans="1:11" ht="15" customHeight="1">
      <c r="A5331" s="90"/>
      <c r="B5331" s="90"/>
      <c r="C5331" s="90"/>
      <c r="D5331" s="90"/>
      <c r="E5331" s="18"/>
      <c r="F5331" s="18"/>
      <c r="G5331" s="92"/>
      <c r="H5331" s="18"/>
      <c r="I5331" s="18"/>
      <c r="J5331" s="92"/>
      <c r="K5331" s="92"/>
    </row>
    <row r="5332" spans="1:11" ht="15" customHeight="1">
      <c r="A5332" s="90"/>
      <c r="B5332" s="90"/>
      <c r="C5332" s="90"/>
      <c r="D5332" s="90"/>
      <c r="E5332" s="18"/>
      <c r="F5332" s="18"/>
      <c r="G5332" s="92"/>
      <c r="H5332" s="18"/>
      <c r="I5332" s="18"/>
      <c r="J5332" s="92"/>
      <c r="K5332" s="92"/>
    </row>
    <row r="5333" spans="1:11" ht="15" customHeight="1">
      <c r="A5333" s="90"/>
      <c r="B5333" s="90"/>
      <c r="C5333" s="90"/>
      <c r="D5333" s="90"/>
      <c r="E5333" s="18"/>
      <c r="F5333" s="18"/>
      <c r="G5333" s="92"/>
      <c r="H5333" s="18"/>
      <c r="I5333" s="18"/>
      <c r="J5333" s="92"/>
      <c r="K5333" s="92"/>
    </row>
    <row r="5334" spans="1:11" ht="15" customHeight="1">
      <c r="A5334" s="90"/>
      <c r="B5334" s="90"/>
      <c r="C5334" s="90"/>
      <c r="D5334" s="90"/>
      <c r="E5334" s="18"/>
      <c r="F5334" s="18"/>
      <c r="G5334" s="92"/>
      <c r="H5334" s="18"/>
      <c r="I5334" s="18"/>
      <c r="J5334" s="92"/>
      <c r="K5334" s="92"/>
    </row>
    <row r="5335" spans="1:11" ht="15" customHeight="1">
      <c r="A5335" s="90"/>
      <c r="B5335" s="90"/>
      <c r="C5335" s="90"/>
      <c r="D5335" s="90"/>
      <c r="E5335" s="18"/>
      <c r="F5335" s="18"/>
      <c r="G5335" s="92"/>
      <c r="H5335" s="18"/>
      <c r="I5335" s="18"/>
      <c r="J5335" s="92"/>
      <c r="K5335" s="92"/>
    </row>
    <row r="5336" spans="1:11" ht="15" customHeight="1">
      <c r="A5336" s="90"/>
      <c r="B5336" s="90"/>
      <c r="C5336" s="90"/>
      <c r="D5336" s="90"/>
      <c r="E5336" s="18"/>
      <c r="F5336" s="18"/>
      <c r="G5336" s="92"/>
      <c r="H5336" s="18"/>
      <c r="I5336" s="18"/>
      <c r="J5336" s="92"/>
      <c r="K5336" s="92"/>
    </row>
    <row r="5337" spans="1:11" ht="15" customHeight="1">
      <c r="A5337" s="90"/>
      <c r="B5337" s="90"/>
      <c r="C5337" s="90"/>
      <c r="D5337" s="90"/>
      <c r="E5337" s="18"/>
      <c r="F5337" s="18"/>
      <c r="G5337" s="92"/>
      <c r="H5337" s="18"/>
      <c r="I5337" s="18"/>
      <c r="J5337" s="92"/>
      <c r="K5337" s="92"/>
    </row>
    <row r="5338" spans="1:11" ht="15" customHeight="1">
      <c r="A5338" s="90"/>
      <c r="B5338" s="90"/>
      <c r="C5338" s="90"/>
      <c r="D5338" s="90"/>
      <c r="E5338" s="18"/>
      <c r="F5338" s="18"/>
      <c r="G5338" s="92"/>
      <c r="H5338" s="18"/>
      <c r="I5338" s="18"/>
      <c r="J5338" s="92"/>
      <c r="K5338" s="92"/>
    </row>
    <row r="5339" spans="1:11" ht="15" customHeight="1">
      <c r="A5339" s="90"/>
      <c r="B5339" s="90"/>
      <c r="C5339" s="90"/>
      <c r="D5339" s="90"/>
      <c r="E5339" s="18"/>
      <c r="F5339" s="18"/>
      <c r="G5339" s="92"/>
      <c r="H5339" s="18"/>
      <c r="I5339" s="18"/>
      <c r="J5339" s="92"/>
      <c r="K5339" s="92"/>
    </row>
    <row r="5340" spans="1:11" ht="15" customHeight="1">
      <c r="A5340" s="90"/>
      <c r="B5340" s="90"/>
      <c r="C5340" s="90"/>
      <c r="D5340" s="90"/>
      <c r="E5340" s="18"/>
      <c r="F5340" s="18"/>
      <c r="G5340" s="92"/>
      <c r="H5340" s="18"/>
      <c r="I5340" s="18"/>
      <c r="J5340" s="92"/>
      <c r="K5340" s="92"/>
    </row>
    <row r="5341" spans="1:11" ht="15" customHeight="1">
      <c r="A5341" s="90"/>
      <c r="B5341" s="90"/>
      <c r="C5341" s="90"/>
      <c r="D5341" s="90"/>
      <c r="E5341" s="18"/>
      <c r="F5341" s="18"/>
      <c r="G5341" s="92"/>
      <c r="H5341" s="18"/>
      <c r="I5341" s="18"/>
      <c r="J5341" s="92"/>
      <c r="K5341" s="92"/>
    </row>
    <row r="5342" spans="1:11" ht="15" customHeight="1">
      <c r="A5342" s="90"/>
      <c r="B5342" s="90"/>
      <c r="C5342" s="90"/>
      <c r="D5342" s="90"/>
      <c r="E5342" s="18"/>
      <c r="F5342" s="18"/>
      <c r="G5342" s="92"/>
      <c r="H5342" s="18"/>
      <c r="I5342" s="18"/>
      <c r="J5342" s="92"/>
      <c r="K5342" s="92"/>
    </row>
    <row r="5343" spans="1:11" ht="15" customHeight="1">
      <c r="A5343" s="90"/>
      <c r="B5343" s="90"/>
      <c r="C5343" s="90"/>
      <c r="D5343" s="90"/>
      <c r="E5343" s="18"/>
      <c r="F5343" s="18"/>
      <c r="G5343" s="92"/>
      <c r="H5343" s="18"/>
      <c r="I5343" s="18"/>
      <c r="J5343" s="92"/>
      <c r="K5343" s="92"/>
    </row>
    <row r="5344" spans="1:11" ht="15" customHeight="1">
      <c r="A5344" s="90"/>
      <c r="B5344" s="90"/>
      <c r="C5344" s="90"/>
      <c r="D5344" s="90"/>
      <c r="E5344" s="18"/>
      <c r="F5344" s="18"/>
      <c r="G5344" s="92"/>
      <c r="H5344" s="18"/>
      <c r="I5344" s="18"/>
      <c r="J5344" s="92"/>
      <c r="K5344" s="92"/>
    </row>
    <row r="5345" spans="1:11" ht="15" customHeight="1">
      <c r="A5345" s="90"/>
      <c r="B5345" s="90"/>
      <c r="C5345" s="90"/>
      <c r="D5345" s="90"/>
      <c r="E5345" s="18"/>
      <c r="F5345" s="18"/>
      <c r="G5345" s="92"/>
      <c r="H5345" s="18"/>
      <c r="I5345" s="18"/>
      <c r="J5345" s="92"/>
      <c r="K5345" s="92"/>
    </row>
    <row r="5346" spans="1:11" ht="15" customHeight="1">
      <c r="A5346" s="90"/>
      <c r="B5346" s="90"/>
      <c r="C5346" s="90"/>
      <c r="D5346" s="90"/>
      <c r="E5346" s="18"/>
      <c r="F5346" s="18"/>
      <c r="G5346" s="92"/>
      <c r="H5346" s="18"/>
      <c r="I5346" s="18"/>
      <c r="J5346" s="92"/>
      <c r="K5346" s="92"/>
    </row>
    <row r="5347" spans="1:11" ht="15" customHeight="1">
      <c r="A5347" s="90"/>
      <c r="B5347" s="90"/>
      <c r="C5347" s="90"/>
      <c r="D5347" s="90"/>
      <c r="E5347" s="18"/>
      <c r="F5347" s="18"/>
      <c r="G5347" s="92"/>
      <c r="H5347" s="18"/>
      <c r="I5347" s="18"/>
      <c r="J5347" s="92"/>
      <c r="K5347" s="92"/>
    </row>
    <row r="5348" spans="1:11" ht="15" customHeight="1">
      <c r="A5348" s="90"/>
      <c r="B5348" s="90"/>
      <c r="C5348" s="90"/>
      <c r="D5348" s="90"/>
      <c r="E5348" s="18"/>
      <c r="F5348" s="92"/>
      <c r="G5348" s="92"/>
      <c r="H5348" s="91"/>
      <c r="I5348" s="92"/>
      <c r="J5348" s="92"/>
      <c r="K5348" s="92"/>
    </row>
    <row r="5349" spans="1:11" ht="15" customHeight="1">
      <c r="A5349" s="90"/>
      <c r="B5349" s="90"/>
      <c r="C5349" s="90"/>
      <c r="D5349" s="90"/>
      <c r="E5349" s="18"/>
      <c r="F5349" s="18"/>
      <c r="G5349" s="92"/>
      <c r="H5349" s="18"/>
      <c r="I5349" s="18"/>
      <c r="J5349" s="92"/>
      <c r="K5349" s="92"/>
    </row>
    <row r="5350" spans="1:11" ht="15" customHeight="1">
      <c r="A5350" s="90"/>
      <c r="B5350" s="90"/>
      <c r="C5350" s="90"/>
      <c r="D5350" s="90"/>
      <c r="E5350" s="18"/>
      <c r="F5350" s="18"/>
      <c r="G5350" s="92"/>
      <c r="H5350" s="18"/>
      <c r="I5350" s="18"/>
      <c r="J5350" s="92"/>
      <c r="K5350" s="92"/>
    </row>
    <row r="5351" spans="1:11" ht="15" customHeight="1">
      <c r="A5351" s="90"/>
      <c r="B5351" s="90"/>
      <c r="C5351" s="90"/>
      <c r="D5351" s="90"/>
      <c r="E5351" s="18"/>
      <c r="F5351" s="18"/>
      <c r="G5351" s="92"/>
      <c r="H5351" s="18"/>
      <c r="I5351" s="18"/>
      <c r="J5351" s="92"/>
      <c r="K5351" s="92"/>
    </row>
    <row r="5352" spans="1:11" ht="15" customHeight="1">
      <c r="A5352" s="90"/>
      <c r="B5352" s="90"/>
      <c r="C5352" s="90"/>
      <c r="D5352" s="90"/>
      <c r="E5352" s="18"/>
      <c r="F5352" s="18"/>
      <c r="G5352" s="92"/>
      <c r="H5352" s="18"/>
      <c r="I5352" s="18"/>
      <c r="J5352" s="92"/>
      <c r="K5352" s="92"/>
    </row>
    <row r="5353" spans="1:11" ht="15" customHeight="1">
      <c r="A5353" s="90"/>
      <c r="B5353" s="90"/>
      <c r="C5353" s="90"/>
      <c r="D5353" s="90"/>
      <c r="E5353" s="18"/>
      <c r="F5353" s="18"/>
      <c r="G5353" s="92"/>
      <c r="H5353" s="18"/>
      <c r="I5353" s="18"/>
      <c r="J5353" s="92"/>
      <c r="K5353" s="92"/>
    </row>
    <row r="5354" spans="1:11" ht="15" customHeight="1">
      <c r="A5354" s="90"/>
      <c r="B5354" s="90"/>
      <c r="C5354" s="90"/>
      <c r="D5354" s="90"/>
      <c r="E5354" s="18"/>
      <c r="F5354" s="18"/>
      <c r="G5354" s="92"/>
      <c r="H5354" s="18"/>
      <c r="I5354" s="18"/>
      <c r="J5354" s="92"/>
      <c r="K5354" s="92"/>
    </row>
    <row r="5355" spans="1:11" ht="15" customHeight="1">
      <c r="A5355" s="90"/>
      <c r="B5355" s="90"/>
      <c r="C5355" s="90"/>
      <c r="D5355" s="90"/>
      <c r="E5355" s="18"/>
      <c r="F5355" s="18"/>
      <c r="G5355" s="92"/>
      <c r="H5355" s="18"/>
      <c r="I5355" s="18"/>
      <c r="J5355" s="92"/>
      <c r="K5355" s="92"/>
    </row>
    <row r="5356" spans="1:11" ht="15" customHeight="1">
      <c r="A5356" s="90"/>
      <c r="B5356" s="90"/>
      <c r="C5356" s="90"/>
      <c r="D5356" s="90"/>
      <c r="E5356" s="18"/>
      <c r="F5356" s="92"/>
      <c r="G5356" s="92"/>
      <c r="H5356" s="91"/>
      <c r="I5356" s="92"/>
      <c r="J5356" s="92"/>
      <c r="K5356" s="92"/>
    </row>
    <row r="5357" spans="1:11" ht="15" customHeight="1">
      <c r="A5357" s="90"/>
      <c r="B5357" s="90"/>
      <c r="C5357" s="90"/>
      <c r="D5357" s="90"/>
      <c r="E5357" s="18"/>
      <c r="F5357" s="18"/>
      <c r="G5357" s="92"/>
      <c r="H5357" s="18"/>
      <c r="I5357" s="18"/>
      <c r="J5357" s="92"/>
      <c r="K5357" s="92"/>
    </row>
    <row r="5358" spans="1:11" ht="15" customHeight="1">
      <c r="A5358" s="90"/>
      <c r="B5358" s="90"/>
      <c r="C5358" s="90"/>
      <c r="D5358" s="90"/>
      <c r="E5358" s="18"/>
      <c r="F5358" s="18"/>
      <c r="G5358" s="92"/>
      <c r="H5358" s="18"/>
      <c r="I5358" s="18"/>
      <c r="J5358" s="92"/>
      <c r="K5358" s="92"/>
    </row>
    <row r="5359" spans="1:11" ht="15" customHeight="1">
      <c r="A5359" s="90"/>
      <c r="B5359" s="90"/>
      <c r="C5359" s="90"/>
      <c r="D5359" s="90"/>
      <c r="E5359" s="18"/>
      <c r="F5359" s="18"/>
      <c r="G5359" s="92"/>
      <c r="H5359" s="18"/>
      <c r="I5359" s="18"/>
      <c r="J5359" s="92"/>
      <c r="K5359" s="92"/>
    </row>
    <row r="5360" spans="1:11" ht="15" customHeight="1">
      <c r="A5360" s="90"/>
      <c r="B5360" s="90"/>
      <c r="C5360" s="90"/>
      <c r="D5360" s="90"/>
      <c r="E5360" s="18"/>
      <c r="F5360" s="18"/>
      <c r="G5360" s="92"/>
      <c r="H5360" s="18"/>
      <c r="I5360" s="18"/>
      <c r="J5360" s="92"/>
      <c r="K5360" s="92"/>
    </row>
    <row r="5361" spans="1:11" ht="15" customHeight="1">
      <c r="A5361" s="90"/>
      <c r="B5361" s="90"/>
      <c r="C5361" s="90"/>
      <c r="D5361" s="90"/>
      <c r="E5361" s="18"/>
      <c r="F5361" s="18"/>
      <c r="G5361" s="92"/>
      <c r="H5361" s="18"/>
      <c r="I5361" s="18"/>
      <c r="J5361" s="92"/>
      <c r="K5361" s="92"/>
    </row>
    <row r="5362" spans="1:11" ht="15" customHeight="1">
      <c r="A5362" s="90"/>
      <c r="B5362" s="90"/>
      <c r="C5362" s="90"/>
      <c r="D5362" s="90"/>
      <c r="E5362" s="18"/>
      <c r="F5362" s="18"/>
      <c r="G5362" s="92"/>
      <c r="H5362" s="18"/>
      <c r="I5362" s="18"/>
      <c r="J5362" s="92"/>
      <c r="K5362" s="92"/>
    </row>
    <row r="5363" spans="1:11" ht="15" customHeight="1">
      <c r="A5363" s="90"/>
      <c r="B5363" s="90"/>
      <c r="C5363" s="90"/>
      <c r="D5363" s="90"/>
      <c r="E5363" s="18"/>
      <c r="F5363" s="18"/>
      <c r="G5363" s="92"/>
      <c r="H5363" s="18"/>
      <c r="I5363" s="18"/>
      <c r="J5363" s="92"/>
      <c r="K5363" s="92"/>
    </row>
    <row r="5364" spans="1:11" ht="15" customHeight="1">
      <c r="A5364" s="90"/>
      <c r="B5364" s="90"/>
      <c r="C5364" s="90"/>
      <c r="D5364" s="90"/>
      <c r="E5364" s="18"/>
      <c r="F5364" s="18"/>
      <c r="G5364" s="92"/>
      <c r="H5364" s="18"/>
      <c r="I5364" s="18"/>
      <c r="J5364" s="92"/>
      <c r="K5364" s="92"/>
    </row>
    <row r="5365" spans="1:11" ht="15" customHeight="1">
      <c r="A5365" s="90"/>
      <c r="B5365" s="90"/>
      <c r="C5365" s="90"/>
      <c r="D5365" s="90"/>
      <c r="E5365" s="18"/>
      <c r="F5365" s="18"/>
      <c r="G5365" s="92"/>
      <c r="H5365" s="18"/>
      <c r="I5365" s="18"/>
      <c r="J5365" s="92"/>
      <c r="K5365" s="92"/>
    </row>
    <row r="5366" spans="1:11" ht="15" customHeight="1">
      <c r="A5366" s="90"/>
      <c r="B5366" s="90"/>
      <c r="C5366" s="90"/>
      <c r="D5366" s="90"/>
      <c r="E5366" s="18"/>
      <c r="F5366" s="18"/>
      <c r="G5366" s="92"/>
      <c r="H5366" s="18"/>
      <c r="I5366" s="18"/>
      <c r="J5366" s="92"/>
      <c r="K5366" s="92"/>
    </row>
    <row r="5367" spans="1:11" ht="15" customHeight="1">
      <c r="A5367" s="90"/>
      <c r="B5367" s="90"/>
      <c r="C5367" s="90"/>
      <c r="D5367" s="90"/>
      <c r="E5367" s="18"/>
      <c r="F5367" s="18"/>
      <c r="G5367" s="92"/>
      <c r="H5367" s="18"/>
      <c r="I5367" s="18"/>
      <c r="J5367" s="92"/>
      <c r="K5367" s="92"/>
    </row>
    <row r="5368" spans="1:11" ht="15" customHeight="1">
      <c r="A5368" s="90"/>
      <c r="B5368" s="90"/>
      <c r="C5368" s="90"/>
      <c r="D5368" s="90"/>
      <c r="E5368" s="18"/>
      <c r="F5368" s="18"/>
      <c r="G5368" s="92"/>
      <c r="H5368" s="18"/>
      <c r="I5368" s="18"/>
      <c r="J5368" s="92"/>
      <c r="K5368" s="92"/>
    </row>
    <row r="5369" spans="1:11" ht="15" customHeight="1">
      <c r="A5369" s="90"/>
      <c r="B5369" s="90"/>
      <c r="C5369" s="90"/>
      <c r="D5369" s="90"/>
      <c r="E5369" s="18"/>
      <c r="F5369" s="18"/>
      <c r="G5369" s="92"/>
      <c r="H5369" s="18"/>
      <c r="I5369" s="18"/>
      <c r="J5369" s="92"/>
      <c r="K5369" s="92"/>
    </row>
    <row r="5370" spans="1:11" ht="15" customHeight="1">
      <c r="A5370" s="90"/>
      <c r="B5370" s="90"/>
      <c r="C5370" s="90"/>
      <c r="D5370" s="90"/>
      <c r="E5370" s="18"/>
      <c r="F5370" s="18"/>
      <c r="G5370" s="92"/>
      <c r="H5370" s="18"/>
      <c r="I5370" s="18"/>
      <c r="J5370" s="92"/>
      <c r="K5370" s="92"/>
    </row>
    <row r="5371" spans="1:11" ht="15" customHeight="1">
      <c r="A5371" s="90"/>
      <c r="B5371" s="90"/>
      <c r="C5371" s="90"/>
      <c r="D5371" s="90"/>
      <c r="E5371" s="18"/>
      <c r="F5371" s="18"/>
      <c r="G5371" s="92"/>
      <c r="H5371" s="18"/>
      <c r="I5371" s="18"/>
      <c r="J5371" s="92"/>
      <c r="K5371" s="92"/>
    </row>
    <row r="5372" spans="1:11" ht="15" customHeight="1">
      <c r="A5372" s="90"/>
      <c r="B5372" s="90"/>
      <c r="C5372" s="90"/>
      <c r="D5372" s="90"/>
      <c r="E5372" s="18"/>
      <c r="F5372" s="18"/>
      <c r="G5372" s="92"/>
      <c r="H5372" s="18"/>
      <c r="I5372" s="18"/>
      <c r="J5372" s="92"/>
      <c r="K5372" s="92"/>
    </row>
    <row r="5373" spans="1:11" ht="15" customHeight="1">
      <c r="A5373" s="90"/>
      <c r="B5373" s="90"/>
      <c r="C5373" s="90"/>
      <c r="D5373" s="90"/>
      <c r="E5373" s="18"/>
      <c r="F5373" s="18"/>
      <c r="G5373" s="92"/>
      <c r="H5373" s="18"/>
      <c r="I5373" s="18"/>
      <c r="J5373" s="92"/>
      <c r="K5373" s="92"/>
    </row>
    <row r="5374" spans="1:11" ht="15" customHeight="1">
      <c r="A5374" s="90"/>
      <c r="B5374" s="90"/>
      <c r="C5374" s="90"/>
      <c r="D5374" s="90"/>
      <c r="E5374" s="18"/>
      <c r="F5374" s="18"/>
      <c r="G5374" s="92"/>
      <c r="H5374" s="18"/>
      <c r="I5374" s="18"/>
      <c r="J5374" s="92"/>
      <c r="K5374" s="92"/>
    </row>
    <row r="5375" spans="1:11" ht="15" customHeight="1">
      <c r="A5375" s="90"/>
      <c r="B5375" s="90"/>
      <c r="C5375" s="90"/>
      <c r="D5375" s="90"/>
      <c r="E5375" s="18"/>
      <c r="F5375" s="18"/>
      <c r="G5375" s="92"/>
      <c r="H5375" s="18"/>
      <c r="I5375" s="18"/>
      <c r="J5375" s="92"/>
      <c r="K5375" s="92"/>
    </row>
    <row r="5376" spans="1:11" ht="15" customHeight="1">
      <c r="A5376" s="90"/>
      <c r="B5376" s="90"/>
      <c r="C5376" s="90"/>
      <c r="D5376" s="90"/>
      <c r="E5376" s="18"/>
      <c r="F5376" s="18"/>
      <c r="G5376" s="92"/>
      <c r="H5376" s="18"/>
      <c r="I5376" s="18"/>
      <c r="J5376" s="92"/>
      <c r="K5376" s="92"/>
    </row>
    <row r="5377" spans="1:11" ht="15" customHeight="1">
      <c r="A5377" s="90"/>
      <c r="B5377" s="90"/>
      <c r="C5377" s="90"/>
      <c r="D5377" s="90"/>
      <c r="E5377" s="18"/>
      <c r="F5377" s="18"/>
      <c r="G5377" s="92"/>
      <c r="H5377" s="18"/>
      <c r="I5377" s="18"/>
      <c r="J5377" s="92"/>
      <c r="K5377" s="92"/>
    </row>
    <row r="5378" spans="1:11" ht="15" customHeight="1">
      <c r="A5378" s="90"/>
      <c r="B5378" s="90"/>
      <c r="C5378" s="90"/>
      <c r="D5378" s="90"/>
      <c r="E5378" s="18"/>
      <c r="F5378" s="18"/>
      <c r="G5378" s="92"/>
      <c r="H5378" s="18"/>
      <c r="I5378" s="18"/>
      <c r="J5378" s="92"/>
      <c r="K5378" s="92"/>
    </row>
    <row r="5379" spans="1:11" ht="15" customHeight="1">
      <c r="A5379" s="90"/>
      <c r="B5379" s="90"/>
      <c r="C5379" s="90"/>
      <c r="D5379" s="90"/>
      <c r="E5379" s="18"/>
      <c r="F5379" s="92"/>
      <c r="G5379" s="92"/>
      <c r="H5379" s="91"/>
      <c r="I5379" s="92"/>
      <c r="J5379" s="92"/>
      <c r="K5379" s="92"/>
    </row>
    <row r="5380" spans="1:11" ht="15" customHeight="1">
      <c r="A5380" s="90"/>
      <c r="B5380" s="90"/>
      <c r="C5380" s="90"/>
      <c r="D5380" s="90"/>
      <c r="E5380" s="18"/>
      <c r="F5380" s="18"/>
      <c r="G5380" s="92"/>
      <c r="H5380" s="18"/>
      <c r="I5380" s="18"/>
      <c r="J5380" s="92"/>
      <c r="K5380" s="92"/>
    </row>
    <row r="5381" spans="1:11" ht="15" customHeight="1">
      <c r="A5381" s="90"/>
      <c r="B5381" s="90"/>
      <c r="C5381" s="90"/>
      <c r="D5381" s="90"/>
      <c r="E5381" s="18"/>
      <c r="F5381" s="18"/>
      <c r="G5381" s="92"/>
      <c r="H5381" s="18"/>
      <c r="I5381" s="18"/>
      <c r="J5381" s="92"/>
      <c r="K5381" s="92"/>
    </row>
    <row r="5382" spans="1:11" ht="15" customHeight="1">
      <c r="A5382" s="90"/>
      <c r="B5382" s="90"/>
      <c r="C5382" s="90"/>
      <c r="D5382" s="90"/>
      <c r="E5382" s="18"/>
      <c r="F5382" s="18"/>
      <c r="G5382" s="92"/>
      <c r="H5382" s="18"/>
      <c r="I5382" s="18"/>
      <c r="J5382" s="92"/>
      <c r="K5382" s="92"/>
    </row>
    <row r="5383" spans="1:11" ht="15" customHeight="1">
      <c r="A5383" s="90"/>
      <c r="B5383" s="90"/>
      <c r="C5383" s="90"/>
      <c r="D5383" s="90"/>
      <c r="E5383" s="18"/>
      <c r="F5383" s="18"/>
      <c r="G5383" s="92"/>
      <c r="H5383" s="18"/>
      <c r="I5383" s="18"/>
      <c r="J5383" s="92"/>
      <c r="K5383" s="92"/>
    </row>
    <row r="5384" spans="1:11" ht="15" customHeight="1">
      <c r="A5384" s="90"/>
      <c r="B5384" s="90"/>
      <c r="C5384" s="90"/>
      <c r="D5384" s="90"/>
      <c r="E5384" s="18"/>
      <c r="F5384" s="18"/>
      <c r="G5384" s="92"/>
      <c r="H5384" s="18"/>
      <c r="I5384" s="18"/>
      <c r="J5384" s="92"/>
      <c r="K5384" s="92"/>
    </row>
    <row r="5385" spans="1:11" ht="15" customHeight="1">
      <c r="A5385" s="90"/>
      <c r="B5385" s="90"/>
      <c r="C5385" s="90"/>
      <c r="D5385" s="90"/>
      <c r="E5385" s="18"/>
      <c r="F5385" s="18"/>
      <c r="G5385" s="92"/>
      <c r="H5385" s="18"/>
      <c r="I5385" s="18"/>
      <c r="J5385" s="92"/>
      <c r="K5385" s="92"/>
    </row>
    <row r="5386" spans="1:11" ht="15" customHeight="1">
      <c r="A5386" s="90"/>
      <c r="B5386" s="90"/>
      <c r="C5386" s="90"/>
      <c r="D5386" s="90"/>
      <c r="E5386" s="18"/>
      <c r="F5386" s="18"/>
      <c r="G5386" s="92"/>
      <c r="H5386" s="18"/>
      <c r="I5386" s="18"/>
      <c r="J5386" s="92"/>
      <c r="K5386" s="92"/>
    </row>
    <row r="5387" spans="1:11" ht="15" customHeight="1">
      <c r="A5387" s="90"/>
      <c r="B5387" s="90"/>
      <c r="C5387" s="90"/>
      <c r="D5387" s="90"/>
      <c r="E5387" s="18"/>
      <c r="F5387" s="92"/>
      <c r="G5387" s="92"/>
      <c r="H5387" s="91"/>
      <c r="I5387" s="92"/>
      <c r="J5387" s="92"/>
      <c r="K5387" s="92"/>
    </row>
    <row r="5388" spans="1:11" ht="15" customHeight="1">
      <c r="A5388" s="90"/>
      <c r="B5388" s="90"/>
      <c r="C5388" s="90"/>
      <c r="D5388" s="90"/>
      <c r="E5388" s="18"/>
      <c r="F5388" s="18"/>
      <c r="G5388" s="92"/>
      <c r="H5388" s="18"/>
      <c r="I5388" s="18"/>
      <c r="J5388" s="92"/>
      <c r="K5388" s="92"/>
    </row>
    <row r="5389" spans="1:11" ht="15" customHeight="1">
      <c r="A5389" s="90"/>
      <c r="B5389" s="90"/>
      <c r="C5389" s="90"/>
      <c r="D5389" s="90"/>
      <c r="E5389" s="18"/>
      <c r="F5389" s="18"/>
      <c r="G5389" s="92"/>
      <c r="H5389" s="18"/>
      <c r="I5389" s="18"/>
      <c r="J5389" s="92"/>
      <c r="K5389" s="92"/>
    </row>
    <row r="5390" spans="1:11" ht="15" customHeight="1">
      <c r="A5390" s="90"/>
      <c r="B5390" s="90"/>
      <c r="C5390" s="90"/>
      <c r="D5390" s="90"/>
      <c r="E5390" s="18"/>
      <c r="F5390" s="18"/>
      <c r="G5390" s="92"/>
      <c r="H5390" s="18"/>
      <c r="I5390" s="18"/>
      <c r="J5390" s="92"/>
      <c r="K5390" s="92"/>
    </row>
    <row r="5391" spans="1:11" ht="15" customHeight="1">
      <c r="A5391" s="90"/>
      <c r="B5391" s="90"/>
      <c r="C5391" s="90"/>
      <c r="D5391" s="90"/>
      <c r="E5391" s="18"/>
      <c r="F5391" s="18"/>
      <c r="G5391" s="92"/>
      <c r="H5391" s="18"/>
      <c r="I5391" s="18"/>
      <c r="J5391" s="92"/>
      <c r="K5391" s="92"/>
    </row>
    <row r="5392" spans="1:11" ht="15" customHeight="1">
      <c r="A5392" s="90"/>
      <c r="B5392" s="90"/>
      <c r="C5392" s="90"/>
      <c r="D5392" s="90"/>
      <c r="E5392" s="18"/>
      <c r="F5392" s="18"/>
      <c r="G5392" s="92"/>
      <c r="H5392" s="18"/>
      <c r="I5392" s="18"/>
      <c r="J5392" s="92"/>
      <c r="K5392" s="92"/>
    </row>
    <row r="5393" spans="1:11" ht="15" customHeight="1">
      <c r="A5393" s="90"/>
      <c r="B5393" s="90"/>
      <c r="C5393" s="90"/>
      <c r="D5393" s="90"/>
      <c r="E5393" s="18"/>
      <c r="F5393" s="18"/>
      <c r="G5393" s="92"/>
      <c r="H5393" s="18"/>
      <c r="I5393" s="18"/>
      <c r="J5393" s="92"/>
      <c r="K5393" s="92"/>
    </row>
    <row r="5394" spans="1:11" ht="15" customHeight="1">
      <c r="A5394" s="90"/>
      <c r="B5394" s="90"/>
      <c r="C5394" s="90"/>
      <c r="D5394" s="90"/>
      <c r="E5394" s="18"/>
      <c r="F5394" s="18"/>
      <c r="G5394" s="92"/>
      <c r="H5394" s="18"/>
      <c r="I5394" s="18"/>
      <c r="J5394" s="92"/>
      <c r="K5394" s="92"/>
    </row>
    <row r="5395" spans="1:11" ht="15" customHeight="1">
      <c r="A5395" s="90"/>
      <c r="B5395" s="90"/>
      <c r="C5395" s="90"/>
      <c r="D5395" s="90"/>
      <c r="E5395" s="18"/>
      <c r="F5395" s="92"/>
      <c r="G5395" s="92"/>
      <c r="H5395" s="91"/>
      <c r="I5395" s="92"/>
      <c r="J5395" s="92"/>
      <c r="K5395" s="92"/>
    </row>
    <row r="5396" spans="1:11" ht="15" customHeight="1">
      <c r="A5396" s="90"/>
      <c r="B5396" s="90"/>
      <c r="C5396" s="90"/>
      <c r="D5396" s="90"/>
      <c r="E5396" s="18"/>
      <c r="F5396" s="18"/>
      <c r="G5396" s="92"/>
      <c r="H5396" s="18"/>
      <c r="I5396" s="18"/>
      <c r="J5396" s="92"/>
      <c r="K5396" s="92"/>
    </row>
    <row r="5397" spans="1:11" ht="15" customHeight="1">
      <c r="A5397" s="90"/>
      <c r="B5397" s="90"/>
      <c r="C5397" s="90"/>
      <c r="D5397" s="90"/>
      <c r="E5397" s="18"/>
      <c r="F5397" s="18"/>
      <c r="G5397" s="92"/>
      <c r="H5397" s="18"/>
      <c r="I5397" s="18"/>
      <c r="J5397" s="92"/>
      <c r="K5397" s="92"/>
    </row>
    <row r="5398" spans="1:11" ht="15" customHeight="1">
      <c r="A5398" s="90"/>
      <c r="B5398" s="90"/>
      <c r="C5398" s="90"/>
      <c r="D5398" s="90"/>
      <c r="E5398" s="18"/>
      <c r="F5398" s="18"/>
      <c r="G5398" s="92"/>
      <c r="H5398" s="18"/>
      <c r="I5398" s="18"/>
      <c r="J5398" s="92"/>
      <c r="K5398" s="92"/>
    </row>
    <row r="5399" spans="1:11" ht="15" customHeight="1">
      <c r="A5399" s="90"/>
      <c r="B5399" s="90"/>
      <c r="C5399" s="90"/>
      <c r="D5399" s="90"/>
      <c r="E5399" s="18"/>
      <c r="F5399" s="18"/>
      <c r="G5399" s="92"/>
      <c r="H5399" s="18"/>
      <c r="I5399" s="18"/>
      <c r="J5399" s="92"/>
      <c r="K5399" s="92"/>
    </row>
    <row r="5400" spans="1:11" ht="15" customHeight="1">
      <c r="A5400" s="90"/>
      <c r="B5400" s="90"/>
      <c r="C5400" s="90"/>
      <c r="D5400" s="90"/>
      <c r="E5400" s="18"/>
      <c r="F5400" s="18"/>
      <c r="G5400" s="92"/>
      <c r="H5400" s="18"/>
      <c r="I5400" s="18"/>
      <c r="J5400" s="92"/>
      <c r="K5400" s="92"/>
    </row>
    <row r="5401" spans="1:11" ht="15" customHeight="1">
      <c r="A5401" s="90"/>
      <c r="B5401" s="90"/>
      <c r="C5401" s="90"/>
      <c r="D5401" s="90"/>
      <c r="E5401" s="18"/>
      <c r="F5401" s="18"/>
      <c r="G5401" s="92"/>
      <c r="H5401" s="18"/>
      <c r="I5401" s="18"/>
      <c r="J5401" s="92"/>
      <c r="K5401" s="92"/>
    </row>
    <row r="5402" spans="1:11" ht="15" customHeight="1">
      <c r="A5402" s="90"/>
      <c r="B5402" s="90"/>
      <c r="C5402" s="90"/>
      <c r="D5402" s="90"/>
      <c r="E5402" s="18"/>
      <c r="F5402" s="18"/>
      <c r="G5402" s="92"/>
      <c r="H5402" s="18"/>
      <c r="I5402" s="18"/>
      <c r="J5402" s="92"/>
      <c r="K5402" s="92"/>
    </row>
    <row r="5403" spans="1:11" ht="15" customHeight="1">
      <c r="A5403" s="90"/>
      <c r="B5403" s="90"/>
      <c r="C5403" s="90"/>
      <c r="D5403" s="90"/>
      <c r="E5403" s="18"/>
      <c r="F5403" s="18"/>
      <c r="G5403" s="92"/>
      <c r="H5403" s="18"/>
      <c r="I5403" s="18"/>
      <c r="J5403" s="92"/>
      <c r="K5403" s="92"/>
    </row>
    <row r="5404" spans="1:11" ht="15" customHeight="1">
      <c r="A5404" s="90"/>
      <c r="B5404" s="90"/>
      <c r="C5404" s="90"/>
      <c r="D5404" s="90"/>
      <c r="E5404" s="18"/>
      <c r="F5404" s="18"/>
      <c r="G5404" s="92"/>
      <c r="H5404" s="18"/>
      <c r="I5404" s="18"/>
      <c r="J5404" s="92"/>
      <c r="K5404" s="92"/>
    </row>
    <row r="5405" spans="1:11" ht="15" customHeight="1">
      <c r="A5405" s="90"/>
      <c r="B5405" s="90"/>
      <c r="C5405" s="90"/>
      <c r="D5405" s="90"/>
      <c r="E5405" s="18"/>
      <c r="F5405" s="18"/>
      <c r="G5405" s="92"/>
      <c r="H5405" s="18"/>
      <c r="I5405" s="18"/>
      <c r="J5405" s="92"/>
      <c r="K5405" s="92"/>
    </row>
    <row r="5406" spans="1:11" ht="15" customHeight="1">
      <c r="A5406" s="90"/>
      <c r="B5406" s="90"/>
      <c r="C5406" s="90"/>
      <c r="D5406" s="90"/>
      <c r="E5406" s="18"/>
      <c r="F5406" s="18"/>
      <c r="G5406" s="92"/>
      <c r="H5406" s="18"/>
      <c r="I5406" s="18"/>
      <c r="J5406" s="92"/>
      <c r="K5406" s="92"/>
    </row>
    <row r="5407" spans="1:11" ht="15" customHeight="1">
      <c r="A5407" s="90"/>
      <c r="B5407" s="90"/>
      <c r="C5407" s="90"/>
      <c r="D5407" s="90"/>
      <c r="E5407" s="18"/>
      <c r="F5407" s="18"/>
      <c r="G5407" s="92"/>
      <c r="H5407" s="18"/>
      <c r="I5407" s="18"/>
      <c r="J5407" s="92"/>
      <c r="K5407" s="92"/>
    </row>
    <row r="5408" spans="1:11" ht="15" customHeight="1">
      <c r="A5408" s="90"/>
      <c r="B5408" s="90"/>
      <c r="C5408" s="90"/>
      <c r="D5408" s="90"/>
      <c r="E5408" s="18"/>
      <c r="F5408" s="18"/>
      <c r="G5408" s="92"/>
      <c r="H5408" s="18"/>
      <c r="I5408" s="18"/>
      <c r="J5408" s="92"/>
      <c r="K5408" s="92"/>
    </row>
    <row r="5409" spans="1:11" ht="15" customHeight="1">
      <c r="A5409" s="90"/>
      <c r="B5409" s="90"/>
      <c r="C5409" s="90"/>
      <c r="D5409" s="90"/>
      <c r="E5409" s="18"/>
      <c r="F5409" s="18"/>
      <c r="G5409" s="92"/>
      <c r="H5409" s="18"/>
      <c r="I5409" s="18"/>
      <c r="J5409" s="92"/>
      <c r="K5409" s="92"/>
    </row>
    <row r="5410" spans="1:11" ht="15" customHeight="1">
      <c r="A5410" s="90"/>
      <c r="B5410" s="90"/>
      <c r="C5410" s="90"/>
      <c r="D5410" s="90"/>
      <c r="E5410" s="18"/>
      <c r="F5410" s="18"/>
      <c r="G5410" s="92"/>
      <c r="H5410" s="18"/>
      <c r="I5410" s="18"/>
      <c r="J5410" s="92"/>
      <c r="K5410" s="92"/>
    </row>
    <row r="5411" spans="1:11" ht="15" customHeight="1">
      <c r="A5411" s="90"/>
      <c r="B5411" s="90"/>
      <c r="C5411" s="90"/>
      <c r="D5411" s="90"/>
      <c r="E5411" s="18"/>
      <c r="F5411" s="18"/>
      <c r="G5411" s="92"/>
      <c r="H5411" s="18"/>
      <c r="I5411" s="18"/>
      <c r="J5411" s="92"/>
      <c r="K5411" s="92"/>
    </row>
    <row r="5412" spans="1:11" ht="15" customHeight="1">
      <c r="A5412" s="90"/>
      <c r="B5412" s="90"/>
      <c r="C5412" s="90"/>
      <c r="D5412" s="90"/>
      <c r="E5412" s="18"/>
      <c r="F5412" s="18"/>
      <c r="G5412" s="92"/>
      <c r="H5412" s="18"/>
      <c r="I5412" s="18"/>
      <c r="J5412" s="92"/>
      <c r="K5412" s="92"/>
    </row>
    <row r="5413" spans="1:11" ht="15" customHeight="1">
      <c r="A5413" s="90"/>
      <c r="B5413" s="90"/>
      <c r="C5413" s="90"/>
      <c r="D5413" s="90"/>
      <c r="E5413" s="18"/>
      <c r="F5413" s="18"/>
      <c r="G5413" s="92"/>
      <c r="H5413" s="18"/>
      <c r="I5413" s="18"/>
      <c r="J5413" s="92"/>
      <c r="K5413" s="92"/>
    </row>
    <row r="5414" spans="1:11" ht="15" customHeight="1">
      <c r="A5414" s="90"/>
      <c r="B5414" s="90"/>
      <c r="C5414" s="90"/>
      <c r="D5414" s="90"/>
      <c r="E5414" s="18"/>
      <c r="F5414" s="18"/>
      <c r="G5414" s="92"/>
      <c r="H5414" s="18"/>
      <c r="I5414" s="18"/>
      <c r="J5414" s="92"/>
      <c r="K5414" s="92"/>
    </row>
    <row r="5415" spans="1:11" ht="15" customHeight="1">
      <c r="A5415" s="90"/>
      <c r="B5415" s="90"/>
      <c r="C5415" s="90"/>
      <c r="D5415" s="90"/>
      <c r="E5415" s="18"/>
      <c r="F5415" s="18"/>
      <c r="G5415" s="92"/>
      <c r="H5415" s="18"/>
      <c r="I5415" s="18"/>
      <c r="J5415" s="92"/>
      <c r="K5415" s="92"/>
    </row>
    <row r="5416" spans="1:11" ht="15" customHeight="1">
      <c r="A5416" s="90"/>
      <c r="B5416" s="90"/>
      <c r="C5416" s="90"/>
      <c r="D5416" s="90"/>
      <c r="E5416" s="18"/>
      <c r="F5416" s="18"/>
      <c r="G5416" s="92"/>
      <c r="H5416" s="18"/>
      <c r="I5416" s="18"/>
      <c r="J5416" s="92"/>
      <c r="K5416" s="92"/>
    </row>
    <row r="5417" spans="1:11" ht="15" customHeight="1">
      <c r="A5417" s="90"/>
      <c r="B5417" s="90"/>
      <c r="C5417" s="90"/>
      <c r="D5417" s="90"/>
      <c r="E5417" s="18"/>
      <c r="F5417" s="18"/>
      <c r="G5417" s="92"/>
      <c r="H5417" s="18"/>
      <c r="I5417" s="18"/>
      <c r="J5417" s="92"/>
      <c r="K5417" s="92"/>
    </row>
    <row r="5418" spans="1:11" ht="15" customHeight="1">
      <c r="A5418" s="90"/>
      <c r="B5418" s="90"/>
      <c r="C5418" s="90"/>
      <c r="D5418" s="90"/>
      <c r="E5418" s="18"/>
      <c r="F5418" s="92"/>
      <c r="G5418" s="92"/>
      <c r="H5418" s="91"/>
      <c r="I5418" s="92"/>
      <c r="J5418" s="92"/>
      <c r="K5418" s="92"/>
    </row>
    <row r="5419" spans="1:11" ht="15" customHeight="1">
      <c r="A5419" s="90"/>
      <c r="B5419" s="90"/>
      <c r="C5419" s="90"/>
      <c r="D5419" s="90"/>
      <c r="E5419" s="18"/>
      <c r="F5419" s="18"/>
      <c r="G5419" s="92"/>
      <c r="H5419" s="18"/>
      <c r="I5419" s="18"/>
      <c r="J5419" s="92"/>
      <c r="K5419" s="92"/>
    </row>
    <row r="5420" spans="1:11" ht="15" customHeight="1">
      <c r="A5420" s="90"/>
      <c r="B5420" s="90"/>
      <c r="C5420" s="90"/>
      <c r="D5420" s="90"/>
      <c r="E5420" s="18"/>
      <c r="F5420" s="18"/>
      <c r="G5420" s="92"/>
      <c r="H5420" s="18"/>
      <c r="I5420" s="18"/>
      <c r="J5420" s="92"/>
      <c r="K5420" s="92"/>
    </row>
    <row r="5421" spans="1:11" ht="15" customHeight="1">
      <c r="A5421" s="90"/>
      <c r="B5421" s="90"/>
      <c r="C5421" s="90"/>
      <c r="D5421" s="90"/>
      <c r="E5421" s="18"/>
      <c r="F5421" s="18"/>
      <c r="G5421" s="92"/>
      <c r="H5421" s="18"/>
      <c r="I5421" s="18"/>
      <c r="J5421" s="92"/>
      <c r="K5421" s="92"/>
    </row>
    <row r="5422" spans="1:11" ht="15" customHeight="1">
      <c r="A5422" s="90"/>
      <c r="B5422" s="90"/>
      <c r="C5422" s="90"/>
      <c r="D5422" s="90"/>
      <c r="E5422" s="18"/>
      <c r="F5422" s="18"/>
      <c r="G5422" s="92"/>
      <c r="H5422" s="18"/>
      <c r="I5422" s="18"/>
      <c r="J5422" s="92"/>
      <c r="K5422" s="92"/>
    </row>
    <row r="5423" spans="1:11" ht="15" customHeight="1">
      <c r="A5423" s="90"/>
      <c r="B5423" s="90"/>
      <c r="C5423" s="90"/>
      <c r="D5423" s="90"/>
      <c r="E5423" s="18"/>
      <c r="F5423" s="18"/>
      <c r="G5423" s="92"/>
      <c r="H5423" s="18"/>
      <c r="I5423" s="18"/>
      <c r="J5423" s="92"/>
      <c r="K5423" s="92"/>
    </row>
    <row r="5424" spans="1:11" ht="15" customHeight="1">
      <c r="A5424" s="90"/>
      <c r="B5424" s="90"/>
      <c r="C5424" s="90"/>
      <c r="D5424" s="90"/>
      <c r="E5424" s="18"/>
      <c r="F5424" s="18"/>
      <c r="G5424" s="92"/>
      <c r="H5424" s="18"/>
      <c r="I5424" s="18"/>
      <c r="J5424" s="92"/>
      <c r="K5424" s="92"/>
    </row>
    <row r="5425" spans="1:11" ht="15" customHeight="1">
      <c r="A5425" s="90"/>
      <c r="B5425" s="90"/>
      <c r="C5425" s="90"/>
      <c r="D5425" s="90"/>
      <c r="E5425" s="18"/>
      <c r="F5425" s="18"/>
      <c r="G5425" s="92"/>
      <c r="H5425" s="18"/>
      <c r="I5425" s="18"/>
      <c r="J5425" s="92"/>
      <c r="K5425" s="92"/>
    </row>
    <row r="5426" spans="1:11" ht="15" customHeight="1">
      <c r="A5426" s="90"/>
      <c r="B5426" s="90"/>
      <c r="C5426" s="90"/>
      <c r="D5426" s="90"/>
      <c r="E5426" s="18"/>
      <c r="F5426" s="92"/>
      <c r="G5426" s="92"/>
      <c r="H5426" s="91"/>
      <c r="I5426" s="92"/>
      <c r="J5426" s="92"/>
      <c r="K5426" s="92"/>
    </row>
    <row r="5427" spans="1:11" ht="15" customHeight="1">
      <c r="A5427" s="90"/>
      <c r="B5427" s="90"/>
      <c r="C5427" s="90"/>
      <c r="D5427" s="90"/>
      <c r="E5427" s="18"/>
      <c r="F5427" s="18"/>
      <c r="G5427" s="92"/>
      <c r="H5427" s="18"/>
      <c r="I5427" s="18"/>
      <c r="J5427" s="92"/>
      <c r="K5427" s="92"/>
    </row>
    <row r="5428" spans="1:11" ht="15" customHeight="1">
      <c r="A5428" s="90"/>
      <c r="B5428" s="90"/>
      <c r="C5428" s="90"/>
      <c r="D5428" s="90"/>
      <c r="E5428" s="18"/>
      <c r="F5428" s="18"/>
      <c r="G5428" s="92"/>
      <c r="H5428" s="18"/>
      <c r="I5428" s="18"/>
      <c r="J5428" s="92"/>
      <c r="K5428" s="92"/>
    </row>
    <row r="5429" spans="1:11" ht="15" customHeight="1">
      <c r="A5429" s="90"/>
      <c r="B5429" s="90"/>
      <c r="C5429" s="90"/>
      <c r="D5429" s="90"/>
      <c r="E5429" s="18"/>
      <c r="F5429" s="18"/>
      <c r="G5429" s="92"/>
      <c r="H5429" s="18"/>
      <c r="I5429" s="18"/>
      <c r="J5429" s="92"/>
      <c r="K5429" s="92"/>
    </row>
    <row r="5430" spans="1:11" ht="15" customHeight="1">
      <c r="A5430" s="90"/>
      <c r="B5430" s="90"/>
      <c r="C5430" s="90"/>
      <c r="D5430" s="90"/>
      <c r="E5430" s="18"/>
      <c r="F5430" s="18"/>
      <c r="G5430" s="92"/>
      <c r="H5430" s="18"/>
      <c r="I5430" s="18"/>
      <c r="J5430" s="92"/>
      <c r="K5430" s="92"/>
    </row>
    <row r="5431" spans="1:11" ht="15" customHeight="1">
      <c r="A5431" s="90"/>
      <c r="B5431" s="90"/>
      <c r="C5431" s="90"/>
      <c r="D5431" s="90"/>
      <c r="E5431" s="18"/>
      <c r="F5431" s="18"/>
      <c r="G5431" s="92"/>
      <c r="H5431" s="18"/>
      <c r="I5431" s="18"/>
      <c r="J5431" s="92"/>
      <c r="K5431" s="92"/>
    </row>
    <row r="5432" spans="1:11" ht="15" customHeight="1">
      <c r="A5432" s="90"/>
      <c r="B5432" s="90"/>
      <c r="C5432" s="90"/>
      <c r="D5432" s="90"/>
      <c r="E5432" s="18"/>
      <c r="F5432" s="18"/>
      <c r="G5432" s="92"/>
      <c r="H5432" s="18"/>
      <c r="I5432" s="18"/>
      <c r="J5432" s="92"/>
      <c r="K5432" s="92"/>
    </row>
    <row r="5433" spans="1:11" ht="15" customHeight="1">
      <c r="A5433" s="90"/>
      <c r="B5433" s="90"/>
      <c r="C5433" s="90"/>
      <c r="D5433" s="90"/>
      <c r="E5433" s="18"/>
      <c r="F5433" s="18"/>
      <c r="G5433" s="92"/>
      <c r="H5433" s="18"/>
      <c r="I5433" s="18"/>
      <c r="J5433" s="92"/>
      <c r="K5433" s="92"/>
    </row>
    <row r="5434" spans="1:11" ht="15" customHeight="1">
      <c r="A5434" s="90"/>
      <c r="B5434" s="90"/>
      <c r="C5434" s="90"/>
      <c r="D5434" s="90"/>
      <c r="E5434" s="18"/>
      <c r="F5434" s="18"/>
      <c r="G5434" s="92"/>
      <c r="H5434" s="18"/>
      <c r="I5434" s="18"/>
      <c r="J5434" s="92"/>
      <c r="K5434" s="92"/>
    </row>
    <row r="5435" spans="1:11" ht="15" customHeight="1">
      <c r="A5435" s="90"/>
      <c r="B5435" s="90"/>
      <c r="C5435" s="90"/>
      <c r="D5435" s="90"/>
      <c r="E5435" s="18"/>
      <c r="F5435" s="18"/>
      <c r="G5435" s="92"/>
      <c r="H5435" s="18"/>
      <c r="I5435" s="18"/>
      <c r="J5435" s="92"/>
      <c r="K5435" s="92"/>
    </row>
    <row r="5436" spans="1:11" ht="15" customHeight="1">
      <c r="A5436" s="90"/>
      <c r="B5436" s="90"/>
      <c r="C5436" s="90"/>
      <c r="D5436" s="90"/>
      <c r="E5436" s="18"/>
      <c r="F5436" s="18"/>
      <c r="G5436" s="92"/>
      <c r="H5436" s="18"/>
      <c r="I5436" s="18"/>
      <c r="J5436" s="92"/>
      <c r="K5436" s="92"/>
    </row>
    <row r="5437" spans="1:11" ht="15" customHeight="1">
      <c r="A5437" s="90"/>
      <c r="B5437" s="90"/>
      <c r="C5437" s="90"/>
      <c r="D5437" s="90"/>
      <c r="E5437" s="18"/>
      <c r="F5437" s="18"/>
      <c r="G5437" s="92"/>
      <c r="H5437" s="18"/>
      <c r="I5437" s="18"/>
      <c r="J5437" s="92"/>
      <c r="K5437" s="92"/>
    </row>
    <row r="5438" spans="1:11" ht="15" customHeight="1">
      <c r="A5438" s="90"/>
      <c r="B5438" s="90"/>
      <c r="C5438" s="90"/>
      <c r="D5438" s="90"/>
      <c r="E5438" s="18"/>
      <c r="F5438" s="18"/>
      <c r="G5438" s="92"/>
      <c r="H5438" s="18"/>
      <c r="I5438" s="18"/>
      <c r="J5438" s="92"/>
      <c r="K5438" s="92"/>
    </row>
    <row r="5439" spans="1:11" ht="15" customHeight="1">
      <c r="A5439" s="90"/>
      <c r="B5439" s="90"/>
      <c r="C5439" s="90"/>
      <c r="D5439" s="90"/>
      <c r="E5439" s="18"/>
      <c r="F5439" s="18"/>
      <c r="G5439" s="92"/>
      <c r="H5439" s="18"/>
      <c r="I5439" s="18"/>
      <c r="J5439" s="92"/>
      <c r="K5439" s="92"/>
    </row>
    <row r="5440" spans="1:11" ht="15" customHeight="1">
      <c r="A5440" s="90"/>
      <c r="B5440" s="90"/>
      <c r="C5440" s="90"/>
      <c r="D5440" s="90"/>
      <c r="E5440" s="18"/>
      <c r="F5440" s="18"/>
      <c r="G5440" s="92"/>
      <c r="H5440" s="18"/>
      <c r="I5440" s="18"/>
      <c r="J5440" s="92"/>
      <c r="K5440" s="92"/>
    </row>
    <row r="5441" spans="1:11" ht="15" customHeight="1">
      <c r="A5441" s="90"/>
      <c r="B5441" s="90"/>
      <c r="C5441" s="90"/>
      <c r="D5441" s="90"/>
      <c r="E5441" s="18"/>
      <c r="F5441" s="18"/>
      <c r="G5441" s="92"/>
      <c r="H5441" s="18"/>
      <c r="I5441" s="18"/>
      <c r="J5441" s="92"/>
      <c r="K5441" s="92"/>
    </row>
    <row r="5442" spans="1:11" ht="15" customHeight="1">
      <c r="A5442" s="90"/>
      <c r="B5442" s="90"/>
      <c r="C5442" s="90"/>
      <c r="D5442" s="90"/>
      <c r="E5442" s="18"/>
      <c r="F5442" s="18"/>
      <c r="G5442" s="92"/>
      <c r="H5442" s="18"/>
      <c r="I5442" s="18"/>
      <c r="J5442" s="92"/>
      <c r="K5442" s="92"/>
    </row>
    <row r="5443" spans="1:11" ht="15" customHeight="1">
      <c r="A5443" s="90"/>
      <c r="B5443" s="90"/>
      <c r="C5443" s="90"/>
      <c r="D5443" s="90"/>
      <c r="E5443" s="18"/>
      <c r="F5443" s="18"/>
      <c r="G5443" s="92"/>
      <c r="H5443" s="18"/>
      <c r="I5443" s="18"/>
      <c r="J5443" s="92"/>
      <c r="K5443" s="92"/>
    </row>
    <row r="5444" spans="1:11" ht="15" customHeight="1">
      <c r="A5444" s="90"/>
      <c r="B5444" s="90"/>
      <c r="C5444" s="90"/>
      <c r="D5444" s="90"/>
      <c r="E5444" s="18"/>
      <c r="F5444" s="18"/>
      <c r="G5444" s="92"/>
      <c r="H5444" s="18"/>
      <c r="I5444" s="18"/>
      <c r="J5444" s="92"/>
      <c r="K5444" s="92"/>
    </row>
    <row r="5445" spans="1:11" ht="15" customHeight="1">
      <c r="A5445" s="90"/>
      <c r="B5445" s="90"/>
      <c r="C5445" s="90"/>
      <c r="D5445" s="90"/>
      <c r="E5445" s="18"/>
      <c r="F5445" s="18"/>
      <c r="G5445" s="92"/>
      <c r="H5445" s="18"/>
      <c r="I5445" s="18"/>
      <c r="J5445" s="92"/>
      <c r="K5445" s="92"/>
    </row>
    <row r="5446" spans="1:11" ht="15" customHeight="1">
      <c r="A5446" s="90"/>
      <c r="B5446" s="90"/>
      <c r="C5446" s="90"/>
      <c r="D5446" s="90"/>
      <c r="E5446" s="18"/>
      <c r="F5446" s="18"/>
      <c r="G5446" s="92"/>
      <c r="H5446" s="18"/>
      <c r="I5446" s="18"/>
      <c r="J5446" s="92"/>
      <c r="K5446" s="92"/>
    </row>
    <row r="5447" spans="1:11" ht="15" customHeight="1">
      <c r="A5447" s="90"/>
      <c r="B5447" s="90"/>
      <c r="C5447" s="90"/>
      <c r="D5447" s="90"/>
      <c r="E5447" s="18"/>
      <c r="F5447" s="18"/>
      <c r="G5447" s="92"/>
      <c r="H5447" s="18"/>
      <c r="I5447" s="18"/>
      <c r="J5447" s="92"/>
      <c r="K5447" s="92"/>
    </row>
    <row r="5448" spans="1:11" ht="15" customHeight="1">
      <c r="A5448" s="90"/>
      <c r="B5448" s="90"/>
      <c r="C5448" s="90"/>
      <c r="D5448" s="90"/>
      <c r="E5448" s="18"/>
      <c r="F5448" s="18"/>
      <c r="G5448" s="92"/>
      <c r="H5448" s="18"/>
      <c r="I5448" s="18"/>
      <c r="J5448" s="92"/>
      <c r="K5448" s="92"/>
    </row>
    <row r="5449" spans="1:11" ht="15" customHeight="1">
      <c r="A5449" s="90"/>
      <c r="B5449" s="90"/>
      <c r="C5449" s="90"/>
      <c r="D5449" s="90"/>
      <c r="E5449" s="18"/>
      <c r="F5449" s="92"/>
      <c r="G5449" s="92"/>
      <c r="H5449" s="91"/>
      <c r="I5449" s="92"/>
      <c r="J5449" s="92"/>
      <c r="K5449" s="92"/>
    </row>
    <row r="5450" spans="1:11" ht="15" customHeight="1">
      <c r="A5450" s="90"/>
      <c r="B5450" s="90"/>
      <c r="C5450" s="90"/>
      <c r="D5450" s="90"/>
      <c r="E5450" s="18"/>
      <c r="F5450" s="18"/>
      <c r="G5450" s="92"/>
      <c r="H5450" s="18"/>
      <c r="I5450" s="18"/>
      <c r="J5450" s="92"/>
      <c r="K5450" s="92"/>
    </row>
    <row r="5451" spans="1:11" ht="15" customHeight="1">
      <c r="A5451" s="90"/>
      <c r="B5451" s="90"/>
      <c r="C5451" s="90"/>
      <c r="D5451" s="90"/>
      <c r="E5451" s="18"/>
      <c r="F5451" s="18"/>
      <c r="G5451" s="92"/>
      <c r="H5451" s="18"/>
      <c r="I5451" s="18"/>
      <c r="J5451" s="92"/>
      <c r="K5451" s="92"/>
    </row>
    <row r="5452" spans="1:11" ht="15" customHeight="1">
      <c r="A5452" s="90"/>
      <c r="B5452" s="90"/>
      <c r="C5452" s="90"/>
      <c r="D5452" s="90"/>
      <c r="E5452" s="18"/>
      <c r="F5452" s="18"/>
      <c r="G5452" s="92"/>
      <c r="H5452" s="18"/>
      <c r="I5452" s="18"/>
      <c r="J5452" s="92"/>
      <c r="K5452" s="92"/>
    </row>
    <row r="5453" spans="1:11" ht="15" customHeight="1">
      <c r="A5453" s="90"/>
      <c r="B5453" s="90"/>
      <c r="C5453" s="90"/>
      <c r="D5453" s="90"/>
      <c r="E5453" s="18"/>
      <c r="F5453" s="18"/>
      <c r="G5453" s="92"/>
      <c r="H5453" s="18"/>
      <c r="I5453" s="18"/>
      <c r="J5453" s="92"/>
      <c r="K5453" s="92"/>
    </row>
    <row r="5454" spans="1:11" ht="15" customHeight="1">
      <c r="A5454" s="90"/>
      <c r="B5454" s="90"/>
      <c r="C5454" s="90"/>
      <c r="D5454" s="90"/>
      <c r="E5454" s="18"/>
      <c r="F5454" s="18"/>
      <c r="G5454" s="92"/>
      <c r="H5454" s="18"/>
      <c r="I5454" s="18"/>
      <c r="J5454" s="92"/>
      <c r="K5454" s="92"/>
    </row>
    <row r="5455" spans="1:11" ht="15" customHeight="1">
      <c r="A5455" s="90"/>
      <c r="B5455" s="90"/>
      <c r="C5455" s="90"/>
      <c r="D5455" s="90"/>
      <c r="E5455" s="18"/>
      <c r="F5455" s="18"/>
      <c r="G5455" s="92"/>
      <c r="H5455" s="18"/>
      <c r="I5455" s="18"/>
      <c r="J5455" s="92"/>
      <c r="K5455" s="92"/>
    </row>
    <row r="5456" spans="1:11" ht="15" customHeight="1">
      <c r="A5456" s="90"/>
      <c r="B5456" s="90"/>
      <c r="C5456" s="90"/>
      <c r="D5456" s="90"/>
      <c r="E5456" s="18"/>
      <c r="F5456" s="18"/>
      <c r="G5456" s="92"/>
      <c r="H5456" s="18"/>
      <c r="I5456" s="18"/>
      <c r="J5456" s="92"/>
      <c r="K5456" s="92"/>
    </row>
    <row r="5457" spans="1:11" ht="15" customHeight="1">
      <c r="A5457" s="90"/>
      <c r="B5457" s="90"/>
      <c r="C5457" s="90"/>
      <c r="D5457" s="90"/>
      <c r="E5457" s="18"/>
      <c r="F5457" s="18"/>
      <c r="G5457" s="92"/>
      <c r="H5457" s="18"/>
      <c r="I5457" s="18"/>
      <c r="J5457" s="92"/>
      <c r="K5457" s="92"/>
    </row>
    <row r="5458" spans="1:11" ht="15" customHeight="1">
      <c r="A5458" s="90"/>
      <c r="B5458" s="90"/>
      <c r="C5458" s="90"/>
      <c r="D5458" s="90"/>
      <c r="E5458" s="18"/>
      <c r="F5458" s="18"/>
      <c r="G5458" s="92"/>
      <c r="H5458" s="18"/>
      <c r="I5458" s="18"/>
      <c r="J5458" s="92"/>
      <c r="K5458" s="92"/>
    </row>
    <row r="5459" spans="1:11" ht="15" customHeight="1">
      <c r="A5459" s="90"/>
      <c r="B5459" s="90"/>
      <c r="C5459" s="90"/>
      <c r="D5459" s="90"/>
      <c r="E5459" s="18"/>
      <c r="F5459" s="18"/>
      <c r="G5459" s="92"/>
      <c r="H5459" s="18"/>
      <c r="I5459" s="18"/>
      <c r="J5459" s="92"/>
      <c r="K5459" s="92"/>
    </row>
    <row r="5460" spans="1:11" ht="15" customHeight="1">
      <c r="A5460" s="90"/>
      <c r="B5460" s="90"/>
      <c r="C5460" s="90"/>
      <c r="D5460" s="90"/>
      <c r="E5460" s="18"/>
      <c r="F5460" s="92"/>
      <c r="G5460" s="92"/>
      <c r="H5460" s="91"/>
      <c r="I5460" s="92"/>
      <c r="J5460" s="92"/>
      <c r="K5460" s="92"/>
    </row>
    <row r="5461" spans="1:11" ht="15" customHeight="1">
      <c r="A5461" s="90"/>
      <c r="B5461" s="90"/>
      <c r="C5461" s="90"/>
      <c r="D5461" s="90"/>
      <c r="E5461" s="18"/>
      <c r="F5461" s="18"/>
      <c r="G5461" s="92"/>
      <c r="H5461" s="18"/>
      <c r="I5461" s="18"/>
      <c r="J5461" s="92"/>
      <c r="K5461" s="92"/>
    </row>
    <row r="5462" spans="1:11" ht="15" customHeight="1">
      <c r="A5462" s="90"/>
      <c r="B5462" s="90"/>
      <c r="C5462" s="90"/>
      <c r="D5462" s="90"/>
      <c r="E5462" s="18"/>
      <c r="F5462" s="18"/>
      <c r="G5462" s="92"/>
      <c r="H5462" s="18"/>
      <c r="I5462" s="18"/>
      <c r="J5462" s="92"/>
      <c r="K5462" s="92"/>
    </row>
    <row r="5463" spans="1:11" ht="15" customHeight="1">
      <c r="A5463" s="90"/>
      <c r="B5463" s="90"/>
      <c r="C5463" s="90"/>
      <c r="D5463" s="90"/>
      <c r="E5463" s="18"/>
      <c r="F5463" s="18"/>
      <c r="G5463" s="92"/>
      <c r="H5463" s="18"/>
      <c r="I5463" s="18"/>
      <c r="J5463" s="92"/>
      <c r="K5463" s="92"/>
    </row>
    <row r="5464" spans="1:11" ht="15" customHeight="1">
      <c r="A5464" s="90"/>
      <c r="B5464" s="90"/>
      <c r="C5464" s="90"/>
      <c r="D5464" s="90"/>
      <c r="E5464" s="18"/>
      <c r="F5464" s="92"/>
      <c r="G5464" s="92"/>
      <c r="H5464" s="91"/>
      <c r="I5464" s="92"/>
      <c r="J5464" s="92"/>
      <c r="K5464" s="92"/>
    </row>
    <row r="5465" spans="1:11" ht="15" customHeight="1">
      <c r="A5465" s="90"/>
      <c r="B5465" s="90"/>
      <c r="C5465" s="90"/>
      <c r="D5465" s="90"/>
      <c r="E5465" s="18"/>
      <c r="F5465" s="18"/>
      <c r="G5465" s="92"/>
      <c r="H5465" s="18"/>
      <c r="I5465" s="18"/>
      <c r="J5465" s="92"/>
      <c r="K5465" s="92"/>
    </row>
    <row r="5466" spans="1:11" ht="15" customHeight="1">
      <c r="A5466" s="90"/>
      <c r="B5466" s="90"/>
      <c r="C5466" s="90"/>
      <c r="D5466" s="90"/>
      <c r="E5466" s="18"/>
      <c r="F5466" s="18"/>
      <c r="G5466" s="92"/>
      <c r="H5466" s="18"/>
      <c r="I5466" s="18"/>
      <c r="J5466" s="92"/>
      <c r="K5466" s="92"/>
    </row>
    <row r="5467" spans="1:11" ht="15" customHeight="1">
      <c r="A5467" s="90"/>
      <c r="B5467" s="90"/>
      <c r="C5467" s="90"/>
      <c r="D5467" s="90"/>
      <c r="E5467" s="18"/>
      <c r="F5467" s="18"/>
      <c r="G5467" s="92"/>
      <c r="H5467" s="18"/>
      <c r="I5467" s="18"/>
      <c r="J5467" s="92"/>
      <c r="K5467" s="92"/>
    </row>
    <row r="5468" spans="1:11" ht="15" customHeight="1">
      <c r="A5468" s="90"/>
      <c r="B5468" s="90"/>
      <c r="C5468" s="90"/>
      <c r="D5468" s="90"/>
      <c r="E5468" s="18"/>
      <c r="F5468" s="18"/>
      <c r="G5468" s="92"/>
      <c r="H5468" s="18"/>
      <c r="I5468" s="18"/>
      <c r="J5468" s="92"/>
      <c r="K5468" s="92"/>
    </row>
    <row r="5469" spans="1:11" ht="15" customHeight="1">
      <c r="A5469" s="90"/>
      <c r="B5469" s="90"/>
      <c r="C5469" s="90"/>
      <c r="D5469" s="90"/>
      <c r="E5469" s="18"/>
      <c r="F5469" s="18"/>
      <c r="G5469" s="92"/>
      <c r="H5469" s="18"/>
      <c r="I5469" s="18"/>
      <c r="J5469" s="92"/>
      <c r="K5469" s="92"/>
    </row>
    <row r="5470" spans="1:11" ht="15" customHeight="1">
      <c r="A5470" s="90"/>
      <c r="B5470" s="90"/>
      <c r="C5470" s="90"/>
      <c r="D5470" s="90"/>
      <c r="E5470" s="18"/>
      <c r="F5470" s="18"/>
      <c r="G5470" s="92"/>
      <c r="H5470" s="18"/>
      <c r="I5470" s="18"/>
      <c r="J5470" s="92"/>
      <c r="K5470" s="92"/>
    </row>
    <row r="5471" spans="1:11" ht="15" customHeight="1">
      <c r="A5471" s="90"/>
      <c r="B5471" s="90"/>
      <c r="C5471" s="90"/>
      <c r="D5471" s="90"/>
      <c r="E5471" s="18"/>
      <c r="F5471" s="18"/>
      <c r="G5471" s="92"/>
      <c r="H5471" s="18"/>
      <c r="I5471" s="18"/>
      <c r="J5471" s="92"/>
      <c r="K5471" s="92"/>
    </row>
    <row r="5472" spans="1:11" ht="15" customHeight="1">
      <c r="A5472" s="90"/>
      <c r="B5472" s="90"/>
      <c r="C5472" s="90"/>
      <c r="D5472" s="90"/>
      <c r="E5472" s="18"/>
      <c r="F5472" s="18"/>
      <c r="G5472" s="92"/>
      <c r="H5472" s="18"/>
      <c r="I5472" s="18"/>
      <c r="J5472" s="92"/>
      <c r="K5472" s="92"/>
    </row>
    <row r="5473" spans="1:11" ht="15" customHeight="1">
      <c r="A5473" s="90"/>
      <c r="B5473" s="90"/>
      <c r="C5473" s="90"/>
      <c r="D5473" s="90"/>
      <c r="E5473" s="18"/>
      <c r="F5473" s="18"/>
      <c r="G5473" s="92"/>
      <c r="H5473" s="18"/>
      <c r="I5473" s="18"/>
      <c r="J5473" s="92"/>
      <c r="K5473" s="92"/>
    </row>
    <row r="5474" spans="1:11" ht="15" customHeight="1">
      <c r="A5474" s="90"/>
      <c r="B5474" s="90"/>
      <c r="C5474" s="90"/>
      <c r="D5474" s="90"/>
      <c r="E5474" s="18"/>
      <c r="F5474" s="18"/>
      <c r="G5474" s="92"/>
      <c r="H5474" s="18"/>
      <c r="I5474" s="18"/>
      <c r="J5474" s="92"/>
      <c r="K5474" s="92"/>
    </row>
    <row r="5475" spans="1:11" ht="15" customHeight="1">
      <c r="A5475" s="90"/>
      <c r="B5475" s="90"/>
      <c r="C5475" s="90"/>
      <c r="D5475" s="90"/>
      <c r="E5475" s="18"/>
      <c r="F5475" s="92"/>
      <c r="G5475" s="92"/>
      <c r="H5475" s="91"/>
      <c r="I5475" s="92"/>
      <c r="J5475" s="92"/>
      <c r="K5475" s="92"/>
    </row>
    <row r="5476" spans="1:11" ht="15" customHeight="1">
      <c r="A5476" s="90"/>
      <c r="B5476" s="90"/>
      <c r="C5476" s="90"/>
      <c r="D5476" s="90"/>
      <c r="E5476" s="18"/>
      <c r="F5476" s="18"/>
      <c r="G5476" s="92"/>
      <c r="H5476" s="18"/>
      <c r="I5476" s="18"/>
      <c r="J5476" s="92"/>
      <c r="K5476" s="92"/>
    </row>
    <row r="5477" spans="1:11" ht="15" customHeight="1">
      <c r="A5477" s="90"/>
      <c r="B5477" s="90"/>
      <c r="C5477" s="90"/>
      <c r="D5477" s="90"/>
      <c r="E5477" s="18"/>
      <c r="F5477" s="18"/>
      <c r="G5477" s="92"/>
      <c r="H5477" s="18"/>
      <c r="I5477" s="18"/>
      <c r="J5477" s="92"/>
      <c r="K5477" s="92"/>
    </row>
    <row r="5478" spans="1:11" ht="15" customHeight="1">
      <c r="A5478" s="90"/>
      <c r="B5478" s="90"/>
      <c r="C5478" s="90"/>
      <c r="D5478" s="90"/>
      <c r="E5478" s="18"/>
      <c r="F5478" s="18"/>
      <c r="G5478" s="92"/>
      <c r="H5478" s="18"/>
      <c r="I5478" s="18"/>
      <c r="J5478" s="92"/>
      <c r="K5478" s="92"/>
    </row>
    <row r="5479" spans="1:11" ht="15" customHeight="1">
      <c r="A5479" s="90"/>
      <c r="B5479" s="90"/>
      <c r="C5479" s="90"/>
      <c r="D5479" s="90"/>
      <c r="E5479" s="18"/>
      <c r="F5479" s="18"/>
      <c r="G5479" s="92"/>
      <c r="H5479" s="18"/>
      <c r="I5479" s="18"/>
      <c r="J5479" s="92"/>
      <c r="K5479" s="92"/>
    </row>
    <row r="5480" spans="1:11" ht="15" customHeight="1">
      <c r="A5480" s="90"/>
      <c r="B5480" s="90"/>
      <c r="C5480" s="90"/>
      <c r="D5480" s="90"/>
      <c r="E5480" s="18"/>
      <c r="F5480" s="18"/>
      <c r="G5480" s="92"/>
      <c r="H5480" s="18"/>
      <c r="I5480" s="18"/>
      <c r="J5480" s="92"/>
      <c r="K5480" s="92"/>
    </row>
    <row r="5481" spans="1:11" ht="15" customHeight="1">
      <c r="A5481" s="90"/>
      <c r="B5481" s="90"/>
      <c r="C5481" s="90"/>
      <c r="D5481" s="90"/>
      <c r="E5481" s="18"/>
      <c r="F5481" s="18"/>
      <c r="G5481" s="92"/>
      <c r="H5481" s="18"/>
      <c r="I5481" s="18"/>
      <c r="J5481" s="92"/>
      <c r="K5481" s="92"/>
    </row>
    <row r="5482" spans="1:11" ht="15" customHeight="1">
      <c r="A5482" s="90"/>
      <c r="B5482" s="90"/>
      <c r="C5482" s="90"/>
      <c r="D5482" s="90"/>
      <c r="E5482" s="18"/>
      <c r="F5482" s="18"/>
      <c r="G5482" s="92"/>
      <c r="H5482" s="18"/>
      <c r="I5482" s="18"/>
      <c r="J5482" s="92"/>
      <c r="K5482" s="92"/>
    </row>
    <row r="5483" spans="1:11" ht="15" customHeight="1">
      <c r="A5483" s="90"/>
      <c r="B5483" s="90"/>
      <c r="C5483" s="90"/>
      <c r="D5483" s="90"/>
      <c r="E5483" s="18"/>
      <c r="F5483" s="18"/>
      <c r="G5483" s="92"/>
      <c r="H5483" s="18"/>
      <c r="I5483" s="18"/>
      <c r="J5483" s="92"/>
      <c r="K5483" s="92"/>
    </row>
    <row r="5484" spans="1:11" ht="15" customHeight="1">
      <c r="A5484" s="90"/>
      <c r="B5484" s="90"/>
      <c r="C5484" s="90"/>
      <c r="D5484" s="90"/>
      <c r="E5484" s="18"/>
      <c r="F5484" s="18"/>
      <c r="G5484" s="92"/>
      <c r="H5484" s="18"/>
      <c r="I5484" s="18"/>
      <c r="J5484" s="92"/>
      <c r="K5484" s="92"/>
    </row>
    <row r="5485" spans="1:11" ht="15" customHeight="1">
      <c r="A5485" s="90"/>
      <c r="B5485" s="90"/>
      <c r="C5485" s="90"/>
      <c r="D5485" s="90"/>
      <c r="E5485" s="18"/>
      <c r="F5485" s="18"/>
      <c r="G5485" s="92"/>
      <c r="H5485" s="18"/>
      <c r="I5485" s="18"/>
      <c r="J5485" s="92"/>
      <c r="K5485" s="92"/>
    </row>
    <row r="5486" spans="1:11" ht="15" customHeight="1">
      <c r="A5486" s="90"/>
      <c r="B5486" s="90"/>
      <c r="C5486" s="90"/>
      <c r="D5486" s="90"/>
      <c r="E5486" s="18"/>
      <c r="F5486" s="92"/>
      <c r="G5486" s="92"/>
      <c r="H5486" s="91"/>
      <c r="I5486" s="92"/>
      <c r="J5486" s="92"/>
      <c r="K5486" s="92"/>
    </row>
    <row r="5487" spans="1:11" ht="15" customHeight="1">
      <c r="A5487" s="90"/>
      <c r="B5487" s="90"/>
      <c r="C5487" s="90"/>
      <c r="D5487" s="90"/>
      <c r="E5487" s="18"/>
      <c r="F5487" s="18"/>
      <c r="G5487" s="92"/>
      <c r="H5487" s="18"/>
      <c r="I5487" s="18"/>
      <c r="J5487" s="92"/>
      <c r="K5487" s="92"/>
    </row>
    <row r="5488" spans="1:11" ht="15" customHeight="1">
      <c r="A5488" s="90"/>
      <c r="B5488" s="90"/>
      <c r="C5488" s="90"/>
      <c r="D5488" s="90"/>
      <c r="E5488" s="18"/>
      <c r="F5488" s="18"/>
      <c r="G5488" s="92"/>
      <c r="H5488" s="18"/>
      <c r="I5488" s="18"/>
      <c r="J5488" s="92"/>
      <c r="K5488" s="92"/>
    </row>
    <row r="5489" spans="1:11" ht="15" customHeight="1">
      <c r="A5489" s="90"/>
      <c r="B5489" s="90"/>
      <c r="C5489" s="90"/>
      <c r="D5489" s="90"/>
      <c r="E5489" s="18"/>
      <c r="F5489" s="18"/>
      <c r="G5489" s="92"/>
      <c r="H5489" s="18"/>
      <c r="I5489" s="18"/>
      <c r="J5489" s="92"/>
      <c r="K5489" s="92"/>
    </row>
    <row r="5490" spans="1:11" ht="15" customHeight="1">
      <c r="A5490" s="90"/>
      <c r="B5490" s="90"/>
      <c r="C5490" s="90"/>
      <c r="D5490" s="90"/>
      <c r="E5490" s="18"/>
      <c r="F5490" s="18"/>
      <c r="G5490" s="92"/>
      <c r="H5490" s="18"/>
      <c r="I5490" s="18"/>
      <c r="J5490" s="92"/>
      <c r="K5490" s="92"/>
    </row>
    <row r="5491" spans="1:11" ht="15" customHeight="1">
      <c r="A5491" s="90"/>
      <c r="B5491" s="90"/>
      <c r="C5491" s="90"/>
      <c r="D5491" s="90"/>
      <c r="E5491" s="18"/>
      <c r="F5491" s="18"/>
      <c r="G5491" s="92"/>
      <c r="H5491" s="18"/>
      <c r="I5491" s="18"/>
      <c r="J5491" s="92"/>
      <c r="K5491" s="92"/>
    </row>
    <row r="5492" spans="1:11" ht="15" customHeight="1">
      <c r="A5492" s="90"/>
      <c r="B5492" s="90"/>
      <c r="C5492" s="90"/>
      <c r="D5492" s="90"/>
      <c r="E5492" s="18"/>
      <c r="F5492" s="18"/>
      <c r="G5492" s="92"/>
      <c r="H5492" s="18"/>
      <c r="I5492" s="18"/>
      <c r="J5492" s="92"/>
      <c r="K5492" s="92"/>
    </row>
    <row r="5493" spans="1:11" ht="15" customHeight="1">
      <c r="A5493" s="90"/>
      <c r="B5493" s="90"/>
      <c r="C5493" s="90"/>
      <c r="D5493" s="90"/>
      <c r="E5493" s="18"/>
      <c r="F5493" s="18"/>
      <c r="G5493" s="92"/>
      <c r="H5493" s="18"/>
      <c r="I5493" s="18"/>
      <c r="J5493" s="92"/>
      <c r="K5493" s="92"/>
    </row>
    <row r="5494" spans="1:11" ht="15" customHeight="1">
      <c r="A5494" s="90"/>
      <c r="B5494" s="90"/>
      <c r="C5494" s="90"/>
      <c r="D5494" s="90"/>
      <c r="E5494" s="18"/>
      <c r="F5494" s="18"/>
      <c r="G5494" s="92"/>
      <c r="H5494" s="18"/>
      <c r="I5494" s="18"/>
      <c r="J5494" s="92"/>
      <c r="K5494" s="92"/>
    </row>
    <row r="5495" spans="1:11" ht="15" customHeight="1">
      <c r="A5495" s="90"/>
      <c r="B5495" s="90"/>
      <c r="C5495" s="90"/>
      <c r="D5495" s="90"/>
      <c r="E5495" s="18"/>
      <c r="F5495" s="18"/>
      <c r="G5495" s="92"/>
      <c r="H5495" s="18"/>
      <c r="I5495" s="18"/>
      <c r="J5495" s="92"/>
      <c r="K5495" s="92"/>
    </row>
    <row r="5496" spans="1:11" ht="15" customHeight="1">
      <c r="A5496" s="90"/>
      <c r="B5496" s="90"/>
      <c r="C5496" s="90"/>
      <c r="D5496" s="90"/>
      <c r="E5496" s="18"/>
      <c r="F5496" s="18"/>
      <c r="G5496" s="92"/>
      <c r="H5496" s="18"/>
      <c r="I5496" s="18"/>
      <c r="J5496" s="92"/>
      <c r="K5496" s="92"/>
    </row>
    <row r="5497" spans="1:11" ht="15" customHeight="1">
      <c r="A5497" s="90"/>
      <c r="B5497" s="90"/>
      <c r="C5497" s="90"/>
      <c r="D5497" s="90"/>
      <c r="E5497" s="18"/>
      <c r="F5497" s="92"/>
      <c r="G5497" s="92"/>
      <c r="H5497" s="91"/>
      <c r="I5497" s="92"/>
      <c r="J5497" s="92"/>
      <c r="K5497" s="92"/>
    </row>
    <row r="5498" spans="1:11" ht="15" customHeight="1">
      <c r="A5498" s="90"/>
      <c r="B5498" s="90"/>
      <c r="C5498" s="90"/>
      <c r="D5498" s="90"/>
      <c r="E5498" s="18"/>
      <c r="F5498" s="18"/>
      <c r="G5498" s="92"/>
      <c r="H5498" s="18"/>
      <c r="I5498" s="18"/>
      <c r="J5498" s="92"/>
      <c r="K5498" s="92"/>
    </row>
    <row r="5499" spans="1:11" ht="15" customHeight="1">
      <c r="A5499" s="90"/>
      <c r="B5499" s="90"/>
      <c r="C5499" s="90"/>
      <c r="D5499" s="90"/>
      <c r="E5499" s="18"/>
      <c r="F5499" s="18"/>
      <c r="G5499" s="92"/>
      <c r="H5499" s="18"/>
      <c r="I5499" s="18"/>
      <c r="J5499" s="92"/>
      <c r="K5499" s="92"/>
    </row>
    <row r="5500" spans="1:11" ht="15" customHeight="1">
      <c r="A5500" s="90"/>
      <c r="B5500" s="90"/>
      <c r="C5500" s="90"/>
      <c r="D5500" s="90"/>
      <c r="E5500" s="18"/>
      <c r="F5500" s="18"/>
      <c r="G5500" s="92"/>
      <c r="H5500" s="18"/>
      <c r="I5500" s="18"/>
      <c r="J5500" s="92"/>
      <c r="K5500" s="92"/>
    </row>
    <row r="5501" spans="1:11" ht="15" customHeight="1">
      <c r="A5501" s="90"/>
      <c r="B5501" s="90"/>
      <c r="C5501" s="90"/>
      <c r="D5501" s="90"/>
      <c r="E5501" s="18"/>
      <c r="F5501" s="18"/>
      <c r="G5501" s="92"/>
      <c r="H5501" s="18"/>
      <c r="I5501" s="18"/>
      <c r="J5501" s="92"/>
      <c r="K5501" s="92"/>
    </row>
    <row r="5502" spans="1:11" ht="15" customHeight="1">
      <c r="A5502" s="90"/>
      <c r="B5502" s="90"/>
      <c r="C5502" s="90"/>
      <c r="D5502" s="90"/>
      <c r="E5502" s="18"/>
      <c r="F5502" s="18"/>
      <c r="G5502" s="92"/>
      <c r="H5502" s="18"/>
      <c r="I5502" s="18"/>
      <c r="J5502" s="92"/>
      <c r="K5502" s="92"/>
    </row>
    <row r="5503" spans="1:11" ht="15" customHeight="1">
      <c r="A5503" s="90"/>
      <c r="B5503" s="90"/>
      <c r="C5503" s="90"/>
      <c r="D5503" s="90"/>
      <c r="E5503" s="18"/>
      <c r="F5503" s="18"/>
      <c r="G5503" s="92"/>
      <c r="H5503" s="18"/>
      <c r="I5503" s="18"/>
      <c r="J5503" s="92"/>
      <c r="K5503" s="92"/>
    </row>
    <row r="5504" spans="1:11" ht="15" customHeight="1">
      <c r="A5504" s="90"/>
      <c r="B5504" s="90"/>
      <c r="C5504" s="90"/>
      <c r="D5504" s="90"/>
      <c r="E5504" s="18"/>
      <c r="F5504" s="18"/>
      <c r="G5504" s="92"/>
      <c r="H5504" s="18"/>
      <c r="I5504" s="18"/>
      <c r="J5504" s="92"/>
      <c r="K5504" s="92"/>
    </row>
    <row r="5505" spans="1:11" ht="15" customHeight="1">
      <c r="A5505" s="90"/>
      <c r="B5505" s="90"/>
      <c r="C5505" s="90"/>
      <c r="D5505" s="90"/>
      <c r="E5505" s="18"/>
      <c r="F5505" s="18"/>
      <c r="G5505" s="92"/>
      <c r="H5505" s="18"/>
      <c r="I5505" s="18"/>
      <c r="J5505" s="92"/>
      <c r="K5505" s="92"/>
    </row>
    <row r="5506" spans="1:11" ht="15" customHeight="1">
      <c r="A5506" s="90"/>
      <c r="B5506" s="90"/>
      <c r="C5506" s="90"/>
      <c r="D5506" s="90"/>
      <c r="E5506" s="18"/>
      <c r="F5506" s="18"/>
      <c r="G5506" s="92"/>
      <c r="H5506" s="18"/>
      <c r="I5506" s="18"/>
      <c r="J5506" s="92"/>
      <c r="K5506" s="92"/>
    </row>
    <row r="5507" spans="1:11" ht="15" customHeight="1">
      <c r="A5507" s="90"/>
      <c r="B5507" s="90"/>
      <c r="C5507" s="90"/>
      <c r="D5507" s="90"/>
      <c r="E5507" s="18"/>
      <c r="F5507" s="18"/>
      <c r="G5507" s="92"/>
      <c r="H5507" s="18"/>
      <c r="I5507" s="18"/>
      <c r="J5507" s="92"/>
      <c r="K5507" s="92"/>
    </row>
    <row r="5508" spans="1:11" ht="15" customHeight="1">
      <c r="A5508" s="90"/>
      <c r="B5508" s="90"/>
      <c r="C5508" s="90"/>
      <c r="D5508" s="90"/>
      <c r="E5508" s="18"/>
      <c r="F5508" s="18"/>
      <c r="G5508" s="92"/>
      <c r="H5508" s="18"/>
      <c r="I5508" s="18"/>
      <c r="J5508" s="92"/>
      <c r="K5508" s="92"/>
    </row>
    <row r="5509" spans="1:11" ht="15" customHeight="1">
      <c r="A5509" s="90"/>
      <c r="B5509" s="90"/>
      <c r="C5509" s="90"/>
      <c r="D5509" s="90"/>
      <c r="E5509" s="18"/>
      <c r="F5509" s="92"/>
      <c r="G5509" s="92"/>
      <c r="H5509" s="91"/>
      <c r="I5509" s="92"/>
      <c r="J5509" s="92"/>
      <c r="K5509" s="92"/>
    </row>
    <row r="5510" spans="1:11" ht="15" customHeight="1">
      <c r="A5510" s="90"/>
      <c r="B5510" s="90"/>
      <c r="C5510" s="90"/>
      <c r="D5510" s="90"/>
      <c r="E5510" s="18"/>
      <c r="F5510" s="18"/>
      <c r="G5510" s="92"/>
      <c r="H5510" s="18"/>
      <c r="I5510" s="18"/>
      <c r="J5510" s="92"/>
      <c r="K5510" s="92"/>
    </row>
    <row r="5511" spans="1:11" ht="15" customHeight="1">
      <c r="A5511" s="90"/>
      <c r="B5511" s="90"/>
      <c r="C5511" s="90"/>
      <c r="D5511" s="90"/>
      <c r="E5511" s="18"/>
      <c r="F5511" s="18"/>
      <c r="G5511" s="92"/>
      <c r="H5511" s="18"/>
      <c r="I5511" s="18"/>
      <c r="J5511" s="92"/>
      <c r="K5511" s="92"/>
    </row>
    <row r="5512" spans="1:11" ht="15" customHeight="1">
      <c r="A5512" s="90"/>
      <c r="B5512" s="90"/>
      <c r="C5512" s="90"/>
      <c r="D5512" s="90"/>
      <c r="E5512" s="18"/>
      <c r="F5512" s="18"/>
      <c r="G5512" s="92"/>
      <c r="H5512" s="18"/>
      <c r="I5512" s="18"/>
      <c r="J5512" s="92"/>
      <c r="K5512" s="92"/>
    </row>
    <row r="5513" spans="1:11" ht="15" customHeight="1">
      <c r="A5513" s="90"/>
      <c r="B5513" s="90"/>
      <c r="C5513" s="90"/>
      <c r="D5513" s="90"/>
      <c r="E5513" s="18"/>
      <c r="F5513" s="18"/>
      <c r="G5513" s="92"/>
      <c r="H5513" s="18"/>
      <c r="I5513" s="18"/>
      <c r="J5513" s="92"/>
      <c r="K5513" s="92"/>
    </row>
    <row r="5514" spans="1:11" ht="15" customHeight="1">
      <c r="A5514" s="90"/>
      <c r="B5514" s="90"/>
      <c r="C5514" s="90"/>
      <c r="D5514" s="90"/>
      <c r="E5514" s="18"/>
      <c r="F5514" s="18"/>
      <c r="G5514" s="92"/>
      <c r="H5514" s="18"/>
      <c r="I5514" s="18"/>
      <c r="J5514" s="92"/>
      <c r="K5514" s="92"/>
    </row>
    <row r="5515" spans="1:11" ht="15" customHeight="1">
      <c r="A5515" s="90"/>
      <c r="B5515" s="90"/>
      <c r="C5515" s="90"/>
      <c r="D5515" s="90"/>
      <c r="E5515" s="18"/>
      <c r="F5515" s="18"/>
      <c r="G5515" s="92"/>
      <c r="H5515" s="18"/>
      <c r="I5515" s="18"/>
      <c r="J5515" s="92"/>
      <c r="K5515" s="92"/>
    </row>
    <row r="5516" spans="1:11" ht="15" customHeight="1">
      <c r="A5516" s="90"/>
      <c r="B5516" s="90"/>
      <c r="C5516" s="90"/>
      <c r="D5516" s="90"/>
      <c r="E5516" s="18"/>
      <c r="F5516" s="18"/>
      <c r="G5516" s="92"/>
      <c r="H5516" s="18"/>
      <c r="I5516" s="18"/>
      <c r="J5516" s="92"/>
      <c r="K5516" s="92"/>
    </row>
    <row r="5517" spans="1:11" ht="15" customHeight="1">
      <c r="A5517" s="90"/>
      <c r="B5517" s="90"/>
      <c r="C5517" s="90"/>
      <c r="D5517" s="90"/>
      <c r="E5517" s="18"/>
      <c r="F5517" s="18"/>
      <c r="G5517" s="92"/>
      <c r="H5517" s="18"/>
      <c r="I5517" s="18"/>
      <c r="J5517" s="92"/>
      <c r="K5517" s="92"/>
    </row>
    <row r="5518" spans="1:11" ht="15" customHeight="1">
      <c r="A5518" s="90"/>
      <c r="B5518" s="90"/>
      <c r="C5518" s="90"/>
      <c r="D5518" s="90"/>
      <c r="E5518" s="18"/>
      <c r="F5518" s="18"/>
      <c r="G5518" s="92"/>
      <c r="H5518" s="18"/>
      <c r="I5518" s="18"/>
      <c r="J5518" s="92"/>
      <c r="K5518" s="92"/>
    </row>
    <row r="5519" spans="1:11" ht="15" customHeight="1">
      <c r="A5519" s="90"/>
      <c r="B5519" s="90"/>
      <c r="C5519" s="90"/>
      <c r="D5519" s="90"/>
      <c r="E5519" s="18"/>
      <c r="F5519" s="92"/>
      <c r="G5519" s="92"/>
      <c r="H5519" s="91"/>
      <c r="I5519" s="92"/>
      <c r="J5519" s="92"/>
      <c r="K5519" s="92"/>
    </row>
    <row r="5520" spans="1:11" ht="15" customHeight="1">
      <c r="A5520" s="90"/>
      <c r="B5520" s="90"/>
      <c r="C5520" s="90"/>
      <c r="D5520" s="90"/>
      <c r="E5520" s="18"/>
      <c r="F5520" s="18"/>
      <c r="G5520" s="92"/>
      <c r="H5520" s="18"/>
      <c r="I5520" s="18"/>
      <c r="J5520" s="92"/>
      <c r="K5520" s="92"/>
    </row>
    <row r="5521" spans="1:11" ht="15" customHeight="1">
      <c r="A5521" s="90"/>
      <c r="B5521" s="90"/>
      <c r="C5521" s="90"/>
      <c r="D5521" s="90"/>
      <c r="E5521" s="18"/>
      <c r="F5521" s="18"/>
      <c r="G5521" s="92"/>
      <c r="H5521" s="18"/>
      <c r="I5521" s="18"/>
      <c r="J5521" s="92"/>
      <c r="K5521" s="92"/>
    </row>
    <row r="5522" spans="1:11" ht="15" customHeight="1">
      <c r="A5522" s="90"/>
      <c r="B5522" s="90"/>
      <c r="C5522" s="90"/>
      <c r="D5522" s="90"/>
      <c r="E5522" s="18"/>
      <c r="F5522" s="18"/>
      <c r="G5522" s="92"/>
      <c r="H5522" s="18"/>
      <c r="I5522" s="18"/>
      <c r="J5522" s="92"/>
      <c r="K5522" s="92"/>
    </row>
    <row r="5523" spans="1:11" ht="15" customHeight="1">
      <c r="A5523" s="90"/>
      <c r="B5523" s="90"/>
      <c r="C5523" s="90"/>
      <c r="D5523" s="90"/>
      <c r="E5523" s="18"/>
      <c r="F5523" s="18"/>
      <c r="G5523" s="92"/>
      <c r="H5523" s="18"/>
      <c r="I5523" s="18"/>
      <c r="J5523" s="92"/>
      <c r="K5523" s="92"/>
    </row>
    <row r="5524" spans="1:11" ht="15" customHeight="1">
      <c r="A5524" s="90"/>
      <c r="B5524" s="90"/>
      <c r="C5524" s="90"/>
      <c r="D5524" s="90"/>
      <c r="E5524" s="18"/>
      <c r="F5524" s="18"/>
      <c r="G5524" s="92"/>
      <c r="H5524" s="18"/>
      <c r="I5524" s="18"/>
      <c r="J5524" s="92"/>
      <c r="K5524" s="92"/>
    </row>
    <row r="5525" spans="1:11" ht="15" customHeight="1">
      <c r="A5525" s="90"/>
      <c r="B5525" s="90"/>
      <c r="C5525" s="90"/>
      <c r="D5525" s="90"/>
      <c r="E5525" s="18"/>
      <c r="F5525" s="18"/>
      <c r="G5525" s="92"/>
      <c r="H5525" s="18"/>
      <c r="I5525" s="18"/>
      <c r="J5525" s="92"/>
      <c r="K5525" s="92"/>
    </row>
    <row r="5526" spans="1:11" ht="15" customHeight="1">
      <c r="A5526" s="90"/>
      <c r="B5526" s="90"/>
      <c r="C5526" s="90"/>
      <c r="D5526" s="90"/>
      <c r="E5526" s="18"/>
      <c r="F5526" s="18"/>
      <c r="G5526" s="92"/>
      <c r="H5526" s="18"/>
      <c r="I5526" s="18"/>
      <c r="J5526" s="92"/>
      <c r="K5526" s="92"/>
    </row>
    <row r="5527" spans="1:11" ht="15" customHeight="1">
      <c r="A5527" s="90"/>
      <c r="B5527" s="90"/>
      <c r="C5527" s="90"/>
      <c r="D5527" s="90"/>
      <c r="E5527" s="18"/>
      <c r="F5527" s="18"/>
      <c r="G5527" s="92"/>
      <c r="H5527" s="18"/>
      <c r="I5527" s="18"/>
      <c r="J5527" s="92"/>
      <c r="K5527" s="92"/>
    </row>
    <row r="5528" spans="1:11" ht="15" customHeight="1">
      <c r="A5528" s="90"/>
      <c r="B5528" s="90"/>
      <c r="C5528" s="90"/>
      <c r="D5528" s="90"/>
      <c r="E5528" s="18"/>
      <c r="F5528" s="18"/>
      <c r="G5528" s="92"/>
      <c r="H5528" s="18"/>
      <c r="I5528" s="18"/>
      <c r="J5528" s="92"/>
      <c r="K5528" s="92"/>
    </row>
    <row r="5529" spans="1:11" ht="15" customHeight="1">
      <c r="A5529" s="90"/>
      <c r="B5529" s="90"/>
      <c r="C5529" s="90"/>
      <c r="D5529" s="90"/>
      <c r="E5529" s="18"/>
      <c r="F5529" s="18"/>
      <c r="G5529" s="92"/>
      <c r="H5529" s="18"/>
      <c r="I5529" s="18"/>
      <c r="J5529" s="92"/>
      <c r="K5529" s="92"/>
    </row>
    <row r="5530" spans="1:11" ht="15" customHeight="1">
      <c r="A5530" s="90"/>
      <c r="B5530" s="90"/>
      <c r="C5530" s="90"/>
      <c r="D5530" s="90"/>
      <c r="E5530" s="18"/>
      <c r="F5530" s="18"/>
      <c r="G5530" s="92"/>
      <c r="H5530" s="18"/>
      <c r="I5530" s="18"/>
      <c r="J5530" s="92"/>
      <c r="K5530" s="92"/>
    </row>
    <row r="5531" spans="1:11" ht="15" customHeight="1">
      <c r="A5531" s="90"/>
      <c r="B5531" s="90"/>
      <c r="C5531" s="90"/>
      <c r="D5531" s="90"/>
      <c r="E5531" s="18"/>
      <c r="F5531" s="18"/>
      <c r="G5531" s="92"/>
      <c r="H5531" s="18"/>
      <c r="I5531" s="18"/>
      <c r="J5531" s="92"/>
      <c r="K5531" s="92"/>
    </row>
    <row r="5532" spans="1:11" ht="15" customHeight="1">
      <c r="A5532" s="90"/>
      <c r="B5532" s="90"/>
      <c r="C5532" s="90"/>
      <c r="D5532" s="90"/>
      <c r="E5532" s="18"/>
      <c r="F5532" s="92"/>
      <c r="G5532" s="92"/>
      <c r="H5532" s="91"/>
      <c r="I5532" s="92"/>
      <c r="J5532" s="92"/>
      <c r="K5532" s="92"/>
    </row>
    <row r="5533" spans="1:11" ht="15" customHeight="1">
      <c r="A5533" s="90"/>
      <c r="B5533" s="90"/>
      <c r="C5533" s="90"/>
      <c r="D5533" s="90"/>
      <c r="E5533" s="18"/>
      <c r="F5533" s="18"/>
      <c r="G5533" s="92"/>
      <c r="H5533" s="18"/>
      <c r="I5533" s="18"/>
      <c r="J5533" s="92"/>
      <c r="K5533" s="92"/>
    </row>
    <row r="5534" spans="1:11" ht="15" customHeight="1">
      <c r="A5534" s="90"/>
      <c r="B5534" s="90"/>
      <c r="C5534" s="90"/>
      <c r="D5534" s="90"/>
      <c r="E5534" s="18"/>
      <c r="F5534" s="18"/>
      <c r="G5534" s="92"/>
      <c r="H5534" s="18"/>
      <c r="I5534" s="18"/>
      <c r="J5534" s="92"/>
      <c r="K5534" s="92"/>
    </row>
    <row r="5535" spans="1:11" ht="15" customHeight="1">
      <c r="A5535" s="90"/>
      <c r="B5535" s="90"/>
      <c r="C5535" s="90"/>
      <c r="D5535" s="90"/>
      <c r="E5535" s="18"/>
      <c r="F5535" s="18"/>
      <c r="G5535" s="92"/>
      <c r="H5535" s="18"/>
      <c r="I5535" s="18"/>
      <c r="J5535" s="92"/>
      <c r="K5535" s="92"/>
    </row>
    <row r="5536" spans="1:11" ht="15" customHeight="1">
      <c r="A5536" s="90"/>
      <c r="B5536" s="90"/>
      <c r="C5536" s="90"/>
      <c r="D5536" s="90"/>
      <c r="E5536" s="18"/>
      <c r="F5536" s="18"/>
      <c r="G5536" s="92"/>
      <c r="H5536" s="18"/>
      <c r="I5536" s="18"/>
      <c r="J5536" s="92"/>
      <c r="K5536" s="92"/>
    </row>
    <row r="5537" spans="1:11" ht="15" customHeight="1">
      <c r="A5537" s="90"/>
      <c r="B5537" s="90"/>
      <c r="C5537" s="90"/>
      <c r="D5537" s="90"/>
      <c r="E5537" s="18"/>
      <c r="F5537" s="18"/>
      <c r="G5537" s="92"/>
      <c r="H5537" s="18"/>
      <c r="I5537" s="18"/>
      <c r="J5537" s="92"/>
      <c r="K5537" s="92"/>
    </row>
    <row r="5538" spans="1:11" ht="15" customHeight="1">
      <c r="A5538" s="90"/>
      <c r="B5538" s="90"/>
      <c r="C5538" s="90"/>
      <c r="D5538" s="90"/>
      <c r="E5538" s="18"/>
      <c r="F5538" s="18"/>
      <c r="G5538" s="92"/>
      <c r="H5538" s="18"/>
      <c r="I5538" s="18"/>
      <c r="J5538" s="92"/>
      <c r="K5538" s="92"/>
    </row>
    <row r="5539" spans="1:11" ht="15" customHeight="1">
      <c r="A5539" s="90"/>
      <c r="B5539" s="90"/>
      <c r="C5539" s="90"/>
      <c r="D5539" s="90"/>
      <c r="E5539" s="18"/>
      <c r="F5539" s="18"/>
      <c r="G5539" s="92"/>
      <c r="H5539" s="18"/>
      <c r="I5539" s="18"/>
      <c r="J5539" s="92"/>
      <c r="K5539" s="92"/>
    </row>
    <row r="5540" spans="1:11" ht="15" customHeight="1">
      <c r="A5540" s="90"/>
      <c r="B5540" s="90"/>
      <c r="C5540" s="90"/>
      <c r="D5540" s="90"/>
      <c r="E5540" s="18"/>
      <c r="F5540" s="18"/>
      <c r="G5540" s="92"/>
      <c r="H5540" s="18"/>
      <c r="I5540" s="18"/>
      <c r="J5540" s="92"/>
      <c r="K5540" s="92"/>
    </row>
    <row r="5541" spans="1:11" ht="15" customHeight="1">
      <c r="A5541" s="90"/>
      <c r="B5541" s="90"/>
      <c r="C5541" s="90"/>
      <c r="D5541" s="90"/>
      <c r="E5541" s="18"/>
      <c r="F5541" s="18"/>
      <c r="G5541" s="92"/>
      <c r="H5541" s="18"/>
      <c r="I5541" s="18"/>
      <c r="J5541" s="92"/>
      <c r="K5541" s="92"/>
    </row>
    <row r="5542" spans="1:11" ht="15" customHeight="1">
      <c r="A5542" s="90"/>
      <c r="B5542" s="90"/>
      <c r="C5542" s="90"/>
      <c r="D5542" s="90"/>
      <c r="E5542" s="18"/>
      <c r="F5542" s="18"/>
      <c r="G5542" s="92"/>
      <c r="H5542" s="18"/>
      <c r="I5542" s="18"/>
      <c r="J5542" s="92"/>
      <c r="K5542" s="92"/>
    </row>
    <row r="5543" spans="1:11" ht="15" customHeight="1">
      <c r="A5543" s="90"/>
      <c r="B5543" s="90"/>
      <c r="C5543" s="90"/>
      <c r="D5543" s="90"/>
      <c r="E5543" s="18"/>
      <c r="F5543" s="18"/>
      <c r="G5543" s="92"/>
      <c r="H5543" s="18"/>
      <c r="I5543" s="18"/>
      <c r="J5543" s="92"/>
      <c r="K5543" s="92"/>
    </row>
    <row r="5544" spans="1:11" ht="15" customHeight="1">
      <c r="A5544" s="90"/>
      <c r="B5544" s="90"/>
      <c r="C5544" s="90"/>
      <c r="D5544" s="90"/>
      <c r="E5544" s="18"/>
      <c r="F5544" s="18"/>
      <c r="G5544" s="92"/>
      <c r="H5544" s="18"/>
      <c r="I5544" s="18"/>
      <c r="J5544" s="92"/>
      <c r="K5544" s="92"/>
    </row>
    <row r="5545" spans="1:11" ht="15" customHeight="1">
      <c r="A5545" s="90"/>
      <c r="B5545" s="90"/>
      <c r="C5545" s="90"/>
      <c r="D5545" s="90"/>
      <c r="E5545" s="18"/>
      <c r="F5545" s="92"/>
      <c r="G5545" s="92"/>
      <c r="H5545" s="91"/>
      <c r="I5545" s="92"/>
      <c r="J5545" s="92"/>
      <c r="K5545" s="92"/>
    </row>
    <row r="5546" spans="1:11" ht="15" customHeight="1">
      <c r="A5546" s="90"/>
      <c r="B5546" s="90"/>
      <c r="C5546" s="90"/>
      <c r="D5546" s="90"/>
      <c r="E5546" s="18"/>
      <c r="F5546" s="18"/>
      <c r="G5546" s="92"/>
      <c r="H5546" s="18"/>
      <c r="I5546" s="18"/>
      <c r="J5546" s="92"/>
      <c r="K5546" s="92"/>
    </row>
    <row r="5547" spans="1:11" ht="15" customHeight="1">
      <c r="A5547" s="90"/>
      <c r="B5547" s="90"/>
      <c r="C5547" s="90"/>
      <c r="D5547" s="90"/>
      <c r="E5547" s="18"/>
      <c r="F5547" s="18"/>
      <c r="G5547" s="92"/>
      <c r="H5547" s="18"/>
      <c r="I5547" s="18"/>
      <c r="J5547" s="92"/>
      <c r="K5547" s="92"/>
    </row>
    <row r="5548" spans="1:11" ht="15" customHeight="1">
      <c r="A5548" s="90"/>
      <c r="B5548" s="90"/>
      <c r="C5548" s="90"/>
      <c r="D5548" s="90"/>
      <c r="E5548" s="18"/>
      <c r="F5548" s="18"/>
      <c r="G5548" s="92"/>
      <c r="H5548" s="18"/>
      <c r="I5548" s="18"/>
      <c r="J5548" s="92"/>
      <c r="K5548" s="92"/>
    </row>
    <row r="5549" spans="1:11" ht="15" customHeight="1">
      <c r="A5549" s="90"/>
      <c r="B5549" s="90"/>
      <c r="C5549" s="90"/>
      <c r="D5549" s="90"/>
      <c r="E5549" s="18"/>
      <c r="F5549" s="18"/>
      <c r="G5549" s="92"/>
      <c r="H5549" s="18"/>
      <c r="I5549" s="18"/>
      <c r="J5549" s="92"/>
      <c r="K5549" s="92"/>
    </row>
    <row r="5550" spans="1:11" ht="15" customHeight="1">
      <c r="A5550" s="90"/>
      <c r="B5550" s="90"/>
      <c r="C5550" s="90"/>
      <c r="D5550" s="90"/>
      <c r="E5550" s="18"/>
      <c r="F5550" s="18"/>
      <c r="G5550" s="92"/>
      <c r="H5550" s="18"/>
      <c r="I5550" s="18"/>
      <c r="J5550" s="92"/>
      <c r="K5550" s="92"/>
    </row>
    <row r="5551" spans="1:11" ht="15" customHeight="1">
      <c r="A5551" s="90"/>
      <c r="B5551" s="90"/>
      <c r="C5551" s="90"/>
      <c r="D5551" s="90"/>
      <c r="E5551" s="18"/>
      <c r="F5551" s="18"/>
      <c r="G5551" s="92"/>
      <c r="H5551" s="18"/>
      <c r="I5551" s="18"/>
      <c r="J5551" s="92"/>
      <c r="K5551" s="92"/>
    </row>
    <row r="5552" spans="1:11" ht="15" customHeight="1">
      <c r="A5552" s="90"/>
      <c r="B5552" s="90"/>
      <c r="C5552" s="90"/>
      <c r="D5552" s="90"/>
      <c r="E5552" s="18"/>
      <c r="F5552" s="18"/>
      <c r="G5552" s="92"/>
      <c r="H5552" s="18"/>
      <c r="I5552" s="18"/>
      <c r="J5552" s="92"/>
      <c r="K5552" s="92"/>
    </row>
    <row r="5553" spans="1:11" ht="15" customHeight="1">
      <c r="A5553" s="90"/>
      <c r="B5553" s="90"/>
      <c r="C5553" s="90"/>
      <c r="D5553" s="90"/>
      <c r="E5553" s="18"/>
      <c r="F5553" s="18"/>
      <c r="G5553" s="92"/>
      <c r="H5553" s="18"/>
      <c r="I5553" s="18"/>
      <c r="J5553" s="92"/>
      <c r="K5553" s="92"/>
    </row>
    <row r="5554" spans="1:11" ht="15" customHeight="1">
      <c r="A5554" s="90"/>
      <c r="B5554" s="90"/>
      <c r="C5554" s="90"/>
      <c r="D5554" s="90"/>
      <c r="E5554" s="18"/>
      <c r="F5554" s="18"/>
      <c r="G5554" s="92"/>
      <c r="H5554" s="18"/>
      <c r="I5554" s="18"/>
      <c r="J5554" s="92"/>
      <c r="K5554" s="92"/>
    </row>
    <row r="5555" spans="1:11" ht="15" customHeight="1">
      <c r="A5555" s="90"/>
      <c r="B5555" s="90"/>
      <c r="C5555" s="90"/>
      <c r="D5555" s="90"/>
      <c r="E5555" s="18"/>
      <c r="F5555" s="92"/>
      <c r="G5555" s="92"/>
      <c r="H5555" s="91"/>
      <c r="I5555" s="92"/>
      <c r="J5555" s="92"/>
      <c r="K5555" s="92"/>
    </row>
    <row r="5556" spans="1:11" ht="15" customHeight="1">
      <c r="A5556" s="90"/>
      <c r="B5556" s="90"/>
      <c r="C5556" s="90"/>
      <c r="D5556" s="90"/>
      <c r="E5556" s="18"/>
      <c r="F5556" s="18"/>
      <c r="G5556" s="92"/>
      <c r="H5556" s="18"/>
      <c r="I5556" s="18"/>
      <c r="J5556" s="92"/>
      <c r="K5556" s="92"/>
    </row>
    <row r="5557" spans="1:11" ht="15" customHeight="1">
      <c r="A5557" s="90"/>
      <c r="B5557" s="90"/>
      <c r="C5557" s="90"/>
      <c r="D5557" s="90"/>
      <c r="E5557" s="18"/>
      <c r="F5557" s="18"/>
      <c r="G5557" s="92"/>
      <c r="H5557" s="18"/>
      <c r="I5557" s="18"/>
      <c r="J5557" s="92"/>
      <c r="K5557" s="92"/>
    </row>
    <row r="5558" spans="1:11" ht="15" customHeight="1">
      <c r="A5558" s="90"/>
      <c r="B5558" s="90"/>
      <c r="C5558" s="90"/>
      <c r="D5558" s="90"/>
      <c r="E5558" s="18"/>
      <c r="F5558" s="18"/>
      <c r="G5558" s="92"/>
      <c r="H5558" s="18"/>
      <c r="I5558" s="18"/>
      <c r="J5558" s="92"/>
      <c r="K5558" s="92"/>
    </row>
    <row r="5559" spans="1:11" ht="15" customHeight="1">
      <c r="A5559" s="90"/>
      <c r="B5559" s="90"/>
      <c r="C5559" s="90"/>
      <c r="D5559" s="90"/>
      <c r="E5559" s="18"/>
      <c r="F5559" s="18"/>
      <c r="G5559" s="92"/>
      <c r="H5559" s="18"/>
      <c r="I5559" s="18"/>
      <c r="J5559" s="92"/>
      <c r="K5559" s="92"/>
    </row>
    <row r="5560" spans="1:11" ht="15" customHeight="1">
      <c r="A5560" s="90"/>
      <c r="B5560" s="90"/>
      <c r="C5560" s="90"/>
      <c r="D5560" s="90"/>
      <c r="E5560" s="18"/>
      <c r="F5560" s="18"/>
      <c r="G5560" s="92"/>
      <c r="H5560" s="18"/>
      <c r="I5560" s="18"/>
      <c r="J5560" s="92"/>
      <c r="K5560" s="92"/>
    </row>
    <row r="5561" spans="1:11" ht="15" customHeight="1">
      <c r="A5561" s="90"/>
      <c r="B5561" s="90"/>
      <c r="C5561" s="90"/>
      <c r="D5561" s="90"/>
      <c r="E5561" s="18"/>
      <c r="F5561" s="18"/>
      <c r="G5561" s="92"/>
      <c r="H5561" s="18"/>
      <c r="I5561" s="18"/>
      <c r="J5561" s="92"/>
      <c r="K5561" s="92"/>
    </row>
    <row r="5562" spans="1:11" ht="15" customHeight="1">
      <c r="A5562" s="90"/>
      <c r="B5562" s="90"/>
      <c r="C5562" s="90"/>
      <c r="D5562" s="90"/>
      <c r="E5562" s="18"/>
      <c r="F5562" s="18"/>
      <c r="G5562" s="92"/>
      <c r="H5562" s="18"/>
      <c r="I5562" s="18"/>
      <c r="J5562" s="92"/>
      <c r="K5562" s="92"/>
    </row>
    <row r="5563" spans="1:11" ht="15" customHeight="1">
      <c r="A5563" s="90"/>
      <c r="B5563" s="90"/>
      <c r="C5563" s="90"/>
      <c r="D5563" s="90"/>
      <c r="E5563" s="18"/>
      <c r="F5563" s="18"/>
      <c r="G5563" s="92"/>
      <c r="H5563" s="18"/>
      <c r="I5563" s="18"/>
      <c r="J5563" s="92"/>
      <c r="K5563" s="92"/>
    </row>
    <row r="5564" spans="1:11" ht="15" customHeight="1">
      <c r="A5564" s="90"/>
      <c r="B5564" s="90"/>
      <c r="C5564" s="90"/>
      <c r="D5564" s="90"/>
      <c r="E5564" s="18"/>
      <c r="F5564" s="18"/>
      <c r="G5564" s="92"/>
      <c r="H5564" s="18"/>
      <c r="I5564" s="18"/>
      <c r="J5564" s="92"/>
      <c r="K5564" s="92"/>
    </row>
    <row r="5565" spans="1:11" ht="15" customHeight="1">
      <c r="A5565" s="90"/>
      <c r="B5565" s="90"/>
      <c r="C5565" s="90"/>
      <c r="D5565" s="90"/>
      <c r="E5565" s="18"/>
      <c r="F5565" s="92"/>
      <c r="G5565" s="92"/>
      <c r="H5565" s="91"/>
      <c r="I5565" s="92"/>
      <c r="J5565" s="92"/>
      <c r="K5565" s="92"/>
    </row>
    <row r="5566" spans="1:11" ht="15" customHeight="1">
      <c r="A5566" s="90"/>
      <c r="B5566" s="90"/>
      <c r="C5566" s="90"/>
      <c r="D5566" s="90"/>
      <c r="E5566" s="18"/>
      <c r="F5566" s="18"/>
      <c r="G5566" s="92"/>
      <c r="H5566" s="18"/>
      <c r="I5566" s="18"/>
      <c r="J5566" s="92"/>
      <c r="K5566" s="92"/>
    </row>
    <row r="5567" spans="1:11" ht="15" customHeight="1">
      <c r="A5567" s="90"/>
      <c r="B5567" s="90"/>
      <c r="C5567" s="90"/>
      <c r="D5567" s="90"/>
      <c r="E5567" s="18"/>
      <c r="F5567" s="18"/>
      <c r="G5567" s="92"/>
      <c r="H5567" s="18"/>
      <c r="I5567" s="18"/>
      <c r="J5567" s="92"/>
      <c r="K5567" s="92"/>
    </row>
    <row r="5568" spans="1:11" ht="15" customHeight="1">
      <c r="A5568" s="90"/>
      <c r="B5568" s="90"/>
      <c r="C5568" s="90"/>
      <c r="D5568" s="90"/>
      <c r="E5568" s="18"/>
      <c r="F5568" s="18"/>
      <c r="G5568" s="92"/>
      <c r="H5568" s="18"/>
      <c r="I5568" s="18"/>
      <c r="J5568" s="92"/>
      <c r="K5568" s="92"/>
    </row>
    <row r="5569" spans="1:11" ht="15" customHeight="1">
      <c r="A5569" s="90"/>
      <c r="B5569" s="90"/>
      <c r="C5569" s="90"/>
      <c r="D5569" s="90"/>
      <c r="E5569" s="18"/>
      <c r="F5569" s="18"/>
      <c r="G5569" s="92"/>
      <c r="H5569" s="18"/>
      <c r="I5569" s="18"/>
      <c r="J5569" s="92"/>
      <c r="K5569" s="92"/>
    </row>
    <row r="5570" spans="1:11" ht="15" customHeight="1">
      <c r="A5570" s="90"/>
      <c r="B5570" s="90"/>
      <c r="C5570" s="90"/>
      <c r="D5570" s="90"/>
      <c r="E5570" s="18"/>
      <c r="F5570" s="18"/>
      <c r="G5570" s="92"/>
      <c r="H5570" s="18"/>
      <c r="I5570" s="18"/>
      <c r="J5570" s="92"/>
      <c r="K5570" s="92"/>
    </row>
    <row r="5571" spans="1:11" ht="15" customHeight="1">
      <c r="A5571" s="90"/>
      <c r="B5571" s="90"/>
      <c r="C5571" s="90"/>
      <c r="D5571" s="90"/>
      <c r="E5571" s="18"/>
      <c r="F5571" s="18"/>
      <c r="G5571" s="92"/>
      <c r="H5571" s="18"/>
      <c r="I5571" s="18"/>
      <c r="J5571" s="92"/>
      <c r="K5571" s="92"/>
    </row>
    <row r="5572" spans="1:11" ht="15" customHeight="1">
      <c r="A5572" s="90"/>
      <c r="B5572" s="90"/>
      <c r="C5572" s="90"/>
      <c r="D5572" s="90"/>
      <c r="E5572" s="18"/>
      <c r="F5572" s="18"/>
      <c r="G5572" s="92"/>
      <c r="H5572" s="18"/>
      <c r="I5572" s="18"/>
      <c r="J5572" s="92"/>
      <c r="K5572" s="92"/>
    </row>
    <row r="5573" spans="1:11" ht="15" customHeight="1">
      <c r="A5573" s="90"/>
      <c r="B5573" s="90"/>
      <c r="C5573" s="90"/>
      <c r="D5573" s="90"/>
      <c r="E5573" s="18"/>
      <c r="F5573" s="18"/>
      <c r="G5573" s="92"/>
      <c r="H5573" s="18"/>
      <c r="I5573" s="18"/>
      <c r="J5573" s="92"/>
      <c r="K5573" s="92"/>
    </row>
    <row r="5574" spans="1:11" ht="15" customHeight="1">
      <c r="A5574" s="90"/>
      <c r="B5574" s="90"/>
      <c r="C5574" s="90"/>
      <c r="D5574" s="90"/>
      <c r="E5574" s="18"/>
      <c r="F5574" s="18"/>
      <c r="G5574" s="92"/>
      <c r="H5574" s="18"/>
      <c r="I5574" s="18"/>
      <c r="J5574" s="92"/>
      <c r="K5574" s="92"/>
    </row>
    <row r="5575" spans="1:11" ht="15" customHeight="1">
      <c r="A5575" s="90"/>
      <c r="B5575" s="90"/>
      <c r="C5575" s="90"/>
      <c r="D5575" s="90"/>
      <c r="E5575" s="18"/>
      <c r="F5575" s="18"/>
      <c r="G5575" s="92"/>
      <c r="H5575" s="18"/>
      <c r="I5575" s="18"/>
      <c r="J5575" s="92"/>
      <c r="K5575" s="92"/>
    </row>
    <row r="5576" spans="1:11" ht="15" customHeight="1">
      <c r="A5576" s="90"/>
      <c r="B5576" s="90"/>
      <c r="C5576" s="90"/>
      <c r="D5576" s="90"/>
      <c r="E5576" s="18"/>
      <c r="F5576" s="18"/>
      <c r="G5576" s="92"/>
      <c r="H5576" s="18"/>
      <c r="I5576" s="18"/>
      <c r="J5576" s="92"/>
      <c r="K5576" s="92"/>
    </row>
    <row r="5577" spans="1:11" ht="15" customHeight="1">
      <c r="A5577" s="90"/>
      <c r="B5577" s="90"/>
      <c r="C5577" s="90"/>
      <c r="D5577" s="90"/>
      <c r="E5577" s="18"/>
      <c r="F5577" s="18"/>
      <c r="G5577" s="92"/>
      <c r="H5577" s="18"/>
      <c r="I5577" s="18"/>
      <c r="J5577" s="92"/>
      <c r="K5577" s="92"/>
    </row>
    <row r="5578" spans="1:11" ht="15" customHeight="1">
      <c r="A5578" s="90"/>
      <c r="B5578" s="90"/>
      <c r="C5578" s="90"/>
      <c r="D5578" s="90"/>
      <c r="E5578" s="18"/>
      <c r="F5578" s="92"/>
      <c r="G5578" s="92"/>
      <c r="H5578" s="91"/>
      <c r="I5578" s="92"/>
      <c r="J5578" s="92"/>
      <c r="K5578" s="92"/>
    </row>
    <row r="5579" spans="1:11" ht="15" customHeight="1">
      <c r="A5579" s="90"/>
      <c r="B5579" s="90"/>
      <c r="C5579" s="90"/>
      <c r="D5579" s="90"/>
      <c r="E5579" s="18"/>
      <c r="F5579" s="18"/>
      <c r="G5579" s="92"/>
      <c r="H5579" s="18"/>
      <c r="I5579" s="18"/>
      <c r="J5579" s="92"/>
      <c r="K5579" s="92"/>
    </row>
    <row r="5580" spans="1:11" ht="15" customHeight="1">
      <c r="A5580" s="90"/>
      <c r="B5580" s="90"/>
      <c r="C5580" s="90"/>
      <c r="D5580" s="90"/>
      <c r="E5580" s="18"/>
      <c r="F5580" s="18"/>
      <c r="G5580" s="92"/>
      <c r="H5580" s="18"/>
      <c r="I5580" s="18"/>
      <c r="J5580" s="92"/>
      <c r="K5580" s="92"/>
    </row>
    <row r="5581" spans="1:11" ht="15" customHeight="1">
      <c r="A5581" s="90"/>
      <c r="B5581" s="90"/>
      <c r="C5581" s="90"/>
      <c r="D5581" s="90"/>
      <c r="E5581" s="18"/>
      <c r="F5581" s="18"/>
      <c r="G5581" s="92"/>
      <c r="H5581" s="18"/>
      <c r="I5581" s="18"/>
      <c r="J5581" s="92"/>
      <c r="K5581" s="92"/>
    </row>
    <row r="5582" spans="1:11" ht="15" customHeight="1">
      <c r="A5582" s="90"/>
      <c r="B5582" s="90"/>
      <c r="C5582" s="90"/>
      <c r="D5582" s="90"/>
      <c r="E5582" s="18"/>
      <c r="F5582" s="18"/>
      <c r="G5582" s="92"/>
      <c r="H5582" s="18"/>
      <c r="I5582" s="18"/>
      <c r="J5582" s="92"/>
      <c r="K5582" s="92"/>
    </row>
    <row r="5583" spans="1:11" ht="15" customHeight="1">
      <c r="A5583" s="90"/>
      <c r="B5583" s="90"/>
      <c r="C5583" s="90"/>
      <c r="D5583" s="90"/>
      <c r="E5583" s="18"/>
      <c r="F5583" s="18"/>
      <c r="G5583" s="92"/>
      <c r="H5583" s="18"/>
      <c r="I5583" s="18"/>
      <c r="J5583" s="92"/>
      <c r="K5583" s="92"/>
    </row>
    <row r="5584" spans="1:11" ht="15" customHeight="1">
      <c r="A5584" s="90"/>
      <c r="B5584" s="90"/>
      <c r="C5584" s="90"/>
      <c r="D5584" s="90"/>
      <c r="E5584" s="18"/>
      <c r="F5584" s="18"/>
      <c r="G5584" s="92"/>
      <c r="H5584" s="18"/>
      <c r="I5584" s="18"/>
      <c r="J5584" s="92"/>
      <c r="K5584" s="92"/>
    </row>
    <row r="5585" spans="1:11" ht="15" customHeight="1">
      <c r="A5585" s="90"/>
      <c r="B5585" s="90"/>
      <c r="C5585" s="90"/>
      <c r="D5585" s="90"/>
      <c r="E5585" s="18"/>
      <c r="F5585" s="18"/>
      <c r="G5585" s="92"/>
      <c r="H5585" s="18"/>
      <c r="I5585" s="18"/>
      <c r="J5585" s="92"/>
      <c r="K5585" s="92"/>
    </row>
    <row r="5586" spans="1:11" ht="15" customHeight="1">
      <c r="A5586" s="90"/>
      <c r="B5586" s="90"/>
      <c r="C5586" s="90"/>
      <c r="D5586" s="90"/>
      <c r="E5586" s="18"/>
      <c r="F5586" s="18"/>
      <c r="G5586" s="92"/>
      <c r="H5586" s="18"/>
      <c r="I5586" s="18"/>
      <c r="J5586" s="92"/>
      <c r="K5586" s="92"/>
    </row>
    <row r="5587" spans="1:11" ht="15" customHeight="1">
      <c r="A5587" s="90"/>
      <c r="B5587" s="90"/>
      <c r="C5587" s="90"/>
      <c r="D5587" s="90"/>
      <c r="E5587" s="18"/>
      <c r="F5587" s="18"/>
      <c r="G5587" s="92"/>
      <c r="H5587" s="18"/>
      <c r="I5587" s="18"/>
      <c r="J5587" s="92"/>
      <c r="K5587" s="92"/>
    </row>
    <row r="5588" spans="1:11" ht="15" customHeight="1">
      <c r="A5588" s="90"/>
      <c r="B5588" s="90"/>
      <c r="C5588" s="90"/>
      <c r="D5588" s="90"/>
      <c r="E5588" s="18"/>
      <c r="F5588" s="18"/>
      <c r="G5588" s="92"/>
      <c r="H5588" s="18"/>
      <c r="I5588" s="18"/>
      <c r="J5588" s="92"/>
      <c r="K5588" s="92"/>
    </row>
    <row r="5589" spans="1:11" ht="15" customHeight="1">
      <c r="A5589" s="90"/>
      <c r="B5589" s="90"/>
      <c r="C5589" s="90"/>
      <c r="D5589" s="90"/>
      <c r="E5589" s="18"/>
      <c r="F5589" s="18"/>
      <c r="G5589" s="92"/>
      <c r="H5589" s="18"/>
      <c r="I5589" s="18"/>
      <c r="J5589" s="92"/>
      <c r="K5589" s="92"/>
    </row>
    <row r="5590" spans="1:11" ht="15" customHeight="1">
      <c r="A5590" s="90"/>
      <c r="B5590" s="90"/>
      <c r="C5590" s="90"/>
      <c r="D5590" s="90"/>
      <c r="E5590" s="18"/>
      <c r="F5590" s="18"/>
      <c r="G5590" s="92"/>
      <c r="H5590" s="18"/>
      <c r="I5590" s="18"/>
      <c r="J5590" s="92"/>
      <c r="K5590" s="92"/>
    </row>
    <row r="5591" spans="1:11" ht="15" customHeight="1">
      <c r="A5591" s="90"/>
      <c r="B5591" s="90"/>
      <c r="C5591" s="90"/>
      <c r="D5591" s="90"/>
      <c r="E5591" s="18"/>
      <c r="F5591" s="92"/>
      <c r="G5591" s="92"/>
      <c r="H5591" s="91"/>
      <c r="I5591" s="92"/>
      <c r="J5591" s="92"/>
      <c r="K5591" s="92"/>
    </row>
    <row r="5592" spans="1:11" ht="15" customHeight="1">
      <c r="A5592" s="90"/>
      <c r="B5592" s="90"/>
      <c r="C5592" s="90"/>
      <c r="D5592" s="90"/>
      <c r="E5592" s="18"/>
      <c r="F5592" s="18"/>
      <c r="G5592" s="92"/>
      <c r="H5592" s="18"/>
      <c r="I5592" s="18"/>
      <c r="J5592" s="92"/>
      <c r="K5592" s="92"/>
    </row>
    <row r="5593" spans="1:11" ht="15" customHeight="1">
      <c r="A5593" s="90"/>
      <c r="B5593" s="90"/>
      <c r="C5593" s="90"/>
      <c r="D5593" s="90"/>
      <c r="E5593" s="18"/>
      <c r="F5593" s="18"/>
      <c r="G5593" s="92"/>
      <c r="H5593" s="18"/>
      <c r="I5593" s="18"/>
      <c r="J5593" s="92"/>
      <c r="K5593" s="92"/>
    </row>
    <row r="5594" spans="1:11" ht="15" customHeight="1">
      <c r="A5594" s="90"/>
      <c r="B5594" s="90"/>
      <c r="C5594" s="90"/>
      <c r="D5594" s="90"/>
      <c r="E5594" s="18"/>
      <c r="F5594" s="18"/>
      <c r="G5594" s="92"/>
      <c r="H5594" s="18"/>
      <c r="I5594" s="18"/>
      <c r="J5594" s="92"/>
      <c r="K5594" s="92"/>
    </row>
    <row r="5595" spans="1:11" ht="15" customHeight="1">
      <c r="A5595" s="90"/>
      <c r="B5595" s="90"/>
      <c r="C5595" s="90"/>
      <c r="D5595" s="90"/>
      <c r="E5595" s="18"/>
      <c r="F5595" s="18"/>
      <c r="G5595" s="92"/>
      <c r="H5595" s="18"/>
      <c r="I5595" s="18"/>
      <c r="J5595" s="92"/>
      <c r="K5595" s="92"/>
    </row>
    <row r="5596" spans="1:11" ht="15" customHeight="1">
      <c r="A5596" s="90"/>
      <c r="B5596" s="90"/>
      <c r="C5596" s="90"/>
      <c r="D5596" s="90"/>
      <c r="E5596" s="18"/>
      <c r="F5596" s="18"/>
      <c r="G5596" s="92"/>
      <c r="H5596" s="18"/>
      <c r="I5596" s="18"/>
      <c r="J5596" s="92"/>
      <c r="K5596" s="92"/>
    </row>
    <row r="5597" spans="1:11" ht="15" customHeight="1">
      <c r="A5597" s="90"/>
      <c r="B5597" s="90"/>
      <c r="C5597" s="90"/>
      <c r="D5597" s="90"/>
      <c r="E5597" s="18"/>
      <c r="F5597" s="18"/>
      <c r="G5597" s="92"/>
      <c r="H5597" s="18"/>
      <c r="I5597" s="18"/>
      <c r="J5597" s="92"/>
      <c r="K5597" s="92"/>
    </row>
    <row r="5598" spans="1:11" ht="15" customHeight="1">
      <c r="A5598" s="90"/>
      <c r="B5598" s="90"/>
      <c r="C5598" s="90"/>
      <c r="D5598" s="90"/>
      <c r="E5598" s="18"/>
      <c r="F5598" s="18"/>
      <c r="G5598" s="92"/>
      <c r="H5598" s="18"/>
      <c r="I5598" s="18"/>
      <c r="J5598" s="92"/>
      <c r="K5598" s="92"/>
    </row>
    <row r="5599" spans="1:11" ht="15" customHeight="1">
      <c r="A5599" s="90"/>
      <c r="B5599" s="90"/>
      <c r="C5599" s="90"/>
      <c r="D5599" s="90"/>
      <c r="E5599" s="18"/>
      <c r="F5599" s="18"/>
      <c r="G5599" s="92"/>
      <c r="H5599" s="18"/>
      <c r="I5599" s="18"/>
      <c r="J5599" s="92"/>
      <c r="K5599" s="92"/>
    </row>
    <row r="5600" spans="1:11" ht="15" customHeight="1">
      <c r="A5600" s="90"/>
      <c r="B5600" s="90"/>
      <c r="C5600" s="90"/>
      <c r="D5600" s="90"/>
      <c r="E5600" s="18"/>
      <c r="F5600" s="18"/>
      <c r="G5600" s="92"/>
      <c r="H5600" s="18"/>
      <c r="I5600" s="18"/>
      <c r="J5600" s="92"/>
      <c r="K5600" s="92"/>
    </row>
    <row r="5601" spans="1:11" ht="15" customHeight="1">
      <c r="A5601" s="90"/>
      <c r="B5601" s="90"/>
      <c r="C5601" s="90"/>
      <c r="D5601" s="90"/>
      <c r="E5601" s="18"/>
      <c r="F5601" s="18"/>
      <c r="G5601" s="92"/>
      <c r="H5601" s="18"/>
      <c r="I5601" s="18"/>
      <c r="J5601" s="92"/>
      <c r="K5601" s="92"/>
    </row>
    <row r="5602" spans="1:11" ht="15" customHeight="1">
      <c r="A5602" s="90"/>
      <c r="B5602" s="90"/>
      <c r="C5602" s="90"/>
      <c r="D5602" s="90"/>
      <c r="E5602" s="18"/>
      <c r="F5602" s="18"/>
      <c r="G5602" s="92"/>
      <c r="H5602" s="18"/>
      <c r="I5602" s="18"/>
      <c r="J5602" s="92"/>
      <c r="K5602" s="92"/>
    </row>
    <row r="5603" spans="1:11" ht="15" customHeight="1">
      <c r="A5603" s="90"/>
      <c r="B5603" s="90"/>
      <c r="C5603" s="90"/>
      <c r="D5603" s="90"/>
      <c r="E5603" s="18"/>
      <c r="F5603" s="18"/>
      <c r="G5603" s="92"/>
      <c r="H5603" s="18"/>
      <c r="I5603" s="18"/>
      <c r="J5603" s="92"/>
      <c r="K5603" s="92"/>
    </row>
    <row r="5604" spans="1:11" ht="15" customHeight="1">
      <c r="A5604" s="90"/>
      <c r="B5604" s="90"/>
      <c r="C5604" s="90"/>
      <c r="D5604" s="90"/>
      <c r="E5604" s="18"/>
      <c r="F5604" s="92"/>
      <c r="G5604" s="92"/>
      <c r="H5604" s="91"/>
      <c r="I5604" s="92"/>
      <c r="J5604" s="92"/>
      <c r="K5604" s="92"/>
    </row>
    <row r="5605" spans="1:11" ht="15" customHeight="1">
      <c r="A5605" s="90"/>
      <c r="B5605" s="90"/>
      <c r="C5605" s="90"/>
      <c r="D5605" s="90"/>
      <c r="E5605" s="18"/>
      <c r="F5605" s="18"/>
      <c r="G5605" s="92"/>
      <c r="H5605" s="18"/>
      <c r="I5605" s="18"/>
      <c r="J5605" s="92"/>
      <c r="K5605" s="92"/>
    </row>
    <row r="5606" spans="1:11" ht="15" customHeight="1">
      <c r="A5606" s="90"/>
      <c r="B5606" s="90"/>
      <c r="C5606" s="90"/>
      <c r="D5606" s="90"/>
      <c r="E5606" s="18"/>
      <c r="F5606" s="18"/>
      <c r="G5606" s="92"/>
      <c r="H5606" s="18"/>
      <c r="I5606" s="18"/>
      <c r="J5606" s="92"/>
      <c r="K5606" s="92"/>
    </row>
    <row r="5607" spans="1:11" ht="15" customHeight="1">
      <c r="A5607" s="90"/>
      <c r="B5607" s="90"/>
      <c r="C5607" s="90"/>
      <c r="D5607" s="90"/>
      <c r="E5607" s="18"/>
      <c r="F5607" s="18"/>
      <c r="G5607" s="92"/>
      <c r="H5607" s="18"/>
      <c r="I5607" s="18"/>
      <c r="J5607" s="92"/>
      <c r="K5607" s="92"/>
    </row>
    <row r="5608" spans="1:11" ht="15" customHeight="1">
      <c r="A5608" s="90"/>
      <c r="B5608" s="90"/>
      <c r="C5608" s="90"/>
      <c r="D5608" s="90"/>
      <c r="E5608" s="18"/>
      <c r="F5608" s="18"/>
      <c r="G5608" s="92"/>
      <c r="H5608" s="18"/>
      <c r="I5608" s="18"/>
      <c r="J5608" s="92"/>
      <c r="K5608" s="92"/>
    </row>
    <row r="5609" spans="1:11" ht="15" customHeight="1">
      <c r="A5609" s="90"/>
      <c r="B5609" s="90"/>
      <c r="C5609" s="90"/>
      <c r="D5609" s="90"/>
      <c r="E5609" s="18"/>
      <c r="F5609" s="18"/>
      <c r="G5609" s="92"/>
      <c r="H5609" s="18"/>
      <c r="I5609" s="18"/>
      <c r="J5609" s="92"/>
      <c r="K5609" s="92"/>
    </row>
    <row r="5610" spans="1:11" ht="15" customHeight="1">
      <c r="A5610" s="90"/>
      <c r="B5610" s="90"/>
      <c r="C5610" s="90"/>
      <c r="D5610" s="90"/>
      <c r="E5610" s="18"/>
      <c r="F5610" s="18"/>
      <c r="G5610" s="92"/>
      <c r="H5610" s="18"/>
      <c r="I5610" s="18"/>
      <c r="J5610" s="92"/>
      <c r="K5610" s="92"/>
    </row>
    <row r="5611" spans="1:11" ht="15" customHeight="1">
      <c r="A5611" s="90"/>
      <c r="B5611" s="90"/>
      <c r="C5611" s="90"/>
      <c r="D5611" s="90"/>
      <c r="E5611" s="18"/>
      <c r="F5611" s="18"/>
      <c r="G5611" s="92"/>
      <c r="H5611" s="18"/>
      <c r="I5611" s="18"/>
      <c r="J5611" s="92"/>
      <c r="K5611" s="92"/>
    </row>
    <row r="5612" spans="1:11" ht="15" customHeight="1">
      <c r="A5612" s="90"/>
      <c r="B5612" s="90"/>
      <c r="C5612" s="90"/>
      <c r="D5612" s="90"/>
      <c r="E5612" s="18"/>
      <c r="F5612" s="18"/>
      <c r="G5612" s="92"/>
      <c r="H5612" s="18"/>
      <c r="I5612" s="18"/>
      <c r="J5612" s="92"/>
      <c r="K5612" s="92"/>
    </row>
    <row r="5613" spans="1:11" ht="15" customHeight="1">
      <c r="A5613" s="90"/>
      <c r="B5613" s="90"/>
      <c r="C5613" s="90"/>
      <c r="D5613" s="90"/>
      <c r="E5613" s="18"/>
      <c r="F5613" s="18"/>
      <c r="G5613" s="92"/>
      <c r="H5613" s="18"/>
      <c r="I5613" s="18"/>
      <c r="J5613" s="92"/>
      <c r="K5613" s="92"/>
    </row>
    <row r="5614" spans="1:11" ht="15" customHeight="1">
      <c r="A5614" s="90"/>
      <c r="B5614" s="90"/>
      <c r="C5614" s="90"/>
      <c r="D5614" s="90"/>
      <c r="E5614" s="18"/>
      <c r="F5614" s="92"/>
      <c r="G5614" s="92"/>
      <c r="H5614" s="91"/>
      <c r="I5614" s="92"/>
      <c r="J5614" s="92"/>
      <c r="K5614" s="92"/>
    </row>
    <row r="5615" spans="1:11" ht="15" customHeight="1">
      <c r="A5615" s="90"/>
      <c r="B5615" s="90"/>
      <c r="C5615" s="90"/>
      <c r="D5615" s="90"/>
      <c r="E5615" s="18"/>
      <c r="F5615" s="18"/>
      <c r="G5615" s="92"/>
      <c r="H5615" s="18"/>
      <c r="I5615" s="18"/>
      <c r="J5615" s="92"/>
      <c r="K5615" s="92"/>
    </row>
    <row r="5616" spans="1:11" ht="15" customHeight="1">
      <c r="A5616" s="90"/>
      <c r="B5616" s="90"/>
      <c r="C5616" s="90"/>
      <c r="D5616" s="90"/>
      <c r="E5616" s="18"/>
      <c r="F5616" s="18"/>
      <c r="G5616" s="92"/>
      <c r="H5616" s="18"/>
      <c r="I5616" s="18"/>
      <c r="J5616" s="92"/>
      <c r="K5616" s="92"/>
    </row>
    <row r="5617" spans="1:11" ht="15" customHeight="1">
      <c r="A5617" s="90"/>
      <c r="B5617" s="90"/>
      <c r="C5617" s="90"/>
      <c r="D5617" s="90"/>
      <c r="E5617" s="18"/>
      <c r="F5617" s="18"/>
      <c r="G5617" s="92"/>
      <c r="H5617" s="18"/>
      <c r="I5617" s="18"/>
      <c r="J5617" s="92"/>
      <c r="K5617" s="92"/>
    </row>
    <row r="5618" spans="1:11" ht="15" customHeight="1">
      <c r="A5618" s="90"/>
      <c r="B5618" s="90"/>
      <c r="C5618" s="90"/>
      <c r="D5618" s="90"/>
      <c r="E5618" s="18"/>
      <c r="F5618" s="18"/>
      <c r="G5618" s="92"/>
      <c r="H5618" s="18"/>
      <c r="I5618" s="18"/>
      <c r="J5618" s="92"/>
      <c r="K5618" s="92"/>
    </row>
    <row r="5619" spans="1:11" ht="15" customHeight="1">
      <c r="A5619" s="90"/>
      <c r="B5619" s="90"/>
      <c r="C5619" s="90"/>
      <c r="D5619" s="90"/>
      <c r="E5619" s="18"/>
      <c r="F5619" s="18"/>
      <c r="G5619" s="92"/>
      <c r="H5619" s="18"/>
      <c r="I5619" s="18"/>
      <c r="J5619" s="92"/>
      <c r="K5619" s="92"/>
    </row>
    <row r="5620" spans="1:11" ht="15" customHeight="1">
      <c r="A5620" s="90"/>
      <c r="B5620" s="90"/>
      <c r="C5620" s="90"/>
      <c r="D5620" s="90"/>
      <c r="E5620" s="18"/>
      <c r="F5620" s="18"/>
      <c r="G5620" s="92"/>
      <c r="H5620" s="18"/>
      <c r="I5620" s="18"/>
      <c r="J5620" s="92"/>
      <c r="K5620" s="92"/>
    </row>
    <row r="5621" spans="1:11" ht="15" customHeight="1">
      <c r="A5621" s="90"/>
      <c r="B5621" s="90"/>
      <c r="C5621" s="90"/>
      <c r="D5621" s="90"/>
      <c r="E5621" s="18"/>
      <c r="F5621" s="18"/>
      <c r="G5621" s="92"/>
      <c r="H5621" s="18"/>
      <c r="I5621" s="18"/>
      <c r="J5621" s="92"/>
      <c r="K5621" s="92"/>
    </row>
    <row r="5622" spans="1:11" ht="15" customHeight="1">
      <c r="A5622" s="90"/>
      <c r="B5622" s="90"/>
      <c r="C5622" s="90"/>
      <c r="D5622" s="90"/>
      <c r="E5622" s="18"/>
      <c r="F5622" s="18"/>
      <c r="G5622" s="92"/>
      <c r="H5622" s="18"/>
      <c r="I5622" s="18"/>
      <c r="J5622" s="92"/>
      <c r="K5622" s="92"/>
    </row>
    <row r="5623" spans="1:11" ht="15" customHeight="1">
      <c r="A5623" s="90"/>
      <c r="B5623" s="90"/>
      <c r="C5623" s="90"/>
      <c r="D5623" s="90"/>
      <c r="E5623" s="18"/>
      <c r="F5623" s="18"/>
      <c r="G5623" s="92"/>
      <c r="H5623" s="18"/>
      <c r="I5623" s="18"/>
      <c r="J5623" s="92"/>
      <c r="K5623" s="92"/>
    </row>
    <row r="5624" spans="1:11" ht="15" customHeight="1">
      <c r="A5624" s="90"/>
      <c r="B5624" s="90"/>
      <c r="C5624" s="90"/>
      <c r="D5624" s="90"/>
      <c r="E5624" s="18"/>
      <c r="F5624" s="18"/>
      <c r="G5624" s="92"/>
      <c r="H5624" s="18"/>
      <c r="I5624" s="18"/>
      <c r="J5624" s="92"/>
      <c r="K5624" s="92"/>
    </row>
    <row r="5625" spans="1:11" ht="15" customHeight="1">
      <c r="A5625" s="90"/>
      <c r="B5625" s="90"/>
      <c r="C5625" s="90"/>
      <c r="D5625" s="90"/>
      <c r="E5625" s="18"/>
      <c r="F5625" s="18"/>
      <c r="G5625" s="92"/>
      <c r="H5625" s="18"/>
      <c r="I5625" s="18"/>
      <c r="J5625" s="92"/>
      <c r="K5625" s="92"/>
    </row>
    <row r="5626" spans="1:11" ht="15" customHeight="1">
      <c r="A5626" s="90"/>
      <c r="B5626" s="90"/>
      <c r="C5626" s="90"/>
      <c r="D5626" s="90"/>
      <c r="E5626" s="18"/>
      <c r="F5626" s="18"/>
      <c r="G5626" s="92"/>
      <c r="H5626" s="18"/>
      <c r="I5626" s="18"/>
      <c r="J5626" s="92"/>
      <c r="K5626" s="92"/>
    </row>
    <row r="5627" spans="1:11" ht="15" customHeight="1">
      <c r="A5627" s="90"/>
      <c r="B5627" s="90"/>
      <c r="C5627" s="90"/>
      <c r="D5627" s="90"/>
      <c r="E5627" s="18"/>
      <c r="F5627" s="92"/>
      <c r="G5627" s="92"/>
      <c r="H5627" s="91"/>
      <c r="I5627" s="92"/>
      <c r="J5627" s="92"/>
      <c r="K5627" s="92"/>
    </row>
    <row r="5628" spans="1:11" ht="15" customHeight="1">
      <c r="A5628" s="90"/>
      <c r="B5628" s="90"/>
      <c r="C5628" s="90"/>
      <c r="D5628" s="90"/>
      <c r="E5628" s="18"/>
      <c r="F5628" s="18"/>
      <c r="G5628" s="92"/>
      <c r="H5628" s="18"/>
      <c r="I5628" s="18"/>
      <c r="J5628" s="92"/>
      <c r="K5628" s="92"/>
    </row>
    <row r="5629" spans="1:11" ht="15" customHeight="1">
      <c r="A5629" s="90"/>
      <c r="B5629" s="90"/>
      <c r="C5629" s="90"/>
      <c r="D5629" s="90"/>
      <c r="E5629" s="18"/>
      <c r="F5629" s="18"/>
      <c r="G5629" s="92"/>
      <c r="H5629" s="18"/>
      <c r="I5629" s="18"/>
      <c r="J5629" s="92"/>
      <c r="K5629" s="92"/>
    </row>
    <row r="5630" spans="1:11" ht="15" customHeight="1">
      <c r="A5630" s="90"/>
      <c r="B5630" s="90"/>
      <c r="C5630" s="90"/>
      <c r="D5630" s="90"/>
      <c r="E5630" s="18"/>
      <c r="F5630" s="18"/>
      <c r="G5630" s="92"/>
      <c r="H5630" s="18"/>
      <c r="I5630" s="18"/>
      <c r="J5630" s="92"/>
      <c r="K5630" s="92"/>
    </row>
    <row r="5631" spans="1:11" ht="15" customHeight="1">
      <c r="A5631" s="90"/>
      <c r="B5631" s="90"/>
      <c r="C5631" s="90"/>
      <c r="D5631" s="90"/>
      <c r="E5631" s="18"/>
      <c r="F5631" s="18"/>
      <c r="G5631" s="92"/>
      <c r="H5631" s="18"/>
      <c r="I5631" s="18"/>
      <c r="J5631" s="92"/>
      <c r="K5631" s="92"/>
    </row>
    <row r="5632" spans="1:11" ht="15" customHeight="1">
      <c r="A5632" s="90"/>
      <c r="B5632" s="90"/>
      <c r="C5632" s="90"/>
      <c r="D5632" s="90"/>
      <c r="E5632" s="18"/>
      <c r="F5632" s="18"/>
      <c r="G5632" s="92"/>
      <c r="H5632" s="18"/>
      <c r="I5632" s="18"/>
      <c r="J5632" s="92"/>
      <c r="K5632" s="92"/>
    </row>
    <row r="5633" spans="1:11" ht="15" customHeight="1">
      <c r="A5633" s="90"/>
      <c r="B5633" s="90"/>
      <c r="C5633" s="90"/>
      <c r="D5633" s="90"/>
      <c r="E5633" s="18"/>
      <c r="F5633" s="18"/>
      <c r="G5633" s="92"/>
      <c r="H5633" s="18"/>
      <c r="I5633" s="18"/>
      <c r="J5633" s="92"/>
      <c r="K5633" s="92"/>
    </row>
    <row r="5634" spans="1:11" ht="15" customHeight="1">
      <c r="A5634" s="90"/>
      <c r="B5634" s="90"/>
      <c r="C5634" s="90"/>
      <c r="D5634" s="90"/>
      <c r="E5634" s="18"/>
      <c r="F5634" s="18"/>
      <c r="G5634" s="92"/>
      <c r="H5634" s="18"/>
      <c r="I5634" s="18"/>
      <c r="J5634" s="92"/>
      <c r="K5634" s="92"/>
    </row>
    <row r="5635" spans="1:11" ht="15" customHeight="1">
      <c r="A5635" s="90"/>
      <c r="B5635" s="90"/>
      <c r="C5635" s="90"/>
      <c r="D5635" s="90"/>
      <c r="E5635" s="18"/>
      <c r="F5635" s="18"/>
      <c r="G5635" s="92"/>
      <c r="H5635" s="18"/>
      <c r="I5635" s="18"/>
      <c r="J5635" s="92"/>
      <c r="K5635" s="92"/>
    </row>
    <row r="5636" spans="1:11" ht="15" customHeight="1">
      <c r="A5636" s="90"/>
      <c r="B5636" s="90"/>
      <c r="C5636" s="90"/>
      <c r="D5636" s="90"/>
      <c r="E5636" s="18"/>
      <c r="F5636" s="18"/>
      <c r="G5636" s="92"/>
      <c r="H5636" s="18"/>
      <c r="I5636" s="18"/>
      <c r="J5636" s="92"/>
      <c r="K5636" s="92"/>
    </row>
    <row r="5637" spans="1:11" ht="15" customHeight="1">
      <c r="A5637" s="90"/>
      <c r="B5637" s="90"/>
      <c r="C5637" s="90"/>
      <c r="D5637" s="90"/>
      <c r="E5637" s="18"/>
      <c r="F5637" s="18"/>
      <c r="G5637" s="92"/>
      <c r="H5637" s="18"/>
      <c r="I5637" s="18"/>
      <c r="J5637" s="92"/>
      <c r="K5637" s="92"/>
    </row>
    <row r="5638" spans="1:11" ht="15" customHeight="1">
      <c r="A5638" s="90"/>
      <c r="B5638" s="90"/>
      <c r="C5638" s="90"/>
      <c r="D5638" s="90"/>
      <c r="E5638" s="18"/>
      <c r="F5638" s="18"/>
      <c r="G5638" s="92"/>
      <c r="H5638" s="18"/>
      <c r="I5638" s="18"/>
      <c r="J5638" s="92"/>
      <c r="K5638" s="92"/>
    </row>
    <row r="5639" spans="1:11" ht="15" customHeight="1">
      <c r="A5639" s="90"/>
      <c r="B5639" s="90"/>
      <c r="C5639" s="90"/>
      <c r="D5639" s="90"/>
      <c r="E5639" s="18"/>
      <c r="F5639" s="18"/>
      <c r="G5639" s="92"/>
      <c r="H5639" s="18"/>
      <c r="I5639" s="18"/>
      <c r="J5639" s="92"/>
      <c r="K5639" s="92"/>
    </row>
    <row r="5640" spans="1:11" ht="15" customHeight="1">
      <c r="A5640" s="90"/>
      <c r="B5640" s="90"/>
      <c r="C5640" s="90"/>
      <c r="D5640" s="90"/>
      <c r="E5640" s="18"/>
      <c r="F5640" s="18"/>
      <c r="G5640" s="92"/>
      <c r="H5640" s="18"/>
      <c r="I5640" s="18"/>
      <c r="J5640" s="92"/>
      <c r="K5640" s="92"/>
    </row>
    <row r="5641" spans="1:11" ht="15" customHeight="1">
      <c r="A5641" s="90"/>
      <c r="B5641" s="90"/>
      <c r="C5641" s="90"/>
      <c r="D5641" s="90"/>
      <c r="E5641" s="18"/>
      <c r="F5641" s="18"/>
      <c r="G5641" s="92"/>
      <c r="H5641" s="18"/>
      <c r="I5641" s="18"/>
      <c r="J5641" s="92"/>
      <c r="K5641" s="92"/>
    </row>
    <row r="5642" spans="1:11" ht="15" customHeight="1">
      <c r="A5642" s="90"/>
      <c r="B5642" s="90"/>
      <c r="C5642" s="90"/>
      <c r="D5642" s="90"/>
      <c r="E5642" s="18"/>
      <c r="F5642" s="18"/>
      <c r="G5642" s="92"/>
      <c r="H5642" s="18"/>
      <c r="I5642" s="18"/>
      <c r="J5642" s="92"/>
      <c r="K5642" s="92"/>
    </row>
    <row r="5643" spans="1:11" ht="15" customHeight="1">
      <c r="A5643" s="90"/>
      <c r="B5643" s="90"/>
      <c r="C5643" s="90"/>
      <c r="D5643" s="90"/>
      <c r="E5643" s="18"/>
      <c r="F5643" s="92"/>
      <c r="G5643" s="92"/>
      <c r="H5643" s="91"/>
      <c r="I5643" s="92"/>
      <c r="J5643" s="92"/>
      <c r="K5643" s="92"/>
    </row>
    <row r="5644" spans="1:11" ht="15" customHeight="1">
      <c r="A5644" s="90"/>
      <c r="B5644" s="90"/>
      <c r="C5644" s="90"/>
      <c r="D5644" s="90"/>
      <c r="E5644" s="18"/>
      <c r="F5644" s="18"/>
      <c r="G5644" s="92"/>
      <c r="H5644" s="18"/>
      <c r="I5644" s="18"/>
      <c r="J5644" s="92"/>
      <c r="K5644" s="92"/>
    </row>
    <row r="5645" spans="1:11" ht="15" customHeight="1">
      <c r="A5645" s="90"/>
      <c r="B5645" s="90"/>
      <c r="C5645" s="90"/>
      <c r="D5645" s="90"/>
      <c r="E5645" s="18"/>
      <c r="F5645" s="18"/>
      <c r="G5645" s="92"/>
      <c r="H5645" s="18"/>
      <c r="I5645" s="18"/>
      <c r="J5645" s="92"/>
      <c r="K5645" s="92"/>
    </row>
    <row r="5646" spans="1:11" ht="15" customHeight="1">
      <c r="A5646" s="90"/>
      <c r="B5646" s="90"/>
      <c r="C5646" s="90"/>
      <c r="D5646" s="90"/>
      <c r="E5646" s="18"/>
      <c r="F5646" s="18"/>
      <c r="G5646" s="92"/>
      <c r="H5646" s="18"/>
      <c r="I5646" s="18"/>
      <c r="J5646" s="92"/>
      <c r="K5646" s="92"/>
    </row>
    <row r="5647" spans="1:11" ht="15" customHeight="1">
      <c r="A5647" s="90"/>
      <c r="B5647" s="90"/>
      <c r="C5647" s="90"/>
      <c r="D5647" s="90"/>
      <c r="E5647" s="18"/>
      <c r="F5647" s="18"/>
      <c r="G5647" s="92"/>
      <c r="H5647" s="18"/>
      <c r="I5647" s="18"/>
      <c r="J5647" s="92"/>
      <c r="K5647" s="92"/>
    </row>
    <row r="5648" spans="1:11" ht="15" customHeight="1">
      <c r="A5648" s="90"/>
      <c r="B5648" s="90"/>
      <c r="C5648" s="90"/>
      <c r="D5648" s="90"/>
      <c r="E5648" s="18"/>
      <c r="F5648" s="18"/>
      <c r="G5648" s="92"/>
      <c r="H5648" s="18"/>
      <c r="I5648" s="18"/>
      <c r="J5648" s="92"/>
      <c r="K5648" s="92"/>
    </row>
    <row r="5649" spans="1:11" ht="15" customHeight="1">
      <c r="A5649" s="90"/>
      <c r="B5649" s="90"/>
      <c r="C5649" s="90"/>
      <c r="D5649" s="90"/>
      <c r="E5649" s="18"/>
      <c r="F5649" s="18"/>
      <c r="G5649" s="92"/>
      <c r="H5649" s="18"/>
      <c r="I5649" s="18"/>
      <c r="J5649" s="92"/>
      <c r="K5649" s="92"/>
    </row>
    <row r="5650" spans="1:11" ht="15" customHeight="1">
      <c r="A5650" s="90"/>
      <c r="B5650" s="90"/>
      <c r="C5650" s="90"/>
      <c r="D5650" s="90"/>
      <c r="E5650" s="18"/>
      <c r="F5650" s="18"/>
      <c r="G5650" s="92"/>
      <c r="H5650" s="18"/>
      <c r="I5650" s="18"/>
      <c r="J5650" s="92"/>
      <c r="K5650" s="92"/>
    </row>
    <row r="5651" spans="1:11" ht="15" customHeight="1">
      <c r="A5651" s="90"/>
      <c r="B5651" s="90"/>
      <c r="C5651" s="90"/>
      <c r="D5651" s="90"/>
      <c r="E5651" s="18"/>
      <c r="F5651" s="18"/>
      <c r="G5651" s="92"/>
      <c r="H5651" s="18"/>
      <c r="I5651" s="18"/>
      <c r="J5651" s="92"/>
      <c r="K5651" s="92"/>
    </row>
    <row r="5652" spans="1:11" ht="15" customHeight="1">
      <c r="A5652" s="90"/>
      <c r="B5652" s="90"/>
      <c r="C5652" s="90"/>
      <c r="D5652" s="90"/>
      <c r="E5652" s="18"/>
      <c r="F5652" s="18"/>
      <c r="G5652" s="92"/>
      <c r="H5652" s="18"/>
      <c r="I5652" s="18"/>
      <c r="J5652" s="92"/>
      <c r="K5652" s="92"/>
    </row>
    <row r="5653" spans="1:11" ht="15" customHeight="1">
      <c r="A5653" s="90"/>
      <c r="B5653" s="90"/>
      <c r="C5653" s="90"/>
      <c r="D5653" s="90"/>
      <c r="E5653" s="18"/>
      <c r="F5653" s="18"/>
      <c r="G5653" s="92"/>
      <c r="H5653" s="18"/>
      <c r="I5653" s="18"/>
      <c r="J5653" s="92"/>
      <c r="K5653" s="92"/>
    </row>
    <row r="5654" spans="1:11" ht="15" customHeight="1">
      <c r="A5654" s="90"/>
      <c r="B5654" s="90"/>
      <c r="C5654" s="90"/>
      <c r="D5654" s="90"/>
      <c r="E5654" s="18"/>
      <c r="F5654" s="18"/>
      <c r="G5654" s="92"/>
      <c r="H5654" s="18"/>
      <c r="I5654" s="18"/>
      <c r="J5654" s="92"/>
      <c r="K5654" s="92"/>
    </row>
    <row r="5655" spans="1:11" ht="15" customHeight="1">
      <c r="A5655" s="90"/>
      <c r="B5655" s="90"/>
      <c r="C5655" s="90"/>
      <c r="D5655" s="90"/>
      <c r="E5655" s="18"/>
      <c r="F5655" s="18"/>
      <c r="G5655" s="92"/>
      <c r="H5655" s="18"/>
      <c r="I5655" s="18"/>
      <c r="J5655" s="92"/>
      <c r="K5655" s="92"/>
    </row>
    <row r="5656" spans="1:11" ht="15" customHeight="1">
      <c r="A5656" s="90"/>
      <c r="B5656" s="90"/>
      <c r="C5656" s="90"/>
      <c r="D5656" s="90"/>
      <c r="E5656" s="18"/>
      <c r="F5656" s="92"/>
      <c r="G5656" s="92"/>
      <c r="H5656" s="91"/>
      <c r="I5656" s="92"/>
      <c r="J5656" s="92"/>
      <c r="K5656" s="92"/>
    </row>
    <row r="5657" spans="1:11" ht="15" customHeight="1">
      <c r="A5657" s="90"/>
      <c r="B5657" s="90"/>
      <c r="C5657" s="90"/>
      <c r="D5657" s="90"/>
      <c r="E5657" s="18"/>
      <c r="F5657" s="18"/>
      <c r="G5657" s="92"/>
      <c r="H5657" s="18"/>
      <c r="I5657" s="18"/>
      <c r="J5657" s="92"/>
      <c r="K5657" s="92"/>
    </row>
    <row r="5658" spans="1:11" ht="15" customHeight="1">
      <c r="A5658" s="90"/>
      <c r="B5658" s="90"/>
      <c r="C5658" s="90"/>
      <c r="D5658" s="90"/>
      <c r="E5658" s="18"/>
      <c r="F5658" s="18"/>
      <c r="G5658" s="92"/>
      <c r="H5658" s="18"/>
      <c r="I5658" s="18"/>
      <c r="J5658" s="92"/>
      <c r="K5658" s="92"/>
    </row>
    <row r="5659" spans="1:11" ht="15" customHeight="1">
      <c r="A5659" s="90"/>
      <c r="B5659" s="90"/>
      <c r="C5659" s="90"/>
      <c r="D5659" s="90"/>
      <c r="E5659" s="18"/>
      <c r="F5659" s="18"/>
      <c r="G5659" s="92"/>
      <c r="H5659" s="18"/>
      <c r="I5659" s="18"/>
      <c r="J5659" s="92"/>
      <c r="K5659" s="92"/>
    </row>
    <row r="5660" spans="1:11" ht="15" customHeight="1">
      <c r="A5660" s="90"/>
      <c r="B5660" s="90"/>
      <c r="C5660" s="90"/>
      <c r="D5660" s="90"/>
      <c r="E5660" s="18"/>
      <c r="F5660" s="18"/>
      <c r="G5660" s="92"/>
      <c r="H5660" s="18"/>
      <c r="I5660" s="18"/>
      <c r="J5660" s="92"/>
      <c r="K5660" s="92"/>
    </row>
    <row r="5661" spans="1:11" ht="15" customHeight="1">
      <c r="A5661" s="90"/>
      <c r="B5661" s="90"/>
      <c r="C5661" s="90"/>
      <c r="D5661" s="90"/>
      <c r="E5661" s="18"/>
      <c r="F5661" s="18"/>
      <c r="G5661" s="92"/>
      <c r="H5661" s="18"/>
      <c r="I5661" s="18"/>
      <c r="J5661" s="92"/>
      <c r="K5661" s="92"/>
    </row>
    <row r="5662" spans="1:11" ht="15" customHeight="1">
      <c r="A5662" s="90"/>
      <c r="B5662" s="90"/>
      <c r="C5662" s="90"/>
      <c r="D5662" s="90"/>
      <c r="E5662" s="18"/>
      <c r="F5662" s="18"/>
      <c r="G5662" s="92"/>
      <c r="H5662" s="18"/>
      <c r="I5662" s="18"/>
      <c r="J5662" s="92"/>
      <c r="K5662" s="92"/>
    </row>
    <row r="5663" spans="1:11" ht="15" customHeight="1">
      <c r="A5663" s="90"/>
      <c r="B5663" s="90"/>
      <c r="C5663" s="90"/>
      <c r="D5663" s="90"/>
      <c r="E5663" s="18"/>
      <c r="F5663" s="18"/>
      <c r="G5663" s="92"/>
      <c r="H5663" s="18"/>
      <c r="I5663" s="18"/>
      <c r="J5663" s="92"/>
      <c r="K5663" s="92"/>
    </row>
    <row r="5664" spans="1:11" ht="15" customHeight="1">
      <c r="A5664" s="90"/>
      <c r="B5664" s="90"/>
      <c r="C5664" s="90"/>
      <c r="D5664" s="90"/>
      <c r="E5664" s="18"/>
      <c r="F5664" s="18"/>
      <c r="G5664" s="92"/>
      <c r="H5664" s="18"/>
      <c r="I5664" s="18"/>
      <c r="J5664" s="92"/>
      <c r="K5664" s="92"/>
    </row>
    <row r="5665" spans="1:11" ht="15" customHeight="1">
      <c r="A5665" s="90"/>
      <c r="B5665" s="90"/>
      <c r="C5665" s="90"/>
      <c r="D5665" s="90"/>
      <c r="E5665" s="18"/>
      <c r="F5665" s="18"/>
      <c r="G5665" s="92"/>
      <c r="H5665" s="18"/>
      <c r="I5665" s="18"/>
      <c r="J5665" s="92"/>
      <c r="K5665" s="92"/>
    </row>
    <row r="5666" spans="1:11" ht="15" customHeight="1">
      <c r="A5666" s="90"/>
      <c r="B5666" s="90"/>
      <c r="C5666" s="90"/>
      <c r="D5666" s="90"/>
      <c r="E5666" s="18"/>
      <c r="F5666" s="18"/>
      <c r="G5666" s="92"/>
      <c r="H5666" s="18"/>
      <c r="I5666" s="18"/>
      <c r="J5666" s="92"/>
      <c r="K5666" s="92"/>
    </row>
    <row r="5667" spans="1:11" ht="15" customHeight="1">
      <c r="A5667" s="90"/>
      <c r="B5667" s="90"/>
      <c r="C5667" s="90"/>
      <c r="D5667" s="90"/>
      <c r="E5667" s="18"/>
      <c r="F5667" s="18"/>
      <c r="G5667" s="92"/>
      <c r="H5667" s="18"/>
      <c r="I5667" s="18"/>
      <c r="J5667" s="92"/>
      <c r="K5667" s="92"/>
    </row>
    <row r="5668" spans="1:11" ht="15" customHeight="1">
      <c r="A5668" s="90"/>
      <c r="B5668" s="90"/>
      <c r="C5668" s="90"/>
      <c r="D5668" s="90"/>
      <c r="E5668" s="18"/>
      <c r="F5668" s="18"/>
      <c r="G5668" s="92"/>
      <c r="H5668" s="18"/>
      <c r="I5668" s="18"/>
      <c r="J5668" s="92"/>
      <c r="K5668" s="92"/>
    </row>
    <row r="5669" spans="1:11" ht="15" customHeight="1">
      <c r="A5669" s="90"/>
      <c r="B5669" s="90"/>
      <c r="C5669" s="90"/>
      <c r="D5669" s="90"/>
      <c r="E5669" s="18"/>
      <c r="F5669" s="18"/>
      <c r="G5669" s="92"/>
      <c r="H5669" s="18"/>
      <c r="I5669" s="18"/>
      <c r="J5669" s="92"/>
      <c r="K5669" s="92"/>
    </row>
    <row r="5670" spans="1:11" ht="15" customHeight="1">
      <c r="A5670" s="90"/>
      <c r="B5670" s="90"/>
      <c r="C5670" s="90"/>
      <c r="D5670" s="90"/>
      <c r="E5670" s="18"/>
      <c r="F5670" s="92"/>
      <c r="G5670" s="92"/>
      <c r="H5670" s="91"/>
      <c r="I5670" s="92"/>
      <c r="J5670" s="92"/>
      <c r="K5670" s="92"/>
    </row>
    <row r="5671" spans="1:11" ht="15" customHeight="1">
      <c r="A5671" s="90"/>
      <c r="B5671" s="90"/>
      <c r="C5671" s="90"/>
      <c r="D5671" s="90"/>
      <c r="E5671" s="18"/>
      <c r="F5671" s="18"/>
      <c r="G5671" s="92"/>
      <c r="H5671" s="18"/>
      <c r="I5671" s="18"/>
      <c r="J5671" s="92"/>
      <c r="K5671" s="92"/>
    </row>
    <row r="5672" spans="1:11" ht="15" customHeight="1">
      <c r="A5672" s="90"/>
      <c r="B5672" s="90"/>
      <c r="C5672" s="90"/>
      <c r="D5672" s="90"/>
      <c r="E5672" s="18"/>
      <c r="F5672" s="18"/>
      <c r="G5672" s="92"/>
      <c r="H5672" s="18"/>
      <c r="I5672" s="18"/>
      <c r="J5672" s="92"/>
      <c r="K5672" s="92"/>
    </row>
    <row r="5673" spans="1:11" ht="15" customHeight="1">
      <c r="A5673" s="90"/>
      <c r="B5673" s="90"/>
      <c r="C5673" s="90"/>
      <c r="D5673" s="90"/>
      <c r="E5673" s="18"/>
      <c r="F5673" s="18"/>
      <c r="G5673" s="92"/>
      <c r="H5673" s="18"/>
      <c r="I5673" s="18"/>
      <c r="J5673" s="92"/>
      <c r="K5673" s="92"/>
    </row>
    <row r="5674" spans="1:11" ht="15" customHeight="1">
      <c r="A5674" s="90"/>
      <c r="B5674" s="90"/>
      <c r="C5674" s="90"/>
      <c r="D5674" s="90"/>
      <c r="E5674" s="18"/>
      <c r="F5674" s="18"/>
      <c r="G5674" s="92"/>
      <c r="H5674" s="18"/>
      <c r="I5674" s="18"/>
      <c r="J5674" s="92"/>
      <c r="K5674" s="92"/>
    </row>
    <row r="5675" spans="1:11" ht="15" customHeight="1">
      <c r="A5675" s="90"/>
      <c r="B5675" s="90"/>
      <c r="C5675" s="90"/>
      <c r="D5675" s="90"/>
      <c r="E5675" s="18"/>
      <c r="F5675" s="18"/>
      <c r="G5675" s="92"/>
      <c r="H5675" s="18"/>
      <c r="I5675" s="18"/>
      <c r="J5675" s="92"/>
      <c r="K5675" s="92"/>
    </row>
    <row r="5676" spans="1:11" ht="15" customHeight="1">
      <c r="A5676" s="90"/>
      <c r="B5676" s="90"/>
      <c r="C5676" s="90"/>
      <c r="D5676" s="90"/>
      <c r="E5676" s="18"/>
      <c r="F5676" s="18"/>
      <c r="G5676" s="92"/>
      <c r="H5676" s="18"/>
      <c r="I5676" s="18"/>
      <c r="J5676" s="92"/>
      <c r="K5676" s="92"/>
    </row>
    <row r="5677" spans="1:11" ht="15" customHeight="1">
      <c r="A5677" s="90"/>
      <c r="B5677" s="90"/>
      <c r="C5677" s="90"/>
      <c r="D5677" s="90"/>
      <c r="E5677" s="18"/>
      <c r="F5677" s="18"/>
      <c r="G5677" s="92"/>
      <c r="H5677" s="18"/>
      <c r="I5677" s="18"/>
      <c r="J5677" s="92"/>
      <c r="K5677" s="92"/>
    </row>
    <row r="5678" spans="1:11" ht="15" customHeight="1">
      <c r="A5678" s="90"/>
      <c r="B5678" s="90"/>
      <c r="C5678" s="90"/>
      <c r="D5678" s="90"/>
      <c r="E5678" s="18"/>
      <c r="F5678" s="18"/>
      <c r="G5678" s="92"/>
      <c r="H5678" s="18"/>
      <c r="I5678" s="18"/>
      <c r="J5678" s="92"/>
      <c r="K5678" s="92"/>
    </row>
    <row r="5679" spans="1:11" ht="15" customHeight="1">
      <c r="A5679" s="90"/>
      <c r="B5679" s="90"/>
      <c r="C5679" s="90"/>
      <c r="D5679" s="90"/>
      <c r="E5679" s="18"/>
      <c r="F5679" s="18"/>
      <c r="G5679" s="92"/>
      <c r="H5679" s="18"/>
      <c r="I5679" s="18"/>
      <c r="J5679" s="92"/>
      <c r="K5679" s="92"/>
    </row>
    <row r="5680" spans="1:11" ht="15" customHeight="1">
      <c r="A5680" s="90"/>
      <c r="B5680" s="90"/>
      <c r="C5680" s="90"/>
      <c r="D5680" s="90"/>
      <c r="E5680" s="18"/>
      <c r="F5680" s="18"/>
      <c r="G5680" s="92"/>
      <c r="H5680" s="18"/>
      <c r="I5680" s="18"/>
      <c r="J5680" s="92"/>
      <c r="K5680" s="92"/>
    </row>
    <row r="5681" spans="1:11" ht="15" customHeight="1">
      <c r="A5681" s="90"/>
      <c r="B5681" s="90"/>
      <c r="C5681" s="90"/>
      <c r="D5681" s="90"/>
      <c r="E5681" s="18"/>
      <c r="F5681" s="18"/>
      <c r="G5681" s="92"/>
      <c r="H5681" s="18"/>
      <c r="I5681" s="18"/>
      <c r="J5681" s="92"/>
      <c r="K5681" s="92"/>
    </row>
    <row r="5682" spans="1:11" ht="15" customHeight="1">
      <c r="A5682" s="90"/>
      <c r="B5682" s="90"/>
      <c r="C5682" s="90"/>
      <c r="D5682" s="90"/>
      <c r="E5682" s="18"/>
      <c r="F5682" s="18"/>
      <c r="G5682" s="92"/>
      <c r="H5682" s="18"/>
      <c r="I5682" s="18"/>
      <c r="J5682" s="92"/>
      <c r="K5682" s="92"/>
    </row>
    <row r="5683" spans="1:11" ht="15" customHeight="1">
      <c r="A5683" s="90"/>
      <c r="B5683" s="90"/>
      <c r="C5683" s="90"/>
      <c r="D5683" s="90"/>
      <c r="E5683" s="18"/>
      <c r="F5683" s="92"/>
      <c r="G5683" s="92"/>
      <c r="H5683" s="91"/>
      <c r="I5683" s="92"/>
      <c r="J5683" s="92"/>
      <c r="K5683" s="92"/>
    </row>
    <row r="5684" spans="1:11" ht="15" customHeight="1">
      <c r="A5684" s="90"/>
      <c r="B5684" s="90"/>
      <c r="C5684" s="90"/>
      <c r="D5684" s="90"/>
      <c r="E5684" s="18"/>
      <c r="F5684" s="18"/>
      <c r="G5684" s="92"/>
      <c r="H5684" s="18"/>
      <c r="I5684" s="18"/>
      <c r="J5684" s="92"/>
      <c r="K5684" s="92"/>
    </row>
    <row r="5685" spans="1:11" ht="15" customHeight="1">
      <c r="A5685" s="90"/>
      <c r="B5685" s="90"/>
      <c r="C5685" s="90"/>
      <c r="D5685" s="90"/>
      <c r="E5685" s="18"/>
      <c r="F5685" s="18"/>
      <c r="G5685" s="92"/>
      <c r="H5685" s="18"/>
      <c r="I5685" s="18"/>
      <c r="J5685" s="92"/>
      <c r="K5685" s="92"/>
    </row>
    <row r="5686" spans="1:11" ht="15" customHeight="1">
      <c r="A5686" s="90"/>
      <c r="B5686" s="90"/>
      <c r="C5686" s="90"/>
      <c r="D5686" s="90"/>
      <c r="E5686" s="18"/>
      <c r="F5686" s="18"/>
      <c r="G5686" s="92"/>
      <c r="H5686" s="18"/>
      <c r="I5686" s="18"/>
      <c r="J5686" s="92"/>
      <c r="K5686" s="92"/>
    </row>
    <row r="5687" spans="1:11" ht="15" customHeight="1">
      <c r="A5687" s="90"/>
      <c r="B5687" s="90"/>
      <c r="C5687" s="90"/>
      <c r="D5687" s="90"/>
      <c r="E5687" s="18"/>
      <c r="F5687" s="18"/>
      <c r="G5687" s="92"/>
      <c r="H5687" s="18"/>
      <c r="I5687" s="18"/>
      <c r="J5687" s="92"/>
      <c r="K5687" s="92"/>
    </row>
    <row r="5688" spans="1:11" ht="15" customHeight="1">
      <c r="A5688" s="90"/>
      <c r="B5688" s="90"/>
      <c r="C5688" s="90"/>
      <c r="D5688" s="90"/>
      <c r="E5688" s="18"/>
      <c r="F5688" s="18"/>
      <c r="G5688" s="92"/>
      <c r="H5688" s="18"/>
      <c r="I5688" s="18"/>
      <c r="J5688" s="92"/>
      <c r="K5688" s="92"/>
    </row>
    <row r="5689" spans="1:11" ht="15" customHeight="1">
      <c r="A5689" s="90"/>
      <c r="B5689" s="90"/>
      <c r="C5689" s="90"/>
      <c r="D5689" s="90"/>
      <c r="E5689" s="18"/>
      <c r="F5689" s="18"/>
      <c r="G5689" s="92"/>
      <c r="H5689" s="18"/>
      <c r="I5689" s="18"/>
      <c r="J5689" s="92"/>
      <c r="K5689" s="92"/>
    </row>
    <row r="5690" spans="1:11" ht="15" customHeight="1">
      <c r="A5690" s="90"/>
      <c r="B5690" s="90"/>
      <c r="C5690" s="90"/>
      <c r="D5690" s="90"/>
      <c r="E5690" s="18"/>
      <c r="F5690" s="18"/>
      <c r="G5690" s="92"/>
      <c r="H5690" s="18"/>
      <c r="I5690" s="18"/>
      <c r="J5690" s="92"/>
      <c r="K5690" s="92"/>
    </row>
    <row r="5691" spans="1:11" ht="15" customHeight="1">
      <c r="A5691" s="90"/>
      <c r="B5691" s="90"/>
      <c r="C5691" s="90"/>
      <c r="D5691" s="90"/>
      <c r="E5691" s="18"/>
      <c r="F5691" s="18"/>
      <c r="G5691" s="92"/>
      <c r="H5691" s="18"/>
      <c r="I5691" s="18"/>
      <c r="J5691" s="92"/>
      <c r="K5691" s="92"/>
    </row>
    <row r="5692" spans="1:11" ht="15" customHeight="1">
      <c r="A5692" s="90"/>
      <c r="B5692" s="90"/>
      <c r="C5692" s="90"/>
      <c r="D5692" s="90"/>
      <c r="E5692" s="18"/>
      <c r="F5692" s="18"/>
      <c r="G5692" s="92"/>
      <c r="H5692" s="18"/>
      <c r="I5692" s="18"/>
      <c r="J5692" s="92"/>
      <c r="K5692" s="92"/>
    </row>
    <row r="5693" spans="1:11" ht="15" customHeight="1">
      <c r="A5693" s="90"/>
      <c r="B5693" s="90"/>
      <c r="C5693" s="90"/>
      <c r="D5693" s="90"/>
      <c r="E5693" s="18"/>
      <c r="F5693" s="18"/>
      <c r="G5693" s="92"/>
      <c r="H5693" s="18"/>
      <c r="I5693" s="18"/>
      <c r="J5693" s="92"/>
      <c r="K5693" s="92"/>
    </row>
    <row r="5694" spans="1:11" ht="15" customHeight="1">
      <c r="A5694" s="90"/>
      <c r="B5694" s="90"/>
      <c r="C5694" s="90"/>
      <c r="D5694" s="90"/>
      <c r="E5694" s="18"/>
      <c r="F5694" s="18"/>
      <c r="G5694" s="92"/>
      <c r="H5694" s="18"/>
      <c r="I5694" s="18"/>
      <c r="J5694" s="92"/>
      <c r="K5694" s="92"/>
    </row>
    <row r="5695" spans="1:11" ht="15" customHeight="1">
      <c r="A5695" s="90"/>
      <c r="B5695" s="90"/>
      <c r="C5695" s="90"/>
      <c r="D5695" s="90"/>
      <c r="E5695" s="18"/>
      <c r="F5695" s="18"/>
      <c r="G5695" s="92"/>
      <c r="H5695" s="18"/>
      <c r="I5695" s="18"/>
      <c r="J5695" s="92"/>
      <c r="K5695" s="92"/>
    </row>
    <row r="5696" spans="1:11" ht="15" customHeight="1">
      <c r="A5696" s="90"/>
      <c r="B5696" s="90"/>
      <c r="C5696" s="90"/>
      <c r="D5696" s="90"/>
      <c r="E5696" s="18"/>
      <c r="F5696" s="18"/>
      <c r="G5696" s="92"/>
      <c r="H5696" s="18"/>
      <c r="I5696" s="18"/>
      <c r="J5696" s="92"/>
      <c r="K5696" s="92"/>
    </row>
    <row r="5697" spans="1:11" ht="15" customHeight="1">
      <c r="A5697" s="90"/>
      <c r="B5697" s="90"/>
      <c r="C5697" s="90"/>
      <c r="D5697" s="90"/>
      <c r="E5697" s="18"/>
      <c r="F5697" s="18"/>
      <c r="G5697" s="92"/>
      <c r="H5697" s="18"/>
      <c r="I5697" s="18"/>
      <c r="J5697" s="92"/>
      <c r="K5697" s="92"/>
    </row>
    <row r="5698" spans="1:11" ht="15" customHeight="1">
      <c r="A5698" s="90"/>
      <c r="B5698" s="90"/>
      <c r="C5698" s="90"/>
      <c r="D5698" s="90"/>
      <c r="E5698" s="18"/>
      <c r="F5698" s="18"/>
      <c r="G5698" s="92"/>
      <c r="H5698" s="18"/>
      <c r="I5698" s="18"/>
      <c r="J5698" s="92"/>
      <c r="K5698" s="92"/>
    </row>
    <row r="5699" spans="1:11" ht="15" customHeight="1">
      <c r="A5699" s="90"/>
      <c r="B5699" s="90"/>
      <c r="C5699" s="90"/>
      <c r="D5699" s="90"/>
      <c r="E5699" s="18"/>
      <c r="F5699" s="92"/>
      <c r="G5699" s="92"/>
      <c r="H5699" s="91"/>
      <c r="I5699" s="92"/>
      <c r="J5699" s="92"/>
      <c r="K5699" s="92"/>
    </row>
    <row r="5700" spans="1:11" ht="15" customHeight="1">
      <c r="A5700" s="90"/>
      <c r="B5700" s="90"/>
      <c r="C5700" s="90"/>
      <c r="D5700" s="90"/>
      <c r="E5700" s="18"/>
      <c r="F5700" s="18"/>
      <c r="G5700" s="92"/>
      <c r="H5700" s="18"/>
      <c r="I5700" s="18"/>
      <c r="J5700" s="92"/>
      <c r="K5700" s="92"/>
    </row>
    <row r="5701" spans="1:11" ht="15" customHeight="1">
      <c r="A5701" s="90"/>
      <c r="B5701" s="90"/>
      <c r="C5701" s="90"/>
      <c r="D5701" s="90"/>
      <c r="E5701" s="18"/>
      <c r="F5701" s="18"/>
      <c r="G5701" s="92"/>
      <c r="H5701" s="18"/>
      <c r="I5701" s="18"/>
      <c r="J5701" s="92"/>
      <c r="K5701" s="92"/>
    </row>
    <row r="5702" spans="1:11" ht="15" customHeight="1">
      <c r="A5702" s="90"/>
      <c r="B5702" s="90"/>
      <c r="C5702" s="90"/>
      <c r="D5702" s="90"/>
      <c r="E5702" s="18"/>
      <c r="F5702" s="18"/>
      <c r="G5702" s="92"/>
      <c r="H5702" s="18"/>
      <c r="I5702" s="18"/>
      <c r="J5702" s="92"/>
      <c r="K5702" s="92"/>
    </row>
    <row r="5703" spans="1:11" ht="15" customHeight="1">
      <c r="A5703" s="90"/>
      <c r="B5703" s="90"/>
      <c r="C5703" s="90"/>
      <c r="D5703" s="90"/>
      <c r="E5703" s="18"/>
      <c r="F5703" s="18"/>
      <c r="G5703" s="92"/>
      <c r="H5703" s="18"/>
      <c r="I5703" s="18"/>
      <c r="J5703" s="92"/>
      <c r="K5703" s="92"/>
    </row>
    <row r="5704" spans="1:11" ht="15" customHeight="1">
      <c r="A5704" s="90"/>
      <c r="B5704" s="90"/>
      <c r="C5704" s="90"/>
      <c r="D5704" s="90"/>
      <c r="E5704" s="18"/>
      <c r="F5704" s="18"/>
      <c r="G5704" s="92"/>
      <c r="H5704" s="18"/>
      <c r="I5704" s="18"/>
      <c r="J5704" s="92"/>
      <c r="K5704" s="92"/>
    </row>
    <row r="5705" spans="1:11" ht="15" customHeight="1">
      <c r="A5705" s="90"/>
      <c r="B5705" s="90"/>
      <c r="C5705" s="90"/>
      <c r="D5705" s="90"/>
      <c r="E5705" s="18"/>
      <c r="F5705" s="18"/>
      <c r="G5705" s="92"/>
      <c r="H5705" s="18"/>
      <c r="I5705" s="18"/>
      <c r="J5705" s="92"/>
      <c r="K5705" s="92"/>
    </row>
    <row r="5706" spans="1:11" ht="15" customHeight="1">
      <c r="A5706" s="90"/>
      <c r="B5706" s="90"/>
      <c r="C5706" s="90"/>
      <c r="D5706" s="90"/>
      <c r="E5706" s="18"/>
      <c r="F5706" s="18"/>
      <c r="G5706" s="92"/>
      <c r="H5706" s="18"/>
      <c r="I5706" s="18"/>
      <c r="J5706" s="92"/>
      <c r="K5706" s="92"/>
    </row>
    <row r="5707" spans="1:11" ht="15" customHeight="1">
      <c r="A5707" s="90"/>
      <c r="B5707" s="90"/>
      <c r="C5707" s="90"/>
      <c r="D5707" s="90"/>
      <c r="E5707" s="18"/>
      <c r="F5707" s="18"/>
      <c r="G5707" s="92"/>
      <c r="H5707" s="18"/>
      <c r="I5707" s="18"/>
      <c r="J5707" s="92"/>
      <c r="K5707" s="92"/>
    </row>
    <row r="5708" spans="1:11" ht="15" customHeight="1">
      <c r="A5708" s="90"/>
      <c r="B5708" s="90"/>
      <c r="C5708" s="90"/>
      <c r="D5708" s="90"/>
      <c r="E5708" s="18"/>
      <c r="F5708" s="18"/>
      <c r="G5708" s="92"/>
      <c r="H5708" s="18"/>
      <c r="I5708" s="18"/>
      <c r="J5708" s="92"/>
      <c r="K5708" s="92"/>
    </row>
    <row r="5709" spans="1:11" ht="15" customHeight="1">
      <c r="A5709" s="90"/>
      <c r="B5709" s="90"/>
      <c r="C5709" s="90"/>
      <c r="D5709" s="90"/>
      <c r="E5709" s="18"/>
      <c r="F5709" s="18"/>
      <c r="G5709" s="92"/>
      <c r="H5709" s="18"/>
      <c r="I5709" s="18"/>
      <c r="J5709" s="92"/>
      <c r="K5709" s="92"/>
    </row>
    <row r="5710" spans="1:11" ht="15" customHeight="1">
      <c r="A5710" s="90"/>
      <c r="B5710" s="90"/>
      <c r="C5710" s="90"/>
      <c r="D5710" s="90"/>
      <c r="E5710" s="18"/>
      <c r="F5710" s="18"/>
      <c r="G5710" s="92"/>
      <c r="H5710" s="18"/>
      <c r="I5710" s="18"/>
      <c r="J5710" s="92"/>
      <c r="K5710" s="92"/>
    </row>
    <row r="5711" spans="1:11" ht="15" customHeight="1">
      <c r="A5711" s="90"/>
      <c r="B5711" s="90"/>
      <c r="C5711" s="90"/>
      <c r="D5711" s="90"/>
      <c r="E5711" s="18"/>
      <c r="F5711" s="18"/>
      <c r="G5711" s="92"/>
      <c r="H5711" s="18"/>
      <c r="I5711" s="18"/>
      <c r="J5711" s="92"/>
      <c r="K5711" s="92"/>
    </row>
    <row r="5712" spans="1:11" ht="15" customHeight="1">
      <c r="A5712" s="90"/>
      <c r="B5712" s="90"/>
      <c r="C5712" s="90"/>
      <c r="D5712" s="90"/>
      <c r="E5712" s="18"/>
      <c r="F5712" s="18"/>
      <c r="G5712" s="92"/>
      <c r="H5712" s="18"/>
      <c r="I5712" s="18"/>
      <c r="J5712" s="92"/>
      <c r="K5712" s="92"/>
    </row>
    <row r="5713" spans="1:11" ht="15" customHeight="1">
      <c r="A5713" s="90"/>
      <c r="B5713" s="90"/>
      <c r="C5713" s="90"/>
      <c r="D5713" s="90"/>
      <c r="E5713" s="18"/>
      <c r="F5713" s="18"/>
      <c r="G5713" s="92"/>
      <c r="H5713" s="18"/>
      <c r="I5713" s="18"/>
      <c r="J5713" s="92"/>
      <c r="K5713" s="92"/>
    </row>
    <row r="5714" spans="1:11" ht="15" customHeight="1">
      <c r="A5714" s="90"/>
      <c r="B5714" s="90"/>
      <c r="C5714" s="90"/>
      <c r="D5714" s="90"/>
      <c r="E5714" s="18"/>
      <c r="F5714" s="18"/>
      <c r="G5714" s="92"/>
      <c r="H5714" s="18"/>
      <c r="I5714" s="18"/>
      <c r="J5714" s="92"/>
      <c r="K5714" s="92"/>
    </row>
    <row r="5715" spans="1:11" ht="15" customHeight="1">
      <c r="A5715" s="90"/>
      <c r="B5715" s="90"/>
      <c r="C5715" s="90"/>
      <c r="D5715" s="90"/>
      <c r="E5715" s="18"/>
      <c r="F5715" s="18"/>
      <c r="G5715" s="92"/>
      <c r="H5715" s="18"/>
      <c r="I5715" s="18"/>
      <c r="J5715" s="92"/>
      <c r="K5715" s="92"/>
    </row>
    <row r="5716" spans="1:11" ht="15" customHeight="1">
      <c r="A5716" s="90"/>
      <c r="B5716" s="90"/>
      <c r="C5716" s="90"/>
      <c r="D5716" s="90"/>
      <c r="E5716" s="18"/>
      <c r="F5716" s="18"/>
      <c r="G5716" s="92"/>
      <c r="H5716" s="18"/>
      <c r="I5716" s="18"/>
      <c r="J5716" s="92"/>
      <c r="K5716" s="92"/>
    </row>
    <row r="5717" spans="1:11" ht="15" customHeight="1">
      <c r="A5717" s="90"/>
      <c r="B5717" s="90"/>
      <c r="C5717" s="90"/>
      <c r="D5717" s="90"/>
      <c r="E5717" s="18"/>
      <c r="F5717" s="18"/>
      <c r="G5717" s="92"/>
      <c r="H5717" s="18"/>
      <c r="I5717" s="18"/>
      <c r="J5717" s="92"/>
      <c r="K5717" s="92"/>
    </row>
    <row r="5718" spans="1:11" ht="15" customHeight="1">
      <c r="A5718" s="90"/>
      <c r="B5718" s="90"/>
      <c r="C5718" s="90"/>
      <c r="D5718" s="90"/>
      <c r="E5718" s="18"/>
      <c r="F5718" s="18"/>
      <c r="G5718" s="92"/>
      <c r="H5718" s="18"/>
      <c r="I5718" s="18"/>
      <c r="J5718" s="92"/>
      <c r="K5718" s="92"/>
    </row>
    <row r="5719" spans="1:11" ht="15" customHeight="1">
      <c r="A5719" s="90"/>
      <c r="B5719" s="90"/>
      <c r="C5719" s="90"/>
      <c r="D5719" s="90"/>
      <c r="E5719" s="18"/>
      <c r="F5719" s="18"/>
      <c r="G5719" s="92"/>
      <c r="H5719" s="18"/>
      <c r="I5719" s="18"/>
      <c r="J5719" s="92"/>
      <c r="K5719" s="92"/>
    </row>
    <row r="5720" spans="1:11" ht="15" customHeight="1">
      <c r="A5720" s="90"/>
      <c r="B5720" s="90"/>
      <c r="C5720" s="90"/>
      <c r="D5720" s="90"/>
      <c r="E5720" s="18"/>
      <c r="F5720" s="18"/>
      <c r="G5720" s="92"/>
      <c r="H5720" s="18"/>
      <c r="I5720" s="18"/>
      <c r="J5720" s="92"/>
      <c r="K5720" s="92"/>
    </row>
    <row r="5721" spans="1:11" ht="15" customHeight="1">
      <c r="A5721" s="90"/>
      <c r="B5721" s="90"/>
      <c r="C5721" s="90"/>
      <c r="D5721" s="90"/>
      <c r="E5721" s="18"/>
      <c r="F5721" s="92"/>
      <c r="G5721" s="92"/>
      <c r="H5721" s="91"/>
      <c r="I5721" s="92"/>
      <c r="J5721" s="92"/>
      <c r="K5721" s="92"/>
    </row>
    <row r="5722" spans="1:11" ht="15" customHeight="1">
      <c r="A5722" s="90"/>
      <c r="B5722" s="90"/>
      <c r="C5722" s="90"/>
      <c r="D5722" s="90"/>
      <c r="E5722" s="18"/>
      <c r="F5722" s="18"/>
      <c r="G5722" s="92"/>
      <c r="H5722" s="18"/>
      <c r="I5722" s="18"/>
      <c r="J5722" s="92"/>
      <c r="K5722" s="92"/>
    </row>
    <row r="5723" spans="1:11" ht="15" customHeight="1">
      <c r="A5723" s="90"/>
      <c r="B5723" s="90"/>
      <c r="C5723" s="90"/>
      <c r="D5723" s="90"/>
      <c r="E5723" s="18"/>
      <c r="F5723" s="18"/>
      <c r="G5723" s="92"/>
      <c r="H5723" s="18"/>
      <c r="I5723" s="18"/>
      <c r="J5723" s="92"/>
      <c r="K5723" s="92"/>
    </row>
    <row r="5724" spans="1:11" ht="15" customHeight="1">
      <c r="A5724" s="90"/>
      <c r="B5724" s="90"/>
      <c r="C5724" s="90"/>
      <c r="D5724" s="90"/>
      <c r="E5724" s="18"/>
      <c r="F5724" s="18"/>
      <c r="G5724" s="92"/>
      <c r="H5724" s="18"/>
      <c r="I5724" s="18"/>
      <c r="J5724" s="92"/>
      <c r="K5724" s="92"/>
    </row>
    <row r="5725" spans="1:11" ht="15" customHeight="1">
      <c r="A5725" s="90"/>
      <c r="B5725" s="90"/>
      <c r="C5725" s="90"/>
      <c r="D5725" s="90"/>
      <c r="E5725" s="18"/>
      <c r="F5725" s="18"/>
      <c r="G5725" s="92"/>
      <c r="H5725" s="18"/>
      <c r="I5725" s="18"/>
      <c r="J5725" s="92"/>
      <c r="K5725" s="92"/>
    </row>
    <row r="5726" spans="1:11" ht="15" customHeight="1">
      <c r="A5726" s="90"/>
      <c r="B5726" s="90"/>
      <c r="C5726" s="90"/>
      <c r="D5726" s="90"/>
      <c r="E5726" s="18"/>
      <c r="F5726" s="18"/>
      <c r="G5726" s="92"/>
      <c r="H5726" s="18"/>
      <c r="I5726" s="18"/>
      <c r="J5726" s="92"/>
      <c r="K5726" s="92"/>
    </row>
    <row r="5727" spans="1:11" ht="15" customHeight="1">
      <c r="A5727" s="90"/>
      <c r="B5727" s="90"/>
      <c r="C5727" s="90"/>
      <c r="D5727" s="90"/>
      <c r="E5727" s="18"/>
      <c r="F5727" s="18"/>
      <c r="G5727" s="92"/>
      <c r="H5727" s="18"/>
      <c r="I5727" s="18"/>
      <c r="J5727" s="92"/>
      <c r="K5727" s="92"/>
    </row>
    <row r="5728" spans="1:11" ht="15" customHeight="1">
      <c r="A5728" s="90"/>
      <c r="B5728" s="90"/>
      <c r="C5728" s="90"/>
      <c r="D5728" s="90"/>
      <c r="E5728" s="18"/>
      <c r="F5728" s="18"/>
      <c r="G5728" s="92"/>
      <c r="H5728" s="18"/>
      <c r="I5728" s="18"/>
      <c r="J5728" s="92"/>
      <c r="K5728" s="92"/>
    </row>
    <row r="5729" spans="1:11" ht="15" customHeight="1">
      <c r="A5729" s="90"/>
      <c r="B5729" s="90"/>
      <c r="C5729" s="90"/>
      <c r="D5729" s="90"/>
      <c r="E5729" s="18"/>
      <c r="F5729" s="18"/>
      <c r="G5729" s="92"/>
      <c r="H5729" s="18"/>
      <c r="I5729" s="18"/>
      <c r="J5729" s="92"/>
      <c r="K5729" s="92"/>
    </row>
    <row r="5730" spans="1:11" ht="15" customHeight="1">
      <c r="A5730" s="90"/>
      <c r="B5730" s="90"/>
      <c r="C5730" s="90"/>
      <c r="D5730" s="90"/>
      <c r="E5730" s="18"/>
      <c r="F5730" s="18"/>
      <c r="G5730" s="92"/>
      <c r="H5730" s="18"/>
      <c r="I5730" s="18"/>
      <c r="J5730" s="92"/>
      <c r="K5730" s="92"/>
    </row>
    <row r="5731" spans="1:11" ht="15" customHeight="1">
      <c r="A5731" s="90"/>
      <c r="B5731" s="90"/>
      <c r="C5731" s="90"/>
      <c r="D5731" s="90"/>
      <c r="E5731" s="18"/>
      <c r="F5731" s="18"/>
      <c r="G5731" s="92"/>
      <c r="H5731" s="18"/>
      <c r="I5731" s="18"/>
      <c r="J5731" s="92"/>
      <c r="K5731" s="92"/>
    </row>
    <row r="5732" spans="1:11" ht="15" customHeight="1">
      <c r="A5732" s="90"/>
      <c r="B5732" s="90"/>
      <c r="C5732" s="90"/>
      <c r="D5732" s="90"/>
      <c r="E5732" s="18"/>
      <c r="F5732" s="18"/>
      <c r="G5732" s="92"/>
      <c r="H5732" s="18"/>
      <c r="I5732" s="18"/>
      <c r="J5732" s="92"/>
      <c r="K5732" s="92"/>
    </row>
    <row r="5733" spans="1:11" ht="15" customHeight="1">
      <c r="A5733" s="90"/>
      <c r="B5733" s="90"/>
      <c r="C5733" s="90"/>
      <c r="D5733" s="90"/>
      <c r="E5733" s="18"/>
      <c r="F5733" s="18"/>
      <c r="G5733" s="92"/>
      <c r="H5733" s="18"/>
      <c r="I5733" s="18"/>
      <c r="J5733" s="92"/>
      <c r="K5733" s="92"/>
    </row>
    <row r="5734" spans="1:11" ht="15" customHeight="1">
      <c r="A5734" s="90"/>
      <c r="B5734" s="90"/>
      <c r="C5734" s="90"/>
      <c r="D5734" s="90"/>
      <c r="E5734" s="18"/>
      <c r="F5734" s="92"/>
      <c r="G5734" s="92"/>
      <c r="H5734" s="91"/>
      <c r="I5734" s="92"/>
      <c r="J5734" s="92"/>
      <c r="K5734" s="92"/>
    </row>
    <row r="5735" spans="1:11" ht="15" customHeight="1">
      <c r="A5735" s="90"/>
      <c r="B5735" s="90"/>
      <c r="C5735" s="90"/>
      <c r="D5735" s="90"/>
      <c r="E5735" s="18"/>
      <c r="F5735" s="18"/>
      <c r="G5735" s="92"/>
      <c r="H5735" s="18"/>
      <c r="I5735" s="18"/>
      <c r="J5735" s="92"/>
      <c r="K5735" s="92"/>
    </row>
    <row r="5736" spans="1:11" ht="15" customHeight="1">
      <c r="A5736" s="90"/>
      <c r="B5736" s="90"/>
      <c r="C5736" s="90"/>
      <c r="D5736" s="90"/>
      <c r="E5736" s="18"/>
      <c r="F5736" s="18"/>
      <c r="G5736" s="92"/>
      <c r="H5736" s="18"/>
      <c r="I5736" s="18"/>
      <c r="J5736" s="92"/>
      <c r="K5736" s="92"/>
    </row>
    <row r="5737" spans="1:11" ht="15" customHeight="1">
      <c r="A5737" s="90"/>
      <c r="B5737" s="90"/>
      <c r="C5737" s="90"/>
      <c r="D5737" s="90"/>
      <c r="E5737" s="18"/>
      <c r="F5737" s="18"/>
      <c r="G5737" s="92"/>
      <c r="H5737" s="18"/>
      <c r="I5737" s="18"/>
      <c r="J5737" s="92"/>
      <c r="K5737" s="92"/>
    </row>
    <row r="5738" spans="1:11" ht="15" customHeight="1">
      <c r="A5738" s="90"/>
      <c r="B5738" s="90"/>
      <c r="C5738" s="90"/>
      <c r="D5738" s="90"/>
      <c r="E5738" s="18"/>
      <c r="F5738" s="18"/>
      <c r="G5738" s="92"/>
      <c r="H5738" s="18"/>
      <c r="I5738" s="18"/>
      <c r="J5738" s="92"/>
      <c r="K5738" s="92"/>
    </row>
    <row r="5739" spans="1:11" ht="15" customHeight="1">
      <c r="A5739" s="90"/>
      <c r="B5739" s="90"/>
      <c r="C5739" s="90"/>
      <c r="D5739" s="90"/>
      <c r="E5739" s="18"/>
      <c r="F5739" s="18"/>
      <c r="G5739" s="92"/>
      <c r="H5739" s="18"/>
      <c r="I5739" s="18"/>
      <c r="J5739" s="92"/>
      <c r="K5739" s="92"/>
    </row>
    <row r="5740" spans="1:11" ht="15" customHeight="1">
      <c r="A5740" s="90"/>
      <c r="B5740" s="90"/>
      <c r="C5740" s="90"/>
      <c r="D5740" s="90"/>
      <c r="E5740" s="18"/>
      <c r="F5740" s="18"/>
      <c r="G5740" s="92"/>
      <c r="H5740" s="18"/>
      <c r="I5740" s="18"/>
      <c r="J5740" s="92"/>
      <c r="K5740" s="92"/>
    </row>
    <row r="5741" spans="1:11" ht="15" customHeight="1">
      <c r="A5741" s="90"/>
      <c r="B5741" s="90"/>
      <c r="C5741" s="90"/>
      <c r="D5741" s="90"/>
      <c r="E5741" s="18"/>
      <c r="F5741" s="18"/>
      <c r="G5741" s="92"/>
      <c r="H5741" s="18"/>
      <c r="I5741" s="18"/>
      <c r="J5741" s="92"/>
      <c r="K5741" s="92"/>
    </row>
    <row r="5742" spans="1:11" ht="15" customHeight="1">
      <c r="A5742" s="90"/>
      <c r="B5742" s="90"/>
      <c r="C5742" s="90"/>
      <c r="D5742" s="90"/>
      <c r="E5742" s="18"/>
      <c r="F5742" s="18"/>
      <c r="G5742" s="92"/>
      <c r="H5742" s="18"/>
      <c r="I5742" s="18"/>
      <c r="J5742" s="92"/>
      <c r="K5742" s="92"/>
    </row>
    <row r="5743" spans="1:11" ht="15" customHeight="1">
      <c r="A5743" s="90"/>
      <c r="B5743" s="90"/>
      <c r="C5743" s="90"/>
      <c r="D5743" s="90"/>
      <c r="E5743" s="18"/>
      <c r="F5743" s="18"/>
      <c r="G5743" s="92"/>
      <c r="H5743" s="18"/>
      <c r="I5743" s="18"/>
      <c r="J5743" s="92"/>
      <c r="K5743" s="92"/>
    </row>
    <row r="5744" spans="1:11" ht="15" customHeight="1">
      <c r="A5744" s="90"/>
      <c r="B5744" s="90"/>
      <c r="C5744" s="90"/>
      <c r="D5744" s="90"/>
      <c r="E5744" s="18"/>
      <c r="F5744" s="92"/>
      <c r="G5744" s="92"/>
      <c r="H5744" s="91"/>
      <c r="I5744" s="92"/>
      <c r="J5744" s="92"/>
      <c r="K5744" s="92"/>
    </row>
    <row r="5745" spans="1:11" ht="15" customHeight="1">
      <c r="A5745" s="90"/>
      <c r="B5745" s="90"/>
      <c r="C5745" s="90"/>
      <c r="D5745" s="90"/>
      <c r="E5745" s="18"/>
      <c r="F5745" s="18"/>
      <c r="G5745" s="92"/>
      <c r="H5745" s="18"/>
      <c r="I5745" s="18"/>
      <c r="J5745" s="92"/>
      <c r="K5745" s="92"/>
    </row>
    <row r="5746" spans="1:11" ht="15" customHeight="1">
      <c r="A5746" s="90"/>
      <c r="B5746" s="90"/>
      <c r="C5746" s="90"/>
      <c r="D5746" s="90"/>
      <c r="E5746" s="18"/>
      <c r="F5746" s="18"/>
      <c r="G5746" s="92"/>
      <c r="H5746" s="18"/>
      <c r="I5746" s="18"/>
      <c r="J5746" s="92"/>
      <c r="K5746" s="92"/>
    </row>
    <row r="5747" spans="1:11" ht="15" customHeight="1">
      <c r="A5747" s="90"/>
      <c r="B5747" s="90"/>
      <c r="C5747" s="90"/>
      <c r="D5747" s="90"/>
      <c r="E5747" s="18"/>
      <c r="F5747" s="18"/>
      <c r="G5747" s="92"/>
      <c r="H5747" s="18"/>
      <c r="I5747" s="18"/>
      <c r="J5747" s="92"/>
      <c r="K5747" s="92"/>
    </row>
    <row r="5748" spans="1:11" ht="15" customHeight="1">
      <c r="A5748" s="90"/>
      <c r="B5748" s="90"/>
      <c r="C5748" s="90"/>
      <c r="D5748" s="90"/>
      <c r="E5748" s="18"/>
      <c r="F5748" s="18"/>
      <c r="G5748" s="92"/>
      <c r="H5748" s="18"/>
      <c r="I5748" s="18"/>
      <c r="J5748" s="92"/>
      <c r="K5748" s="92"/>
    </row>
    <row r="5749" spans="1:11" ht="15" customHeight="1">
      <c r="A5749" s="90"/>
      <c r="B5749" s="90"/>
      <c r="C5749" s="90"/>
      <c r="D5749" s="90"/>
      <c r="E5749" s="18"/>
      <c r="F5749" s="18"/>
      <c r="G5749" s="92"/>
      <c r="H5749" s="18"/>
      <c r="I5749" s="18"/>
      <c r="J5749" s="92"/>
      <c r="K5749" s="92"/>
    </row>
    <row r="5750" spans="1:11" ht="15" customHeight="1">
      <c r="A5750" s="90"/>
      <c r="B5750" s="90"/>
      <c r="C5750" s="90"/>
      <c r="D5750" s="90"/>
      <c r="E5750" s="18"/>
      <c r="F5750" s="18"/>
      <c r="G5750" s="92"/>
      <c r="H5750" s="18"/>
      <c r="I5750" s="18"/>
      <c r="J5750" s="92"/>
      <c r="K5750" s="92"/>
    </row>
    <row r="5751" spans="1:11" ht="15" customHeight="1">
      <c r="A5751" s="90"/>
      <c r="B5751" s="90"/>
      <c r="C5751" s="90"/>
      <c r="D5751" s="90"/>
      <c r="E5751" s="18"/>
      <c r="F5751" s="18"/>
      <c r="G5751" s="92"/>
      <c r="H5751" s="18"/>
      <c r="I5751" s="18"/>
      <c r="J5751" s="92"/>
      <c r="K5751" s="92"/>
    </row>
    <row r="5752" spans="1:11" ht="15" customHeight="1">
      <c r="A5752" s="90"/>
      <c r="B5752" s="90"/>
      <c r="C5752" s="90"/>
      <c r="D5752" s="90"/>
      <c r="E5752" s="18"/>
      <c r="F5752" s="18"/>
      <c r="G5752" s="92"/>
      <c r="H5752" s="18"/>
      <c r="I5752" s="18"/>
      <c r="J5752" s="92"/>
      <c r="K5752" s="92"/>
    </row>
    <row r="5753" spans="1:11" ht="15" customHeight="1">
      <c r="A5753" s="90"/>
      <c r="B5753" s="90"/>
      <c r="C5753" s="90"/>
      <c r="D5753" s="90"/>
      <c r="E5753" s="18"/>
      <c r="F5753" s="18"/>
      <c r="G5753" s="92"/>
      <c r="H5753" s="18"/>
      <c r="I5753" s="18"/>
      <c r="J5753" s="92"/>
      <c r="K5753" s="92"/>
    </row>
    <row r="5754" spans="1:11" ht="15" customHeight="1">
      <c r="A5754" s="90"/>
      <c r="B5754" s="90"/>
      <c r="C5754" s="90"/>
      <c r="D5754" s="90"/>
      <c r="E5754" s="18"/>
      <c r="F5754" s="18"/>
      <c r="G5754" s="92"/>
      <c r="H5754" s="18"/>
      <c r="I5754" s="18"/>
      <c r="J5754" s="92"/>
      <c r="K5754" s="92"/>
    </row>
    <row r="5755" spans="1:11" ht="15" customHeight="1">
      <c r="A5755" s="90"/>
      <c r="B5755" s="90"/>
      <c r="C5755" s="90"/>
      <c r="D5755" s="90"/>
      <c r="E5755" s="18"/>
      <c r="F5755" s="18"/>
      <c r="G5755" s="92"/>
      <c r="H5755" s="18"/>
      <c r="I5755" s="18"/>
      <c r="J5755" s="92"/>
      <c r="K5755" s="92"/>
    </row>
    <row r="5756" spans="1:11" ht="15" customHeight="1">
      <c r="A5756" s="90"/>
      <c r="B5756" s="90"/>
      <c r="C5756" s="90"/>
      <c r="D5756" s="90"/>
      <c r="E5756" s="18"/>
      <c r="F5756" s="18"/>
      <c r="G5756" s="92"/>
      <c r="H5756" s="18"/>
      <c r="I5756" s="18"/>
      <c r="J5756" s="92"/>
      <c r="K5756" s="92"/>
    </row>
    <row r="5757" spans="1:11" ht="15" customHeight="1">
      <c r="A5757" s="90"/>
      <c r="B5757" s="90"/>
      <c r="C5757" s="90"/>
      <c r="D5757" s="90"/>
      <c r="E5757" s="18"/>
      <c r="F5757" s="92"/>
      <c r="G5757" s="92"/>
      <c r="H5757" s="91"/>
      <c r="I5757" s="92"/>
      <c r="J5757" s="92"/>
      <c r="K5757" s="92"/>
    </row>
    <row r="5758" spans="1:11" ht="15" customHeight="1">
      <c r="A5758" s="90"/>
      <c r="B5758" s="90"/>
      <c r="C5758" s="90"/>
      <c r="D5758" s="90"/>
      <c r="E5758" s="18"/>
      <c r="F5758" s="18"/>
      <c r="G5758" s="92"/>
      <c r="H5758" s="18"/>
      <c r="I5758" s="18"/>
      <c r="J5758" s="92"/>
      <c r="K5758" s="92"/>
    </row>
    <row r="5759" spans="1:11" ht="15" customHeight="1">
      <c r="A5759" s="90"/>
      <c r="B5759" s="90"/>
      <c r="C5759" s="90"/>
      <c r="D5759" s="90"/>
      <c r="E5759" s="18"/>
      <c r="F5759" s="18"/>
      <c r="G5759" s="92"/>
      <c r="H5759" s="18"/>
      <c r="I5759" s="18"/>
      <c r="J5759" s="92"/>
      <c r="K5759" s="92"/>
    </row>
    <row r="5760" spans="1:11" ht="15" customHeight="1">
      <c r="A5760" s="90"/>
      <c r="B5760" s="90"/>
      <c r="C5760" s="90"/>
      <c r="D5760" s="90"/>
      <c r="E5760" s="18"/>
      <c r="F5760" s="18"/>
      <c r="G5760" s="92"/>
      <c r="H5760" s="18"/>
      <c r="I5760" s="18"/>
      <c r="J5760" s="92"/>
      <c r="K5760" s="92"/>
    </row>
    <row r="5761" spans="1:11" ht="15" customHeight="1">
      <c r="A5761" s="90"/>
      <c r="B5761" s="90"/>
      <c r="C5761" s="90"/>
      <c r="D5761" s="90"/>
      <c r="E5761" s="18"/>
      <c r="F5761" s="18"/>
      <c r="G5761" s="92"/>
      <c r="H5761" s="18"/>
      <c r="I5761" s="18"/>
      <c r="J5761" s="92"/>
      <c r="K5761" s="92"/>
    </row>
    <row r="5762" spans="1:11" ht="15" customHeight="1">
      <c r="A5762" s="90"/>
      <c r="B5762" s="90"/>
      <c r="C5762" s="90"/>
      <c r="D5762" s="90"/>
      <c r="E5762" s="18"/>
      <c r="F5762" s="18"/>
      <c r="G5762" s="92"/>
      <c r="H5762" s="18"/>
      <c r="I5762" s="18"/>
      <c r="J5762" s="92"/>
      <c r="K5762" s="92"/>
    </row>
    <row r="5763" spans="1:11" ht="15" customHeight="1">
      <c r="A5763" s="90"/>
      <c r="B5763" s="90"/>
      <c r="C5763" s="90"/>
      <c r="D5763" s="90"/>
      <c r="E5763" s="18"/>
      <c r="F5763" s="18"/>
      <c r="G5763" s="92"/>
      <c r="H5763" s="18"/>
      <c r="I5763" s="18"/>
      <c r="J5763" s="92"/>
      <c r="K5763" s="92"/>
    </row>
    <row r="5764" spans="1:11" ht="15" customHeight="1">
      <c r="A5764" s="90"/>
      <c r="B5764" s="90"/>
      <c r="C5764" s="90"/>
      <c r="D5764" s="90"/>
      <c r="E5764" s="18"/>
      <c r="F5764" s="92"/>
      <c r="G5764" s="92"/>
      <c r="H5764" s="91"/>
      <c r="I5764" s="92"/>
      <c r="J5764" s="92"/>
      <c r="K5764" s="92"/>
    </row>
    <row r="5765" spans="1:11" ht="15" customHeight="1">
      <c r="A5765" s="90"/>
      <c r="B5765" s="90"/>
      <c r="C5765" s="90"/>
      <c r="D5765" s="90"/>
      <c r="E5765" s="18"/>
      <c r="F5765" s="18"/>
      <c r="G5765" s="92"/>
      <c r="H5765" s="18"/>
      <c r="I5765" s="18"/>
      <c r="J5765" s="92"/>
      <c r="K5765" s="92"/>
    </row>
    <row r="5766" spans="1:11" ht="15" customHeight="1">
      <c r="A5766" s="90"/>
      <c r="B5766" s="90"/>
      <c r="C5766" s="90"/>
      <c r="D5766" s="90"/>
      <c r="E5766" s="18"/>
      <c r="F5766" s="18"/>
      <c r="G5766" s="92"/>
      <c r="H5766" s="18"/>
      <c r="I5766" s="18"/>
      <c r="J5766" s="92"/>
      <c r="K5766" s="92"/>
    </row>
    <row r="5767" spans="1:11" ht="15" customHeight="1">
      <c r="A5767" s="90"/>
      <c r="B5767" s="90"/>
      <c r="C5767" s="90"/>
      <c r="D5767" s="90"/>
      <c r="E5767" s="18"/>
      <c r="F5767" s="18"/>
      <c r="G5767" s="92"/>
      <c r="H5767" s="18"/>
      <c r="I5767" s="18"/>
      <c r="J5767" s="92"/>
      <c r="K5767" s="92"/>
    </row>
    <row r="5768" spans="1:11" ht="15" customHeight="1">
      <c r="A5768" s="90"/>
      <c r="B5768" s="90"/>
      <c r="C5768" s="90"/>
      <c r="D5768" s="90"/>
      <c r="E5768" s="18"/>
      <c r="F5768" s="18"/>
      <c r="G5768" s="92"/>
      <c r="H5768" s="18"/>
      <c r="I5768" s="18"/>
      <c r="J5768" s="92"/>
      <c r="K5768" s="92"/>
    </row>
    <row r="5769" spans="1:11" ht="15" customHeight="1">
      <c r="A5769" s="90"/>
      <c r="B5769" s="90"/>
      <c r="C5769" s="90"/>
      <c r="D5769" s="90"/>
      <c r="E5769" s="18"/>
      <c r="F5769" s="18"/>
      <c r="G5769" s="92"/>
      <c r="H5769" s="18"/>
      <c r="I5769" s="18"/>
      <c r="J5769" s="92"/>
      <c r="K5769" s="92"/>
    </row>
    <row r="5770" spans="1:11" ht="15" customHeight="1">
      <c r="A5770" s="90"/>
      <c r="B5770" s="90"/>
      <c r="C5770" s="90"/>
      <c r="D5770" s="90"/>
      <c r="E5770" s="18"/>
      <c r="F5770" s="18"/>
      <c r="G5770" s="92"/>
      <c r="H5770" s="18"/>
      <c r="I5770" s="18"/>
      <c r="J5770" s="92"/>
      <c r="K5770" s="92"/>
    </row>
    <row r="5771" spans="1:11" ht="15" customHeight="1">
      <c r="A5771" s="90"/>
      <c r="B5771" s="90"/>
      <c r="C5771" s="90"/>
      <c r="D5771" s="90"/>
      <c r="E5771" s="18"/>
      <c r="F5771" s="18"/>
      <c r="G5771" s="92"/>
      <c r="H5771" s="18"/>
      <c r="I5771" s="18"/>
      <c r="J5771" s="92"/>
      <c r="K5771" s="92"/>
    </row>
    <row r="5772" spans="1:11" ht="15" customHeight="1">
      <c r="A5772" s="90"/>
      <c r="B5772" s="90"/>
      <c r="C5772" s="90"/>
      <c r="D5772" s="90"/>
      <c r="E5772" s="18"/>
      <c r="F5772" s="18"/>
      <c r="G5772" s="92"/>
      <c r="H5772" s="18"/>
      <c r="I5772" s="18"/>
      <c r="J5772" s="92"/>
      <c r="K5772" s="92"/>
    </row>
    <row r="5773" spans="1:11" ht="15" customHeight="1">
      <c r="A5773" s="90"/>
      <c r="B5773" s="90"/>
      <c r="C5773" s="90"/>
      <c r="D5773" s="90"/>
      <c r="E5773" s="18"/>
      <c r="F5773" s="18"/>
      <c r="G5773" s="92"/>
      <c r="H5773" s="18"/>
      <c r="I5773" s="18"/>
      <c r="J5773" s="92"/>
      <c r="K5773" s="92"/>
    </row>
    <row r="5774" spans="1:11" ht="15" customHeight="1">
      <c r="A5774" s="90"/>
      <c r="B5774" s="90"/>
      <c r="C5774" s="90"/>
      <c r="D5774" s="90"/>
      <c r="E5774" s="18"/>
      <c r="F5774" s="18"/>
      <c r="G5774" s="92"/>
      <c r="H5774" s="18"/>
      <c r="I5774" s="18"/>
      <c r="J5774" s="92"/>
      <c r="K5774" s="92"/>
    </row>
    <row r="5775" spans="1:11" ht="15" customHeight="1">
      <c r="A5775" s="90"/>
      <c r="B5775" s="90"/>
      <c r="C5775" s="90"/>
      <c r="D5775" s="90"/>
      <c r="E5775" s="18"/>
      <c r="F5775" s="18"/>
      <c r="G5775" s="92"/>
      <c r="H5775" s="18"/>
      <c r="I5775" s="18"/>
      <c r="J5775" s="92"/>
      <c r="K5775" s="92"/>
    </row>
    <row r="5776" spans="1:11" ht="15" customHeight="1">
      <c r="A5776" s="90"/>
      <c r="B5776" s="90"/>
      <c r="C5776" s="90"/>
      <c r="D5776" s="90"/>
      <c r="E5776" s="18"/>
      <c r="F5776" s="18"/>
      <c r="G5776" s="92"/>
      <c r="H5776" s="18"/>
      <c r="I5776" s="18"/>
      <c r="J5776" s="92"/>
      <c r="K5776" s="92"/>
    </row>
    <row r="5777" spans="1:11" ht="15" customHeight="1">
      <c r="A5777" s="90"/>
      <c r="B5777" s="90"/>
      <c r="C5777" s="90"/>
      <c r="D5777" s="90"/>
      <c r="E5777" s="18"/>
      <c r="F5777" s="18"/>
      <c r="G5777" s="92"/>
      <c r="H5777" s="18"/>
      <c r="I5777" s="18"/>
      <c r="J5777" s="92"/>
      <c r="K5777" s="92"/>
    </row>
    <row r="5778" spans="1:11" ht="15" customHeight="1">
      <c r="A5778" s="90"/>
      <c r="B5778" s="90"/>
      <c r="C5778" s="90"/>
      <c r="D5778" s="90"/>
      <c r="E5778" s="18"/>
      <c r="F5778" s="18"/>
      <c r="G5778" s="92"/>
      <c r="H5778" s="18"/>
      <c r="I5778" s="18"/>
      <c r="J5778" s="92"/>
      <c r="K5778" s="92"/>
    </row>
    <row r="5779" spans="1:11" ht="15" customHeight="1">
      <c r="A5779" s="90"/>
      <c r="B5779" s="90"/>
      <c r="C5779" s="90"/>
      <c r="D5779" s="90"/>
      <c r="E5779" s="18"/>
      <c r="F5779" s="18"/>
      <c r="G5779" s="92"/>
      <c r="H5779" s="18"/>
      <c r="I5779" s="18"/>
      <c r="J5779" s="92"/>
      <c r="K5779" s="92"/>
    </row>
    <row r="5780" spans="1:11" ht="15" customHeight="1">
      <c r="A5780" s="90"/>
      <c r="B5780" s="90"/>
      <c r="C5780" s="90"/>
      <c r="D5780" s="90"/>
      <c r="E5780" s="18"/>
      <c r="F5780" s="92"/>
      <c r="G5780" s="92"/>
      <c r="H5780" s="91"/>
      <c r="I5780" s="92"/>
      <c r="J5780" s="92"/>
      <c r="K5780" s="92"/>
    </row>
    <row r="5781" spans="1:11" ht="15" customHeight="1">
      <c r="A5781" s="90"/>
      <c r="B5781" s="90"/>
      <c r="C5781" s="90"/>
      <c r="D5781" s="90"/>
      <c r="E5781" s="18"/>
      <c r="F5781" s="18"/>
      <c r="G5781" s="92"/>
      <c r="H5781" s="18"/>
      <c r="I5781" s="18"/>
      <c r="J5781" s="92"/>
      <c r="K5781" s="92"/>
    </row>
    <row r="5782" spans="1:11" ht="15" customHeight="1">
      <c r="A5782" s="90"/>
      <c r="B5782" s="90"/>
      <c r="C5782" s="90"/>
      <c r="D5782" s="90"/>
      <c r="E5782" s="18"/>
      <c r="F5782" s="18"/>
      <c r="G5782" s="92"/>
      <c r="H5782" s="18"/>
      <c r="I5782" s="18"/>
      <c r="J5782" s="92"/>
      <c r="K5782" s="92"/>
    </row>
    <row r="5783" spans="1:11" ht="15" customHeight="1">
      <c r="A5783" s="90"/>
      <c r="B5783" s="90"/>
      <c r="C5783" s="90"/>
      <c r="D5783" s="90"/>
      <c r="E5783" s="18"/>
      <c r="F5783" s="18"/>
      <c r="G5783" s="92"/>
      <c r="H5783" s="18"/>
      <c r="I5783" s="18"/>
      <c r="J5783" s="92"/>
      <c r="K5783" s="92"/>
    </row>
    <row r="5784" spans="1:11" ht="15" customHeight="1">
      <c r="A5784" s="90"/>
      <c r="B5784" s="90"/>
      <c r="C5784" s="90"/>
      <c r="D5784" s="90"/>
      <c r="E5784" s="18"/>
      <c r="F5784" s="18"/>
      <c r="G5784" s="92"/>
      <c r="H5784" s="18"/>
      <c r="I5784" s="18"/>
      <c r="J5784" s="92"/>
      <c r="K5784" s="92"/>
    </row>
    <row r="5785" spans="1:11" ht="15" customHeight="1">
      <c r="A5785" s="90"/>
      <c r="B5785" s="90"/>
      <c r="C5785" s="90"/>
      <c r="D5785" s="90"/>
      <c r="E5785" s="18"/>
      <c r="F5785" s="18"/>
      <c r="G5785" s="92"/>
      <c r="H5785" s="18"/>
      <c r="I5785" s="18"/>
      <c r="J5785" s="92"/>
      <c r="K5785" s="92"/>
    </row>
    <row r="5786" spans="1:11" ht="15" customHeight="1">
      <c r="A5786" s="90"/>
      <c r="B5786" s="90"/>
      <c r="C5786" s="90"/>
      <c r="D5786" s="90"/>
      <c r="E5786" s="18"/>
      <c r="F5786" s="18"/>
      <c r="G5786" s="92"/>
      <c r="H5786" s="18"/>
      <c r="I5786" s="18"/>
      <c r="J5786" s="92"/>
      <c r="K5786" s="92"/>
    </row>
    <row r="5787" spans="1:11" ht="15" customHeight="1">
      <c r="A5787" s="90"/>
      <c r="B5787" s="90"/>
      <c r="C5787" s="90"/>
      <c r="D5787" s="90"/>
      <c r="E5787" s="18"/>
      <c r="F5787" s="18"/>
      <c r="G5787" s="92"/>
      <c r="H5787" s="18"/>
      <c r="I5787" s="18"/>
      <c r="J5787" s="92"/>
      <c r="K5787" s="92"/>
    </row>
    <row r="5788" spans="1:11" ht="15" customHeight="1">
      <c r="A5788" s="90"/>
      <c r="B5788" s="90"/>
      <c r="C5788" s="90"/>
      <c r="D5788" s="90"/>
      <c r="E5788" s="18"/>
      <c r="F5788" s="18"/>
      <c r="G5788" s="92"/>
      <c r="H5788" s="18"/>
      <c r="I5788" s="18"/>
      <c r="J5788" s="92"/>
      <c r="K5788" s="92"/>
    </row>
    <row r="5789" spans="1:11" ht="15" customHeight="1">
      <c r="A5789" s="90"/>
      <c r="B5789" s="90"/>
      <c r="C5789" s="90"/>
      <c r="D5789" s="90"/>
      <c r="E5789" s="18"/>
      <c r="F5789" s="18"/>
      <c r="G5789" s="92"/>
      <c r="H5789" s="18"/>
      <c r="I5789" s="18"/>
      <c r="J5789" s="92"/>
      <c r="K5789" s="92"/>
    </row>
    <row r="5790" spans="1:11" ht="15" customHeight="1">
      <c r="A5790" s="90"/>
      <c r="B5790" s="90"/>
      <c r="C5790" s="90"/>
      <c r="D5790" s="90"/>
      <c r="E5790" s="18"/>
      <c r="F5790" s="18"/>
      <c r="G5790" s="92"/>
      <c r="H5790" s="18"/>
      <c r="I5790" s="18"/>
      <c r="J5790" s="92"/>
      <c r="K5790" s="92"/>
    </row>
    <row r="5791" spans="1:11" ht="15" customHeight="1">
      <c r="A5791" s="90"/>
      <c r="B5791" s="90"/>
      <c r="C5791" s="90"/>
      <c r="D5791" s="90"/>
      <c r="E5791" s="18"/>
      <c r="F5791" s="18"/>
      <c r="G5791" s="92"/>
      <c r="H5791" s="18"/>
      <c r="I5791" s="18"/>
      <c r="J5791" s="92"/>
      <c r="K5791" s="92"/>
    </row>
    <row r="5792" spans="1:11" ht="15" customHeight="1">
      <c r="A5792" s="90"/>
      <c r="B5792" s="90"/>
      <c r="C5792" s="90"/>
      <c r="D5792" s="90"/>
      <c r="E5792" s="18"/>
      <c r="F5792" s="18"/>
      <c r="G5792" s="92"/>
      <c r="H5792" s="18"/>
      <c r="I5792" s="18"/>
      <c r="J5792" s="92"/>
      <c r="K5792" s="92"/>
    </row>
    <row r="5793" spans="1:11" ht="15" customHeight="1">
      <c r="A5793" s="90"/>
      <c r="B5793" s="90"/>
      <c r="C5793" s="90"/>
      <c r="D5793" s="90"/>
      <c r="E5793" s="18"/>
      <c r="F5793" s="18"/>
      <c r="G5793" s="92"/>
      <c r="H5793" s="18"/>
      <c r="I5793" s="18"/>
      <c r="J5793" s="92"/>
      <c r="K5793" s="92"/>
    </row>
    <row r="5794" spans="1:11" ht="15" customHeight="1">
      <c r="A5794" s="90"/>
      <c r="B5794" s="90"/>
      <c r="C5794" s="90"/>
      <c r="D5794" s="90"/>
      <c r="E5794" s="18"/>
      <c r="F5794" s="18"/>
      <c r="G5794" s="92"/>
      <c r="H5794" s="18"/>
      <c r="I5794" s="18"/>
      <c r="J5794" s="92"/>
      <c r="K5794" s="92"/>
    </row>
    <row r="5795" spans="1:11" ht="15" customHeight="1">
      <c r="A5795" s="90"/>
      <c r="B5795" s="90"/>
      <c r="C5795" s="90"/>
      <c r="D5795" s="90"/>
      <c r="E5795" s="18"/>
      <c r="F5795" s="18"/>
      <c r="G5795" s="92"/>
      <c r="H5795" s="18"/>
      <c r="I5795" s="18"/>
      <c r="J5795" s="92"/>
      <c r="K5795" s="92"/>
    </row>
    <row r="5796" spans="1:11" ht="15" customHeight="1">
      <c r="A5796" s="90"/>
      <c r="B5796" s="90"/>
      <c r="C5796" s="90"/>
      <c r="D5796" s="90"/>
      <c r="E5796" s="18"/>
      <c r="F5796" s="92"/>
      <c r="G5796" s="92"/>
      <c r="H5796" s="91"/>
      <c r="I5796" s="92"/>
      <c r="J5796" s="92"/>
      <c r="K5796" s="92"/>
    </row>
    <row r="5797" spans="1:11" ht="15" customHeight="1">
      <c r="A5797" s="90"/>
      <c r="B5797" s="90"/>
      <c r="C5797" s="90"/>
      <c r="D5797" s="90"/>
      <c r="E5797" s="18"/>
      <c r="F5797" s="18"/>
      <c r="G5797" s="92"/>
      <c r="H5797" s="18"/>
      <c r="I5797" s="18"/>
      <c r="J5797" s="92"/>
      <c r="K5797" s="92"/>
    </row>
    <row r="5798" spans="1:11" ht="15" customHeight="1">
      <c r="A5798" s="90"/>
      <c r="B5798" s="90"/>
      <c r="C5798" s="90"/>
      <c r="D5798" s="90"/>
      <c r="E5798" s="18"/>
      <c r="F5798" s="18"/>
      <c r="G5798" s="92"/>
      <c r="H5798" s="18"/>
      <c r="I5798" s="18"/>
      <c r="J5798" s="92"/>
      <c r="K5798" s="92"/>
    </row>
    <row r="5799" spans="1:11" ht="15" customHeight="1">
      <c r="A5799" s="90"/>
      <c r="B5799" s="90"/>
      <c r="C5799" s="90"/>
      <c r="D5799" s="90"/>
      <c r="E5799" s="18"/>
      <c r="F5799" s="18"/>
      <c r="G5799" s="92"/>
      <c r="H5799" s="18"/>
      <c r="I5799" s="18"/>
      <c r="J5799" s="92"/>
      <c r="K5799" s="92"/>
    </row>
    <row r="5800" spans="1:11" ht="15" customHeight="1">
      <c r="A5800" s="90"/>
      <c r="B5800" s="90"/>
      <c r="C5800" s="90"/>
      <c r="D5800" s="90"/>
      <c r="E5800" s="18"/>
      <c r="F5800" s="18"/>
      <c r="G5800" s="92"/>
      <c r="H5800" s="18"/>
      <c r="I5800" s="18"/>
      <c r="J5800" s="92"/>
      <c r="K5800" s="92"/>
    </row>
    <row r="5801" spans="1:11" ht="15" customHeight="1">
      <c r="A5801" s="90"/>
      <c r="B5801" s="90"/>
      <c r="C5801" s="90"/>
      <c r="D5801" s="90"/>
      <c r="E5801" s="18"/>
      <c r="F5801" s="18"/>
      <c r="G5801" s="92"/>
      <c r="H5801" s="18"/>
      <c r="I5801" s="18"/>
      <c r="J5801" s="92"/>
      <c r="K5801" s="92"/>
    </row>
    <row r="5802" spans="1:11" ht="15" customHeight="1">
      <c r="A5802" s="90"/>
      <c r="B5802" s="90"/>
      <c r="C5802" s="90"/>
      <c r="D5802" s="90"/>
      <c r="E5802" s="18"/>
      <c r="F5802" s="18"/>
      <c r="G5802" s="92"/>
      <c r="H5802" s="18"/>
      <c r="I5802" s="18"/>
      <c r="J5802" s="92"/>
      <c r="K5802" s="92"/>
    </row>
    <row r="5803" spans="1:11" ht="15" customHeight="1">
      <c r="A5803" s="90"/>
      <c r="B5803" s="90"/>
      <c r="C5803" s="90"/>
      <c r="D5803" s="90"/>
      <c r="E5803" s="18"/>
      <c r="F5803" s="18"/>
      <c r="G5803" s="92"/>
      <c r="H5803" s="18"/>
      <c r="I5803" s="18"/>
      <c r="J5803" s="92"/>
      <c r="K5803" s="92"/>
    </row>
    <row r="5804" spans="1:11" ht="15" customHeight="1">
      <c r="A5804" s="90"/>
      <c r="B5804" s="90"/>
      <c r="C5804" s="90"/>
      <c r="D5804" s="90"/>
      <c r="E5804" s="18"/>
      <c r="F5804" s="18"/>
      <c r="G5804" s="92"/>
      <c r="H5804" s="18"/>
      <c r="I5804" s="18"/>
      <c r="J5804" s="92"/>
      <c r="K5804" s="92"/>
    </row>
    <row r="5805" spans="1:11" ht="15" customHeight="1">
      <c r="A5805" s="90"/>
      <c r="B5805" s="90"/>
      <c r="C5805" s="90"/>
      <c r="D5805" s="90"/>
      <c r="E5805" s="18"/>
      <c r="F5805" s="18"/>
      <c r="G5805" s="92"/>
      <c r="H5805" s="18"/>
      <c r="I5805" s="18"/>
      <c r="J5805" s="92"/>
      <c r="K5805" s="92"/>
    </row>
    <row r="5806" spans="1:11" ht="15" customHeight="1">
      <c r="A5806" s="90"/>
      <c r="B5806" s="90"/>
      <c r="C5806" s="90"/>
      <c r="D5806" s="90"/>
      <c r="E5806" s="18"/>
      <c r="F5806" s="18"/>
      <c r="G5806" s="92"/>
      <c r="H5806" s="18"/>
      <c r="I5806" s="18"/>
      <c r="J5806" s="92"/>
      <c r="K5806" s="92"/>
    </row>
    <row r="5807" spans="1:11" ht="15" customHeight="1">
      <c r="A5807" s="90"/>
      <c r="B5807" s="90"/>
      <c r="C5807" s="90"/>
      <c r="D5807" s="90"/>
      <c r="E5807" s="18"/>
      <c r="F5807" s="18"/>
      <c r="G5807" s="92"/>
      <c r="H5807" s="18"/>
      <c r="I5807" s="18"/>
      <c r="J5807" s="92"/>
      <c r="K5807" s="92"/>
    </row>
    <row r="5808" spans="1:11" ht="15" customHeight="1">
      <c r="A5808" s="90"/>
      <c r="B5808" s="90"/>
      <c r="C5808" s="90"/>
      <c r="D5808" s="90"/>
      <c r="E5808" s="18"/>
      <c r="F5808" s="18"/>
      <c r="G5808" s="92"/>
      <c r="H5808" s="18"/>
      <c r="I5808" s="18"/>
      <c r="J5808" s="92"/>
      <c r="K5808" s="92"/>
    </row>
    <row r="5809" spans="1:11" ht="15" customHeight="1">
      <c r="A5809" s="90"/>
      <c r="B5809" s="90"/>
      <c r="C5809" s="90"/>
      <c r="D5809" s="90"/>
      <c r="E5809" s="18"/>
      <c r="F5809" s="18"/>
      <c r="G5809" s="92"/>
      <c r="H5809" s="18"/>
      <c r="I5809" s="18"/>
      <c r="J5809" s="92"/>
      <c r="K5809" s="92"/>
    </row>
    <row r="5810" spans="1:11" ht="15" customHeight="1">
      <c r="A5810" s="90"/>
      <c r="B5810" s="90"/>
      <c r="C5810" s="90"/>
      <c r="D5810" s="90"/>
      <c r="E5810" s="18"/>
      <c r="F5810" s="18"/>
      <c r="G5810" s="92"/>
      <c r="H5810" s="18"/>
      <c r="I5810" s="18"/>
      <c r="J5810" s="92"/>
      <c r="K5810" s="92"/>
    </row>
    <row r="5811" spans="1:11" ht="15" customHeight="1">
      <c r="A5811" s="90"/>
      <c r="B5811" s="90"/>
      <c r="C5811" s="90"/>
      <c r="D5811" s="90"/>
      <c r="E5811" s="18"/>
      <c r="F5811" s="18"/>
      <c r="G5811" s="92"/>
      <c r="H5811" s="18"/>
      <c r="I5811" s="18"/>
      <c r="J5811" s="92"/>
      <c r="K5811" s="92"/>
    </row>
    <row r="5812" spans="1:11" ht="15" customHeight="1">
      <c r="A5812" s="90"/>
      <c r="B5812" s="90"/>
      <c r="C5812" s="90"/>
      <c r="D5812" s="90"/>
      <c r="E5812" s="18"/>
      <c r="F5812" s="92"/>
      <c r="G5812" s="92"/>
      <c r="H5812" s="91"/>
      <c r="I5812" s="92"/>
      <c r="J5812" s="92"/>
      <c r="K5812" s="92"/>
    </row>
    <row r="5813" spans="1:11" ht="15" customHeight="1">
      <c r="A5813" s="90"/>
      <c r="B5813" s="90"/>
      <c r="C5813" s="90"/>
      <c r="D5813" s="90"/>
      <c r="E5813" s="18"/>
      <c r="F5813" s="18"/>
      <c r="G5813" s="92"/>
      <c r="H5813" s="18"/>
      <c r="I5813" s="18"/>
      <c r="J5813" s="92"/>
      <c r="K5813" s="92"/>
    </row>
    <row r="5814" spans="1:11" ht="15" customHeight="1">
      <c r="A5814" s="90"/>
      <c r="B5814" s="90"/>
      <c r="C5814" s="90"/>
      <c r="D5814" s="90"/>
      <c r="E5814" s="18"/>
      <c r="F5814" s="18"/>
      <c r="G5814" s="92"/>
      <c r="H5814" s="18"/>
      <c r="I5814" s="18"/>
      <c r="J5814" s="92"/>
      <c r="K5814" s="92"/>
    </row>
    <row r="5815" spans="1:11" ht="15" customHeight="1">
      <c r="A5815" s="90"/>
      <c r="B5815" s="90"/>
      <c r="C5815" s="90"/>
      <c r="D5815" s="90"/>
      <c r="E5815" s="18"/>
      <c r="F5815" s="18"/>
      <c r="G5815" s="92"/>
      <c r="H5815" s="18"/>
      <c r="I5815" s="18"/>
      <c r="J5815" s="92"/>
      <c r="K5815" s="92"/>
    </row>
    <row r="5816" spans="1:11" ht="15" customHeight="1">
      <c r="A5816" s="90"/>
      <c r="B5816" s="90"/>
      <c r="C5816" s="90"/>
      <c r="D5816" s="90"/>
      <c r="E5816" s="18"/>
      <c r="F5816" s="18"/>
      <c r="G5816" s="92"/>
      <c r="H5816" s="18"/>
      <c r="I5816" s="18"/>
      <c r="J5816" s="92"/>
      <c r="K5816" s="92"/>
    </row>
    <row r="5817" spans="1:11" ht="15" customHeight="1">
      <c r="A5817" s="90"/>
      <c r="B5817" s="90"/>
      <c r="C5817" s="90"/>
      <c r="D5817" s="90"/>
      <c r="E5817" s="18"/>
      <c r="F5817" s="18"/>
      <c r="G5817" s="92"/>
      <c r="H5817" s="18"/>
      <c r="I5817" s="18"/>
      <c r="J5817" s="92"/>
      <c r="K5817" s="92"/>
    </row>
    <row r="5818" spans="1:11" ht="15" customHeight="1">
      <c r="A5818" s="90"/>
      <c r="B5818" s="90"/>
      <c r="C5818" s="90"/>
      <c r="D5818" s="90"/>
      <c r="E5818" s="18"/>
      <c r="F5818" s="18"/>
      <c r="G5818" s="92"/>
      <c r="H5818" s="18"/>
      <c r="I5818" s="18"/>
      <c r="J5818" s="92"/>
      <c r="K5818" s="92"/>
    </row>
    <row r="5819" spans="1:11" ht="15" customHeight="1">
      <c r="A5819" s="90"/>
      <c r="B5819" s="90"/>
      <c r="C5819" s="90"/>
      <c r="D5819" s="90"/>
      <c r="E5819" s="18"/>
      <c r="F5819" s="18"/>
      <c r="G5819" s="92"/>
      <c r="H5819" s="18"/>
      <c r="I5819" s="18"/>
      <c r="J5819" s="92"/>
      <c r="K5819" s="92"/>
    </row>
    <row r="5820" spans="1:11" ht="15" customHeight="1">
      <c r="A5820" s="90"/>
      <c r="B5820" s="90"/>
      <c r="C5820" s="90"/>
      <c r="D5820" s="90"/>
      <c r="E5820" s="18"/>
      <c r="F5820" s="18"/>
      <c r="G5820" s="92"/>
      <c r="H5820" s="18"/>
      <c r="I5820" s="18"/>
      <c r="J5820" s="92"/>
      <c r="K5820" s="92"/>
    </row>
    <row r="5821" spans="1:11" ht="15" customHeight="1">
      <c r="A5821" s="90"/>
      <c r="B5821" s="90"/>
      <c r="C5821" s="90"/>
      <c r="D5821" s="90"/>
      <c r="E5821" s="18"/>
      <c r="F5821" s="18"/>
      <c r="G5821" s="92"/>
      <c r="H5821" s="18"/>
      <c r="I5821" s="18"/>
      <c r="J5821" s="92"/>
      <c r="K5821" s="92"/>
    </row>
    <row r="5822" spans="1:11" ht="15" customHeight="1">
      <c r="A5822" s="90"/>
      <c r="B5822" s="90"/>
      <c r="C5822" s="90"/>
      <c r="D5822" s="90"/>
      <c r="E5822" s="18"/>
      <c r="F5822" s="18"/>
      <c r="G5822" s="92"/>
      <c r="H5822" s="18"/>
      <c r="I5822" s="18"/>
      <c r="J5822" s="92"/>
      <c r="K5822" s="92"/>
    </row>
    <row r="5823" spans="1:11" ht="15" customHeight="1">
      <c r="A5823" s="90"/>
      <c r="B5823" s="90"/>
      <c r="C5823" s="90"/>
      <c r="D5823" s="90"/>
      <c r="E5823" s="18"/>
      <c r="F5823" s="18"/>
      <c r="G5823" s="92"/>
      <c r="H5823" s="18"/>
      <c r="I5823" s="18"/>
      <c r="J5823" s="92"/>
      <c r="K5823" s="92"/>
    </row>
    <row r="5824" spans="1:11" ht="15" customHeight="1">
      <c r="A5824" s="90"/>
      <c r="B5824" s="90"/>
      <c r="C5824" s="90"/>
      <c r="D5824" s="90"/>
      <c r="E5824" s="18"/>
      <c r="F5824" s="18"/>
      <c r="G5824" s="92"/>
      <c r="H5824" s="18"/>
      <c r="I5824" s="18"/>
      <c r="J5824" s="92"/>
      <c r="K5824" s="92"/>
    </row>
    <row r="5825" spans="1:11" ht="15" customHeight="1">
      <c r="A5825" s="90"/>
      <c r="B5825" s="90"/>
      <c r="C5825" s="90"/>
      <c r="D5825" s="90"/>
      <c r="E5825" s="18"/>
      <c r="F5825" s="18"/>
      <c r="G5825" s="92"/>
      <c r="H5825" s="18"/>
      <c r="I5825" s="18"/>
      <c r="J5825" s="92"/>
      <c r="K5825" s="92"/>
    </row>
    <row r="5826" spans="1:11" ht="15" customHeight="1">
      <c r="A5826" s="90"/>
      <c r="B5826" s="90"/>
      <c r="C5826" s="90"/>
      <c r="D5826" s="90"/>
      <c r="E5826" s="18"/>
      <c r="F5826" s="92"/>
      <c r="G5826" s="92"/>
      <c r="H5826" s="91"/>
      <c r="I5826" s="92"/>
      <c r="J5826" s="92"/>
      <c r="K5826" s="92"/>
    </row>
    <row r="5827" spans="1:11" ht="15" customHeight="1">
      <c r="A5827" s="90"/>
      <c r="B5827" s="90"/>
      <c r="C5827" s="90"/>
      <c r="D5827" s="90"/>
      <c r="E5827" s="18"/>
      <c r="F5827" s="18"/>
      <c r="G5827" s="92"/>
      <c r="H5827" s="18"/>
      <c r="I5827" s="18"/>
      <c r="J5827" s="92"/>
      <c r="K5827" s="92"/>
    </row>
    <row r="5828" spans="1:11" ht="15" customHeight="1">
      <c r="A5828" s="90"/>
      <c r="B5828" s="90"/>
      <c r="C5828" s="90"/>
      <c r="D5828" s="90"/>
      <c r="E5828" s="18"/>
      <c r="F5828" s="18"/>
      <c r="G5828" s="92"/>
      <c r="H5828" s="18"/>
      <c r="I5828" s="18"/>
      <c r="J5828" s="92"/>
      <c r="K5828" s="92"/>
    </row>
    <row r="5829" spans="1:11" ht="15" customHeight="1">
      <c r="A5829" s="90"/>
      <c r="B5829" s="90"/>
      <c r="C5829" s="90"/>
      <c r="D5829" s="90"/>
      <c r="E5829" s="18"/>
      <c r="F5829" s="18"/>
      <c r="G5829" s="92"/>
      <c r="H5829" s="18"/>
      <c r="I5829" s="18"/>
      <c r="J5829" s="92"/>
      <c r="K5829" s="92"/>
    </row>
    <row r="5830" spans="1:11" ht="15" customHeight="1">
      <c r="A5830" s="90"/>
      <c r="B5830" s="90"/>
      <c r="C5830" s="90"/>
      <c r="D5830" s="90"/>
      <c r="E5830" s="18"/>
      <c r="F5830" s="18"/>
      <c r="G5830" s="92"/>
      <c r="H5830" s="18"/>
      <c r="I5830" s="18"/>
      <c r="J5830" s="92"/>
      <c r="K5830" s="92"/>
    </row>
    <row r="5831" spans="1:11" ht="15" customHeight="1">
      <c r="A5831" s="90"/>
      <c r="B5831" s="90"/>
      <c r="C5831" s="90"/>
      <c r="D5831" s="90"/>
      <c r="E5831" s="18"/>
      <c r="F5831" s="18"/>
      <c r="G5831" s="92"/>
      <c r="H5831" s="18"/>
      <c r="I5831" s="18"/>
      <c r="J5831" s="92"/>
      <c r="K5831" s="92"/>
    </row>
    <row r="5832" spans="1:11" ht="15" customHeight="1">
      <c r="A5832" s="90"/>
      <c r="B5832" s="90"/>
      <c r="C5832" s="90"/>
      <c r="D5832" s="90"/>
      <c r="E5832" s="18"/>
      <c r="F5832" s="18"/>
      <c r="G5832" s="92"/>
      <c r="H5832" s="18"/>
      <c r="I5832" s="18"/>
      <c r="J5832" s="92"/>
      <c r="K5832" s="92"/>
    </row>
    <row r="5833" spans="1:11" ht="15" customHeight="1">
      <c r="A5833" s="90"/>
      <c r="B5833" s="90"/>
      <c r="C5833" s="90"/>
      <c r="D5833" s="90"/>
      <c r="E5833" s="18"/>
      <c r="F5833" s="18"/>
      <c r="G5833" s="92"/>
      <c r="H5833" s="18"/>
      <c r="I5833" s="18"/>
      <c r="J5833" s="92"/>
      <c r="K5833" s="92"/>
    </row>
    <row r="5834" spans="1:11" ht="15" customHeight="1">
      <c r="A5834" s="90"/>
      <c r="B5834" s="90"/>
      <c r="C5834" s="90"/>
      <c r="D5834" s="90"/>
      <c r="E5834" s="18"/>
      <c r="F5834" s="18"/>
      <c r="G5834" s="92"/>
      <c r="H5834" s="18"/>
      <c r="I5834" s="18"/>
      <c r="J5834" s="92"/>
      <c r="K5834" s="92"/>
    </row>
    <row r="5835" spans="1:11" ht="15" customHeight="1">
      <c r="A5835" s="90"/>
      <c r="B5835" s="90"/>
      <c r="C5835" s="90"/>
      <c r="D5835" s="90"/>
      <c r="E5835" s="18"/>
      <c r="F5835" s="18"/>
      <c r="G5835" s="92"/>
      <c r="H5835" s="18"/>
      <c r="I5835" s="18"/>
      <c r="J5835" s="92"/>
      <c r="K5835" s="92"/>
    </row>
    <row r="5836" spans="1:11" ht="15" customHeight="1">
      <c r="A5836" s="90"/>
      <c r="B5836" s="90"/>
      <c r="C5836" s="90"/>
      <c r="D5836" s="90"/>
      <c r="E5836" s="18"/>
      <c r="F5836" s="18"/>
      <c r="G5836" s="92"/>
      <c r="H5836" s="18"/>
      <c r="I5836" s="18"/>
      <c r="J5836" s="92"/>
      <c r="K5836" s="92"/>
    </row>
    <row r="5837" spans="1:11" ht="15" customHeight="1">
      <c r="A5837" s="90"/>
      <c r="B5837" s="90"/>
      <c r="C5837" s="90"/>
      <c r="D5837" s="90"/>
      <c r="E5837" s="18"/>
      <c r="F5837" s="18"/>
      <c r="G5837" s="92"/>
      <c r="H5837" s="18"/>
      <c r="I5837" s="18"/>
      <c r="J5837" s="92"/>
      <c r="K5837" s="92"/>
    </row>
    <row r="5838" spans="1:11" ht="15" customHeight="1">
      <c r="A5838" s="90"/>
      <c r="B5838" s="90"/>
      <c r="C5838" s="90"/>
      <c r="D5838" s="90"/>
      <c r="E5838" s="18"/>
      <c r="F5838" s="18"/>
      <c r="G5838" s="92"/>
      <c r="H5838" s="18"/>
      <c r="I5838" s="18"/>
      <c r="J5838" s="92"/>
      <c r="K5838" s="92"/>
    </row>
    <row r="5839" spans="1:11" ht="15" customHeight="1">
      <c r="A5839" s="90"/>
      <c r="B5839" s="90"/>
      <c r="C5839" s="90"/>
      <c r="D5839" s="90"/>
      <c r="E5839" s="18"/>
      <c r="F5839" s="18"/>
      <c r="G5839" s="92"/>
      <c r="H5839" s="18"/>
      <c r="I5839" s="18"/>
      <c r="J5839" s="92"/>
      <c r="K5839" s="92"/>
    </row>
    <row r="5840" spans="1:11" ht="15" customHeight="1">
      <c r="A5840" s="90"/>
      <c r="B5840" s="90"/>
      <c r="C5840" s="90"/>
      <c r="D5840" s="90"/>
      <c r="E5840" s="18"/>
      <c r="F5840" s="92"/>
      <c r="G5840" s="92"/>
      <c r="H5840" s="91"/>
      <c r="I5840" s="92"/>
      <c r="J5840" s="92"/>
      <c r="K5840" s="92"/>
    </row>
    <row r="5841" spans="1:11" ht="15" customHeight="1">
      <c r="A5841" s="90"/>
      <c r="B5841" s="90"/>
      <c r="C5841" s="90"/>
      <c r="D5841" s="90"/>
      <c r="E5841" s="18"/>
      <c r="F5841" s="18"/>
      <c r="G5841" s="92"/>
      <c r="H5841" s="18"/>
      <c r="I5841" s="18"/>
      <c r="J5841" s="92"/>
      <c r="K5841" s="92"/>
    </row>
    <row r="5842" spans="1:11" ht="15" customHeight="1">
      <c r="A5842" s="90"/>
      <c r="B5842" s="90"/>
      <c r="C5842" s="90"/>
      <c r="D5842" s="90"/>
      <c r="E5842" s="18"/>
      <c r="F5842" s="18"/>
      <c r="G5842" s="92"/>
      <c r="H5842" s="18"/>
      <c r="I5842" s="18"/>
      <c r="J5842" s="92"/>
      <c r="K5842" s="92"/>
    </row>
    <row r="5843" spans="1:11" ht="15" customHeight="1">
      <c r="A5843" s="90"/>
      <c r="B5843" s="90"/>
      <c r="C5843" s="90"/>
      <c r="D5843" s="90"/>
      <c r="E5843" s="18"/>
      <c r="F5843" s="18"/>
      <c r="G5843" s="92"/>
      <c r="H5843" s="18"/>
      <c r="I5843" s="18"/>
      <c r="J5843" s="92"/>
      <c r="K5843" s="92"/>
    </row>
    <row r="5844" spans="1:11" ht="15" customHeight="1">
      <c r="A5844" s="90"/>
      <c r="B5844" s="90"/>
      <c r="C5844" s="90"/>
      <c r="D5844" s="90"/>
      <c r="E5844" s="18"/>
      <c r="F5844" s="18"/>
      <c r="G5844" s="92"/>
      <c r="H5844" s="18"/>
      <c r="I5844" s="18"/>
      <c r="J5844" s="92"/>
      <c r="K5844" s="92"/>
    </row>
    <row r="5845" spans="1:11" ht="15" customHeight="1">
      <c r="A5845" s="90"/>
      <c r="B5845" s="90"/>
      <c r="C5845" s="90"/>
      <c r="D5845" s="90"/>
      <c r="E5845" s="18"/>
      <c r="F5845" s="18"/>
      <c r="G5845" s="92"/>
      <c r="H5845" s="18"/>
      <c r="I5845" s="18"/>
      <c r="J5845" s="92"/>
      <c r="K5845" s="92"/>
    </row>
    <row r="5846" spans="1:11" ht="15" customHeight="1">
      <c r="A5846" s="90"/>
      <c r="B5846" s="90"/>
      <c r="C5846" s="90"/>
      <c r="D5846" s="90"/>
      <c r="E5846" s="18"/>
      <c r="F5846" s="18"/>
      <c r="G5846" s="92"/>
      <c r="H5846" s="18"/>
      <c r="I5846" s="18"/>
      <c r="J5846" s="92"/>
      <c r="K5846" s="92"/>
    </row>
    <row r="5847" spans="1:11" ht="15" customHeight="1">
      <c r="A5847" s="90"/>
      <c r="B5847" s="90"/>
      <c r="C5847" s="90"/>
      <c r="D5847" s="90"/>
      <c r="E5847" s="18"/>
      <c r="F5847" s="18"/>
      <c r="G5847" s="92"/>
      <c r="H5847" s="18"/>
      <c r="I5847" s="18"/>
      <c r="J5847" s="92"/>
      <c r="K5847" s="92"/>
    </row>
    <row r="5848" spans="1:11" ht="15" customHeight="1">
      <c r="A5848" s="90"/>
      <c r="B5848" s="90"/>
      <c r="C5848" s="90"/>
      <c r="D5848" s="90"/>
      <c r="E5848" s="18"/>
      <c r="F5848" s="92"/>
      <c r="G5848" s="92"/>
      <c r="H5848" s="91"/>
      <c r="I5848" s="92"/>
      <c r="J5848" s="92"/>
      <c r="K5848" s="92"/>
    </row>
    <row r="5849" spans="1:11" ht="15" customHeight="1">
      <c r="A5849" s="90"/>
      <c r="B5849" s="90"/>
      <c r="C5849" s="90"/>
      <c r="D5849" s="90"/>
      <c r="E5849" s="18"/>
      <c r="F5849" s="18"/>
      <c r="G5849" s="92"/>
      <c r="H5849" s="18"/>
      <c r="I5849" s="18"/>
      <c r="J5849" s="92"/>
      <c r="K5849" s="92"/>
    </row>
    <row r="5850" spans="1:11" ht="15" customHeight="1">
      <c r="A5850" s="90"/>
      <c r="B5850" s="90"/>
      <c r="C5850" s="90"/>
      <c r="D5850" s="90"/>
      <c r="E5850" s="18"/>
      <c r="F5850" s="18"/>
      <c r="G5850" s="92"/>
      <c r="H5850" s="18"/>
      <c r="I5850" s="18"/>
      <c r="J5850" s="92"/>
      <c r="K5850" s="92"/>
    </row>
    <row r="5851" spans="1:11" ht="15" customHeight="1">
      <c r="A5851" s="90"/>
      <c r="B5851" s="90"/>
      <c r="C5851" s="90"/>
      <c r="D5851" s="90"/>
      <c r="E5851" s="18"/>
      <c r="F5851" s="18"/>
      <c r="G5851" s="92"/>
      <c r="H5851" s="18"/>
      <c r="I5851" s="18"/>
      <c r="J5851" s="92"/>
      <c r="K5851" s="92"/>
    </row>
    <row r="5852" spans="1:11" ht="15" customHeight="1">
      <c r="A5852" s="90"/>
      <c r="B5852" s="90"/>
      <c r="C5852" s="90"/>
      <c r="D5852" s="90"/>
      <c r="E5852" s="18"/>
      <c r="F5852" s="18"/>
      <c r="G5852" s="92"/>
      <c r="H5852" s="18"/>
      <c r="I5852" s="18"/>
      <c r="J5852" s="92"/>
      <c r="K5852" s="92"/>
    </row>
    <row r="5853" spans="1:11" ht="15" customHeight="1">
      <c r="A5853" s="90"/>
      <c r="B5853" s="90"/>
      <c r="C5853" s="90"/>
      <c r="D5853" s="90"/>
      <c r="E5853" s="18"/>
      <c r="F5853" s="92"/>
      <c r="G5853" s="92"/>
      <c r="H5853" s="91"/>
      <c r="I5853" s="92"/>
      <c r="J5853" s="92"/>
      <c r="K5853" s="92"/>
    </row>
    <row r="5854" spans="1:11" ht="15" customHeight="1">
      <c r="A5854" s="90"/>
      <c r="B5854" s="90"/>
      <c r="C5854" s="90"/>
      <c r="D5854" s="90"/>
      <c r="E5854" s="18"/>
      <c r="F5854" s="18"/>
      <c r="G5854" s="92"/>
      <c r="H5854" s="18"/>
      <c r="I5854" s="18"/>
      <c r="J5854" s="92"/>
      <c r="K5854" s="92"/>
    </row>
    <row r="5855" spans="1:11" ht="15" customHeight="1">
      <c r="A5855" s="90"/>
      <c r="B5855" s="90"/>
      <c r="C5855" s="90"/>
      <c r="D5855" s="90"/>
      <c r="E5855" s="18"/>
      <c r="F5855" s="18"/>
      <c r="G5855" s="92"/>
      <c r="H5855" s="18"/>
      <c r="I5855" s="18"/>
      <c r="J5855" s="92"/>
      <c r="K5855" s="92"/>
    </row>
    <row r="5856" spans="1:11" ht="15" customHeight="1">
      <c r="A5856" s="90"/>
      <c r="B5856" s="90"/>
      <c r="C5856" s="90"/>
      <c r="D5856" s="90"/>
      <c r="E5856" s="18"/>
      <c r="F5856" s="18"/>
      <c r="G5856" s="92"/>
      <c r="H5856" s="18"/>
      <c r="I5856" s="18"/>
      <c r="J5856" s="92"/>
      <c r="K5856" s="92"/>
    </row>
    <row r="5857" spans="1:11" ht="15" customHeight="1">
      <c r="A5857" s="90"/>
      <c r="B5857" s="90"/>
      <c r="C5857" s="90"/>
      <c r="D5857" s="90"/>
      <c r="E5857" s="18"/>
      <c r="F5857" s="18"/>
      <c r="G5857" s="92"/>
      <c r="H5857" s="18"/>
      <c r="I5857" s="18"/>
      <c r="J5857" s="92"/>
      <c r="K5857" s="92"/>
    </row>
    <row r="5858" spans="1:11" ht="15" customHeight="1">
      <c r="A5858" s="90"/>
      <c r="B5858" s="90"/>
      <c r="C5858" s="90"/>
      <c r="D5858" s="90"/>
      <c r="E5858" s="18"/>
      <c r="F5858" s="18"/>
      <c r="G5858" s="92"/>
      <c r="H5858" s="18"/>
      <c r="I5858" s="18"/>
      <c r="J5858" s="92"/>
      <c r="K5858" s="92"/>
    </row>
    <row r="5859" spans="1:11" ht="15" customHeight="1">
      <c r="A5859" s="90"/>
      <c r="B5859" s="90"/>
      <c r="C5859" s="90"/>
      <c r="D5859" s="90"/>
      <c r="E5859" s="18"/>
      <c r="F5859" s="18"/>
      <c r="G5859" s="92"/>
      <c r="H5859" s="18"/>
      <c r="I5859" s="18"/>
      <c r="J5859" s="92"/>
      <c r="K5859" s="92"/>
    </row>
    <row r="5860" spans="1:11" ht="15" customHeight="1">
      <c r="A5860" s="90"/>
      <c r="B5860" s="90"/>
      <c r="C5860" s="90"/>
      <c r="D5860" s="90"/>
      <c r="E5860" s="18"/>
      <c r="F5860" s="18"/>
      <c r="G5860" s="92"/>
      <c r="H5860" s="18"/>
      <c r="I5860" s="18"/>
      <c r="J5860" s="92"/>
      <c r="K5860" s="92"/>
    </row>
    <row r="5861" spans="1:11" ht="15" customHeight="1">
      <c r="A5861" s="90"/>
      <c r="B5861" s="90"/>
      <c r="C5861" s="90"/>
      <c r="D5861" s="90"/>
      <c r="E5861" s="18"/>
      <c r="F5861" s="18"/>
      <c r="G5861" s="92"/>
      <c r="H5861" s="18"/>
      <c r="I5861" s="18"/>
      <c r="J5861" s="92"/>
      <c r="K5861" s="92"/>
    </row>
    <row r="5862" spans="1:11" ht="15" customHeight="1">
      <c r="A5862" s="90"/>
      <c r="B5862" s="90"/>
      <c r="C5862" s="90"/>
      <c r="D5862" s="90"/>
      <c r="E5862" s="18"/>
      <c r="F5862" s="18"/>
      <c r="G5862" s="92"/>
      <c r="H5862" s="18"/>
      <c r="I5862" s="18"/>
      <c r="J5862" s="92"/>
      <c r="K5862" s="92"/>
    </row>
    <row r="5863" spans="1:11" ht="15" customHeight="1">
      <c r="A5863" s="90"/>
      <c r="B5863" s="90"/>
      <c r="C5863" s="90"/>
      <c r="D5863" s="90"/>
      <c r="E5863" s="18"/>
      <c r="F5863" s="18"/>
      <c r="G5863" s="92"/>
      <c r="H5863" s="18"/>
      <c r="I5863" s="18"/>
      <c r="J5863" s="92"/>
      <c r="K5863" s="92"/>
    </row>
    <row r="5864" spans="1:11" ht="15" customHeight="1">
      <c r="A5864" s="90"/>
      <c r="B5864" s="90"/>
      <c r="C5864" s="90"/>
      <c r="D5864" s="90"/>
      <c r="E5864" s="18"/>
      <c r="F5864" s="18"/>
      <c r="G5864" s="92"/>
      <c r="H5864" s="18"/>
      <c r="I5864" s="18"/>
      <c r="J5864" s="92"/>
      <c r="K5864" s="92"/>
    </row>
    <row r="5865" spans="1:11" ht="15" customHeight="1">
      <c r="A5865" s="90"/>
      <c r="B5865" s="90"/>
      <c r="C5865" s="90"/>
      <c r="D5865" s="90"/>
      <c r="E5865" s="18"/>
      <c r="F5865" s="18"/>
      <c r="G5865" s="92"/>
      <c r="H5865" s="18"/>
      <c r="I5865" s="18"/>
      <c r="J5865" s="92"/>
      <c r="K5865" s="92"/>
    </row>
    <row r="5866" spans="1:11" ht="15" customHeight="1">
      <c r="A5866" s="90"/>
      <c r="B5866" s="90"/>
      <c r="C5866" s="90"/>
      <c r="D5866" s="90"/>
      <c r="E5866" s="18"/>
      <c r="F5866" s="18"/>
      <c r="G5866" s="92"/>
      <c r="H5866" s="18"/>
      <c r="I5866" s="18"/>
      <c r="J5866" s="92"/>
      <c r="K5866" s="92"/>
    </row>
    <row r="5867" spans="1:11" ht="15" customHeight="1">
      <c r="A5867" s="90"/>
      <c r="B5867" s="90"/>
      <c r="C5867" s="90"/>
      <c r="D5867" s="90"/>
      <c r="E5867" s="18"/>
      <c r="F5867" s="92"/>
      <c r="G5867" s="92"/>
      <c r="H5867" s="91"/>
      <c r="I5867" s="92"/>
      <c r="J5867" s="92"/>
      <c r="K5867" s="92"/>
    </row>
    <row r="5868" spans="1:11" ht="15" customHeight="1">
      <c r="A5868" s="90"/>
      <c r="B5868" s="90"/>
      <c r="C5868" s="90"/>
      <c r="D5868" s="90"/>
      <c r="E5868" s="18"/>
      <c r="F5868" s="18"/>
      <c r="G5868" s="92"/>
      <c r="H5868" s="18"/>
      <c r="I5868" s="18"/>
      <c r="J5868" s="92"/>
      <c r="K5868" s="92"/>
    </row>
    <row r="5869" spans="1:11" ht="15" customHeight="1">
      <c r="A5869" s="90"/>
      <c r="B5869" s="90"/>
      <c r="C5869" s="90"/>
      <c r="D5869" s="90"/>
      <c r="E5869" s="18"/>
      <c r="F5869" s="18"/>
      <c r="G5869" s="92"/>
      <c r="H5869" s="18"/>
      <c r="I5869" s="18"/>
      <c r="J5869" s="92"/>
      <c r="K5869" s="92"/>
    </row>
    <row r="5870" spans="1:11" ht="15" customHeight="1">
      <c r="A5870" s="90"/>
      <c r="B5870" s="90"/>
      <c r="C5870" s="90"/>
      <c r="D5870" s="90"/>
      <c r="E5870" s="18"/>
      <c r="F5870" s="18"/>
      <c r="G5870" s="92"/>
      <c r="H5870" s="18"/>
      <c r="I5870" s="18"/>
      <c r="J5870" s="92"/>
      <c r="K5870" s="92"/>
    </row>
    <row r="5871" spans="1:11" ht="15" customHeight="1">
      <c r="A5871" s="90"/>
      <c r="B5871" s="90"/>
      <c r="C5871" s="90"/>
      <c r="D5871" s="90"/>
      <c r="E5871" s="18"/>
      <c r="F5871" s="18"/>
      <c r="G5871" s="92"/>
      <c r="H5871" s="18"/>
      <c r="I5871" s="18"/>
      <c r="J5871" s="92"/>
      <c r="K5871" s="92"/>
    </row>
    <row r="5872" spans="1:11" ht="15" customHeight="1">
      <c r="A5872" s="90"/>
      <c r="B5872" s="90"/>
      <c r="C5872" s="90"/>
      <c r="D5872" s="90"/>
      <c r="E5872" s="18"/>
      <c r="F5872" s="18"/>
      <c r="G5872" s="92"/>
      <c r="H5872" s="18"/>
      <c r="I5872" s="18"/>
      <c r="J5872" s="92"/>
      <c r="K5872" s="92"/>
    </row>
    <row r="5873" spans="1:11" ht="15" customHeight="1">
      <c r="A5873" s="90"/>
      <c r="B5873" s="90"/>
      <c r="C5873" s="90"/>
      <c r="D5873" s="90"/>
      <c r="E5873" s="18"/>
      <c r="F5873" s="18"/>
      <c r="G5873" s="92"/>
      <c r="H5873" s="18"/>
      <c r="I5873" s="18"/>
      <c r="J5873" s="92"/>
      <c r="K5873" s="92"/>
    </row>
    <row r="5874" spans="1:11" ht="15" customHeight="1">
      <c r="A5874" s="90"/>
      <c r="B5874" s="90"/>
      <c r="C5874" s="90"/>
      <c r="D5874" s="90"/>
      <c r="E5874" s="18"/>
      <c r="F5874" s="18"/>
      <c r="G5874" s="92"/>
      <c r="H5874" s="18"/>
      <c r="I5874" s="18"/>
      <c r="J5874" s="92"/>
      <c r="K5874" s="92"/>
    </row>
    <row r="5875" spans="1:11" ht="15" customHeight="1">
      <c r="A5875" s="90"/>
      <c r="B5875" s="90"/>
      <c r="C5875" s="90"/>
      <c r="D5875" s="90"/>
      <c r="E5875" s="18"/>
      <c r="F5875" s="18"/>
      <c r="G5875" s="92"/>
      <c r="H5875" s="18"/>
      <c r="I5875" s="18"/>
      <c r="J5875" s="92"/>
      <c r="K5875" s="92"/>
    </row>
    <row r="5876" spans="1:11" ht="15" customHeight="1">
      <c r="A5876" s="90"/>
      <c r="B5876" s="90"/>
      <c r="C5876" s="90"/>
      <c r="D5876" s="90"/>
      <c r="E5876" s="18"/>
      <c r="F5876" s="18"/>
      <c r="G5876" s="92"/>
      <c r="H5876" s="18"/>
      <c r="I5876" s="18"/>
      <c r="J5876" s="92"/>
      <c r="K5876" s="92"/>
    </row>
    <row r="5877" spans="1:11" ht="15" customHeight="1">
      <c r="A5877" s="90"/>
      <c r="B5877" s="90"/>
      <c r="C5877" s="90"/>
      <c r="D5877" s="90"/>
      <c r="E5877" s="18"/>
      <c r="F5877" s="18"/>
      <c r="G5877" s="92"/>
      <c r="H5877" s="18"/>
      <c r="I5877" s="18"/>
      <c r="J5877" s="92"/>
      <c r="K5877" s="92"/>
    </row>
    <row r="5878" spans="1:11" ht="15" customHeight="1">
      <c r="A5878" s="90"/>
      <c r="B5878" s="90"/>
      <c r="C5878" s="90"/>
      <c r="D5878" s="90"/>
      <c r="E5878" s="18"/>
      <c r="F5878" s="18"/>
      <c r="G5878" s="92"/>
      <c r="H5878" s="18"/>
      <c r="I5878" s="18"/>
      <c r="J5878" s="92"/>
      <c r="K5878" s="92"/>
    </row>
    <row r="5879" spans="1:11" ht="15" customHeight="1">
      <c r="A5879" s="90"/>
      <c r="B5879" s="90"/>
      <c r="C5879" s="90"/>
      <c r="D5879" s="90"/>
      <c r="E5879" s="18"/>
      <c r="F5879" s="18"/>
      <c r="G5879" s="92"/>
      <c r="H5879" s="18"/>
      <c r="I5879" s="18"/>
      <c r="J5879" s="92"/>
      <c r="K5879" s="92"/>
    </row>
    <row r="5880" spans="1:11" ht="15" customHeight="1">
      <c r="A5880" s="90"/>
      <c r="B5880" s="90"/>
      <c r="C5880" s="90"/>
      <c r="D5880" s="90"/>
      <c r="E5880" s="18"/>
      <c r="F5880" s="18"/>
      <c r="G5880" s="92"/>
      <c r="H5880" s="18"/>
      <c r="I5880" s="18"/>
      <c r="J5880" s="92"/>
      <c r="K5880" s="92"/>
    </row>
    <row r="5881" spans="1:11" ht="15" customHeight="1">
      <c r="A5881" s="90"/>
      <c r="B5881" s="90"/>
      <c r="C5881" s="90"/>
      <c r="D5881" s="90"/>
      <c r="E5881" s="18"/>
      <c r="F5881" s="92"/>
      <c r="G5881" s="92"/>
      <c r="H5881" s="91"/>
      <c r="I5881" s="92"/>
      <c r="J5881" s="92"/>
      <c r="K5881" s="92"/>
    </row>
    <row r="5882" spans="1:11" ht="15" customHeight="1">
      <c r="A5882" s="90"/>
      <c r="B5882" s="90"/>
      <c r="C5882" s="90"/>
      <c r="D5882" s="90"/>
      <c r="E5882" s="18"/>
      <c r="F5882" s="18"/>
      <c r="G5882" s="92"/>
      <c r="H5882" s="18"/>
      <c r="I5882" s="18"/>
      <c r="J5882" s="92"/>
      <c r="K5882" s="92"/>
    </row>
    <row r="5883" spans="1:11" ht="15" customHeight="1">
      <c r="A5883" s="90"/>
      <c r="B5883" s="90"/>
      <c r="C5883" s="90"/>
      <c r="D5883" s="90"/>
      <c r="E5883" s="18"/>
      <c r="F5883" s="18"/>
      <c r="G5883" s="92"/>
      <c r="H5883" s="18"/>
      <c r="I5883" s="18"/>
      <c r="J5883" s="92"/>
      <c r="K5883" s="92"/>
    </row>
    <row r="5884" spans="1:11" ht="15" customHeight="1">
      <c r="A5884" s="90"/>
      <c r="B5884" s="90"/>
      <c r="C5884" s="90"/>
      <c r="D5884" s="90"/>
      <c r="E5884" s="18"/>
      <c r="F5884" s="18"/>
      <c r="G5884" s="92"/>
      <c r="H5884" s="18"/>
      <c r="I5884" s="18"/>
      <c r="J5884" s="92"/>
      <c r="K5884" s="92"/>
    </row>
    <row r="5885" spans="1:11" ht="15" customHeight="1">
      <c r="A5885" s="90"/>
      <c r="B5885" s="90"/>
      <c r="C5885" s="90"/>
      <c r="D5885" s="90"/>
      <c r="E5885" s="18"/>
      <c r="F5885" s="18"/>
      <c r="G5885" s="92"/>
      <c r="H5885" s="18"/>
      <c r="I5885" s="18"/>
      <c r="J5885" s="92"/>
      <c r="K5885" s="92"/>
    </row>
    <row r="5886" spans="1:11" ht="15" customHeight="1">
      <c r="A5886" s="90"/>
      <c r="B5886" s="90"/>
      <c r="C5886" s="90"/>
      <c r="D5886" s="90"/>
      <c r="E5886" s="18"/>
      <c r="F5886" s="92"/>
      <c r="G5886" s="92"/>
      <c r="H5886" s="91"/>
      <c r="I5886" s="92"/>
      <c r="J5886" s="92"/>
      <c r="K5886" s="92"/>
    </row>
    <row r="5887" spans="1:11" ht="15" customHeight="1">
      <c r="A5887" s="90"/>
      <c r="B5887" s="90"/>
      <c r="C5887" s="90"/>
      <c r="D5887" s="90"/>
      <c r="E5887" s="18"/>
      <c r="F5887" s="18"/>
      <c r="G5887" s="92"/>
      <c r="H5887" s="18"/>
      <c r="I5887" s="18"/>
      <c r="J5887" s="92"/>
      <c r="K5887" s="92"/>
    </row>
    <row r="5888" spans="1:11" ht="15" customHeight="1">
      <c r="A5888" s="90"/>
      <c r="B5888" s="90"/>
      <c r="C5888" s="90"/>
      <c r="D5888" s="90"/>
      <c r="E5888" s="18"/>
      <c r="F5888" s="18"/>
      <c r="G5888" s="92"/>
      <c r="H5888" s="18"/>
      <c r="I5888" s="18"/>
      <c r="J5888" s="92"/>
      <c r="K5888" s="92"/>
    </row>
    <row r="5889" spans="1:11" ht="15" customHeight="1">
      <c r="A5889" s="90"/>
      <c r="B5889" s="90"/>
      <c r="C5889" s="90"/>
      <c r="D5889" s="90"/>
      <c r="E5889" s="18"/>
      <c r="F5889" s="18"/>
      <c r="G5889" s="92"/>
      <c r="H5889" s="18"/>
      <c r="I5889" s="18"/>
      <c r="J5889" s="92"/>
      <c r="K5889" s="92"/>
    </row>
    <row r="5890" spans="1:11" ht="15" customHeight="1">
      <c r="A5890" s="90"/>
      <c r="B5890" s="90"/>
      <c r="C5890" s="90"/>
      <c r="D5890" s="90"/>
      <c r="E5890" s="18"/>
      <c r="F5890" s="18"/>
      <c r="G5890" s="92"/>
      <c r="H5890" s="18"/>
      <c r="I5890" s="18"/>
      <c r="J5890" s="92"/>
      <c r="K5890" s="92"/>
    </row>
    <row r="5891" spans="1:11" ht="15" customHeight="1">
      <c r="A5891" s="90"/>
      <c r="B5891" s="90"/>
      <c r="C5891" s="90"/>
      <c r="D5891" s="90"/>
      <c r="E5891" s="18"/>
      <c r="F5891" s="92"/>
      <c r="G5891" s="92"/>
      <c r="H5891" s="91"/>
      <c r="I5891" s="92"/>
      <c r="J5891" s="92"/>
      <c r="K5891" s="92"/>
    </row>
    <row r="5892" spans="1:11" ht="15" customHeight="1">
      <c r="A5892" s="90"/>
      <c r="B5892" s="90"/>
      <c r="C5892" s="90"/>
      <c r="D5892" s="90"/>
      <c r="E5892" s="18"/>
      <c r="F5892" s="18"/>
      <c r="G5892" s="92"/>
      <c r="H5892" s="18"/>
      <c r="I5892" s="18"/>
      <c r="J5892" s="92"/>
      <c r="K5892" s="92"/>
    </row>
    <row r="5893" spans="1:11" ht="15" customHeight="1">
      <c r="A5893" s="90"/>
      <c r="B5893" s="90"/>
      <c r="C5893" s="90"/>
      <c r="D5893" s="90"/>
      <c r="E5893" s="18"/>
      <c r="F5893" s="18"/>
      <c r="G5893" s="92"/>
      <c r="H5893" s="18"/>
      <c r="I5893" s="18"/>
      <c r="J5893" s="92"/>
      <c r="K5893" s="92"/>
    </row>
    <row r="5894" spans="1:11" ht="15" customHeight="1">
      <c r="A5894" s="90"/>
      <c r="B5894" s="90"/>
      <c r="C5894" s="90"/>
      <c r="D5894" s="90"/>
      <c r="E5894" s="18"/>
      <c r="F5894" s="18"/>
      <c r="G5894" s="92"/>
      <c r="H5894" s="18"/>
      <c r="I5894" s="18"/>
      <c r="J5894" s="92"/>
      <c r="K5894" s="92"/>
    </row>
    <row r="5895" spans="1:11" ht="15" customHeight="1">
      <c r="A5895" s="90"/>
      <c r="B5895" s="90"/>
      <c r="C5895" s="90"/>
      <c r="D5895" s="90"/>
      <c r="E5895" s="18"/>
      <c r="F5895" s="18"/>
      <c r="G5895" s="92"/>
      <c r="H5895" s="18"/>
      <c r="I5895" s="18"/>
      <c r="J5895" s="92"/>
      <c r="K5895" s="92"/>
    </row>
    <row r="5896" spans="1:11" ht="15" customHeight="1">
      <c r="A5896" s="90"/>
      <c r="B5896" s="90"/>
      <c r="C5896" s="90"/>
      <c r="D5896" s="90"/>
      <c r="E5896" s="18"/>
      <c r="F5896" s="18"/>
      <c r="G5896" s="92"/>
      <c r="H5896" s="18"/>
      <c r="I5896" s="18"/>
      <c r="J5896" s="92"/>
      <c r="K5896" s="92"/>
    </row>
    <row r="5897" spans="1:11" ht="15" customHeight="1">
      <c r="A5897" s="90"/>
      <c r="B5897" s="90"/>
      <c r="C5897" s="90"/>
      <c r="D5897" s="90"/>
      <c r="E5897" s="18"/>
      <c r="F5897" s="18"/>
      <c r="G5897" s="92"/>
      <c r="H5897" s="18"/>
      <c r="I5897" s="18"/>
      <c r="J5897" s="92"/>
      <c r="K5897" s="92"/>
    </row>
    <row r="5898" spans="1:11" ht="15" customHeight="1">
      <c r="A5898" s="90"/>
      <c r="B5898" s="90"/>
      <c r="C5898" s="90"/>
      <c r="D5898" s="90"/>
      <c r="E5898" s="18"/>
      <c r="F5898" s="18"/>
      <c r="G5898" s="92"/>
      <c r="H5898" s="18"/>
      <c r="I5898" s="18"/>
      <c r="J5898" s="92"/>
      <c r="K5898" s="92"/>
    </row>
    <row r="5899" spans="1:11" ht="15" customHeight="1">
      <c r="A5899" s="90"/>
      <c r="B5899" s="90"/>
      <c r="C5899" s="90"/>
      <c r="D5899" s="90"/>
      <c r="E5899" s="18"/>
      <c r="F5899" s="18"/>
      <c r="G5899" s="92"/>
      <c r="H5899" s="18"/>
      <c r="I5899" s="18"/>
      <c r="J5899" s="92"/>
      <c r="K5899" s="92"/>
    </row>
    <row r="5900" spans="1:11" ht="15" customHeight="1">
      <c r="A5900" s="90"/>
      <c r="B5900" s="90"/>
      <c r="C5900" s="90"/>
      <c r="D5900" s="90"/>
      <c r="E5900" s="18"/>
      <c r="F5900" s="18"/>
      <c r="G5900" s="92"/>
      <c r="H5900" s="18"/>
      <c r="I5900" s="18"/>
      <c r="J5900" s="92"/>
      <c r="K5900" s="92"/>
    </row>
    <row r="5901" spans="1:11" ht="15" customHeight="1">
      <c r="A5901" s="90"/>
      <c r="B5901" s="90"/>
      <c r="C5901" s="90"/>
      <c r="D5901" s="90"/>
      <c r="E5901" s="18"/>
      <c r="F5901" s="18"/>
      <c r="G5901" s="92"/>
      <c r="H5901" s="18"/>
      <c r="I5901" s="18"/>
      <c r="J5901" s="92"/>
      <c r="K5901" s="92"/>
    </row>
    <row r="5902" spans="1:11" ht="15" customHeight="1">
      <c r="A5902" s="90"/>
      <c r="B5902" s="90"/>
      <c r="C5902" s="90"/>
      <c r="D5902" s="90"/>
      <c r="E5902" s="18"/>
      <c r="F5902" s="18"/>
      <c r="G5902" s="92"/>
      <c r="H5902" s="18"/>
      <c r="I5902" s="18"/>
      <c r="J5902" s="92"/>
      <c r="K5902" s="92"/>
    </row>
    <row r="5903" spans="1:11" ht="15" customHeight="1">
      <c r="A5903" s="90"/>
      <c r="B5903" s="90"/>
      <c r="C5903" s="90"/>
      <c r="D5903" s="90"/>
      <c r="E5903" s="18"/>
      <c r="F5903" s="18"/>
      <c r="G5903" s="92"/>
      <c r="H5903" s="18"/>
      <c r="I5903" s="18"/>
      <c r="J5903" s="92"/>
      <c r="K5903" s="92"/>
    </row>
    <row r="5904" spans="1:11" ht="15" customHeight="1">
      <c r="A5904" s="90"/>
      <c r="B5904" s="90"/>
      <c r="C5904" s="90"/>
      <c r="D5904" s="90"/>
      <c r="E5904" s="18"/>
      <c r="F5904" s="18"/>
      <c r="G5904" s="92"/>
      <c r="H5904" s="18"/>
      <c r="I5904" s="18"/>
      <c r="J5904" s="92"/>
      <c r="K5904" s="92"/>
    </row>
    <row r="5905" spans="1:11" ht="15" customHeight="1">
      <c r="A5905" s="90"/>
      <c r="B5905" s="90"/>
      <c r="C5905" s="90"/>
      <c r="D5905" s="90"/>
      <c r="E5905" s="18"/>
      <c r="F5905" s="18"/>
      <c r="G5905" s="92"/>
      <c r="H5905" s="18"/>
      <c r="I5905" s="18"/>
      <c r="J5905" s="92"/>
      <c r="K5905" s="92"/>
    </row>
    <row r="5906" spans="1:11" ht="15" customHeight="1">
      <c r="A5906" s="90"/>
      <c r="B5906" s="90"/>
      <c r="C5906" s="90"/>
      <c r="D5906" s="90"/>
      <c r="E5906" s="18"/>
      <c r="F5906" s="18"/>
      <c r="G5906" s="92"/>
      <c r="H5906" s="18"/>
      <c r="I5906" s="18"/>
      <c r="J5906" s="92"/>
      <c r="K5906" s="92"/>
    </row>
    <row r="5907" spans="1:11" ht="15" customHeight="1">
      <c r="A5907" s="90"/>
      <c r="B5907" s="90"/>
      <c r="C5907" s="90"/>
      <c r="D5907" s="90"/>
      <c r="E5907" s="18"/>
      <c r="F5907" s="18"/>
      <c r="G5907" s="92"/>
      <c r="H5907" s="18"/>
      <c r="I5907" s="18"/>
      <c r="J5907" s="92"/>
      <c r="K5907" s="92"/>
    </row>
    <row r="5908" spans="1:11" ht="15" customHeight="1">
      <c r="A5908" s="90"/>
      <c r="B5908" s="90"/>
      <c r="C5908" s="90"/>
      <c r="D5908" s="90"/>
      <c r="E5908" s="18"/>
      <c r="F5908" s="18"/>
      <c r="G5908" s="92"/>
      <c r="H5908" s="18"/>
      <c r="I5908" s="18"/>
      <c r="J5908" s="92"/>
      <c r="K5908" s="92"/>
    </row>
    <row r="5909" spans="1:11" ht="15" customHeight="1">
      <c r="A5909" s="90"/>
      <c r="B5909" s="90"/>
      <c r="C5909" s="90"/>
      <c r="D5909" s="90"/>
      <c r="E5909" s="18"/>
      <c r="F5909" s="18"/>
      <c r="G5909" s="92"/>
      <c r="H5909" s="18"/>
      <c r="I5909" s="18"/>
      <c r="J5909" s="92"/>
      <c r="K5909" s="92"/>
    </row>
    <row r="5910" spans="1:11" ht="15" customHeight="1">
      <c r="A5910" s="90"/>
      <c r="B5910" s="90"/>
      <c r="C5910" s="90"/>
      <c r="D5910" s="90"/>
      <c r="E5910" s="18"/>
      <c r="F5910" s="18"/>
      <c r="G5910" s="92"/>
      <c r="H5910" s="18"/>
      <c r="I5910" s="18"/>
      <c r="J5910" s="92"/>
      <c r="K5910" s="92"/>
    </row>
    <row r="5911" spans="1:11" ht="15" customHeight="1">
      <c r="A5911" s="90"/>
      <c r="B5911" s="90"/>
      <c r="C5911" s="90"/>
      <c r="D5911" s="90"/>
      <c r="E5911" s="18"/>
      <c r="F5911" s="92"/>
      <c r="G5911" s="92"/>
      <c r="H5911" s="91"/>
      <c r="I5911" s="92"/>
      <c r="J5911" s="92"/>
      <c r="K5911" s="92"/>
    </row>
    <row r="5912" spans="1:11" ht="15" customHeight="1">
      <c r="A5912" s="90"/>
      <c r="B5912" s="90"/>
      <c r="C5912" s="90"/>
      <c r="D5912" s="90"/>
      <c r="E5912" s="18"/>
      <c r="F5912" s="18"/>
      <c r="G5912" s="92"/>
      <c r="H5912" s="18"/>
      <c r="I5912" s="18"/>
      <c r="J5912" s="92"/>
      <c r="K5912" s="92"/>
    </row>
    <row r="5913" spans="1:11" ht="15" customHeight="1">
      <c r="A5913" s="90"/>
      <c r="B5913" s="90"/>
      <c r="C5913" s="90"/>
      <c r="D5913" s="90"/>
      <c r="E5913" s="18"/>
      <c r="F5913" s="18"/>
      <c r="G5913" s="92"/>
      <c r="H5913" s="18"/>
      <c r="I5913" s="18"/>
      <c r="J5913" s="92"/>
      <c r="K5913" s="92"/>
    </row>
    <row r="5914" spans="1:11" ht="15" customHeight="1">
      <c r="A5914" s="90"/>
      <c r="B5914" s="90"/>
      <c r="C5914" s="90"/>
      <c r="D5914" s="90"/>
      <c r="E5914" s="18"/>
      <c r="F5914" s="18"/>
      <c r="G5914" s="92"/>
      <c r="H5914" s="18"/>
      <c r="I5914" s="18"/>
      <c r="J5914" s="92"/>
      <c r="K5914" s="92"/>
    </row>
    <row r="5915" spans="1:11" ht="15" customHeight="1">
      <c r="A5915" s="90"/>
      <c r="B5915" s="90"/>
      <c r="C5915" s="90"/>
      <c r="D5915" s="90"/>
      <c r="E5915" s="18"/>
      <c r="F5915" s="18"/>
      <c r="G5915" s="92"/>
      <c r="H5915" s="18"/>
      <c r="I5915" s="18"/>
      <c r="J5915" s="92"/>
      <c r="K5915" s="92"/>
    </row>
    <row r="5916" spans="1:11" ht="15" customHeight="1">
      <c r="A5916" s="90"/>
      <c r="B5916" s="90"/>
      <c r="C5916" s="90"/>
      <c r="D5916" s="90"/>
      <c r="E5916" s="18"/>
      <c r="F5916" s="92"/>
      <c r="G5916" s="92"/>
      <c r="H5916" s="91"/>
      <c r="I5916" s="92"/>
      <c r="J5916" s="92"/>
      <c r="K5916" s="92"/>
    </row>
    <row r="5917" spans="1:11" ht="15" customHeight="1">
      <c r="A5917" s="90"/>
      <c r="B5917" s="90"/>
      <c r="C5917" s="90"/>
      <c r="D5917" s="90"/>
      <c r="E5917" s="18"/>
      <c r="F5917" s="18"/>
      <c r="G5917" s="92"/>
      <c r="H5917" s="18"/>
      <c r="I5917" s="18"/>
      <c r="J5917" s="92"/>
      <c r="K5917" s="92"/>
    </row>
    <row r="5918" spans="1:11" ht="15" customHeight="1">
      <c r="A5918" s="90"/>
      <c r="B5918" s="90"/>
      <c r="C5918" s="90"/>
      <c r="D5918" s="90"/>
      <c r="E5918" s="18"/>
      <c r="F5918" s="18"/>
      <c r="G5918" s="92"/>
      <c r="H5918" s="18"/>
      <c r="I5918" s="18"/>
      <c r="J5918" s="92"/>
      <c r="K5918" s="92"/>
    </row>
    <row r="5919" spans="1:11" ht="15" customHeight="1">
      <c r="A5919" s="90"/>
      <c r="B5919" s="90"/>
      <c r="C5919" s="90"/>
      <c r="D5919" s="90"/>
      <c r="E5919" s="18"/>
      <c r="F5919" s="18"/>
      <c r="G5919" s="92"/>
      <c r="H5919" s="18"/>
      <c r="I5919" s="18"/>
      <c r="J5919" s="92"/>
      <c r="K5919" s="92"/>
    </row>
    <row r="5920" spans="1:11" ht="15" customHeight="1">
      <c r="A5920" s="90"/>
      <c r="B5920" s="90"/>
      <c r="C5920" s="90"/>
      <c r="D5920" s="90"/>
      <c r="E5920" s="18"/>
      <c r="F5920" s="18"/>
      <c r="G5920" s="92"/>
      <c r="H5920" s="18"/>
      <c r="I5920" s="18"/>
      <c r="J5920" s="92"/>
      <c r="K5920" s="92"/>
    </row>
    <row r="5921" spans="1:11" ht="15" customHeight="1">
      <c r="A5921" s="90"/>
      <c r="B5921" s="90"/>
      <c r="C5921" s="90"/>
      <c r="D5921" s="90"/>
      <c r="E5921" s="18"/>
      <c r="F5921" s="18"/>
      <c r="G5921" s="92"/>
      <c r="H5921" s="18"/>
      <c r="I5921" s="18"/>
      <c r="J5921" s="92"/>
      <c r="K5921" s="92"/>
    </row>
    <row r="5922" spans="1:11" ht="15" customHeight="1">
      <c r="A5922" s="90"/>
      <c r="B5922" s="90"/>
      <c r="C5922" s="90"/>
      <c r="D5922" s="90"/>
      <c r="E5922" s="18"/>
      <c r="F5922" s="18"/>
      <c r="G5922" s="92"/>
      <c r="H5922" s="18"/>
      <c r="I5922" s="18"/>
      <c r="J5922" s="92"/>
      <c r="K5922" s="92"/>
    </row>
    <row r="5923" spans="1:11" ht="15" customHeight="1">
      <c r="A5923" s="90"/>
      <c r="B5923" s="90"/>
      <c r="C5923" s="90"/>
      <c r="D5923" s="90"/>
      <c r="E5923" s="18"/>
      <c r="F5923" s="18"/>
      <c r="G5923" s="92"/>
      <c r="H5923" s="18"/>
      <c r="I5923" s="18"/>
      <c r="J5923" s="92"/>
      <c r="K5923" s="92"/>
    </row>
    <row r="5924" spans="1:11" ht="15" customHeight="1">
      <c r="A5924" s="90"/>
      <c r="B5924" s="90"/>
      <c r="C5924" s="90"/>
      <c r="D5924" s="90"/>
      <c r="E5924" s="18"/>
      <c r="F5924" s="18"/>
      <c r="G5924" s="92"/>
      <c r="H5924" s="18"/>
      <c r="I5924" s="18"/>
      <c r="J5924" s="92"/>
      <c r="K5924" s="92"/>
    </row>
    <row r="5925" spans="1:11" ht="15" customHeight="1">
      <c r="A5925" s="90"/>
      <c r="B5925" s="90"/>
      <c r="C5925" s="90"/>
      <c r="D5925" s="90"/>
      <c r="E5925" s="18"/>
      <c r="F5925" s="18"/>
      <c r="G5925" s="92"/>
      <c r="H5925" s="18"/>
      <c r="I5925" s="18"/>
      <c r="J5925" s="92"/>
      <c r="K5925" s="92"/>
    </row>
    <row r="5926" spans="1:11" ht="15" customHeight="1">
      <c r="A5926" s="90"/>
      <c r="B5926" s="90"/>
      <c r="C5926" s="90"/>
      <c r="D5926" s="90"/>
      <c r="E5926" s="18"/>
      <c r="F5926" s="18"/>
      <c r="G5926" s="92"/>
      <c r="H5926" s="18"/>
      <c r="I5926" s="18"/>
      <c r="J5926" s="92"/>
      <c r="K5926" s="92"/>
    </row>
    <row r="5927" spans="1:11" ht="15" customHeight="1">
      <c r="A5927" s="90"/>
      <c r="B5927" s="90"/>
      <c r="C5927" s="90"/>
      <c r="D5927" s="90"/>
      <c r="E5927" s="18"/>
      <c r="F5927" s="18"/>
      <c r="G5927" s="92"/>
      <c r="H5927" s="18"/>
      <c r="I5927" s="18"/>
      <c r="J5927" s="92"/>
      <c r="K5927" s="92"/>
    </row>
    <row r="5928" spans="1:11" ht="15" customHeight="1">
      <c r="A5928" s="90"/>
      <c r="B5928" s="90"/>
      <c r="C5928" s="90"/>
      <c r="D5928" s="90"/>
      <c r="E5928" s="18"/>
      <c r="F5928" s="18"/>
      <c r="G5928" s="92"/>
      <c r="H5928" s="18"/>
      <c r="I5928" s="18"/>
      <c r="J5928" s="92"/>
      <c r="K5928" s="92"/>
    </row>
    <row r="5929" spans="1:11" ht="15" customHeight="1">
      <c r="A5929" s="90"/>
      <c r="B5929" s="90"/>
      <c r="C5929" s="90"/>
      <c r="D5929" s="90"/>
      <c r="E5929" s="18"/>
      <c r="F5929" s="18"/>
      <c r="G5929" s="92"/>
      <c r="H5929" s="18"/>
      <c r="I5929" s="18"/>
      <c r="J5929" s="92"/>
      <c r="K5929" s="92"/>
    </row>
    <row r="5930" spans="1:11" ht="15" customHeight="1">
      <c r="A5930" s="90"/>
      <c r="B5930" s="90"/>
      <c r="C5930" s="90"/>
      <c r="D5930" s="90"/>
      <c r="E5930" s="18"/>
      <c r="F5930" s="92"/>
      <c r="G5930" s="92"/>
      <c r="H5930" s="91"/>
      <c r="I5930" s="92"/>
      <c r="J5930" s="92"/>
      <c r="K5930" s="92"/>
    </row>
    <row r="5931" spans="1:11" ht="15" customHeight="1">
      <c r="A5931" s="90"/>
      <c r="B5931" s="90"/>
      <c r="C5931" s="90"/>
      <c r="D5931" s="90"/>
      <c r="E5931" s="18"/>
      <c r="F5931" s="18"/>
      <c r="G5931" s="92"/>
      <c r="H5931" s="18"/>
      <c r="I5931" s="18"/>
      <c r="J5931" s="92"/>
      <c r="K5931" s="92"/>
    </row>
    <row r="5932" spans="1:11" ht="15" customHeight="1">
      <c r="A5932" s="90"/>
      <c r="B5932" s="90"/>
      <c r="C5932" s="90"/>
      <c r="D5932" s="90"/>
      <c r="E5932" s="18"/>
      <c r="F5932" s="18"/>
      <c r="G5932" s="92"/>
      <c r="H5932" s="18"/>
      <c r="I5932" s="18"/>
      <c r="J5932" s="92"/>
      <c r="K5932" s="92"/>
    </row>
    <row r="5933" spans="1:11" ht="15" customHeight="1">
      <c r="A5933" s="90"/>
      <c r="B5933" s="90"/>
      <c r="C5933" s="90"/>
      <c r="D5933" s="90"/>
      <c r="E5933" s="18"/>
      <c r="F5933" s="18"/>
      <c r="G5933" s="92"/>
      <c r="H5933" s="18"/>
      <c r="I5933" s="18"/>
      <c r="J5933" s="92"/>
      <c r="K5933" s="92"/>
    </row>
    <row r="5934" spans="1:11" ht="15" customHeight="1">
      <c r="A5934" s="90"/>
      <c r="B5934" s="90"/>
      <c r="C5934" s="90"/>
      <c r="D5934" s="90"/>
      <c r="E5934" s="18"/>
      <c r="F5934" s="18"/>
      <c r="G5934" s="92"/>
      <c r="H5934" s="18"/>
      <c r="I5934" s="18"/>
      <c r="J5934" s="92"/>
      <c r="K5934" s="92"/>
    </row>
    <row r="5935" spans="1:11" ht="15" customHeight="1">
      <c r="A5935" s="90"/>
      <c r="B5935" s="90"/>
      <c r="C5935" s="90"/>
      <c r="D5935" s="90"/>
      <c r="E5935" s="18"/>
      <c r="F5935" s="92"/>
      <c r="G5935" s="92"/>
      <c r="H5935" s="91"/>
      <c r="I5935" s="92"/>
      <c r="J5935" s="92"/>
      <c r="K5935" s="92"/>
    </row>
    <row r="5936" spans="1:11" ht="15" customHeight="1">
      <c r="A5936" s="90"/>
      <c r="B5936" s="90"/>
      <c r="C5936" s="90"/>
      <c r="D5936" s="90"/>
      <c r="E5936" s="18"/>
      <c r="F5936" s="18"/>
      <c r="G5936" s="92"/>
      <c r="H5936" s="18"/>
      <c r="I5936" s="18"/>
      <c r="J5936" s="92"/>
      <c r="K5936" s="92"/>
    </row>
    <row r="5937" spans="1:11" ht="15" customHeight="1">
      <c r="A5937" s="90"/>
      <c r="B5937" s="90"/>
      <c r="C5937" s="90"/>
      <c r="D5937" s="90"/>
      <c r="E5937" s="18"/>
      <c r="F5937" s="18"/>
      <c r="G5937" s="92"/>
      <c r="H5937" s="18"/>
      <c r="I5937" s="18"/>
      <c r="J5937" s="92"/>
      <c r="K5937" s="92"/>
    </row>
    <row r="5938" spans="1:11" ht="15" customHeight="1">
      <c r="A5938" s="90"/>
      <c r="B5938" s="90"/>
      <c r="C5938" s="90"/>
      <c r="D5938" s="90"/>
      <c r="E5938" s="18"/>
      <c r="F5938" s="18"/>
      <c r="G5938" s="92"/>
      <c r="H5938" s="18"/>
      <c r="I5938" s="18"/>
      <c r="J5938" s="92"/>
      <c r="K5938" s="92"/>
    </row>
    <row r="5939" spans="1:11" ht="15" customHeight="1">
      <c r="A5939" s="90"/>
      <c r="B5939" s="90"/>
      <c r="C5939" s="90"/>
      <c r="D5939" s="90"/>
      <c r="E5939" s="18"/>
      <c r="F5939" s="18"/>
      <c r="G5939" s="92"/>
      <c r="H5939" s="18"/>
      <c r="I5939" s="18"/>
      <c r="J5939" s="92"/>
      <c r="K5939" s="92"/>
    </row>
    <row r="5940" spans="1:11" ht="15" customHeight="1">
      <c r="A5940" s="90"/>
      <c r="B5940" s="90"/>
      <c r="C5940" s="90"/>
      <c r="D5940" s="90"/>
      <c r="E5940" s="18"/>
      <c r="F5940" s="18"/>
      <c r="G5940" s="92"/>
      <c r="H5940" s="18"/>
      <c r="I5940" s="18"/>
      <c r="J5940" s="92"/>
      <c r="K5940" s="92"/>
    </row>
    <row r="5941" spans="1:11" ht="15" customHeight="1">
      <c r="A5941" s="90"/>
      <c r="B5941" s="90"/>
      <c r="C5941" s="90"/>
      <c r="D5941" s="90"/>
      <c r="E5941" s="18"/>
      <c r="F5941" s="18"/>
      <c r="G5941" s="92"/>
      <c r="H5941" s="18"/>
      <c r="I5941" s="18"/>
      <c r="J5941" s="92"/>
      <c r="K5941" s="92"/>
    </row>
    <row r="5942" spans="1:11" ht="15" customHeight="1">
      <c r="A5942" s="90"/>
      <c r="B5942" s="90"/>
      <c r="C5942" s="90"/>
      <c r="D5942" s="90"/>
      <c r="E5942" s="18"/>
      <c r="F5942" s="18"/>
      <c r="G5942" s="92"/>
      <c r="H5942" s="18"/>
      <c r="I5942" s="18"/>
      <c r="J5942" s="92"/>
      <c r="K5942" s="92"/>
    </row>
    <row r="5943" spans="1:11" ht="15" customHeight="1">
      <c r="A5943" s="90"/>
      <c r="B5943" s="90"/>
      <c r="C5943" s="90"/>
      <c r="D5943" s="90"/>
      <c r="E5943" s="18"/>
      <c r="F5943" s="18"/>
      <c r="G5943" s="92"/>
      <c r="H5943" s="18"/>
      <c r="I5943" s="18"/>
      <c r="J5943" s="92"/>
      <c r="K5943" s="92"/>
    </row>
    <row r="5944" spans="1:11" ht="15" customHeight="1">
      <c r="A5944" s="90"/>
      <c r="B5944" s="90"/>
      <c r="C5944" s="90"/>
      <c r="D5944" s="90"/>
      <c r="E5944" s="18"/>
      <c r="F5944" s="18"/>
      <c r="G5944" s="92"/>
      <c r="H5944" s="18"/>
      <c r="I5944" s="18"/>
      <c r="J5944" s="92"/>
      <c r="K5944" s="92"/>
    </row>
    <row r="5945" spans="1:11" ht="15" customHeight="1">
      <c r="A5945" s="90"/>
      <c r="B5945" s="90"/>
      <c r="C5945" s="90"/>
      <c r="D5945" s="90"/>
      <c r="E5945" s="18"/>
      <c r="F5945" s="18"/>
      <c r="G5945" s="92"/>
      <c r="H5945" s="18"/>
      <c r="I5945" s="18"/>
      <c r="J5945" s="92"/>
      <c r="K5945" s="92"/>
    </row>
    <row r="5946" spans="1:11" ht="15" customHeight="1">
      <c r="A5946" s="90"/>
      <c r="B5946" s="90"/>
      <c r="C5946" s="90"/>
      <c r="D5946" s="90"/>
      <c r="E5946" s="18"/>
      <c r="F5946" s="18"/>
      <c r="G5946" s="92"/>
      <c r="H5946" s="18"/>
      <c r="I5946" s="18"/>
      <c r="J5946" s="92"/>
      <c r="K5946" s="92"/>
    </row>
    <row r="5947" spans="1:11" ht="15" customHeight="1">
      <c r="A5947" s="90"/>
      <c r="B5947" s="90"/>
      <c r="C5947" s="90"/>
      <c r="D5947" s="90"/>
      <c r="E5947" s="18"/>
      <c r="F5947" s="18"/>
      <c r="G5947" s="92"/>
      <c r="H5947" s="18"/>
      <c r="I5947" s="18"/>
      <c r="J5947" s="92"/>
      <c r="K5947" s="92"/>
    </row>
    <row r="5948" spans="1:11" ht="15" customHeight="1">
      <c r="A5948" s="90"/>
      <c r="B5948" s="90"/>
      <c r="C5948" s="90"/>
      <c r="D5948" s="90"/>
      <c r="E5948" s="18"/>
      <c r="F5948" s="18"/>
      <c r="G5948" s="92"/>
      <c r="H5948" s="18"/>
      <c r="I5948" s="18"/>
      <c r="J5948" s="92"/>
      <c r="K5948" s="92"/>
    </row>
    <row r="5949" spans="1:11" ht="15" customHeight="1">
      <c r="A5949" s="90"/>
      <c r="B5949" s="90"/>
      <c r="C5949" s="90"/>
      <c r="D5949" s="90"/>
      <c r="E5949" s="18"/>
      <c r="F5949" s="18"/>
      <c r="G5949" s="92"/>
      <c r="H5949" s="18"/>
      <c r="I5949" s="18"/>
      <c r="J5949" s="92"/>
      <c r="K5949" s="92"/>
    </row>
    <row r="5950" spans="1:11" ht="15" customHeight="1">
      <c r="A5950" s="90"/>
      <c r="B5950" s="90"/>
      <c r="C5950" s="90"/>
      <c r="D5950" s="90"/>
      <c r="E5950" s="18"/>
      <c r="F5950" s="18"/>
      <c r="G5950" s="92"/>
      <c r="H5950" s="18"/>
      <c r="I5950" s="18"/>
      <c r="J5950" s="92"/>
      <c r="K5950" s="92"/>
    </row>
    <row r="5951" spans="1:11" ht="15" customHeight="1">
      <c r="A5951" s="90"/>
      <c r="B5951" s="90"/>
      <c r="C5951" s="90"/>
      <c r="D5951" s="90"/>
      <c r="E5951" s="18"/>
      <c r="F5951" s="18"/>
      <c r="G5951" s="92"/>
      <c r="H5951" s="18"/>
      <c r="I5951" s="18"/>
      <c r="J5951" s="92"/>
      <c r="K5951" s="92"/>
    </row>
    <row r="5952" spans="1:11" ht="15" customHeight="1">
      <c r="A5952" s="90"/>
      <c r="B5952" s="90"/>
      <c r="C5952" s="90"/>
      <c r="D5952" s="90"/>
      <c r="E5952" s="18"/>
      <c r="F5952" s="18"/>
      <c r="G5952" s="92"/>
      <c r="H5952" s="18"/>
      <c r="I5952" s="18"/>
      <c r="J5952" s="92"/>
      <c r="K5952" s="92"/>
    </row>
    <row r="5953" spans="1:11" ht="15" customHeight="1">
      <c r="A5953" s="90"/>
      <c r="B5953" s="90"/>
      <c r="C5953" s="90"/>
      <c r="D5953" s="90"/>
      <c r="E5953" s="18"/>
      <c r="F5953" s="18"/>
      <c r="G5953" s="92"/>
      <c r="H5953" s="18"/>
      <c r="I5953" s="18"/>
      <c r="J5953" s="92"/>
      <c r="K5953" s="92"/>
    </row>
    <row r="5954" spans="1:11" ht="15" customHeight="1">
      <c r="A5954" s="90"/>
      <c r="B5954" s="90"/>
      <c r="C5954" s="90"/>
      <c r="D5954" s="90"/>
      <c r="E5954" s="18"/>
      <c r="F5954" s="18"/>
      <c r="G5954" s="92"/>
      <c r="H5954" s="18"/>
      <c r="I5954" s="18"/>
      <c r="J5954" s="92"/>
      <c r="K5954" s="92"/>
    </row>
    <row r="5955" spans="1:11" ht="15" customHeight="1">
      <c r="A5955" s="90"/>
      <c r="B5955" s="90"/>
      <c r="C5955" s="90"/>
      <c r="D5955" s="90"/>
      <c r="E5955" s="18"/>
      <c r="F5955" s="92"/>
      <c r="G5955" s="92"/>
      <c r="H5955" s="91"/>
      <c r="I5955" s="92"/>
      <c r="J5955" s="92"/>
      <c r="K5955" s="92"/>
    </row>
    <row r="5956" spans="1:11" ht="15" customHeight="1">
      <c r="A5956" s="90"/>
      <c r="B5956" s="90"/>
      <c r="C5956" s="90"/>
      <c r="D5956" s="90"/>
      <c r="E5956" s="18"/>
      <c r="F5956" s="18"/>
      <c r="G5956" s="92"/>
      <c r="H5956" s="18"/>
      <c r="I5956" s="18"/>
      <c r="J5956" s="92"/>
      <c r="K5956" s="92"/>
    </row>
    <row r="5957" spans="1:11" ht="15" customHeight="1">
      <c r="A5957" s="90"/>
      <c r="B5957" s="90"/>
      <c r="C5957" s="90"/>
      <c r="D5957" s="90"/>
      <c r="E5957" s="18"/>
      <c r="F5957" s="18"/>
      <c r="G5957" s="92"/>
      <c r="H5957" s="18"/>
      <c r="I5957" s="18"/>
      <c r="J5957" s="92"/>
      <c r="K5957" s="92"/>
    </row>
    <row r="5958" spans="1:11" ht="15" customHeight="1">
      <c r="A5958" s="90"/>
      <c r="B5958" s="90"/>
      <c r="C5958" s="90"/>
      <c r="D5958" s="90"/>
      <c r="E5958" s="18"/>
      <c r="F5958" s="18"/>
      <c r="G5958" s="92"/>
      <c r="H5958" s="18"/>
      <c r="I5958" s="18"/>
      <c r="J5958" s="92"/>
      <c r="K5958" s="92"/>
    </row>
    <row r="5959" spans="1:11" ht="15" customHeight="1">
      <c r="A5959" s="90"/>
      <c r="B5959" s="90"/>
      <c r="C5959" s="90"/>
      <c r="D5959" s="90"/>
      <c r="E5959" s="18"/>
      <c r="F5959" s="18"/>
      <c r="G5959" s="92"/>
      <c r="H5959" s="18"/>
      <c r="I5959" s="18"/>
      <c r="J5959" s="92"/>
      <c r="K5959" s="92"/>
    </row>
    <row r="5960" spans="1:11" ht="15" customHeight="1">
      <c r="A5960" s="90"/>
      <c r="B5960" s="90"/>
      <c r="C5960" s="90"/>
      <c r="D5960" s="90"/>
      <c r="E5960" s="18"/>
      <c r="F5960" s="18"/>
      <c r="G5960" s="92"/>
      <c r="H5960" s="18"/>
      <c r="I5960" s="18"/>
      <c r="J5960" s="92"/>
      <c r="K5960" s="92"/>
    </row>
    <row r="5961" spans="1:11" ht="15" customHeight="1">
      <c r="A5961" s="90"/>
      <c r="B5961" s="90"/>
      <c r="C5961" s="90"/>
      <c r="D5961" s="90"/>
      <c r="E5961" s="18"/>
      <c r="F5961" s="18"/>
      <c r="G5961" s="92"/>
      <c r="H5961" s="18"/>
      <c r="I5961" s="18"/>
      <c r="J5961" s="92"/>
      <c r="K5961" s="92"/>
    </row>
    <row r="5962" spans="1:11" ht="15" customHeight="1">
      <c r="A5962" s="90"/>
      <c r="B5962" s="90"/>
      <c r="C5962" s="90"/>
      <c r="D5962" s="90"/>
      <c r="E5962" s="18"/>
      <c r="F5962" s="18"/>
      <c r="G5962" s="92"/>
      <c r="H5962" s="18"/>
      <c r="I5962" s="18"/>
      <c r="J5962" s="92"/>
      <c r="K5962" s="92"/>
    </row>
    <row r="5963" spans="1:11" ht="15" customHeight="1">
      <c r="A5963" s="90"/>
      <c r="B5963" s="90"/>
      <c r="C5963" s="90"/>
      <c r="D5963" s="90"/>
      <c r="E5963" s="18"/>
      <c r="F5963" s="18"/>
      <c r="G5963" s="92"/>
      <c r="H5963" s="18"/>
      <c r="I5963" s="18"/>
      <c r="J5963" s="92"/>
      <c r="K5963" s="92"/>
    </row>
    <row r="5964" spans="1:11" ht="15" customHeight="1">
      <c r="A5964" s="90"/>
      <c r="B5964" s="90"/>
      <c r="C5964" s="90"/>
      <c r="D5964" s="90"/>
      <c r="E5964" s="18"/>
      <c r="F5964" s="18"/>
      <c r="G5964" s="92"/>
      <c r="H5964" s="18"/>
      <c r="I5964" s="18"/>
      <c r="J5964" s="92"/>
      <c r="K5964" s="92"/>
    </row>
    <row r="5965" spans="1:11" ht="15" customHeight="1">
      <c r="A5965" s="90"/>
      <c r="B5965" s="90"/>
      <c r="C5965" s="90"/>
      <c r="D5965" s="90"/>
      <c r="E5965" s="18"/>
      <c r="F5965" s="18"/>
      <c r="G5965" s="92"/>
      <c r="H5965" s="18"/>
      <c r="I5965" s="18"/>
      <c r="J5965" s="92"/>
      <c r="K5965" s="92"/>
    </row>
    <row r="5966" spans="1:11" ht="15" customHeight="1">
      <c r="A5966" s="90"/>
      <c r="B5966" s="90"/>
      <c r="C5966" s="90"/>
      <c r="D5966" s="90"/>
      <c r="E5966" s="18"/>
      <c r="F5966" s="18"/>
      <c r="G5966" s="92"/>
      <c r="H5966" s="18"/>
      <c r="I5966" s="18"/>
      <c r="J5966" s="92"/>
      <c r="K5966" s="92"/>
    </row>
    <row r="5967" spans="1:11" ht="15" customHeight="1">
      <c r="A5967" s="90"/>
      <c r="B5967" s="90"/>
      <c r="C5967" s="90"/>
      <c r="D5967" s="90"/>
      <c r="E5967" s="18"/>
      <c r="F5967" s="18"/>
      <c r="G5967" s="92"/>
      <c r="H5967" s="18"/>
      <c r="I5967" s="18"/>
      <c r="J5967" s="92"/>
      <c r="K5967" s="92"/>
    </row>
    <row r="5968" spans="1:11" ht="15" customHeight="1">
      <c r="A5968" s="90"/>
      <c r="B5968" s="90"/>
      <c r="C5968" s="90"/>
      <c r="D5968" s="90"/>
      <c r="E5968" s="18"/>
      <c r="F5968" s="18"/>
      <c r="G5968" s="92"/>
      <c r="H5968" s="18"/>
      <c r="I5968" s="18"/>
      <c r="J5968" s="92"/>
      <c r="K5968" s="92"/>
    </row>
    <row r="5969" spans="1:11" ht="15" customHeight="1">
      <c r="A5969" s="90"/>
      <c r="B5969" s="90"/>
      <c r="C5969" s="90"/>
      <c r="D5969" s="90"/>
      <c r="E5969" s="18"/>
      <c r="F5969" s="92"/>
      <c r="G5969" s="92"/>
      <c r="H5969" s="91"/>
      <c r="I5969" s="92"/>
      <c r="J5969" s="92"/>
      <c r="K5969" s="92"/>
    </row>
    <row r="5970" spans="1:11" ht="15" customHeight="1">
      <c r="A5970" s="90"/>
      <c r="B5970" s="90"/>
      <c r="C5970" s="90"/>
      <c r="D5970" s="90"/>
      <c r="E5970" s="18"/>
      <c r="F5970" s="18"/>
      <c r="G5970" s="92"/>
      <c r="H5970" s="18"/>
      <c r="I5970" s="18"/>
      <c r="J5970" s="92"/>
      <c r="K5970" s="92"/>
    </row>
    <row r="5971" spans="1:11" ht="15" customHeight="1">
      <c r="A5971" s="90"/>
      <c r="B5971" s="90"/>
      <c r="C5971" s="90"/>
      <c r="D5971" s="90"/>
      <c r="E5971" s="18"/>
      <c r="F5971" s="18"/>
      <c r="G5971" s="92"/>
      <c r="H5971" s="18"/>
      <c r="I5971" s="18"/>
      <c r="J5971" s="92"/>
      <c r="K5971" s="92"/>
    </row>
    <row r="5972" spans="1:11" ht="15" customHeight="1">
      <c r="A5972" s="90"/>
      <c r="B5972" s="90"/>
      <c r="C5972" s="90"/>
      <c r="D5972" s="90"/>
      <c r="E5972" s="18"/>
      <c r="F5972" s="18"/>
      <c r="G5972" s="92"/>
      <c r="H5972" s="18"/>
      <c r="I5972" s="18"/>
      <c r="J5972" s="92"/>
      <c r="K5972" s="92"/>
    </row>
    <row r="5973" spans="1:11" ht="15" customHeight="1">
      <c r="A5973" s="90"/>
      <c r="B5973" s="90"/>
      <c r="C5973" s="90"/>
      <c r="D5973" s="90"/>
      <c r="E5973" s="18"/>
      <c r="F5973" s="18"/>
      <c r="G5973" s="92"/>
      <c r="H5973" s="18"/>
      <c r="I5973" s="18"/>
      <c r="J5973" s="92"/>
      <c r="K5973" s="92"/>
    </row>
    <row r="5974" spans="1:11" ht="15" customHeight="1">
      <c r="A5974" s="90"/>
      <c r="B5974" s="90"/>
      <c r="C5974" s="90"/>
      <c r="D5974" s="90"/>
      <c r="E5974" s="18"/>
      <c r="F5974" s="92"/>
      <c r="G5974" s="92"/>
      <c r="H5974" s="91"/>
      <c r="I5974" s="92"/>
      <c r="J5974" s="92"/>
      <c r="K5974" s="92"/>
    </row>
    <row r="5975" spans="1:11" ht="15" customHeight="1">
      <c r="A5975" s="90"/>
      <c r="B5975" s="90"/>
      <c r="C5975" s="90"/>
      <c r="D5975" s="90"/>
      <c r="E5975" s="18"/>
      <c r="F5975" s="18"/>
      <c r="G5975" s="92"/>
      <c r="H5975" s="18"/>
      <c r="I5975" s="18"/>
      <c r="J5975" s="92"/>
      <c r="K5975" s="92"/>
    </row>
    <row r="5976" spans="1:11" ht="15" customHeight="1">
      <c r="A5976" s="90"/>
      <c r="B5976" s="90"/>
      <c r="C5976" s="90"/>
      <c r="D5976" s="90"/>
      <c r="E5976" s="18"/>
      <c r="F5976" s="18"/>
      <c r="G5976" s="92"/>
      <c r="H5976" s="18"/>
      <c r="I5976" s="18"/>
      <c r="J5976" s="92"/>
      <c r="K5976" s="92"/>
    </row>
    <row r="5977" spans="1:11" ht="15" customHeight="1">
      <c r="A5977" s="90"/>
      <c r="B5977" s="90"/>
      <c r="C5977" s="90"/>
      <c r="D5977" s="90"/>
      <c r="E5977" s="18"/>
      <c r="F5977" s="18"/>
      <c r="G5977" s="92"/>
      <c r="H5977" s="18"/>
      <c r="I5977" s="18"/>
      <c r="J5977" s="92"/>
      <c r="K5977" s="92"/>
    </row>
    <row r="5978" spans="1:11" ht="15" customHeight="1">
      <c r="A5978" s="90"/>
      <c r="B5978" s="90"/>
      <c r="C5978" s="90"/>
      <c r="D5978" s="90"/>
      <c r="E5978" s="18"/>
      <c r="F5978" s="18"/>
      <c r="G5978" s="92"/>
      <c r="H5978" s="18"/>
      <c r="I5978" s="18"/>
      <c r="J5978" s="92"/>
      <c r="K5978" s="92"/>
    </row>
    <row r="5979" spans="1:11" ht="15" customHeight="1">
      <c r="A5979" s="90"/>
      <c r="B5979" s="90"/>
      <c r="C5979" s="90"/>
      <c r="D5979" s="90"/>
      <c r="E5979" s="18"/>
      <c r="F5979" s="18"/>
      <c r="G5979" s="92"/>
      <c r="H5979" s="18"/>
      <c r="I5979" s="18"/>
      <c r="J5979" s="92"/>
      <c r="K5979" s="92"/>
    </row>
    <row r="5980" spans="1:11" ht="15" customHeight="1">
      <c r="A5980" s="90"/>
      <c r="B5980" s="90"/>
      <c r="C5980" s="90"/>
      <c r="D5980" s="90"/>
      <c r="E5980" s="18"/>
      <c r="F5980" s="18"/>
      <c r="G5980" s="92"/>
      <c r="H5980" s="18"/>
      <c r="I5980" s="18"/>
      <c r="J5980" s="92"/>
      <c r="K5980" s="92"/>
    </row>
    <row r="5981" spans="1:11" ht="15" customHeight="1">
      <c r="A5981" s="90"/>
      <c r="B5981" s="90"/>
      <c r="C5981" s="90"/>
      <c r="D5981" s="90"/>
      <c r="E5981" s="18"/>
      <c r="F5981" s="18"/>
      <c r="G5981" s="92"/>
      <c r="H5981" s="18"/>
      <c r="I5981" s="18"/>
      <c r="J5981" s="92"/>
      <c r="K5981" s="92"/>
    </row>
    <row r="5982" spans="1:11" ht="15" customHeight="1">
      <c r="A5982" s="90"/>
      <c r="B5982" s="90"/>
      <c r="C5982" s="90"/>
      <c r="D5982" s="90"/>
      <c r="E5982" s="18"/>
      <c r="F5982" s="18"/>
      <c r="G5982" s="92"/>
      <c r="H5982" s="18"/>
      <c r="I5982" s="18"/>
      <c r="J5982" s="92"/>
      <c r="K5982" s="92"/>
    </row>
    <row r="5983" spans="1:11" ht="15" customHeight="1">
      <c r="A5983" s="90"/>
      <c r="B5983" s="90"/>
      <c r="C5983" s="90"/>
      <c r="D5983" s="90"/>
      <c r="E5983" s="18"/>
      <c r="F5983" s="18"/>
      <c r="G5983" s="92"/>
      <c r="H5983" s="18"/>
      <c r="I5983" s="18"/>
      <c r="J5983" s="92"/>
      <c r="K5983" s="92"/>
    </row>
    <row r="5984" spans="1:11" ht="15" customHeight="1">
      <c r="A5984" s="90"/>
      <c r="B5984" s="90"/>
      <c r="C5984" s="90"/>
      <c r="D5984" s="90"/>
      <c r="E5984" s="18"/>
      <c r="F5984" s="18"/>
      <c r="G5984" s="92"/>
      <c r="H5984" s="18"/>
      <c r="I5984" s="18"/>
      <c r="J5984" s="92"/>
      <c r="K5984" s="92"/>
    </row>
    <row r="5985" spans="1:11" ht="15" customHeight="1">
      <c r="A5985" s="90"/>
      <c r="B5985" s="90"/>
      <c r="C5985" s="90"/>
      <c r="D5985" s="90"/>
      <c r="E5985" s="18"/>
      <c r="F5985" s="18"/>
      <c r="G5985" s="92"/>
      <c r="H5985" s="18"/>
      <c r="I5985" s="18"/>
      <c r="J5985" s="92"/>
      <c r="K5985" s="92"/>
    </row>
    <row r="5986" spans="1:11" ht="15" customHeight="1">
      <c r="A5986" s="90"/>
      <c r="B5986" s="90"/>
      <c r="C5986" s="90"/>
      <c r="D5986" s="90"/>
      <c r="E5986" s="18"/>
      <c r="F5986" s="18"/>
      <c r="G5986" s="92"/>
      <c r="H5986" s="18"/>
      <c r="I5986" s="18"/>
      <c r="J5986" s="92"/>
      <c r="K5986" s="92"/>
    </row>
    <row r="5987" spans="1:11" ht="15" customHeight="1">
      <c r="A5987" s="90"/>
      <c r="B5987" s="90"/>
      <c r="C5987" s="90"/>
      <c r="D5987" s="90"/>
      <c r="E5987" s="18"/>
      <c r="F5987" s="18"/>
      <c r="G5987" s="92"/>
      <c r="H5987" s="18"/>
      <c r="I5987" s="18"/>
      <c r="J5987" s="92"/>
      <c r="K5987" s="92"/>
    </row>
    <row r="5988" spans="1:11" ht="15" customHeight="1">
      <c r="A5988" s="90"/>
      <c r="B5988" s="90"/>
      <c r="C5988" s="90"/>
      <c r="D5988" s="90"/>
      <c r="E5988" s="18"/>
      <c r="F5988" s="92"/>
      <c r="G5988" s="92"/>
      <c r="H5988" s="91"/>
      <c r="I5988" s="92"/>
      <c r="J5988" s="92"/>
      <c r="K5988" s="92"/>
    </row>
    <row r="5989" spans="1:11" ht="15" customHeight="1">
      <c r="A5989" s="90"/>
      <c r="B5989" s="90"/>
      <c r="C5989" s="90"/>
      <c r="D5989" s="90"/>
      <c r="E5989" s="18"/>
      <c r="F5989" s="18"/>
      <c r="G5989" s="92"/>
      <c r="H5989" s="18"/>
      <c r="I5989" s="18"/>
      <c r="J5989" s="92"/>
      <c r="K5989" s="92"/>
    </row>
    <row r="5990" spans="1:11" ht="15" customHeight="1">
      <c r="A5990" s="90"/>
      <c r="B5990" s="90"/>
      <c r="C5990" s="90"/>
      <c r="D5990" s="90"/>
      <c r="E5990" s="18"/>
      <c r="F5990" s="18"/>
      <c r="G5990" s="92"/>
      <c r="H5990" s="18"/>
      <c r="I5990" s="18"/>
      <c r="J5990" s="92"/>
      <c r="K5990" s="92"/>
    </row>
    <row r="5991" spans="1:11" ht="15" customHeight="1">
      <c r="A5991" s="90"/>
      <c r="B5991" s="90"/>
      <c r="C5991" s="90"/>
      <c r="D5991" s="90"/>
      <c r="E5991" s="18"/>
      <c r="F5991" s="18"/>
      <c r="G5991" s="92"/>
      <c r="H5991" s="18"/>
      <c r="I5991" s="18"/>
      <c r="J5991" s="92"/>
      <c r="K5991" s="92"/>
    </row>
    <row r="5992" spans="1:11" ht="15" customHeight="1">
      <c r="A5992" s="90"/>
      <c r="B5992" s="90"/>
      <c r="C5992" s="90"/>
      <c r="D5992" s="90"/>
      <c r="E5992" s="18"/>
      <c r="F5992" s="18"/>
      <c r="G5992" s="92"/>
      <c r="H5992" s="18"/>
      <c r="I5992" s="18"/>
      <c r="J5992" s="92"/>
      <c r="K5992" s="92"/>
    </row>
    <row r="5993" spans="1:11" ht="15" customHeight="1">
      <c r="A5993" s="90"/>
      <c r="B5993" s="90"/>
      <c r="C5993" s="90"/>
      <c r="D5993" s="90"/>
      <c r="E5993" s="18"/>
      <c r="F5993" s="92"/>
      <c r="G5993" s="92"/>
      <c r="H5993" s="91"/>
      <c r="I5993" s="92"/>
      <c r="J5993" s="92"/>
      <c r="K5993" s="92"/>
    </row>
    <row r="5994" spans="1:11" ht="15" customHeight="1">
      <c r="A5994" s="90"/>
      <c r="B5994" s="90"/>
      <c r="C5994" s="90"/>
      <c r="D5994" s="90"/>
      <c r="E5994" s="18"/>
      <c r="F5994" s="18"/>
      <c r="G5994" s="92"/>
      <c r="H5994" s="18"/>
      <c r="I5994" s="18"/>
      <c r="J5994" s="92"/>
      <c r="K5994" s="92"/>
    </row>
    <row r="5995" spans="1:11" ht="15" customHeight="1">
      <c r="A5995" s="90"/>
      <c r="B5995" s="90"/>
      <c r="C5995" s="90"/>
      <c r="D5995" s="90"/>
      <c r="E5995" s="18"/>
      <c r="F5995" s="18"/>
      <c r="G5995" s="92"/>
      <c r="H5995" s="18"/>
      <c r="I5995" s="18"/>
      <c r="J5995" s="92"/>
      <c r="K5995" s="92"/>
    </row>
    <row r="5996" spans="1:11" ht="15" customHeight="1">
      <c r="A5996" s="90"/>
      <c r="B5996" s="90"/>
      <c r="C5996" s="90"/>
      <c r="D5996" s="90"/>
      <c r="E5996" s="18"/>
      <c r="F5996" s="18"/>
      <c r="G5996" s="92"/>
      <c r="H5996" s="18"/>
      <c r="I5996" s="18"/>
      <c r="J5996" s="92"/>
      <c r="K5996" s="92"/>
    </row>
    <row r="5997" spans="1:11" ht="15" customHeight="1">
      <c r="A5997" s="90"/>
      <c r="B5997" s="90"/>
      <c r="C5997" s="90"/>
      <c r="D5997" s="90"/>
      <c r="E5997" s="18"/>
      <c r="F5997" s="18"/>
      <c r="G5997" s="92"/>
      <c r="H5997" s="18"/>
      <c r="I5997" s="18"/>
      <c r="J5997" s="92"/>
      <c r="K5997" s="92"/>
    </row>
    <row r="5998" spans="1:11" ht="15" customHeight="1">
      <c r="A5998" s="90"/>
      <c r="B5998" s="90"/>
      <c r="C5998" s="90"/>
      <c r="D5998" s="90"/>
      <c r="E5998" s="18"/>
      <c r="F5998" s="92"/>
      <c r="G5998" s="92"/>
      <c r="H5998" s="91"/>
      <c r="I5998" s="92"/>
      <c r="J5998" s="92"/>
      <c r="K5998" s="92"/>
    </row>
    <row r="5999" spans="1:11" ht="15" customHeight="1">
      <c r="A5999" s="90"/>
      <c r="B5999" s="90"/>
      <c r="C5999" s="90"/>
      <c r="D5999" s="90"/>
      <c r="E5999" s="18"/>
      <c r="F5999" s="18"/>
      <c r="G5999" s="92"/>
      <c r="H5999" s="18"/>
      <c r="I5999" s="18"/>
      <c r="J5999" s="92"/>
      <c r="K5999" s="92"/>
    </row>
    <row r="6000" spans="1:11" ht="15" customHeight="1">
      <c r="A6000" s="90"/>
      <c r="B6000" s="90"/>
      <c r="C6000" s="90"/>
      <c r="D6000" s="90"/>
      <c r="E6000" s="18"/>
      <c r="F6000" s="18"/>
      <c r="G6000" s="92"/>
      <c r="H6000" s="18"/>
      <c r="I6000" s="18"/>
      <c r="J6000" s="92"/>
      <c r="K6000" s="92"/>
    </row>
    <row r="6001" spans="1:11" ht="15" customHeight="1">
      <c r="A6001" s="90"/>
      <c r="B6001" s="90"/>
      <c r="C6001" s="90"/>
      <c r="D6001" s="90"/>
      <c r="E6001" s="18"/>
      <c r="F6001" s="18"/>
      <c r="G6001" s="92"/>
      <c r="H6001" s="18"/>
      <c r="I6001" s="18"/>
      <c r="J6001" s="92"/>
      <c r="K6001" s="92"/>
    </row>
    <row r="6002" spans="1:11" ht="15" customHeight="1">
      <c r="A6002" s="90"/>
      <c r="B6002" s="90"/>
      <c r="C6002" s="90"/>
      <c r="D6002" s="90"/>
      <c r="E6002" s="18"/>
      <c r="F6002" s="18"/>
      <c r="G6002" s="92"/>
      <c r="H6002" s="18"/>
      <c r="I6002" s="18"/>
      <c r="J6002" s="92"/>
      <c r="K6002" s="92"/>
    </row>
    <row r="6003" spans="1:11" ht="15" customHeight="1">
      <c r="A6003" s="90"/>
      <c r="B6003" s="90"/>
      <c r="C6003" s="90"/>
      <c r="D6003" s="90"/>
      <c r="E6003" s="18"/>
      <c r="F6003" s="92"/>
      <c r="G6003" s="92"/>
      <c r="H6003" s="91"/>
      <c r="I6003" s="92"/>
      <c r="J6003" s="92"/>
      <c r="K6003" s="92"/>
    </row>
    <row r="6004" spans="1:11" ht="15" customHeight="1">
      <c r="A6004" s="90"/>
      <c r="B6004" s="90"/>
      <c r="C6004" s="90"/>
      <c r="D6004" s="90"/>
      <c r="E6004" s="18"/>
      <c r="F6004" s="18"/>
      <c r="G6004" s="92"/>
      <c r="H6004" s="18"/>
      <c r="I6004" s="18"/>
      <c r="J6004" s="92"/>
      <c r="K6004" s="92"/>
    </row>
    <row r="6005" spans="1:11" ht="15" customHeight="1">
      <c r="A6005" s="90"/>
      <c r="B6005" s="90"/>
      <c r="C6005" s="90"/>
      <c r="D6005" s="90"/>
      <c r="E6005" s="18"/>
      <c r="F6005" s="18"/>
      <c r="G6005" s="92"/>
      <c r="H6005" s="18"/>
      <c r="I6005" s="18"/>
      <c r="J6005" s="92"/>
      <c r="K6005" s="92"/>
    </row>
    <row r="6006" spans="1:11" ht="15" customHeight="1">
      <c r="A6006" s="90"/>
      <c r="B6006" s="90"/>
      <c r="C6006" s="90"/>
      <c r="D6006" s="90"/>
      <c r="E6006" s="18"/>
      <c r="F6006" s="18"/>
      <c r="G6006" s="92"/>
      <c r="H6006" s="18"/>
      <c r="I6006" s="18"/>
      <c r="J6006" s="92"/>
      <c r="K6006" s="92"/>
    </row>
    <row r="6007" spans="1:11" ht="15" customHeight="1">
      <c r="A6007" s="90"/>
      <c r="B6007" s="90"/>
      <c r="C6007" s="90"/>
      <c r="D6007" s="90"/>
      <c r="E6007" s="18"/>
      <c r="F6007" s="18"/>
      <c r="G6007" s="92"/>
      <c r="H6007" s="18"/>
      <c r="I6007" s="18"/>
      <c r="J6007" s="92"/>
      <c r="K6007" s="92"/>
    </row>
    <row r="6008" spans="1:11" ht="15" customHeight="1">
      <c r="A6008" s="90"/>
      <c r="B6008" s="90"/>
      <c r="C6008" s="90"/>
      <c r="D6008" s="90"/>
      <c r="E6008" s="18"/>
      <c r="F6008" s="18"/>
      <c r="G6008" s="92"/>
      <c r="H6008" s="18"/>
      <c r="I6008" s="18"/>
      <c r="J6008" s="92"/>
      <c r="K6008" s="92"/>
    </row>
    <row r="6009" spans="1:11" ht="15" customHeight="1">
      <c r="A6009" s="90"/>
      <c r="B6009" s="90"/>
      <c r="C6009" s="90"/>
      <c r="D6009" s="90"/>
      <c r="E6009" s="18"/>
      <c r="F6009" s="18"/>
      <c r="G6009" s="92"/>
      <c r="H6009" s="18"/>
      <c r="I6009" s="18"/>
      <c r="J6009" s="92"/>
      <c r="K6009" s="92"/>
    </row>
    <row r="6010" spans="1:11" ht="15" customHeight="1">
      <c r="A6010" s="90"/>
      <c r="B6010" s="90"/>
      <c r="C6010" s="90"/>
      <c r="D6010" s="90"/>
      <c r="E6010" s="18"/>
      <c r="F6010" s="18"/>
      <c r="G6010" s="92"/>
      <c r="H6010" s="18"/>
      <c r="I6010" s="18"/>
      <c r="J6010" s="92"/>
      <c r="K6010" s="92"/>
    </row>
    <row r="6011" spans="1:11" ht="15" customHeight="1">
      <c r="A6011" s="90"/>
      <c r="B6011" s="90"/>
      <c r="C6011" s="90"/>
      <c r="D6011" s="90"/>
      <c r="E6011" s="18"/>
      <c r="F6011" s="18"/>
      <c r="G6011" s="92"/>
      <c r="H6011" s="18"/>
      <c r="I6011" s="18"/>
      <c r="J6011" s="92"/>
      <c r="K6011" s="92"/>
    </row>
    <row r="6012" spans="1:11" ht="15" customHeight="1">
      <c r="A6012" s="90"/>
      <c r="B6012" s="90"/>
      <c r="C6012" s="90"/>
      <c r="D6012" s="90"/>
      <c r="E6012" s="18"/>
      <c r="F6012" s="18"/>
      <c r="G6012" s="92"/>
      <c r="H6012" s="18"/>
      <c r="I6012" s="18"/>
      <c r="J6012" s="92"/>
      <c r="K6012" s="92"/>
    </row>
    <row r="6013" spans="1:11" ht="15" customHeight="1">
      <c r="A6013" s="90"/>
      <c r="B6013" s="90"/>
      <c r="C6013" s="90"/>
      <c r="D6013" s="90"/>
      <c r="E6013" s="18"/>
      <c r="F6013" s="18"/>
      <c r="G6013" s="92"/>
      <c r="H6013" s="18"/>
      <c r="I6013" s="18"/>
      <c r="J6013" s="92"/>
      <c r="K6013" s="92"/>
    </row>
    <row r="6014" spans="1:11" ht="15" customHeight="1">
      <c r="A6014" s="90"/>
      <c r="B6014" s="90"/>
      <c r="C6014" s="90"/>
      <c r="D6014" s="90"/>
      <c r="E6014" s="18"/>
      <c r="F6014" s="18"/>
      <c r="G6014" s="92"/>
      <c r="H6014" s="18"/>
      <c r="I6014" s="18"/>
      <c r="J6014" s="92"/>
      <c r="K6014" s="92"/>
    </row>
    <row r="6015" spans="1:11" ht="15" customHeight="1">
      <c r="A6015" s="90"/>
      <c r="B6015" s="90"/>
      <c r="C6015" s="90"/>
      <c r="D6015" s="90"/>
      <c r="E6015" s="18"/>
      <c r="F6015" s="18"/>
      <c r="G6015" s="92"/>
      <c r="H6015" s="18"/>
      <c r="I6015" s="18"/>
      <c r="J6015" s="92"/>
      <c r="K6015" s="92"/>
    </row>
    <row r="6016" spans="1:11" ht="15" customHeight="1">
      <c r="A6016" s="90"/>
      <c r="B6016" s="90"/>
      <c r="C6016" s="90"/>
      <c r="D6016" s="90"/>
      <c r="E6016" s="18"/>
      <c r="F6016" s="18"/>
      <c r="G6016" s="92"/>
      <c r="H6016" s="18"/>
      <c r="I6016" s="18"/>
      <c r="J6016" s="92"/>
      <c r="K6016" s="92"/>
    </row>
    <row r="6017" spans="1:11" ht="15" customHeight="1">
      <c r="A6017" s="90"/>
      <c r="B6017" s="90"/>
      <c r="C6017" s="90"/>
      <c r="D6017" s="90"/>
      <c r="E6017" s="18"/>
      <c r="F6017" s="92"/>
      <c r="G6017" s="92"/>
      <c r="H6017" s="91"/>
      <c r="I6017" s="92"/>
      <c r="J6017" s="92"/>
      <c r="K6017" s="92"/>
    </row>
    <row r="6018" spans="1:11" ht="15" customHeight="1">
      <c r="A6018" s="90"/>
      <c r="B6018" s="90"/>
      <c r="C6018" s="90"/>
      <c r="D6018" s="90"/>
      <c r="E6018" s="18"/>
      <c r="F6018" s="18"/>
      <c r="G6018" s="92"/>
      <c r="H6018" s="18"/>
      <c r="I6018" s="18"/>
      <c r="J6018" s="92"/>
      <c r="K6018" s="92"/>
    </row>
    <row r="6019" spans="1:11" ht="15" customHeight="1">
      <c r="A6019" s="90"/>
      <c r="B6019" s="90"/>
      <c r="C6019" s="90"/>
      <c r="D6019" s="90"/>
      <c r="E6019" s="18"/>
      <c r="F6019" s="18"/>
      <c r="G6019" s="92"/>
      <c r="H6019" s="18"/>
      <c r="I6019" s="18"/>
      <c r="J6019" s="92"/>
      <c r="K6019" s="92"/>
    </row>
    <row r="6020" spans="1:11" ht="15" customHeight="1">
      <c r="A6020" s="90"/>
      <c r="B6020" s="90"/>
      <c r="C6020" s="90"/>
      <c r="D6020" s="90"/>
      <c r="E6020" s="18"/>
      <c r="F6020" s="18"/>
      <c r="G6020" s="92"/>
      <c r="H6020" s="18"/>
      <c r="I6020" s="18"/>
      <c r="J6020" s="92"/>
      <c r="K6020" s="92"/>
    </row>
    <row r="6021" spans="1:11" ht="15" customHeight="1">
      <c r="A6021" s="90"/>
      <c r="B6021" s="90"/>
      <c r="C6021" s="90"/>
      <c r="D6021" s="90"/>
      <c r="E6021" s="18"/>
      <c r="F6021" s="18"/>
      <c r="G6021" s="92"/>
      <c r="H6021" s="18"/>
      <c r="I6021" s="18"/>
      <c r="J6021" s="92"/>
      <c r="K6021" s="92"/>
    </row>
    <row r="6022" spans="1:11" ht="15" customHeight="1">
      <c r="A6022" s="90"/>
      <c r="B6022" s="90"/>
      <c r="C6022" s="90"/>
      <c r="D6022" s="90"/>
      <c r="E6022" s="18"/>
      <c r="F6022" s="18"/>
      <c r="G6022" s="92"/>
      <c r="H6022" s="18"/>
      <c r="I6022" s="18"/>
      <c r="J6022" s="92"/>
      <c r="K6022" s="92"/>
    </row>
    <row r="6023" spans="1:11" ht="15" customHeight="1">
      <c r="A6023" s="90"/>
      <c r="B6023" s="90"/>
      <c r="C6023" s="90"/>
      <c r="D6023" s="90"/>
      <c r="E6023" s="18"/>
      <c r="F6023" s="18"/>
      <c r="G6023" s="92"/>
      <c r="H6023" s="18"/>
      <c r="I6023" s="18"/>
      <c r="J6023" s="92"/>
      <c r="K6023" s="92"/>
    </row>
    <row r="6024" spans="1:11" ht="15" customHeight="1">
      <c r="A6024" s="90"/>
      <c r="B6024" s="90"/>
      <c r="C6024" s="90"/>
      <c r="D6024" s="90"/>
      <c r="E6024" s="18"/>
      <c r="F6024" s="18"/>
      <c r="G6024" s="92"/>
      <c r="H6024" s="18"/>
      <c r="I6024" s="18"/>
      <c r="J6024" s="92"/>
      <c r="K6024" s="92"/>
    </row>
    <row r="6025" spans="1:11" ht="15" customHeight="1">
      <c r="A6025" s="90"/>
      <c r="B6025" s="90"/>
      <c r="C6025" s="90"/>
      <c r="D6025" s="90"/>
      <c r="E6025" s="18"/>
      <c r="F6025" s="18"/>
      <c r="G6025" s="92"/>
      <c r="H6025" s="18"/>
      <c r="I6025" s="18"/>
      <c r="J6025" s="92"/>
      <c r="K6025" s="92"/>
    </row>
    <row r="6026" spans="1:11" ht="15" customHeight="1">
      <c r="A6026" s="90"/>
      <c r="B6026" s="90"/>
      <c r="C6026" s="90"/>
      <c r="D6026" s="90"/>
      <c r="E6026" s="18"/>
      <c r="F6026" s="18"/>
      <c r="G6026" s="92"/>
      <c r="H6026" s="18"/>
      <c r="I6026" s="18"/>
      <c r="J6026" s="92"/>
      <c r="K6026" s="92"/>
    </row>
    <row r="6027" spans="1:11" ht="15" customHeight="1">
      <c r="A6027" s="90"/>
      <c r="B6027" s="90"/>
      <c r="C6027" s="90"/>
      <c r="D6027" s="90"/>
      <c r="E6027" s="18"/>
      <c r="F6027" s="18"/>
      <c r="G6027" s="92"/>
      <c r="H6027" s="18"/>
      <c r="I6027" s="18"/>
      <c r="J6027" s="92"/>
      <c r="K6027" s="92"/>
    </row>
    <row r="6028" spans="1:11" ht="15" customHeight="1">
      <c r="A6028" s="90"/>
      <c r="B6028" s="90"/>
      <c r="C6028" s="90"/>
      <c r="D6028" s="90"/>
      <c r="E6028" s="18"/>
      <c r="F6028" s="18"/>
      <c r="G6028" s="92"/>
      <c r="H6028" s="18"/>
      <c r="I6028" s="18"/>
      <c r="J6028" s="92"/>
      <c r="K6028" s="92"/>
    </row>
    <row r="6029" spans="1:11" ht="15" customHeight="1">
      <c r="A6029" s="90"/>
      <c r="B6029" s="90"/>
      <c r="C6029" s="90"/>
      <c r="D6029" s="90"/>
      <c r="E6029" s="18"/>
      <c r="F6029" s="18"/>
      <c r="G6029" s="92"/>
      <c r="H6029" s="18"/>
      <c r="I6029" s="18"/>
      <c r="J6029" s="92"/>
      <c r="K6029" s="92"/>
    </row>
    <row r="6030" spans="1:11" ht="15" customHeight="1">
      <c r="A6030" s="90"/>
      <c r="B6030" s="90"/>
      <c r="C6030" s="90"/>
      <c r="D6030" s="90"/>
      <c r="E6030" s="18"/>
      <c r="F6030" s="18"/>
      <c r="G6030" s="92"/>
      <c r="H6030" s="18"/>
      <c r="I6030" s="18"/>
      <c r="J6030" s="92"/>
      <c r="K6030" s="92"/>
    </row>
    <row r="6031" spans="1:11" ht="15" customHeight="1">
      <c r="A6031" s="90"/>
      <c r="B6031" s="90"/>
      <c r="C6031" s="90"/>
      <c r="D6031" s="90"/>
      <c r="E6031" s="18"/>
      <c r="F6031" s="92"/>
      <c r="G6031" s="92"/>
      <c r="H6031" s="91"/>
      <c r="I6031" s="92"/>
      <c r="J6031" s="92"/>
      <c r="K6031" s="92"/>
    </row>
    <row r="6032" spans="1:11" ht="15" customHeight="1">
      <c r="A6032" s="90"/>
      <c r="B6032" s="90"/>
      <c r="C6032" s="90"/>
      <c r="D6032" s="90"/>
      <c r="E6032" s="18"/>
      <c r="F6032" s="18"/>
      <c r="G6032" s="92"/>
      <c r="H6032" s="18"/>
      <c r="I6032" s="18"/>
      <c r="J6032" s="92"/>
      <c r="K6032" s="92"/>
    </row>
    <row r="6033" spans="1:11" ht="15" customHeight="1">
      <c r="A6033" s="90"/>
      <c r="B6033" s="90"/>
      <c r="C6033" s="90"/>
      <c r="D6033" s="90"/>
      <c r="E6033" s="18"/>
      <c r="F6033" s="18"/>
      <c r="G6033" s="92"/>
      <c r="H6033" s="18"/>
      <c r="I6033" s="18"/>
      <c r="J6033" s="92"/>
      <c r="K6033" s="92"/>
    </row>
    <row r="6034" spans="1:11" ht="15" customHeight="1">
      <c r="A6034" s="90"/>
      <c r="B6034" s="90"/>
      <c r="C6034" s="90"/>
      <c r="D6034" s="90"/>
      <c r="E6034" s="18"/>
      <c r="F6034" s="18"/>
      <c r="G6034" s="92"/>
      <c r="H6034" s="18"/>
      <c r="I6034" s="18"/>
      <c r="J6034" s="92"/>
      <c r="K6034" s="92"/>
    </row>
    <row r="6035" spans="1:11" ht="15" customHeight="1">
      <c r="A6035" s="90"/>
      <c r="B6035" s="90"/>
      <c r="C6035" s="90"/>
      <c r="D6035" s="90"/>
      <c r="E6035" s="18"/>
      <c r="F6035" s="18"/>
      <c r="G6035" s="92"/>
      <c r="H6035" s="18"/>
      <c r="I6035" s="18"/>
      <c r="J6035" s="92"/>
      <c r="K6035" s="92"/>
    </row>
    <row r="6036" spans="1:11" ht="15" customHeight="1">
      <c r="A6036" s="90"/>
      <c r="B6036" s="90"/>
      <c r="C6036" s="90"/>
      <c r="D6036" s="90"/>
      <c r="E6036" s="18"/>
      <c r="F6036" s="18"/>
      <c r="G6036" s="92"/>
      <c r="H6036" s="18"/>
      <c r="I6036" s="18"/>
      <c r="J6036" s="92"/>
      <c r="K6036" s="92"/>
    </row>
    <row r="6037" spans="1:11" ht="15" customHeight="1">
      <c r="A6037" s="90"/>
      <c r="B6037" s="90"/>
      <c r="C6037" s="90"/>
      <c r="D6037" s="90"/>
      <c r="E6037" s="18"/>
      <c r="F6037" s="18"/>
      <c r="G6037" s="92"/>
      <c r="H6037" s="18"/>
      <c r="I6037" s="18"/>
      <c r="J6037" s="92"/>
      <c r="K6037" s="92"/>
    </row>
    <row r="6038" spans="1:11" ht="15" customHeight="1">
      <c r="A6038" s="90"/>
      <c r="B6038" s="90"/>
      <c r="C6038" s="90"/>
      <c r="D6038" s="90"/>
      <c r="E6038" s="18"/>
      <c r="F6038" s="18"/>
      <c r="G6038" s="92"/>
      <c r="H6038" s="18"/>
      <c r="I6038" s="18"/>
      <c r="J6038" s="92"/>
      <c r="K6038" s="92"/>
    </row>
    <row r="6039" spans="1:11" ht="15" customHeight="1">
      <c r="A6039" s="90"/>
      <c r="B6039" s="90"/>
      <c r="C6039" s="90"/>
      <c r="D6039" s="90"/>
      <c r="E6039" s="18"/>
      <c r="F6039" s="18"/>
      <c r="G6039" s="92"/>
      <c r="H6039" s="18"/>
      <c r="I6039" s="18"/>
      <c r="J6039" s="92"/>
      <c r="K6039" s="92"/>
    </row>
    <row r="6040" spans="1:11" ht="15" customHeight="1">
      <c r="A6040" s="90"/>
      <c r="B6040" s="90"/>
      <c r="C6040" s="90"/>
      <c r="D6040" s="90"/>
      <c r="E6040" s="18"/>
      <c r="F6040" s="18"/>
      <c r="G6040" s="92"/>
      <c r="H6040" s="18"/>
      <c r="I6040" s="18"/>
      <c r="J6040" s="92"/>
      <c r="K6040" s="92"/>
    </row>
    <row r="6041" spans="1:11" ht="15" customHeight="1">
      <c r="A6041" s="90"/>
      <c r="B6041" s="90"/>
      <c r="C6041" s="90"/>
      <c r="D6041" s="90"/>
      <c r="E6041" s="18"/>
      <c r="F6041" s="18"/>
      <c r="G6041" s="92"/>
      <c r="H6041" s="18"/>
      <c r="I6041" s="18"/>
      <c r="J6041" s="92"/>
      <c r="K6041" s="92"/>
    </row>
    <row r="6042" spans="1:11" ht="15" customHeight="1">
      <c r="A6042" s="90"/>
      <c r="B6042" s="90"/>
      <c r="C6042" s="90"/>
      <c r="D6042" s="90"/>
      <c r="E6042" s="18"/>
      <c r="F6042" s="18"/>
      <c r="G6042" s="92"/>
      <c r="H6042" s="18"/>
      <c r="I6042" s="18"/>
      <c r="J6042" s="92"/>
      <c r="K6042" s="92"/>
    </row>
    <row r="6043" spans="1:11" ht="15" customHeight="1">
      <c r="A6043" s="90"/>
      <c r="B6043" s="90"/>
      <c r="C6043" s="90"/>
      <c r="D6043" s="90"/>
      <c r="E6043" s="18"/>
      <c r="F6043" s="18"/>
      <c r="G6043" s="92"/>
      <c r="H6043" s="18"/>
      <c r="I6043" s="18"/>
      <c r="J6043" s="92"/>
      <c r="K6043" s="92"/>
    </row>
    <row r="6044" spans="1:11" ht="15" customHeight="1">
      <c r="A6044" s="90"/>
      <c r="B6044" s="90"/>
      <c r="C6044" s="90"/>
      <c r="D6044" s="90"/>
      <c r="E6044" s="18"/>
      <c r="F6044" s="18"/>
      <c r="G6044" s="92"/>
      <c r="H6044" s="18"/>
      <c r="I6044" s="18"/>
      <c r="J6044" s="92"/>
      <c r="K6044" s="92"/>
    </row>
    <row r="6045" spans="1:11" ht="15" customHeight="1">
      <c r="A6045" s="90"/>
      <c r="B6045" s="90"/>
      <c r="C6045" s="90"/>
      <c r="D6045" s="90"/>
      <c r="E6045" s="18"/>
      <c r="F6045" s="18"/>
      <c r="G6045" s="92"/>
      <c r="H6045" s="18"/>
      <c r="I6045" s="18"/>
      <c r="J6045" s="92"/>
      <c r="K6045" s="92"/>
    </row>
    <row r="6046" spans="1:11" ht="15" customHeight="1">
      <c r="A6046" s="90"/>
      <c r="B6046" s="90"/>
      <c r="C6046" s="90"/>
      <c r="D6046" s="90"/>
      <c r="E6046" s="18"/>
      <c r="F6046" s="18"/>
      <c r="G6046" s="92"/>
      <c r="H6046" s="18"/>
      <c r="I6046" s="18"/>
      <c r="J6046" s="92"/>
      <c r="K6046" s="92"/>
    </row>
    <row r="6047" spans="1:11" ht="15" customHeight="1">
      <c r="A6047" s="90"/>
      <c r="B6047" s="90"/>
      <c r="C6047" s="90"/>
      <c r="D6047" s="90"/>
      <c r="E6047" s="18"/>
      <c r="F6047" s="18"/>
      <c r="G6047" s="92"/>
      <c r="H6047" s="18"/>
      <c r="I6047" s="18"/>
      <c r="J6047" s="92"/>
      <c r="K6047" s="92"/>
    </row>
    <row r="6048" spans="1:11" ht="15" customHeight="1">
      <c r="A6048" s="90"/>
      <c r="B6048" s="90"/>
      <c r="C6048" s="90"/>
      <c r="D6048" s="90"/>
      <c r="E6048" s="18"/>
      <c r="F6048" s="18"/>
      <c r="G6048" s="92"/>
      <c r="H6048" s="18"/>
      <c r="I6048" s="18"/>
      <c r="J6048" s="92"/>
      <c r="K6048" s="92"/>
    </row>
    <row r="6049" spans="1:11" ht="15" customHeight="1">
      <c r="A6049" s="90"/>
      <c r="B6049" s="90"/>
      <c r="C6049" s="90"/>
      <c r="D6049" s="90"/>
      <c r="E6049" s="18"/>
      <c r="F6049" s="18"/>
      <c r="G6049" s="92"/>
      <c r="H6049" s="18"/>
      <c r="I6049" s="18"/>
      <c r="J6049" s="92"/>
      <c r="K6049" s="92"/>
    </row>
    <row r="6050" spans="1:11" ht="15" customHeight="1">
      <c r="A6050" s="90"/>
      <c r="B6050" s="90"/>
      <c r="C6050" s="90"/>
      <c r="D6050" s="90"/>
      <c r="E6050" s="18"/>
      <c r="F6050" s="18"/>
      <c r="G6050" s="92"/>
      <c r="H6050" s="18"/>
      <c r="I6050" s="18"/>
      <c r="J6050" s="92"/>
      <c r="K6050" s="92"/>
    </row>
    <row r="6051" spans="1:11" ht="15" customHeight="1">
      <c r="A6051" s="90"/>
      <c r="B6051" s="90"/>
      <c r="C6051" s="90"/>
      <c r="D6051" s="90"/>
      <c r="E6051" s="18"/>
      <c r="F6051" s="92"/>
      <c r="G6051" s="92"/>
      <c r="H6051" s="91"/>
      <c r="I6051" s="92"/>
      <c r="J6051" s="92"/>
      <c r="K6051" s="92"/>
    </row>
    <row r="6052" spans="1:11" ht="15" customHeight="1">
      <c r="A6052" s="90"/>
      <c r="B6052" s="90"/>
      <c r="C6052" s="90"/>
      <c r="D6052" s="90"/>
      <c r="E6052" s="18"/>
      <c r="F6052" s="18"/>
      <c r="G6052" s="92"/>
      <c r="H6052" s="18"/>
      <c r="I6052" s="18"/>
      <c r="J6052" s="92"/>
      <c r="K6052" s="92"/>
    </row>
    <row r="6053" spans="1:11" ht="15" customHeight="1">
      <c r="A6053" s="90"/>
      <c r="B6053" s="90"/>
      <c r="C6053" s="90"/>
      <c r="D6053" s="90"/>
      <c r="E6053" s="18"/>
      <c r="F6053" s="18"/>
      <c r="G6053" s="92"/>
      <c r="H6053" s="18"/>
      <c r="I6053" s="18"/>
      <c r="J6053" s="92"/>
      <c r="K6053" s="92"/>
    </row>
    <row r="6054" spans="1:11" ht="15" customHeight="1">
      <c r="A6054" s="90"/>
      <c r="B6054" s="90"/>
      <c r="C6054" s="90"/>
      <c r="D6054" s="90"/>
      <c r="E6054" s="18"/>
      <c r="F6054" s="18"/>
      <c r="G6054" s="92"/>
      <c r="H6054" s="18"/>
      <c r="I6054" s="18"/>
      <c r="J6054" s="92"/>
      <c r="K6054" s="92"/>
    </row>
    <row r="6055" spans="1:11" ht="15" customHeight="1">
      <c r="A6055" s="90"/>
      <c r="B6055" s="90"/>
      <c r="C6055" s="90"/>
      <c r="D6055" s="90"/>
      <c r="E6055" s="18"/>
      <c r="F6055" s="18"/>
      <c r="G6055" s="92"/>
      <c r="H6055" s="18"/>
      <c r="I6055" s="18"/>
      <c r="J6055" s="92"/>
      <c r="K6055" s="92"/>
    </row>
    <row r="6056" spans="1:11" ht="15" customHeight="1">
      <c r="A6056" s="90"/>
      <c r="B6056" s="90"/>
      <c r="C6056" s="90"/>
      <c r="D6056" s="90"/>
      <c r="E6056" s="18"/>
      <c r="F6056" s="92"/>
      <c r="G6056" s="92"/>
      <c r="H6056" s="91"/>
      <c r="I6056" s="92"/>
      <c r="J6056" s="92"/>
      <c r="K6056" s="92"/>
    </row>
    <row r="6057" spans="1:11" ht="15" customHeight="1">
      <c r="A6057" s="90"/>
      <c r="B6057" s="90"/>
      <c r="C6057" s="90"/>
      <c r="D6057" s="90"/>
      <c r="E6057" s="18"/>
      <c r="F6057" s="18"/>
      <c r="G6057" s="92"/>
      <c r="H6057" s="18"/>
      <c r="I6057" s="18"/>
      <c r="J6057" s="92"/>
      <c r="K6057" s="92"/>
    </row>
    <row r="6058" spans="1:11" ht="15" customHeight="1">
      <c r="A6058" s="90"/>
      <c r="B6058" s="90"/>
      <c r="C6058" s="90"/>
      <c r="D6058" s="90"/>
      <c r="E6058" s="18"/>
      <c r="F6058" s="18"/>
      <c r="G6058" s="92"/>
      <c r="H6058" s="18"/>
      <c r="I6058" s="18"/>
      <c r="J6058" s="92"/>
      <c r="K6058" s="92"/>
    </row>
    <row r="6059" spans="1:11" ht="15" customHeight="1">
      <c r="A6059" s="90"/>
      <c r="B6059" s="90"/>
      <c r="C6059" s="90"/>
      <c r="D6059" s="90"/>
      <c r="E6059" s="18"/>
      <c r="F6059" s="18"/>
      <c r="G6059" s="92"/>
      <c r="H6059" s="18"/>
      <c r="I6059" s="18"/>
      <c r="J6059" s="92"/>
      <c r="K6059" s="92"/>
    </row>
    <row r="6060" spans="1:11" ht="15" customHeight="1">
      <c r="A6060" s="90"/>
      <c r="B6060" s="90"/>
      <c r="C6060" s="90"/>
      <c r="D6060" s="90"/>
      <c r="E6060" s="18"/>
      <c r="F6060" s="18"/>
      <c r="G6060" s="92"/>
      <c r="H6060" s="18"/>
      <c r="I6060" s="18"/>
      <c r="J6060" s="92"/>
      <c r="K6060" s="92"/>
    </row>
    <row r="6061" spans="1:11" ht="15" customHeight="1">
      <c r="A6061" s="90"/>
      <c r="B6061" s="90"/>
      <c r="C6061" s="90"/>
      <c r="D6061" s="90"/>
      <c r="E6061" s="18"/>
      <c r="F6061" s="18"/>
      <c r="G6061" s="92"/>
      <c r="H6061" s="18"/>
      <c r="I6061" s="18"/>
      <c r="J6061" s="92"/>
      <c r="K6061" s="92"/>
    </row>
    <row r="6062" spans="1:11" ht="15" customHeight="1">
      <c r="A6062" s="90"/>
      <c r="B6062" s="90"/>
      <c r="C6062" s="90"/>
      <c r="D6062" s="90"/>
      <c r="E6062" s="18"/>
      <c r="F6062" s="18"/>
      <c r="G6062" s="92"/>
      <c r="H6062" s="18"/>
      <c r="I6062" s="18"/>
      <c r="J6062" s="92"/>
      <c r="K6062" s="92"/>
    </row>
    <row r="6063" spans="1:11" ht="15" customHeight="1">
      <c r="A6063" s="90"/>
      <c r="B6063" s="90"/>
      <c r="C6063" s="90"/>
      <c r="D6063" s="90"/>
      <c r="E6063" s="18"/>
      <c r="F6063" s="18"/>
      <c r="G6063" s="92"/>
      <c r="H6063" s="18"/>
      <c r="I6063" s="18"/>
      <c r="J6063" s="92"/>
      <c r="K6063" s="92"/>
    </row>
    <row r="6064" spans="1:11" ht="15" customHeight="1">
      <c r="A6064" s="90"/>
      <c r="B6064" s="90"/>
      <c r="C6064" s="90"/>
      <c r="D6064" s="90"/>
      <c r="E6064" s="18"/>
      <c r="F6064" s="18"/>
      <c r="G6064" s="92"/>
      <c r="H6064" s="18"/>
      <c r="I6064" s="18"/>
      <c r="J6064" s="92"/>
      <c r="K6064" s="92"/>
    </row>
    <row r="6065" spans="1:11" ht="15" customHeight="1">
      <c r="A6065" s="90"/>
      <c r="B6065" s="90"/>
      <c r="C6065" s="90"/>
      <c r="D6065" s="90"/>
      <c r="E6065" s="18"/>
      <c r="F6065" s="18"/>
      <c r="G6065" s="92"/>
      <c r="H6065" s="18"/>
      <c r="I6065" s="18"/>
      <c r="J6065" s="92"/>
      <c r="K6065" s="92"/>
    </row>
    <row r="6066" spans="1:11" ht="15" customHeight="1">
      <c r="A6066" s="90"/>
      <c r="B6066" s="90"/>
      <c r="C6066" s="90"/>
      <c r="D6066" s="90"/>
      <c r="E6066" s="18"/>
      <c r="F6066" s="18"/>
      <c r="G6066" s="92"/>
      <c r="H6066" s="18"/>
      <c r="I6066" s="18"/>
      <c r="J6066" s="92"/>
      <c r="K6066" s="92"/>
    </row>
    <row r="6067" spans="1:11" ht="15" customHeight="1">
      <c r="A6067" s="90"/>
      <c r="B6067" s="90"/>
      <c r="C6067" s="90"/>
      <c r="D6067" s="90"/>
      <c r="E6067" s="18"/>
      <c r="F6067" s="92"/>
      <c r="G6067" s="92"/>
      <c r="H6067" s="91"/>
      <c r="I6067" s="92"/>
      <c r="J6067" s="92"/>
      <c r="K6067" s="92"/>
    </row>
    <row r="6068" spans="1:11" ht="15" customHeight="1">
      <c r="A6068" s="90"/>
      <c r="B6068" s="90"/>
      <c r="C6068" s="90"/>
      <c r="D6068" s="90"/>
      <c r="E6068" s="18"/>
      <c r="F6068" s="18"/>
      <c r="G6068" s="92"/>
      <c r="H6068" s="18"/>
      <c r="I6068" s="18"/>
      <c r="J6068" s="92"/>
      <c r="K6068" s="92"/>
    </row>
    <row r="6069" spans="1:11" ht="15" customHeight="1">
      <c r="A6069" s="90"/>
      <c r="B6069" s="90"/>
      <c r="C6069" s="90"/>
      <c r="D6069" s="90"/>
      <c r="E6069" s="18"/>
      <c r="F6069" s="18"/>
      <c r="G6069" s="92"/>
      <c r="H6069" s="18"/>
      <c r="I6069" s="18"/>
      <c r="J6069" s="92"/>
      <c r="K6069" s="92"/>
    </row>
    <row r="6070" spans="1:11" ht="15" customHeight="1">
      <c r="A6070" s="90"/>
      <c r="B6070" s="90"/>
      <c r="C6070" s="90"/>
      <c r="D6070" s="90"/>
      <c r="E6070" s="18"/>
      <c r="F6070" s="18"/>
      <c r="G6070" s="92"/>
      <c r="H6070" s="18"/>
      <c r="I6070" s="18"/>
      <c r="J6070" s="92"/>
      <c r="K6070" s="92"/>
    </row>
    <row r="6071" spans="1:11" ht="15" customHeight="1">
      <c r="A6071" s="90"/>
      <c r="B6071" s="90"/>
      <c r="C6071" s="90"/>
      <c r="D6071" s="90"/>
      <c r="E6071" s="18"/>
      <c r="F6071" s="18"/>
      <c r="G6071" s="92"/>
      <c r="H6071" s="18"/>
      <c r="I6071" s="18"/>
      <c r="J6071" s="92"/>
      <c r="K6071" s="92"/>
    </row>
    <row r="6072" spans="1:11" ht="15" customHeight="1">
      <c r="A6072" s="90"/>
      <c r="B6072" s="90"/>
      <c r="C6072" s="90"/>
      <c r="D6072" s="90"/>
      <c r="E6072" s="18"/>
      <c r="F6072" s="18"/>
      <c r="G6072" s="92"/>
      <c r="H6072" s="18"/>
      <c r="I6072" s="18"/>
      <c r="J6072" s="92"/>
      <c r="K6072" s="92"/>
    </row>
    <row r="6073" spans="1:11" ht="15" customHeight="1">
      <c r="A6073" s="90"/>
      <c r="B6073" s="90"/>
      <c r="C6073" s="90"/>
      <c r="D6073" s="90"/>
      <c r="E6073" s="18"/>
      <c r="F6073" s="18"/>
      <c r="G6073" s="92"/>
      <c r="H6073" s="18"/>
      <c r="I6073" s="18"/>
      <c r="J6073" s="92"/>
      <c r="K6073" s="92"/>
    </row>
    <row r="6074" spans="1:11" ht="15" customHeight="1">
      <c r="A6074" s="90"/>
      <c r="B6074" s="90"/>
      <c r="C6074" s="90"/>
      <c r="D6074" s="90"/>
      <c r="E6074" s="18"/>
      <c r="F6074" s="18"/>
      <c r="G6074" s="92"/>
      <c r="H6074" s="18"/>
      <c r="I6074" s="18"/>
      <c r="J6074" s="92"/>
      <c r="K6074" s="92"/>
    </row>
    <row r="6075" spans="1:11" ht="15" customHeight="1">
      <c r="A6075" s="90"/>
      <c r="B6075" s="90"/>
      <c r="C6075" s="90"/>
      <c r="D6075" s="90"/>
      <c r="E6075" s="18"/>
      <c r="F6075" s="92"/>
      <c r="G6075" s="92"/>
      <c r="H6075" s="91"/>
      <c r="I6075" s="92"/>
      <c r="J6075" s="92"/>
      <c r="K6075" s="92"/>
    </row>
    <row r="6076" spans="1:11" ht="15" customHeight="1">
      <c r="A6076" s="90"/>
      <c r="B6076" s="90"/>
      <c r="C6076" s="90"/>
      <c r="D6076" s="90"/>
      <c r="E6076" s="18"/>
      <c r="F6076" s="18"/>
      <c r="G6076" s="92"/>
      <c r="H6076" s="18"/>
      <c r="I6076" s="18"/>
      <c r="J6076" s="92"/>
      <c r="K6076" s="92"/>
    </row>
    <row r="6077" spans="1:11" ht="15" customHeight="1">
      <c r="A6077" s="90"/>
      <c r="B6077" s="90"/>
      <c r="C6077" s="90"/>
      <c r="D6077" s="90"/>
      <c r="E6077" s="18"/>
      <c r="F6077" s="18"/>
      <c r="G6077" s="92"/>
      <c r="H6077" s="18"/>
      <c r="I6077" s="18"/>
      <c r="J6077" s="92"/>
      <c r="K6077" s="92"/>
    </row>
    <row r="6078" spans="1:11" ht="15" customHeight="1">
      <c r="A6078" s="90"/>
      <c r="B6078" s="90"/>
      <c r="C6078" s="90"/>
      <c r="D6078" s="90"/>
      <c r="E6078" s="18"/>
      <c r="F6078" s="18"/>
      <c r="G6078" s="92"/>
      <c r="H6078" s="18"/>
      <c r="I6078" s="18"/>
      <c r="J6078" s="92"/>
      <c r="K6078" s="92"/>
    </row>
    <row r="6079" spans="1:11" ht="15" customHeight="1">
      <c r="A6079" s="90"/>
      <c r="B6079" s="90"/>
      <c r="C6079" s="90"/>
      <c r="D6079" s="90"/>
      <c r="E6079" s="18"/>
      <c r="F6079" s="18"/>
      <c r="G6079" s="92"/>
      <c r="H6079" s="18"/>
      <c r="I6079" s="18"/>
      <c r="J6079" s="92"/>
      <c r="K6079" s="92"/>
    </row>
    <row r="6080" spans="1:11" ht="15" customHeight="1">
      <c r="A6080" s="90"/>
      <c r="B6080" s="90"/>
      <c r="C6080" s="90"/>
      <c r="D6080" s="90"/>
      <c r="E6080" s="18"/>
      <c r="F6080" s="18"/>
      <c r="G6080" s="92"/>
      <c r="H6080" s="18"/>
      <c r="I6080" s="18"/>
      <c r="J6080" s="92"/>
      <c r="K6080" s="92"/>
    </row>
    <row r="6081" spans="1:11" ht="15" customHeight="1">
      <c r="A6081" s="90"/>
      <c r="B6081" s="90"/>
      <c r="C6081" s="90"/>
      <c r="D6081" s="90"/>
      <c r="E6081" s="18"/>
      <c r="F6081" s="18"/>
      <c r="G6081" s="92"/>
      <c r="H6081" s="18"/>
      <c r="I6081" s="18"/>
      <c r="J6081" s="92"/>
      <c r="K6081" s="92"/>
    </row>
    <row r="6082" spans="1:11" ht="15" customHeight="1">
      <c r="A6082" s="90"/>
      <c r="B6082" s="90"/>
      <c r="C6082" s="90"/>
      <c r="D6082" s="90"/>
      <c r="E6082" s="18"/>
      <c r="F6082" s="18"/>
      <c r="G6082" s="92"/>
      <c r="H6082" s="18"/>
      <c r="I6082" s="18"/>
      <c r="J6082" s="92"/>
      <c r="K6082" s="92"/>
    </row>
    <row r="6083" spans="1:11" ht="15" customHeight="1">
      <c r="A6083" s="90"/>
      <c r="B6083" s="90"/>
      <c r="C6083" s="90"/>
      <c r="D6083" s="90"/>
      <c r="E6083" s="18"/>
      <c r="F6083" s="18"/>
      <c r="G6083" s="92"/>
      <c r="H6083" s="18"/>
      <c r="I6083" s="18"/>
      <c r="J6083" s="92"/>
      <c r="K6083" s="92"/>
    </row>
    <row r="6084" spans="1:11" ht="15" customHeight="1">
      <c r="A6084" s="90"/>
      <c r="B6084" s="90"/>
      <c r="C6084" s="90"/>
      <c r="D6084" s="90"/>
      <c r="E6084" s="18"/>
      <c r="F6084" s="18"/>
      <c r="G6084" s="92"/>
      <c r="H6084" s="18"/>
      <c r="I6084" s="18"/>
      <c r="J6084" s="92"/>
      <c r="K6084" s="92"/>
    </row>
    <row r="6085" spans="1:11" ht="15" customHeight="1">
      <c r="A6085" s="90"/>
      <c r="B6085" s="90"/>
      <c r="C6085" s="90"/>
      <c r="D6085" s="90"/>
      <c r="E6085" s="18"/>
      <c r="F6085" s="18"/>
      <c r="G6085" s="92"/>
      <c r="H6085" s="18"/>
      <c r="I6085" s="18"/>
      <c r="J6085" s="92"/>
      <c r="K6085" s="92"/>
    </row>
    <row r="6086" spans="1:11" ht="15" customHeight="1">
      <c r="A6086" s="90"/>
      <c r="B6086" s="90"/>
      <c r="C6086" s="90"/>
      <c r="D6086" s="90"/>
      <c r="E6086" s="18"/>
      <c r="F6086" s="92"/>
      <c r="G6086" s="92"/>
      <c r="H6086" s="91"/>
      <c r="I6086" s="92"/>
      <c r="J6086" s="92"/>
      <c r="K6086" s="92"/>
    </row>
    <row r="6087" spans="1:11" ht="15" customHeight="1">
      <c r="A6087" s="90"/>
      <c r="B6087" s="90"/>
      <c r="C6087" s="90"/>
      <c r="D6087" s="90"/>
      <c r="E6087" s="18"/>
      <c r="F6087" s="18"/>
      <c r="G6087" s="92"/>
      <c r="H6087" s="18"/>
      <c r="I6087" s="18"/>
      <c r="J6087" s="92"/>
      <c r="K6087" s="92"/>
    </row>
    <row r="6088" spans="1:11" ht="15" customHeight="1">
      <c r="A6088" s="90"/>
      <c r="B6088" s="90"/>
      <c r="C6088" s="90"/>
      <c r="D6088" s="90"/>
      <c r="E6088" s="18"/>
      <c r="F6088" s="18"/>
      <c r="G6088" s="92"/>
      <c r="H6088" s="18"/>
      <c r="I6088" s="18"/>
      <c r="J6088" s="92"/>
      <c r="K6088" s="92"/>
    </row>
    <row r="6089" spans="1:11" ht="15" customHeight="1">
      <c r="A6089" s="90"/>
      <c r="B6089" s="90"/>
      <c r="C6089" s="90"/>
      <c r="D6089" s="90"/>
      <c r="E6089" s="18"/>
      <c r="F6089" s="18"/>
      <c r="G6089" s="92"/>
      <c r="H6089" s="18"/>
      <c r="I6089" s="18"/>
      <c r="J6089" s="92"/>
      <c r="K6089" s="92"/>
    </row>
    <row r="6090" spans="1:11" ht="15" customHeight="1">
      <c r="A6090" s="90"/>
      <c r="B6090" s="90"/>
      <c r="C6090" s="90"/>
      <c r="D6090" s="90"/>
      <c r="E6090" s="18"/>
      <c r="F6090" s="18"/>
      <c r="G6090" s="92"/>
      <c r="H6090" s="18"/>
      <c r="I6090" s="18"/>
      <c r="J6090" s="92"/>
      <c r="K6090" s="92"/>
    </row>
    <row r="6091" spans="1:11" ht="15" customHeight="1">
      <c r="A6091" s="90"/>
      <c r="B6091" s="90"/>
      <c r="C6091" s="90"/>
      <c r="D6091" s="90"/>
      <c r="E6091" s="18"/>
      <c r="F6091" s="92"/>
      <c r="G6091" s="92"/>
      <c r="H6091" s="91"/>
      <c r="I6091" s="92"/>
      <c r="J6091" s="92"/>
      <c r="K6091" s="92"/>
    </row>
    <row r="6092" spans="1:11" ht="15" customHeight="1">
      <c r="A6092" s="90"/>
      <c r="B6092" s="90"/>
      <c r="C6092" s="90"/>
      <c r="D6092" s="90"/>
      <c r="E6092" s="18"/>
      <c r="F6092" s="18"/>
      <c r="G6092" s="92"/>
      <c r="H6092" s="18"/>
      <c r="I6092" s="18"/>
      <c r="J6092" s="92"/>
      <c r="K6092" s="92"/>
    </row>
    <row r="6093" spans="1:11" ht="15" customHeight="1">
      <c r="A6093" s="90"/>
      <c r="B6093" s="90"/>
      <c r="C6093" s="90"/>
      <c r="D6093" s="90"/>
      <c r="E6093" s="18"/>
      <c r="F6093" s="18"/>
      <c r="G6093" s="92"/>
      <c r="H6093" s="18"/>
      <c r="I6093" s="18"/>
      <c r="J6093" s="92"/>
      <c r="K6093" s="92"/>
    </row>
    <row r="6094" spans="1:11" ht="15" customHeight="1">
      <c r="A6094" s="90"/>
      <c r="B6094" s="90"/>
      <c r="C6094" s="90"/>
      <c r="D6094" s="90"/>
      <c r="E6094" s="18"/>
      <c r="F6094" s="18"/>
      <c r="G6094" s="92"/>
      <c r="H6094" s="18"/>
      <c r="I6094" s="18"/>
      <c r="J6094" s="92"/>
      <c r="K6094" s="92"/>
    </row>
    <row r="6095" spans="1:11" ht="15" customHeight="1">
      <c r="A6095" s="90"/>
      <c r="B6095" s="90"/>
      <c r="C6095" s="90"/>
      <c r="D6095" s="90"/>
      <c r="E6095" s="18"/>
      <c r="F6095" s="18"/>
      <c r="G6095" s="92"/>
      <c r="H6095" s="18"/>
      <c r="I6095" s="18"/>
      <c r="J6095" s="92"/>
      <c r="K6095" s="92"/>
    </row>
    <row r="6096" spans="1:11" ht="15" customHeight="1">
      <c r="A6096" s="90"/>
      <c r="B6096" s="90"/>
      <c r="C6096" s="90"/>
      <c r="D6096" s="90"/>
      <c r="E6096" s="18"/>
      <c r="F6096" s="18"/>
      <c r="G6096" s="92"/>
      <c r="H6096" s="18"/>
      <c r="I6096" s="18"/>
      <c r="J6096" s="92"/>
      <c r="K6096" s="92"/>
    </row>
    <row r="6097" spans="1:11" ht="15" customHeight="1">
      <c r="A6097" s="90"/>
      <c r="B6097" s="90"/>
      <c r="C6097" s="90"/>
      <c r="D6097" s="90"/>
      <c r="E6097" s="18"/>
      <c r="F6097" s="18"/>
      <c r="G6097" s="92"/>
      <c r="H6097" s="18"/>
      <c r="I6097" s="18"/>
      <c r="J6097" s="92"/>
      <c r="K6097" s="92"/>
    </row>
    <row r="6098" spans="1:11" ht="15" customHeight="1">
      <c r="A6098" s="90"/>
      <c r="B6098" s="90"/>
      <c r="C6098" s="90"/>
      <c r="D6098" s="90"/>
      <c r="E6098" s="18"/>
      <c r="F6098" s="18"/>
      <c r="G6098" s="92"/>
      <c r="H6098" s="18"/>
      <c r="I6098" s="18"/>
      <c r="J6098" s="92"/>
      <c r="K6098" s="92"/>
    </row>
    <row r="6099" spans="1:11" ht="15" customHeight="1">
      <c r="A6099" s="90"/>
      <c r="B6099" s="90"/>
      <c r="C6099" s="90"/>
      <c r="D6099" s="90"/>
      <c r="E6099" s="18"/>
      <c r="F6099" s="18"/>
      <c r="G6099" s="92"/>
      <c r="H6099" s="18"/>
      <c r="I6099" s="18"/>
      <c r="J6099" s="92"/>
      <c r="K6099" s="92"/>
    </row>
    <row r="6100" spans="1:11" ht="15" customHeight="1">
      <c r="A6100" s="90"/>
      <c r="B6100" s="90"/>
      <c r="C6100" s="90"/>
      <c r="D6100" s="90"/>
      <c r="E6100" s="18"/>
      <c r="F6100" s="18"/>
      <c r="G6100" s="92"/>
      <c r="H6100" s="18"/>
      <c r="I6100" s="18"/>
      <c r="J6100" s="92"/>
      <c r="K6100" s="92"/>
    </row>
    <row r="6101" spans="1:11" ht="15" customHeight="1">
      <c r="A6101" s="90"/>
      <c r="B6101" s="90"/>
      <c r="C6101" s="90"/>
      <c r="D6101" s="90"/>
      <c r="E6101" s="18"/>
      <c r="F6101" s="18"/>
      <c r="G6101" s="92"/>
      <c r="H6101" s="18"/>
      <c r="I6101" s="18"/>
      <c r="J6101" s="92"/>
      <c r="K6101" s="92"/>
    </row>
    <row r="6102" spans="1:11" ht="15" customHeight="1">
      <c r="A6102" s="90"/>
      <c r="B6102" s="90"/>
      <c r="C6102" s="90"/>
      <c r="D6102" s="90"/>
      <c r="E6102" s="18"/>
      <c r="F6102" s="92"/>
      <c r="G6102" s="92"/>
      <c r="H6102" s="91"/>
      <c r="I6102" s="92"/>
      <c r="J6102" s="92"/>
      <c r="K6102" s="92"/>
    </row>
    <row r="6103" spans="1:11" ht="15" customHeight="1">
      <c r="A6103" s="90"/>
      <c r="B6103" s="90"/>
      <c r="C6103" s="90"/>
      <c r="D6103" s="90"/>
      <c r="E6103" s="18"/>
      <c r="F6103" s="18"/>
      <c r="G6103" s="92"/>
      <c r="H6103" s="18"/>
      <c r="I6103" s="18"/>
      <c r="J6103" s="92"/>
      <c r="K6103" s="92"/>
    </row>
    <row r="6104" spans="1:11" ht="15" customHeight="1">
      <c r="A6104" s="90"/>
      <c r="B6104" s="90"/>
      <c r="C6104" s="90"/>
      <c r="D6104" s="90"/>
      <c r="E6104" s="18"/>
      <c r="F6104" s="18"/>
      <c r="G6104" s="92"/>
      <c r="H6104" s="18"/>
      <c r="I6104" s="18"/>
      <c r="J6104" s="92"/>
      <c r="K6104" s="92"/>
    </row>
    <row r="6105" spans="1:11" ht="15" customHeight="1">
      <c r="A6105" s="90"/>
      <c r="B6105" s="90"/>
      <c r="C6105" s="90"/>
      <c r="D6105" s="90"/>
      <c r="E6105" s="18"/>
      <c r="F6105" s="18"/>
      <c r="G6105" s="92"/>
      <c r="H6105" s="18"/>
      <c r="I6105" s="18"/>
      <c r="J6105" s="92"/>
      <c r="K6105" s="92"/>
    </row>
    <row r="6106" spans="1:11" ht="15" customHeight="1">
      <c r="A6106" s="90"/>
      <c r="B6106" s="90"/>
      <c r="C6106" s="90"/>
      <c r="D6106" s="90"/>
      <c r="E6106" s="18"/>
      <c r="F6106" s="18"/>
      <c r="G6106" s="92"/>
      <c r="H6106" s="18"/>
      <c r="I6106" s="18"/>
      <c r="J6106" s="92"/>
      <c r="K6106" s="92"/>
    </row>
    <row r="6107" spans="1:11" ht="15" customHeight="1">
      <c r="A6107" s="90"/>
      <c r="B6107" s="90"/>
      <c r="C6107" s="90"/>
      <c r="D6107" s="90"/>
      <c r="E6107" s="18"/>
      <c r="F6107" s="18"/>
      <c r="G6107" s="92"/>
      <c r="H6107" s="18"/>
      <c r="I6107" s="18"/>
      <c r="J6107" s="92"/>
      <c r="K6107" s="92"/>
    </row>
    <row r="6108" spans="1:11" ht="15" customHeight="1">
      <c r="A6108" s="90"/>
      <c r="B6108" s="90"/>
      <c r="C6108" s="90"/>
      <c r="D6108" s="90"/>
      <c r="E6108" s="18"/>
      <c r="F6108" s="18"/>
      <c r="G6108" s="92"/>
      <c r="H6108" s="18"/>
      <c r="I6108" s="18"/>
      <c r="J6108" s="92"/>
      <c r="K6108" s="92"/>
    </row>
    <row r="6109" spans="1:11" ht="15" customHeight="1">
      <c r="A6109" s="90"/>
      <c r="B6109" s="90"/>
      <c r="C6109" s="90"/>
      <c r="D6109" s="90"/>
      <c r="E6109" s="18"/>
      <c r="F6109" s="18"/>
      <c r="G6109" s="92"/>
      <c r="H6109" s="18"/>
      <c r="I6109" s="18"/>
      <c r="J6109" s="92"/>
      <c r="K6109" s="92"/>
    </row>
    <row r="6110" spans="1:11" ht="15" customHeight="1">
      <c r="A6110" s="90"/>
      <c r="B6110" s="90"/>
      <c r="C6110" s="90"/>
      <c r="D6110" s="90"/>
      <c r="E6110" s="18"/>
      <c r="F6110" s="92"/>
      <c r="G6110" s="92"/>
      <c r="H6110" s="91"/>
      <c r="I6110" s="92"/>
      <c r="J6110" s="92"/>
      <c r="K6110" s="92"/>
    </row>
    <row r="6111" spans="1:11" ht="15" customHeight="1">
      <c r="A6111" s="90"/>
      <c r="B6111" s="90"/>
      <c r="C6111" s="90"/>
      <c r="D6111" s="90"/>
      <c r="E6111" s="18"/>
      <c r="F6111" s="18"/>
      <c r="G6111" s="92"/>
      <c r="H6111" s="18"/>
      <c r="I6111" s="18"/>
      <c r="J6111" s="92"/>
      <c r="K6111" s="92"/>
    </row>
    <row r="6112" spans="1:11" ht="15" customHeight="1">
      <c r="A6112" s="90"/>
      <c r="B6112" s="90"/>
      <c r="C6112" s="90"/>
      <c r="D6112" s="90"/>
      <c r="E6112" s="18"/>
      <c r="F6112" s="18"/>
      <c r="G6112" s="92"/>
      <c r="H6112" s="18"/>
      <c r="I6112" s="18"/>
      <c r="J6112" s="92"/>
      <c r="K6112" s="92"/>
    </row>
    <row r="6113" spans="1:11" ht="15" customHeight="1">
      <c r="A6113" s="90"/>
      <c r="B6113" s="90"/>
      <c r="C6113" s="90"/>
      <c r="D6113" s="90"/>
      <c r="E6113" s="18"/>
      <c r="F6113" s="18"/>
      <c r="G6113" s="92"/>
      <c r="H6113" s="18"/>
      <c r="I6113" s="18"/>
      <c r="J6113" s="92"/>
      <c r="K6113" s="92"/>
    </row>
    <row r="6114" spans="1:11" ht="15" customHeight="1">
      <c r="A6114" s="90"/>
      <c r="B6114" s="90"/>
      <c r="C6114" s="90"/>
      <c r="D6114" s="90"/>
      <c r="E6114" s="18"/>
      <c r="F6114" s="18"/>
      <c r="G6114" s="92"/>
      <c r="H6114" s="18"/>
      <c r="I6114" s="18"/>
      <c r="J6114" s="92"/>
      <c r="K6114" s="92"/>
    </row>
    <row r="6115" spans="1:11" ht="15" customHeight="1">
      <c r="A6115" s="90"/>
      <c r="B6115" s="90"/>
      <c r="C6115" s="90"/>
      <c r="D6115" s="90"/>
      <c r="E6115" s="18"/>
      <c r="F6115" s="18"/>
      <c r="G6115" s="92"/>
      <c r="H6115" s="18"/>
      <c r="I6115" s="18"/>
      <c r="J6115" s="92"/>
      <c r="K6115" s="92"/>
    </row>
    <row r="6116" spans="1:11" ht="15" customHeight="1">
      <c r="A6116" s="90"/>
      <c r="B6116" s="90"/>
      <c r="C6116" s="90"/>
      <c r="D6116" s="90"/>
      <c r="E6116" s="18"/>
      <c r="F6116" s="18"/>
      <c r="G6116" s="92"/>
      <c r="H6116" s="18"/>
      <c r="I6116" s="18"/>
      <c r="J6116" s="92"/>
      <c r="K6116" s="92"/>
    </row>
    <row r="6117" spans="1:11" ht="15" customHeight="1">
      <c r="A6117" s="90"/>
      <c r="B6117" s="90"/>
      <c r="C6117" s="90"/>
      <c r="D6117" s="90"/>
      <c r="E6117" s="18"/>
      <c r="F6117" s="18"/>
      <c r="G6117" s="92"/>
      <c r="H6117" s="18"/>
      <c r="I6117" s="18"/>
      <c r="J6117" s="92"/>
      <c r="K6117" s="92"/>
    </row>
    <row r="6118" spans="1:11" ht="15" customHeight="1">
      <c r="A6118" s="90"/>
      <c r="B6118" s="90"/>
      <c r="C6118" s="90"/>
      <c r="D6118" s="90"/>
      <c r="E6118" s="18"/>
      <c r="F6118" s="18"/>
      <c r="G6118" s="92"/>
      <c r="H6118" s="18"/>
      <c r="I6118" s="18"/>
      <c r="J6118" s="92"/>
      <c r="K6118" s="92"/>
    </row>
    <row r="6119" spans="1:11" ht="15" customHeight="1">
      <c r="A6119" s="90"/>
      <c r="B6119" s="90"/>
      <c r="C6119" s="90"/>
      <c r="D6119" s="90"/>
      <c r="E6119" s="18"/>
      <c r="F6119" s="18"/>
      <c r="G6119" s="92"/>
      <c r="H6119" s="18"/>
      <c r="I6119" s="18"/>
      <c r="J6119" s="92"/>
      <c r="K6119" s="92"/>
    </row>
    <row r="6120" spans="1:11" ht="15" customHeight="1">
      <c r="A6120" s="90"/>
      <c r="B6120" s="90"/>
      <c r="C6120" s="90"/>
      <c r="D6120" s="90"/>
      <c r="E6120" s="18"/>
      <c r="F6120" s="18"/>
      <c r="G6120" s="92"/>
      <c r="H6120" s="18"/>
      <c r="I6120" s="18"/>
      <c r="J6120" s="92"/>
      <c r="K6120" s="92"/>
    </row>
    <row r="6121" spans="1:11" ht="15" customHeight="1">
      <c r="A6121" s="90"/>
      <c r="B6121" s="90"/>
      <c r="C6121" s="90"/>
      <c r="D6121" s="90"/>
      <c r="E6121" s="18"/>
      <c r="F6121" s="92"/>
      <c r="G6121" s="92"/>
      <c r="H6121" s="91"/>
      <c r="I6121" s="92"/>
      <c r="J6121" s="92"/>
      <c r="K6121" s="92"/>
    </row>
    <row r="6122" spans="1:11" ht="15" customHeight="1">
      <c r="A6122" s="90"/>
      <c r="B6122" s="90"/>
      <c r="C6122" s="90"/>
      <c r="D6122" s="90"/>
      <c r="E6122" s="18"/>
      <c r="F6122" s="18"/>
      <c r="G6122" s="92"/>
      <c r="H6122" s="18"/>
      <c r="I6122" s="18"/>
      <c r="J6122" s="92"/>
      <c r="K6122" s="92"/>
    </row>
    <row r="6123" spans="1:11" ht="15" customHeight="1">
      <c r="A6123" s="90"/>
      <c r="B6123" s="90"/>
      <c r="C6123" s="90"/>
      <c r="D6123" s="90"/>
      <c r="E6123" s="18"/>
      <c r="F6123" s="18"/>
      <c r="G6123" s="92"/>
      <c r="H6123" s="18"/>
      <c r="I6123" s="18"/>
      <c r="J6123" s="92"/>
      <c r="K6123" s="92"/>
    </row>
    <row r="6124" spans="1:11" ht="15" customHeight="1">
      <c r="A6124" s="90"/>
      <c r="B6124" s="90"/>
      <c r="C6124" s="90"/>
      <c r="D6124" s="90"/>
      <c r="E6124" s="18"/>
      <c r="F6124" s="18"/>
      <c r="G6124" s="92"/>
      <c r="H6124" s="18"/>
      <c r="I6124" s="18"/>
      <c r="J6124" s="92"/>
      <c r="K6124" s="92"/>
    </row>
    <row r="6125" spans="1:11" ht="15" customHeight="1">
      <c r="A6125" s="90"/>
      <c r="B6125" s="90"/>
      <c r="C6125" s="90"/>
      <c r="D6125" s="90"/>
      <c r="E6125" s="18"/>
      <c r="F6125" s="18"/>
      <c r="G6125" s="92"/>
      <c r="H6125" s="18"/>
      <c r="I6125" s="18"/>
      <c r="J6125" s="92"/>
      <c r="K6125" s="92"/>
    </row>
    <row r="6126" spans="1:11" ht="15" customHeight="1">
      <c r="A6126" s="90"/>
      <c r="B6126" s="90"/>
      <c r="C6126" s="90"/>
      <c r="D6126" s="90"/>
      <c r="E6126" s="18"/>
      <c r="F6126" s="18"/>
      <c r="G6126" s="92"/>
      <c r="H6126" s="18"/>
      <c r="I6126" s="18"/>
      <c r="J6126" s="92"/>
      <c r="K6126" s="92"/>
    </row>
    <row r="6127" spans="1:11" ht="15" customHeight="1">
      <c r="A6127" s="90"/>
      <c r="B6127" s="90"/>
      <c r="C6127" s="90"/>
      <c r="D6127" s="90"/>
      <c r="E6127" s="18"/>
      <c r="F6127" s="18"/>
      <c r="G6127" s="92"/>
      <c r="H6127" s="18"/>
      <c r="I6127" s="18"/>
      <c r="J6127" s="92"/>
      <c r="K6127" s="92"/>
    </row>
    <row r="6128" spans="1:11" ht="15" customHeight="1">
      <c r="A6128" s="90"/>
      <c r="B6128" s="90"/>
      <c r="C6128" s="90"/>
      <c r="D6128" s="90"/>
      <c r="E6128" s="18"/>
      <c r="F6128" s="18"/>
      <c r="G6128" s="92"/>
      <c r="H6128" s="18"/>
      <c r="I6128" s="18"/>
      <c r="J6128" s="92"/>
      <c r="K6128" s="92"/>
    </row>
    <row r="6129" spans="1:11" ht="15" customHeight="1">
      <c r="A6129" s="90"/>
      <c r="B6129" s="90"/>
      <c r="C6129" s="90"/>
      <c r="D6129" s="90"/>
      <c r="E6129" s="18"/>
      <c r="F6129" s="18"/>
      <c r="G6129" s="92"/>
      <c r="H6129" s="18"/>
      <c r="I6129" s="18"/>
      <c r="J6129" s="92"/>
      <c r="K6129" s="92"/>
    </row>
    <row r="6130" spans="1:11" ht="15" customHeight="1">
      <c r="A6130" s="90"/>
      <c r="B6130" s="90"/>
      <c r="C6130" s="90"/>
      <c r="D6130" s="90"/>
      <c r="E6130" s="18"/>
      <c r="F6130" s="18"/>
      <c r="G6130" s="92"/>
      <c r="H6130" s="18"/>
      <c r="I6130" s="18"/>
      <c r="J6130" s="92"/>
      <c r="K6130" s="92"/>
    </row>
    <row r="6131" spans="1:11" ht="15" customHeight="1">
      <c r="A6131" s="90"/>
      <c r="B6131" s="90"/>
      <c r="C6131" s="90"/>
      <c r="D6131" s="90"/>
      <c r="E6131" s="18"/>
      <c r="F6131" s="18"/>
      <c r="G6131" s="92"/>
      <c r="H6131" s="18"/>
      <c r="I6131" s="18"/>
      <c r="J6131" s="92"/>
      <c r="K6131" s="92"/>
    </row>
    <row r="6132" spans="1:11" ht="15" customHeight="1">
      <c r="A6132" s="90"/>
      <c r="B6132" s="90"/>
      <c r="C6132" s="90"/>
      <c r="D6132" s="90"/>
      <c r="E6132" s="18"/>
      <c r="F6132" s="92"/>
      <c r="G6132" s="92"/>
      <c r="H6132" s="91"/>
      <c r="I6132" s="92"/>
      <c r="J6132" s="92"/>
      <c r="K6132" s="92"/>
    </row>
    <row r="6133" spans="1:11" ht="15" customHeight="1">
      <c r="A6133" s="90"/>
      <c r="B6133" s="90"/>
      <c r="C6133" s="90"/>
      <c r="D6133" s="90"/>
      <c r="E6133" s="18"/>
      <c r="F6133" s="18"/>
      <c r="G6133" s="92"/>
      <c r="H6133" s="18"/>
      <c r="I6133" s="18"/>
      <c r="J6133" s="92"/>
      <c r="K6133" s="92"/>
    </row>
    <row r="6134" spans="1:11" ht="15" customHeight="1">
      <c r="A6134" s="90"/>
      <c r="B6134" s="90"/>
      <c r="C6134" s="90"/>
      <c r="D6134" s="90"/>
      <c r="E6134" s="18"/>
      <c r="F6134" s="18"/>
      <c r="G6134" s="92"/>
      <c r="H6134" s="18"/>
      <c r="I6134" s="18"/>
      <c r="J6134" s="92"/>
      <c r="K6134" s="92"/>
    </row>
    <row r="6135" spans="1:11" ht="15" customHeight="1">
      <c r="A6135" s="90"/>
      <c r="B6135" s="90"/>
      <c r="C6135" s="90"/>
      <c r="D6135" s="90"/>
      <c r="E6135" s="18"/>
      <c r="F6135" s="18"/>
      <c r="G6135" s="92"/>
      <c r="H6135" s="18"/>
      <c r="I6135" s="18"/>
      <c r="J6135" s="92"/>
      <c r="K6135" s="92"/>
    </row>
    <row r="6136" spans="1:11" ht="15" customHeight="1">
      <c r="A6136" s="90"/>
      <c r="B6136" s="90"/>
      <c r="C6136" s="90"/>
      <c r="D6136" s="90"/>
      <c r="E6136" s="18"/>
      <c r="F6136" s="18"/>
      <c r="G6136" s="92"/>
      <c r="H6136" s="18"/>
      <c r="I6136" s="18"/>
      <c r="J6136" s="92"/>
      <c r="K6136" s="92"/>
    </row>
    <row r="6137" spans="1:11" ht="15" customHeight="1">
      <c r="A6137" s="90"/>
      <c r="B6137" s="90"/>
      <c r="C6137" s="90"/>
      <c r="D6137" s="90"/>
      <c r="E6137" s="18"/>
      <c r="F6137" s="18"/>
      <c r="G6137" s="92"/>
      <c r="H6137" s="18"/>
      <c r="I6137" s="18"/>
      <c r="J6137" s="92"/>
      <c r="K6137" s="92"/>
    </row>
    <row r="6138" spans="1:11" ht="15" customHeight="1">
      <c r="A6138" s="90"/>
      <c r="B6138" s="90"/>
      <c r="C6138" s="90"/>
      <c r="D6138" s="90"/>
      <c r="E6138" s="18"/>
      <c r="F6138" s="18"/>
      <c r="G6138" s="92"/>
      <c r="H6138" s="18"/>
      <c r="I6138" s="18"/>
      <c r="J6138" s="92"/>
      <c r="K6138" s="92"/>
    </row>
    <row r="6139" spans="1:11" ht="15" customHeight="1">
      <c r="A6139" s="90"/>
      <c r="B6139" s="90"/>
      <c r="C6139" s="90"/>
      <c r="D6139" s="90"/>
      <c r="E6139" s="18"/>
      <c r="F6139" s="18"/>
      <c r="G6139" s="92"/>
      <c r="H6139" s="18"/>
      <c r="I6139" s="18"/>
      <c r="J6139" s="92"/>
      <c r="K6139" s="92"/>
    </row>
    <row r="6140" spans="1:11" ht="15" customHeight="1">
      <c r="A6140" s="90"/>
      <c r="B6140" s="90"/>
      <c r="C6140" s="90"/>
      <c r="D6140" s="90"/>
      <c r="E6140" s="18"/>
      <c r="F6140" s="18"/>
      <c r="G6140" s="92"/>
      <c r="H6140" s="18"/>
      <c r="I6140" s="18"/>
      <c r="J6140" s="92"/>
      <c r="K6140" s="92"/>
    </row>
    <row r="6141" spans="1:11" ht="15" customHeight="1">
      <c r="A6141" s="90"/>
      <c r="B6141" s="90"/>
      <c r="C6141" s="90"/>
      <c r="D6141" s="90"/>
      <c r="E6141" s="18"/>
      <c r="F6141" s="18"/>
      <c r="G6141" s="92"/>
      <c r="H6141" s="18"/>
      <c r="I6141" s="18"/>
      <c r="J6141" s="92"/>
      <c r="K6141" s="92"/>
    </row>
    <row r="6142" spans="1:11" ht="15" customHeight="1">
      <c r="A6142" s="90"/>
      <c r="B6142" s="90"/>
      <c r="C6142" s="90"/>
      <c r="D6142" s="90"/>
      <c r="E6142" s="18"/>
      <c r="F6142" s="18"/>
      <c r="G6142" s="92"/>
      <c r="H6142" s="18"/>
      <c r="I6142" s="18"/>
      <c r="J6142" s="92"/>
      <c r="K6142" s="92"/>
    </row>
    <row r="6143" spans="1:11" ht="15" customHeight="1">
      <c r="A6143" s="90"/>
      <c r="B6143" s="90"/>
      <c r="C6143" s="90"/>
      <c r="D6143" s="90"/>
      <c r="E6143" s="18"/>
      <c r="F6143" s="92"/>
      <c r="G6143" s="92"/>
      <c r="H6143" s="91"/>
      <c r="I6143" s="92"/>
      <c r="J6143" s="92"/>
      <c r="K6143" s="92"/>
    </row>
    <row r="6144" spans="1:11" ht="15" customHeight="1">
      <c r="A6144" s="90"/>
      <c r="B6144" s="90"/>
      <c r="C6144" s="90"/>
      <c r="D6144" s="90"/>
      <c r="E6144" s="18"/>
      <c r="F6144" s="18"/>
      <c r="G6144" s="92"/>
      <c r="H6144" s="18"/>
      <c r="I6144" s="18"/>
      <c r="J6144" s="92"/>
      <c r="K6144" s="92"/>
    </row>
    <row r="6145" spans="1:11" ht="15" customHeight="1">
      <c r="A6145" s="90"/>
      <c r="B6145" s="90"/>
      <c r="C6145" s="90"/>
      <c r="D6145" s="90"/>
      <c r="E6145" s="18"/>
      <c r="F6145" s="18"/>
      <c r="G6145" s="92"/>
      <c r="H6145" s="18"/>
      <c r="I6145" s="18"/>
      <c r="J6145" s="92"/>
      <c r="K6145" s="92"/>
    </row>
    <row r="6146" spans="1:11" ht="15" customHeight="1">
      <c r="A6146" s="90"/>
      <c r="B6146" s="90"/>
      <c r="C6146" s="90"/>
      <c r="D6146" s="90"/>
      <c r="E6146" s="18"/>
      <c r="F6146" s="18"/>
      <c r="G6146" s="92"/>
      <c r="H6146" s="18"/>
      <c r="I6146" s="18"/>
      <c r="J6146" s="92"/>
      <c r="K6146" s="92"/>
    </row>
    <row r="6147" spans="1:11" ht="15" customHeight="1">
      <c r="A6147" s="90"/>
      <c r="B6147" s="90"/>
      <c r="C6147" s="90"/>
      <c r="D6147" s="90"/>
      <c r="E6147" s="18"/>
      <c r="F6147" s="18"/>
      <c r="G6147" s="92"/>
      <c r="H6147" s="18"/>
      <c r="I6147" s="18"/>
      <c r="J6147" s="92"/>
      <c r="K6147" s="92"/>
    </row>
    <row r="6148" spans="1:11" ht="15" customHeight="1">
      <c r="A6148" s="90"/>
      <c r="B6148" s="90"/>
      <c r="C6148" s="90"/>
      <c r="D6148" s="90"/>
      <c r="E6148" s="18"/>
      <c r="F6148" s="18"/>
      <c r="G6148" s="92"/>
      <c r="H6148" s="18"/>
      <c r="I6148" s="18"/>
      <c r="J6148" s="92"/>
      <c r="K6148" s="92"/>
    </row>
    <row r="6149" spans="1:11" ht="15" customHeight="1">
      <c r="A6149" s="90"/>
      <c r="B6149" s="90"/>
      <c r="C6149" s="90"/>
      <c r="D6149" s="90"/>
      <c r="E6149" s="18"/>
      <c r="F6149" s="18"/>
      <c r="G6149" s="92"/>
      <c r="H6149" s="18"/>
      <c r="I6149" s="18"/>
      <c r="J6149" s="92"/>
      <c r="K6149" s="92"/>
    </row>
    <row r="6150" spans="1:11" ht="15" customHeight="1">
      <c r="A6150" s="90"/>
      <c r="B6150" s="90"/>
      <c r="C6150" s="90"/>
      <c r="D6150" s="90"/>
      <c r="E6150" s="18"/>
      <c r="F6150" s="18"/>
      <c r="G6150" s="92"/>
      <c r="H6150" s="18"/>
      <c r="I6150" s="18"/>
      <c r="J6150" s="92"/>
      <c r="K6150" s="92"/>
    </row>
    <row r="6151" spans="1:11" ht="15" customHeight="1">
      <c r="A6151" s="90"/>
      <c r="B6151" s="90"/>
      <c r="C6151" s="90"/>
      <c r="D6151" s="90"/>
      <c r="E6151" s="18"/>
      <c r="F6151" s="18"/>
      <c r="G6151" s="92"/>
      <c r="H6151" s="18"/>
      <c r="I6151" s="18"/>
      <c r="J6151" s="92"/>
      <c r="K6151" s="92"/>
    </row>
    <row r="6152" spans="1:11" ht="15" customHeight="1">
      <c r="A6152" s="90"/>
      <c r="B6152" s="90"/>
      <c r="C6152" s="90"/>
      <c r="D6152" s="90"/>
      <c r="E6152" s="18"/>
      <c r="F6152" s="18"/>
      <c r="G6152" s="92"/>
      <c r="H6152" s="18"/>
      <c r="I6152" s="18"/>
      <c r="J6152" s="92"/>
      <c r="K6152" s="92"/>
    </row>
    <row r="6153" spans="1:11" ht="15" customHeight="1">
      <c r="A6153" s="90"/>
      <c r="B6153" s="90"/>
      <c r="C6153" s="90"/>
      <c r="D6153" s="90"/>
      <c r="E6153" s="18"/>
      <c r="F6153" s="18"/>
      <c r="G6153" s="92"/>
      <c r="H6153" s="18"/>
      <c r="I6153" s="18"/>
      <c r="J6153" s="92"/>
      <c r="K6153" s="92"/>
    </row>
    <row r="6154" spans="1:11" ht="15" customHeight="1">
      <c r="A6154" s="90"/>
      <c r="B6154" s="90"/>
      <c r="C6154" s="90"/>
      <c r="D6154" s="90"/>
      <c r="E6154" s="18"/>
      <c r="F6154" s="92"/>
      <c r="G6154" s="92"/>
      <c r="H6154" s="91"/>
      <c r="I6154" s="92"/>
      <c r="J6154" s="92"/>
      <c r="K6154" s="92"/>
    </row>
    <row r="6155" spans="1:11" ht="15" customHeight="1">
      <c r="A6155" s="90"/>
      <c r="B6155" s="90"/>
      <c r="C6155" s="90"/>
      <c r="D6155" s="90"/>
      <c r="E6155" s="18"/>
      <c r="F6155" s="18"/>
      <c r="G6155" s="92"/>
      <c r="H6155" s="18"/>
      <c r="I6155" s="18"/>
      <c r="J6155" s="92"/>
      <c r="K6155" s="92"/>
    </row>
    <row r="6156" spans="1:11" ht="15" customHeight="1">
      <c r="A6156" s="90"/>
      <c r="B6156" s="90"/>
      <c r="C6156" s="90"/>
      <c r="D6156" s="90"/>
      <c r="E6156" s="18"/>
      <c r="F6156" s="18"/>
      <c r="G6156" s="92"/>
      <c r="H6156" s="18"/>
      <c r="I6156" s="18"/>
      <c r="J6156" s="92"/>
      <c r="K6156" s="92"/>
    </row>
    <row r="6157" spans="1:11" ht="15" customHeight="1">
      <c r="A6157" s="90"/>
      <c r="B6157" s="90"/>
      <c r="C6157" s="90"/>
      <c r="D6157" s="90"/>
      <c r="E6157" s="18"/>
      <c r="F6157" s="18"/>
      <c r="G6157" s="92"/>
      <c r="H6157" s="18"/>
      <c r="I6157" s="18"/>
      <c r="J6157" s="92"/>
      <c r="K6157" s="92"/>
    </row>
    <row r="6158" spans="1:11" ht="15" customHeight="1">
      <c r="A6158" s="90"/>
      <c r="B6158" s="90"/>
      <c r="C6158" s="90"/>
      <c r="D6158" s="90"/>
      <c r="E6158" s="18"/>
      <c r="F6158" s="18"/>
      <c r="G6158" s="92"/>
      <c r="H6158" s="18"/>
      <c r="I6158" s="18"/>
      <c r="J6158" s="92"/>
      <c r="K6158" s="92"/>
    </row>
    <row r="6159" spans="1:11" ht="15" customHeight="1">
      <c r="A6159" s="90"/>
      <c r="B6159" s="90"/>
      <c r="C6159" s="90"/>
      <c r="D6159" s="90"/>
      <c r="E6159" s="18"/>
      <c r="F6159" s="18"/>
      <c r="G6159" s="92"/>
      <c r="H6159" s="18"/>
      <c r="I6159" s="18"/>
      <c r="J6159" s="92"/>
      <c r="K6159" s="92"/>
    </row>
    <row r="6160" spans="1:11" ht="15" customHeight="1">
      <c r="A6160" s="90"/>
      <c r="B6160" s="90"/>
      <c r="C6160" s="90"/>
      <c r="D6160" s="90"/>
      <c r="E6160" s="18"/>
      <c r="F6160" s="18"/>
      <c r="G6160" s="92"/>
      <c r="H6160" s="18"/>
      <c r="I6160" s="18"/>
      <c r="J6160" s="92"/>
      <c r="K6160" s="92"/>
    </row>
    <row r="6161" spans="1:11" ht="15" customHeight="1">
      <c r="A6161" s="90"/>
      <c r="B6161" s="90"/>
      <c r="C6161" s="90"/>
      <c r="D6161" s="90"/>
      <c r="E6161" s="18"/>
      <c r="F6161" s="18"/>
      <c r="G6161" s="92"/>
      <c r="H6161" s="18"/>
      <c r="I6161" s="18"/>
      <c r="J6161" s="92"/>
      <c r="K6161" s="92"/>
    </row>
    <row r="6162" spans="1:11" ht="15" customHeight="1">
      <c r="A6162" s="90"/>
      <c r="B6162" s="90"/>
      <c r="C6162" s="90"/>
      <c r="D6162" s="90"/>
      <c r="E6162" s="18"/>
      <c r="F6162" s="18"/>
      <c r="G6162" s="92"/>
      <c r="H6162" s="18"/>
      <c r="I6162" s="18"/>
      <c r="J6162" s="92"/>
      <c r="K6162" s="92"/>
    </row>
    <row r="6163" spans="1:11" ht="15" customHeight="1">
      <c r="A6163" s="90"/>
      <c r="B6163" s="90"/>
      <c r="C6163" s="90"/>
      <c r="D6163" s="90"/>
      <c r="E6163" s="18"/>
      <c r="F6163" s="18"/>
      <c r="G6163" s="92"/>
      <c r="H6163" s="18"/>
      <c r="I6163" s="18"/>
      <c r="J6163" s="92"/>
      <c r="K6163" s="92"/>
    </row>
    <row r="6164" spans="1:11" ht="15" customHeight="1">
      <c r="A6164" s="90"/>
      <c r="B6164" s="90"/>
      <c r="C6164" s="90"/>
      <c r="D6164" s="90"/>
      <c r="E6164" s="18"/>
      <c r="F6164" s="18"/>
      <c r="G6164" s="92"/>
      <c r="H6164" s="18"/>
      <c r="I6164" s="18"/>
      <c r="J6164" s="92"/>
      <c r="K6164" s="92"/>
    </row>
    <row r="6165" spans="1:11" ht="15" customHeight="1">
      <c r="A6165" s="90"/>
      <c r="B6165" s="90"/>
      <c r="C6165" s="90"/>
      <c r="D6165" s="90"/>
      <c r="E6165" s="18"/>
      <c r="F6165" s="92"/>
      <c r="G6165" s="92"/>
      <c r="H6165" s="91"/>
      <c r="I6165" s="92"/>
      <c r="J6165" s="92"/>
      <c r="K6165" s="92"/>
    </row>
    <row r="6166" spans="1:11" ht="15" customHeight="1">
      <c r="A6166" s="90"/>
      <c r="B6166" s="90"/>
      <c r="C6166" s="90"/>
      <c r="D6166" s="90"/>
      <c r="E6166" s="18"/>
      <c r="F6166" s="18"/>
      <c r="G6166" s="92"/>
      <c r="H6166" s="18"/>
      <c r="I6166" s="18"/>
      <c r="J6166" s="92"/>
      <c r="K6166" s="92"/>
    </row>
    <row r="6167" spans="1:11" ht="15" customHeight="1">
      <c r="A6167" s="90"/>
      <c r="B6167" s="90"/>
      <c r="C6167" s="90"/>
      <c r="D6167" s="90"/>
      <c r="E6167" s="18"/>
      <c r="F6167" s="18"/>
      <c r="G6167" s="92"/>
      <c r="H6167" s="18"/>
      <c r="I6167" s="18"/>
      <c r="J6167" s="92"/>
      <c r="K6167" s="92"/>
    </row>
    <row r="6168" spans="1:11" ht="15" customHeight="1">
      <c r="A6168" s="90"/>
      <c r="B6168" s="90"/>
      <c r="C6168" s="90"/>
      <c r="D6168" s="90"/>
      <c r="E6168" s="18"/>
      <c r="F6168" s="18"/>
      <c r="G6168" s="92"/>
      <c r="H6168" s="18"/>
      <c r="I6168" s="18"/>
      <c r="J6168" s="92"/>
      <c r="K6168" s="92"/>
    </row>
    <row r="6169" spans="1:11" ht="15" customHeight="1">
      <c r="A6169" s="90"/>
      <c r="B6169" s="90"/>
      <c r="C6169" s="90"/>
      <c r="D6169" s="90"/>
      <c r="E6169" s="18"/>
      <c r="F6169" s="18"/>
      <c r="G6169" s="92"/>
      <c r="H6169" s="18"/>
      <c r="I6169" s="18"/>
      <c r="J6169" s="92"/>
      <c r="K6169" s="92"/>
    </row>
    <row r="6170" spans="1:11" ht="15" customHeight="1">
      <c r="A6170" s="90"/>
      <c r="B6170" s="90"/>
      <c r="C6170" s="90"/>
      <c r="D6170" s="90"/>
      <c r="E6170" s="18"/>
      <c r="F6170" s="18"/>
      <c r="G6170" s="92"/>
      <c r="H6170" s="18"/>
      <c r="I6170" s="18"/>
      <c r="J6170" s="92"/>
      <c r="K6170" s="92"/>
    </row>
    <row r="6171" spans="1:11" ht="15" customHeight="1">
      <c r="A6171" s="90"/>
      <c r="B6171" s="90"/>
      <c r="C6171" s="90"/>
      <c r="D6171" s="90"/>
      <c r="E6171" s="18"/>
      <c r="F6171" s="18"/>
      <c r="G6171" s="92"/>
      <c r="H6171" s="18"/>
      <c r="I6171" s="18"/>
      <c r="J6171" s="92"/>
      <c r="K6171" s="92"/>
    </row>
    <row r="6172" spans="1:11" ht="15" customHeight="1">
      <c r="A6172" s="90"/>
      <c r="B6172" s="90"/>
      <c r="C6172" s="90"/>
      <c r="D6172" s="90"/>
      <c r="E6172" s="18"/>
      <c r="F6172" s="18"/>
      <c r="G6172" s="92"/>
      <c r="H6172" s="18"/>
      <c r="I6172" s="18"/>
      <c r="J6172" s="92"/>
      <c r="K6172" s="92"/>
    </row>
    <row r="6173" spans="1:11" ht="15" customHeight="1">
      <c r="A6173" s="90"/>
      <c r="B6173" s="90"/>
      <c r="C6173" s="90"/>
      <c r="D6173" s="90"/>
      <c r="E6173" s="18"/>
      <c r="F6173" s="18"/>
      <c r="G6173" s="92"/>
      <c r="H6173" s="18"/>
      <c r="I6173" s="18"/>
      <c r="J6173" s="92"/>
      <c r="K6173" s="92"/>
    </row>
    <row r="6174" spans="1:11" ht="15" customHeight="1">
      <c r="A6174" s="90"/>
      <c r="B6174" s="90"/>
      <c r="C6174" s="90"/>
      <c r="D6174" s="90"/>
      <c r="E6174" s="18"/>
      <c r="F6174" s="18"/>
      <c r="G6174" s="92"/>
      <c r="H6174" s="18"/>
      <c r="I6174" s="18"/>
      <c r="J6174" s="92"/>
      <c r="K6174" s="92"/>
    </row>
    <row r="6175" spans="1:11" ht="15" customHeight="1">
      <c r="A6175" s="90"/>
      <c r="B6175" s="90"/>
      <c r="C6175" s="90"/>
      <c r="D6175" s="90"/>
      <c r="E6175" s="18"/>
      <c r="F6175" s="18"/>
      <c r="G6175" s="92"/>
      <c r="H6175" s="18"/>
      <c r="I6175" s="18"/>
      <c r="J6175" s="92"/>
      <c r="K6175" s="92"/>
    </row>
    <row r="6176" spans="1:11" ht="15" customHeight="1">
      <c r="A6176" s="90"/>
      <c r="B6176" s="90"/>
      <c r="C6176" s="90"/>
      <c r="D6176" s="90"/>
      <c r="E6176" s="18"/>
      <c r="F6176" s="92"/>
      <c r="G6176" s="92"/>
      <c r="H6176" s="91"/>
      <c r="I6176" s="92"/>
      <c r="J6176" s="92"/>
      <c r="K6176" s="92"/>
    </row>
    <row r="6177" spans="1:11" ht="15" customHeight="1">
      <c r="A6177" s="90"/>
      <c r="B6177" s="90"/>
      <c r="C6177" s="90"/>
      <c r="D6177" s="90"/>
      <c r="E6177" s="18"/>
      <c r="F6177" s="18"/>
      <c r="G6177" s="92"/>
      <c r="H6177" s="18"/>
      <c r="I6177" s="18"/>
      <c r="J6177" s="92"/>
      <c r="K6177" s="92"/>
    </row>
    <row r="6178" spans="1:11" ht="15" customHeight="1">
      <c r="A6178" s="90"/>
      <c r="B6178" s="90"/>
      <c r="C6178" s="90"/>
      <c r="D6178" s="90"/>
      <c r="E6178" s="18"/>
      <c r="F6178" s="18"/>
      <c r="G6178" s="92"/>
      <c r="H6178" s="18"/>
      <c r="I6178" s="18"/>
      <c r="J6178" s="92"/>
      <c r="K6178" s="92"/>
    </row>
    <row r="6179" spans="1:11" ht="15" customHeight="1">
      <c r="A6179" s="90"/>
      <c r="B6179" s="90"/>
      <c r="C6179" s="90"/>
      <c r="D6179" s="90"/>
      <c r="E6179" s="18"/>
      <c r="F6179" s="18"/>
      <c r="G6179" s="92"/>
      <c r="H6179" s="18"/>
      <c r="I6179" s="18"/>
      <c r="J6179" s="92"/>
      <c r="K6179" s="92"/>
    </row>
    <row r="6180" spans="1:11" ht="15" customHeight="1">
      <c r="A6180" s="90"/>
      <c r="B6180" s="90"/>
      <c r="C6180" s="90"/>
      <c r="D6180" s="90"/>
      <c r="E6180" s="18"/>
      <c r="F6180" s="18"/>
      <c r="G6180" s="92"/>
      <c r="H6180" s="18"/>
      <c r="I6180" s="18"/>
      <c r="J6180" s="92"/>
      <c r="K6180" s="92"/>
    </row>
    <row r="6181" spans="1:11" ht="15" customHeight="1">
      <c r="A6181" s="90"/>
      <c r="B6181" s="90"/>
      <c r="C6181" s="90"/>
      <c r="D6181" s="90"/>
      <c r="E6181" s="18"/>
      <c r="F6181" s="18"/>
      <c r="G6181" s="92"/>
      <c r="H6181" s="18"/>
      <c r="I6181" s="18"/>
      <c r="J6181" s="92"/>
      <c r="K6181" s="92"/>
    </row>
    <row r="6182" spans="1:11" ht="15" customHeight="1">
      <c r="A6182" s="90"/>
      <c r="B6182" s="90"/>
      <c r="C6182" s="90"/>
      <c r="D6182" s="90"/>
      <c r="E6182" s="18"/>
      <c r="F6182" s="18"/>
      <c r="G6182" s="92"/>
      <c r="H6182" s="18"/>
      <c r="I6182" s="18"/>
      <c r="J6182" s="92"/>
      <c r="K6182" s="92"/>
    </row>
    <row r="6183" spans="1:11" ht="15" customHeight="1">
      <c r="A6183" s="90"/>
      <c r="B6183" s="90"/>
      <c r="C6183" s="90"/>
      <c r="D6183" s="90"/>
      <c r="E6183" s="18"/>
      <c r="F6183" s="18"/>
      <c r="G6183" s="92"/>
      <c r="H6183" s="18"/>
      <c r="I6183" s="18"/>
      <c r="J6183" s="92"/>
      <c r="K6183" s="92"/>
    </row>
    <row r="6184" spans="1:11" ht="15" customHeight="1">
      <c r="A6184" s="90"/>
      <c r="B6184" s="90"/>
      <c r="C6184" s="90"/>
      <c r="D6184" s="90"/>
      <c r="E6184" s="18"/>
      <c r="F6184" s="92"/>
      <c r="G6184" s="92"/>
      <c r="H6184" s="91"/>
      <c r="I6184" s="92"/>
      <c r="J6184" s="92"/>
      <c r="K6184" s="92"/>
    </row>
    <row r="6185" spans="1:11" ht="15" customHeight="1">
      <c r="A6185" s="90"/>
      <c r="B6185" s="90"/>
      <c r="C6185" s="90"/>
      <c r="D6185" s="90"/>
      <c r="E6185" s="18"/>
      <c r="F6185" s="18"/>
      <c r="G6185" s="92"/>
      <c r="H6185" s="18"/>
      <c r="I6185" s="18"/>
      <c r="J6185" s="92"/>
      <c r="K6185" s="92"/>
    </row>
    <row r="6186" spans="1:11" ht="15" customHeight="1">
      <c r="A6186" s="90"/>
      <c r="B6186" s="90"/>
      <c r="C6186" s="90"/>
      <c r="D6186" s="90"/>
      <c r="E6186" s="18"/>
      <c r="F6186" s="18"/>
      <c r="G6186" s="92"/>
      <c r="H6186" s="18"/>
      <c r="I6186" s="18"/>
      <c r="J6186" s="92"/>
      <c r="K6186" s="92"/>
    </row>
    <row r="6187" spans="1:11" ht="15" customHeight="1">
      <c r="A6187" s="90"/>
      <c r="B6187" s="90"/>
      <c r="C6187" s="90"/>
      <c r="D6187" s="90"/>
      <c r="E6187" s="18"/>
      <c r="F6187" s="18"/>
      <c r="G6187" s="92"/>
      <c r="H6187" s="18"/>
      <c r="I6187" s="18"/>
      <c r="J6187" s="92"/>
      <c r="K6187" s="92"/>
    </row>
    <row r="6188" spans="1:11" ht="15" customHeight="1">
      <c r="A6188" s="90"/>
      <c r="B6188" s="90"/>
      <c r="C6188" s="90"/>
      <c r="D6188" s="90"/>
      <c r="E6188" s="18"/>
      <c r="F6188" s="18"/>
      <c r="G6188" s="92"/>
      <c r="H6188" s="18"/>
      <c r="I6188" s="18"/>
      <c r="J6188" s="92"/>
      <c r="K6188" s="92"/>
    </row>
    <row r="6189" spans="1:11" ht="15" customHeight="1">
      <c r="A6189" s="90"/>
      <c r="B6189" s="90"/>
      <c r="C6189" s="90"/>
      <c r="D6189" s="90"/>
      <c r="E6189" s="18"/>
      <c r="F6189" s="18"/>
      <c r="G6189" s="92"/>
      <c r="H6189" s="18"/>
      <c r="I6189" s="18"/>
      <c r="J6189" s="92"/>
      <c r="K6189" s="92"/>
    </row>
    <row r="6190" spans="1:11" ht="15" customHeight="1">
      <c r="A6190" s="90"/>
      <c r="B6190" s="90"/>
      <c r="C6190" s="90"/>
      <c r="D6190" s="90"/>
      <c r="E6190" s="18"/>
      <c r="F6190" s="18"/>
      <c r="G6190" s="92"/>
      <c r="H6190" s="18"/>
      <c r="I6190" s="18"/>
      <c r="J6190" s="92"/>
      <c r="K6190" s="92"/>
    </row>
    <row r="6191" spans="1:11" ht="15" customHeight="1">
      <c r="A6191" s="90"/>
      <c r="B6191" s="90"/>
      <c r="C6191" s="90"/>
      <c r="D6191" s="90"/>
      <c r="E6191" s="18"/>
      <c r="F6191" s="18"/>
      <c r="G6191" s="92"/>
      <c r="H6191" s="18"/>
      <c r="I6191" s="18"/>
      <c r="J6191" s="92"/>
      <c r="K6191" s="92"/>
    </row>
    <row r="6192" spans="1:11" ht="15" customHeight="1">
      <c r="A6192" s="90"/>
      <c r="B6192" s="90"/>
      <c r="C6192" s="90"/>
      <c r="D6192" s="90"/>
      <c r="E6192" s="18"/>
      <c r="F6192" s="18"/>
      <c r="G6192" s="92"/>
      <c r="H6192" s="18"/>
      <c r="I6192" s="18"/>
      <c r="J6192" s="92"/>
      <c r="K6192" s="92"/>
    </row>
    <row r="6193" spans="1:11" ht="15" customHeight="1">
      <c r="A6193" s="90"/>
      <c r="B6193" s="90"/>
      <c r="C6193" s="90"/>
      <c r="D6193" s="90"/>
      <c r="E6193" s="18"/>
      <c r="F6193" s="18"/>
      <c r="G6193" s="92"/>
      <c r="H6193" s="18"/>
      <c r="I6193" s="18"/>
      <c r="J6193" s="92"/>
      <c r="K6193" s="92"/>
    </row>
    <row r="6194" spans="1:11" ht="15" customHeight="1">
      <c r="A6194" s="90"/>
      <c r="B6194" s="90"/>
      <c r="C6194" s="90"/>
      <c r="D6194" s="90"/>
      <c r="E6194" s="18"/>
      <c r="F6194" s="18"/>
      <c r="G6194" s="92"/>
      <c r="H6194" s="18"/>
      <c r="I6194" s="18"/>
      <c r="J6194" s="92"/>
      <c r="K6194" s="92"/>
    </row>
    <row r="6195" spans="1:11" ht="15" customHeight="1">
      <c r="A6195" s="90"/>
      <c r="B6195" s="90"/>
      <c r="C6195" s="90"/>
      <c r="D6195" s="90"/>
      <c r="E6195" s="18"/>
      <c r="F6195" s="92"/>
      <c r="G6195" s="92"/>
      <c r="H6195" s="91"/>
      <c r="I6195" s="92"/>
      <c r="J6195" s="92"/>
      <c r="K6195" s="92"/>
    </row>
    <row r="6196" spans="1:11" ht="15" customHeight="1">
      <c r="A6196" s="90"/>
      <c r="B6196" s="90"/>
      <c r="C6196" s="90"/>
      <c r="D6196" s="90"/>
      <c r="E6196" s="18"/>
      <c r="F6196" s="18"/>
      <c r="G6196" s="92"/>
      <c r="H6196" s="18"/>
      <c r="I6196" s="18"/>
      <c r="J6196" s="92"/>
      <c r="K6196" s="92"/>
    </row>
    <row r="6197" spans="1:11" ht="15" customHeight="1">
      <c r="A6197" s="90"/>
      <c r="B6197" s="90"/>
      <c r="C6197" s="90"/>
      <c r="D6197" s="90"/>
      <c r="E6197" s="18"/>
      <c r="F6197" s="18"/>
      <c r="G6197" s="92"/>
      <c r="H6197" s="18"/>
      <c r="I6197" s="18"/>
      <c r="J6197" s="92"/>
      <c r="K6197" s="92"/>
    </row>
    <row r="6198" spans="1:11" ht="15" customHeight="1">
      <c r="A6198" s="90"/>
      <c r="B6198" s="90"/>
      <c r="C6198" s="90"/>
      <c r="D6198" s="90"/>
      <c r="E6198" s="18"/>
      <c r="F6198" s="18"/>
      <c r="G6198" s="92"/>
      <c r="H6198" s="18"/>
      <c r="I6198" s="18"/>
      <c r="J6198" s="92"/>
      <c r="K6198" s="92"/>
    </row>
    <row r="6199" spans="1:11" ht="15" customHeight="1">
      <c r="A6199" s="90"/>
      <c r="B6199" s="90"/>
      <c r="C6199" s="90"/>
      <c r="D6199" s="90"/>
      <c r="E6199" s="18"/>
      <c r="F6199" s="18"/>
      <c r="G6199" s="92"/>
      <c r="H6199" s="18"/>
      <c r="I6199" s="18"/>
      <c r="J6199" s="92"/>
      <c r="K6199" s="92"/>
    </row>
    <row r="6200" spans="1:11" ht="15" customHeight="1">
      <c r="A6200" s="90"/>
      <c r="B6200" s="90"/>
      <c r="C6200" s="90"/>
      <c r="D6200" s="90"/>
      <c r="E6200" s="18"/>
      <c r="F6200" s="18"/>
      <c r="G6200" s="92"/>
      <c r="H6200" s="18"/>
      <c r="I6200" s="18"/>
      <c r="J6200" s="92"/>
      <c r="K6200" s="92"/>
    </row>
    <row r="6201" spans="1:11" ht="15" customHeight="1">
      <c r="A6201" s="90"/>
      <c r="B6201" s="90"/>
      <c r="C6201" s="90"/>
      <c r="D6201" s="90"/>
      <c r="E6201" s="18"/>
      <c r="F6201" s="18"/>
      <c r="G6201" s="92"/>
      <c r="H6201" s="18"/>
      <c r="I6201" s="18"/>
      <c r="J6201" s="92"/>
      <c r="K6201" s="92"/>
    </row>
    <row r="6202" spans="1:11" ht="15" customHeight="1">
      <c r="A6202" s="90"/>
      <c r="B6202" s="90"/>
      <c r="C6202" s="90"/>
      <c r="D6202" s="90"/>
      <c r="E6202" s="18"/>
      <c r="F6202" s="18"/>
      <c r="G6202" s="92"/>
      <c r="H6202" s="18"/>
      <c r="I6202" s="18"/>
      <c r="J6202" s="92"/>
      <c r="K6202" s="92"/>
    </row>
    <row r="6203" spans="1:11" ht="15" customHeight="1">
      <c r="A6203" s="90"/>
      <c r="B6203" s="90"/>
      <c r="C6203" s="90"/>
      <c r="D6203" s="90"/>
      <c r="E6203" s="18"/>
      <c r="F6203" s="92"/>
      <c r="G6203" s="92"/>
      <c r="H6203" s="91"/>
      <c r="I6203" s="92"/>
      <c r="J6203" s="92"/>
      <c r="K6203" s="92"/>
    </row>
    <row r="6204" spans="1:11" ht="15" customHeight="1">
      <c r="A6204" s="90"/>
      <c r="B6204" s="90"/>
      <c r="C6204" s="90"/>
      <c r="D6204" s="90"/>
      <c r="E6204" s="18"/>
      <c r="F6204" s="18"/>
      <c r="G6204" s="92"/>
      <c r="H6204" s="18"/>
      <c r="I6204" s="18"/>
      <c r="J6204" s="92"/>
      <c r="K6204" s="92"/>
    </row>
    <row r="6205" spans="1:11" ht="15" customHeight="1">
      <c r="A6205" s="90"/>
      <c r="B6205" s="90"/>
      <c r="C6205" s="90"/>
      <c r="D6205" s="90"/>
      <c r="E6205" s="18"/>
      <c r="F6205" s="18"/>
      <c r="G6205" s="92"/>
      <c r="H6205" s="18"/>
      <c r="I6205" s="18"/>
      <c r="J6205" s="92"/>
      <c r="K6205" s="92"/>
    </row>
    <row r="6206" spans="1:11" ht="15" customHeight="1">
      <c r="A6206" s="90"/>
      <c r="B6206" s="90"/>
      <c r="C6206" s="90"/>
      <c r="D6206" s="90"/>
      <c r="E6206" s="18"/>
      <c r="F6206" s="18"/>
      <c r="G6206" s="92"/>
      <c r="H6206" s="18"/>
      <c r="I6206" s="18"/>
      <c r="J6206" s="92"/>
      <c r="K6206" s="92"/>
    </row>
    <row r="6207" spans="1:11" ht="15" customHeight="1">
      <c r="A6207" s="90"/>
      <c r="B6207" s="90"/>
      <c r="C6207" s="90"/>
      <c r="D6207" s="90"/>
      <c r="E6207" s="18"/>
      <c r="F6207" s="18"/>
      <c r="G6207" s="92"/>
      <c r="H6207" s="18"/>
      <c r="I6207" s="18"/>
      <c r="J6207" s="92"/>
      <c r="K6207" s="92"/>
    </row>
    <row r="6208" spans="1:11" ht="15" customHeight="1">
      <c r="A6208" s="90"/>
      <c r="B6208" s="90"/>
      <c r="C6208" s="90"/>
      <c r="D6208" s="90"/>
      <c r="E6208" s="18"/>
      <c r="F6208" s="18"/>
      <c r="G6208" s="92"/>
      <c r="H6208" s="18"/>
      <c r="I6208" s="18"/>
      <c r="J6208" s="92"/>
      <c r="K6208" s="92"/>
    </row>
    <row r="6209" spans="1:11" ht="15" customHeight="1">
      <c r="A6209" s="90"/>
      <c r="B6209" s="90"/>
      <c r="C6209" s="90"/>
      <c r="D6209" s="90"/>
      <c r="E6209" s="18"/>
      <c r="F6209" s="18"/>
      <c r="G6209" s="92"/>
      <c r="H6209" s="18"/>
      <c r="I6209" s="18"/>
      <c r="J6209" s="92"/>
      <c r="K6209" s="92"/>
    </row>
    <row r="6210" spans="1:11" ht="15" customHeight="1">
      <c r="A6210" s="90"/>
      <c r="B6210" s="90"/>
      <c r="C6210" s="90"/>
      <c r="D6210" s="90"/>
      <c r="E6210" s="18"/>
      <c r="F6210" s="18"/>
      <c r="G6210" s="92"/>
      <c r="H6210" s="18"/>
      <c r="I6210" s="18"/>
      <c r="J6210" s="92"/>
      <c r="K6210" s="92"/>
    </row>
    <row r="6211" spans="1:11" ht="15" customHeight="1">
      <c r="A6211" s="90"/>
      <c r="B6211" s="90"/>
      <c r="C6211" s="90"/>
      <c r="D6211" s="90"/>
      <c r="E6211" s="18"/>
      <c r="F6211" s="18"/>
      <c r="G6211" s="92"/>
      <c r="H6211" s="18"/>
      <c r="I6211" s="18"/>
      <c r="J6211" s="92"/>
      <c r="K6211" s="92"/>
    </row>
    <row r="6212" spans="1:11" ht="15" customHeight="1">
      <c r="A6212" s="90"/>
      <c r="B6212" s="90"/>
      <c r="C6212" s="90"/>
      <c r="D6212" s="90"/>
      <c r="E6212" s="18"/>
      <c r="F6212" s="18"/>
      <c r="G6212" s="92"/>
      <c r="H6212" s="18"/>
      <c r="I6212" s="18"/>
      <c r="J6212" s="92"/>
      <c r="K6212" s="92"/>
    </row>
    <row r="6213" spans="1:11" ht="15" customHeight="1">
      <c r="A6213" s="90"/>
      <c r="B6213" s="90"/>
      <c r="C6213" s="90"/>
      <c r="D6213" s="90"/>
      <c r="E6213" s="18"/>
      <c r="F6213" s="18"/>
      <c r="G6213" s="92"/>
      <c r="H6213" s="18"/>
      <c r="I6213" s="18"/>
      <c r="J6213" s="92"/>
      <c r="K6213" s="92"/>
    </row>
    <row r="6214" spans="1:11" ht="15" customHeight="1">
      <c r="A6214" s="90"/>
      <c r="B6214" s="90"/>
      <c r="C6214" s="90"/>
      <c r="D6214" s="90"/>
      <c r="E6214" s="18"/>
      <c r="F6214" s="92"/>
      <c r="G6214" s="92"/>
      <c r="H6214" s="91"/>
      <c r="I6214" s="92"/>
      <c r="J6214" s="92"/>
      <c r="K6214" s="92"/>
    </row>
    <row r="6215" spans="1:11" ht="15" customHeight="1">
      <c r="A6215" s="90"/>
      <c r="B6215" s="90"/>
      <c r="C6215" s="90"/>
      <c r="D6215" s="90"/>
      <c r="E6215" s="18"/>
      <c r="F6215" s="18"/>
      <c r="G6215" s="92"/>
      <c r="H6215" s="18"/>
      <c r="I6215" s="18"/>
      <c r="J6215" s="92"/>
      <c r="K6215" s="92"/>
    </row>
    <row r="6216" spans="1:11" ht="15" customHeight="1">
      <c r="A6216" s="90"/>
      <c r="B6216" s="90"/>
      <c r="C6216" s="90"/>
      <c r="D6216" s="90"/>
      <c r="E6216" s="18"/>
      <c r="F6216" s="18"/>
      <c r="G6216" s="92"/>
      <c r="H6216" s="18"/>
      <c r="I6216" s="18"/>
      <c r="J6216" s="92"/>
      <c r="K6216" s="92"/>
    </row>
    <row r="6217" spans="1:11" ht="15" customHeight="1">
      <c r="A6217" s="90"/>
      <c r="B6217" s="90"/>
      <c r="C6217" s="90"/>
      <c r="D6217" s="90"/>
      <c r="E6217" s="18"/>
      <c r="F6217" s="18"/>
      <c r="G6217" s="92"/>
      <c r="H6217" s="18"/>
      <c r="I6217" s="18"/>
      <c r="J6217" s="92"/>
      <c r="K6217" s="92"/>
    </row>
    <row r="6218" spans="1:11" ht="15" customHeight="1">
      <c r="A6218" s="90"/>
      <c r="B6218" s="90"/>
      <c r="C6218" s="90"/>
      <c r="D6218" s="90"/>
      <c r="E6218" s="18"/>
      <c r="F6218" s="18"/>
      <c r="G6218" s="92"/>
      <c r="H6218" s="18"/>
      <c r="I6218" s="18"/>
      <c r="J6218" s="92"/>
      <c r="K6218" s="92"/>
    </row>
    <row r="6219" spans="1:11" ht="15" customHeight="1">
      <c r="A6219" s="90"/>
      <c r="B6219" s="90"/>
      <c r="C6219" s="90"/>
      <c r="D6219" s="90"/>
      <c r="E6219" s="18"/>
      <c r="F6219" s="18"/>
      <c r="G6219" s="92"/>
      <c r="H6219" s="18"/>
      <c r="I6219" s="18"/>
      <c r="J6219" s="92"/>
      <c r="K6219" s="92"/>
    </row>
    <row r="6220" spans="1:11" ht="15" customHeight="1">
      <c r="A6220" s="90"/>
      <c r="B6220" s="90"/>
      <c r="C6220" s="90"/>
      <c r="D6220" s="90"/>
      <c r="E6220" s="18"/>
      <c r="F6220" s="18"/>
      <c r="G6220" s="92"/>
      <c r="H6220" s="18"/>
      <c r="I6220" s="18"/>
      <c r="J6220" s="92"/>
      <c r="K6220" s="92"/>
    </row>
    <row r="6221" spans="1:11" ht="15" customHeight="1">
      <c r="A6221" s="90"/>
      <c r="B6221" s="90"/>
      <c r="C6221" s="90"/>
      <c r="D6221" s="90"/>
      <c r="E6221" s="18"/>
      <c r="F6221" s="18"/>
      <c r="G6221" s="92"/>
      <c r="H6221" s="18"/>
      <c r="I6221" s="18"/>
      <c r="J6221" s="92"/>
      <c r="K6221" s="92"/>
    </row>
    <row r="6222" spans="1:11" ht="15" customHeight="1">
      <c r="A6222" s="90"/>
      <c r="B6222" s="90"/>
      <c r="C6222" s="90"/>
      <c r="D6222" s="90"/>
      <c r="E6222" s="18"/>
      <c r="F6222" s="92"/>
      <c r="G6222" s="92"/>
      <c r="H6222" s="91"/>
      <c r="I6222" s="92"/>
      <c r="J6222" s="92"/>
      <c r="K6222" s="92"/>
    </row>
    <row r="6223" spans="1:11" ht="15" customHeight="1">
      <c r="A6223" s="90"/>
      <c r="B6223" s="90"/>
      <c r="C6223" s="90"/>
      <c r="D6223" s="90"/>
      <c r="E6223" s="18"/>
      <c r="F6223" s="18"/>
      <c r="G6223" s="92"/>
      <c r="H6223" s="18"/>
      <c r="I6223" s="18"/>
      <c r="J6223" s="92"/>
      <c r="K6223" s="92"/>
    </row>
    <row r="6224" spans="1:11" ht="15" customHeight="1">
      <c r="A6224" s="90"/>
      <c r="B6224" s="90"/>
      <c r="C6224" s="90"/>
      <c r="D6224" s="90"/>
      <c r="E6224" s="18"/>
      <c r="F6224" s="18"/>
      <c r="G6224" s="92"/>
      <c r="H6224" s="18"/>
      <c r="I6224" s="18"/>
      <c r="J6224" s="92"/>
      <c r="K6224" s="92"/>
    </row>
    <row r="6225" spans="1:11" ht="15" customHeight="1">
      <c r="A6225" s="90"/>
      <c r="B6225" s="90"/>
      <c r="C6225" s="90"/>
      <c r="D6225" s="90"/>
      <c r="E6225" s="18"/>
      <c r="F6225" s="18"/>
      <c r="G6225" s="92"/>
      <c r="H6225" s="18"/>
      <c r="I6225" s="18"/>
      <c r="J6225" s="92"/>
      <c r="K6225" s="92"/>
    </row>
    <row r="6226" spans="1:11" ht="15" customHeight="1">
      <c r="A6226" s="90"/>
      <c r="B6226" s="90"/>
      <c r="C6226" s="90"/>
      <c r="D6226" s="90"/>
      <c r="E6226" s="18"/>
      <c r="F6226" s="18"/>
      <c r="G6226" s="92"/>
      <c r="H6226" s="18"/>
      <c r="I6226" s="18"/>
      <c r="J6226" s="92"/>
      <c r="K6226" s="92"/>
    </row>
    <row r="6227" spans="1:11" ht="15" customHeight="1">
      <c r="A6227" s="90"/>
      <c r="B6227" s="90"/>
      <c r="C6227" s="90"/>
      <c r="D6227" s="90"/>
      <c r="E6227" s="18"/>
      <c r="F6227" s="18"/>
      <c r="G6227" s="92"/>
      <c r="H6227" s="18"/>
      <c r="I6227" s="18"/>
      <c r="J6227" s="92"/>
      <c r="K6227" s="92"/>
    </row>
    <row r="6228" spans="1:11" ht="15" customHeight="1">
      <c r="A6228" s="90"/>
      <c r="B6228" s="90"/>
      <c r="C6228" s="90"/>
      <c r="D6228" s="90"/>
      <c r="E6228" s="18"/>
      <c r="F6228" s="18"/>
      <c r="G6228" s="92"/>
      <c r="H6228" s="18"/>
      <c r="I6228" s="18"/>
      <c r="J6228" s="92"/>
      <c r="K6228" s="92"/>
    </row>
    <row r="6229" spans="1:11" ht="15" customHeight="1">
      <c r="A6229" s="90"/>
      <c r="B6229" s="90"/>
      <c r="C6229" s="90"/>
      <c r="D6229" s="90"/>
      <c r="E6229" s="18"/>
      <c r="F6229" s="18"/>
      <c r="G6229" s="92"/>
      <c r="H6229" s="18"/>
      <c r="I6229" s="18"/>
      <c r="J6229" s="92"/>
      <c r="K6229" s="92"/>
    </row>
    <row r="6230" spans="1:11" ht="15" customHeight="1">
      <c r="A6230" s="90"/>
      <c r="B6230" s="90"/>
      <c r="C6230" s="90"/>
      <c r="D6230" s="90"/>
      <c r="E6230" s="18"/>
      <c r="F6230" s="18"/>
      <c r="G6230" s="92"/>
      <c r="H6230" s="18"/>
      <c r="I6230" s="18"/>
      <c r="J6230" s="92"/>
      <c r="K6230" s="92"/>
    </row>
    <row r="6231" spans="1:11" ht="15" customHeight="1">
      <c r="A6231" s="90"/>
      <c r="B6231" s="90"/>
      <c r="C6231" s="90"/>
      <c r="D6231" s="90"/>
      <c r="E6231" s="18"/>
      <c r="F6231" s="18"/>
      <c r="G6231" s="92"/>
      <c r="H6231" s="18"/>
      <c r="I6231" s="18"/>
      <c r="J6231" s="92"/>
      <c r="K6231" s="92"/>
    </row>
    <row r="6232" spans="1:11" ht="15" customHeight="1">
      <c r="A6232" s="90"/>
      <c r="B6232" s="90"/>
      <c r="C6232" s="90"/>
      <c r="D6232" s="90"/>
      <c r="E6232" s="18"/>
      <c r="F6232" s="18"/>
      <c r="G6232" s="92"/>
      <c r="H6232" s="18"/>
      <c r="I6232" s="18"/>
      <c r="J6232" s="92"/>
      <c r="K6232" s="92"/>
    </row>
    <row r="6233" spans="1:11" ht="15" customHeight="1">
      <c r="A6233" s="90"/>
      <c r="B6233" s="90"/>
      <c r="C6233" s="90"/>
      <c r="D6233" s="90"/>
      <c r="E6233" s="18"/>
      <c r="F6233" s="92"/>
      <c r="G6233" s="92"/>
      <c r="H6233" s="91"/>
      <c r="I6233" s="92"/>
      <c r="J6233" s="92"/>
      <c r="K6233" s="92"/>
    </row>
    <row r="6234" spans="1:11" ht="15" customHeight="1">
      <c r="A6234" s="90"/>
      <c r="B6234" s="90"/>
      <c r="C6234" s="90"/>
      <c r="D6234" s="90"/>
      <c r="E6234" s="18"/>
      <c r="F6234" s="18"/>
      <c r="G6234" s="92"/>
      <c r="H6234" s="18"/>
      <c r="I6234" s="18"/>
      <c r="J6234" s="92"/>
      <c r="K6234" s="92"/>
    </row>
    <row r="6235" spans="1:11" ht="15" customHeight="1">
      <c r="A6235" s="90"/>
      <c r="B6235" s="90"/>
      <c r="C6235" s="90"/>
      <c r="D6235" s="90"/>
      <c r="E6235" s="18"/>
      <c r="F6235" s="18"/>
      <c r="G6235" s="92"/>
      <c r="H6235" s="18"/>
      <c r="I6235" s="18"/>
      <c r="J6235" s="92"/>
      <c r="K6235" s="92"/>
    </row>
    <row r="6236" spans="1:11" ht="15" customHeight="1">
      <c r="A6236" s="90"/>
      <c r="B6236" s="90"/>
      <c r="C6236" s="90"/>
      <c r="D6236" s="90"/>
      <c r="E6236" s="18"/>
      <c r="F6236" s="18"/>
      <c r="G6236" s="92"/>
      <c r="H6236" s="18"/>
      <c r="I6236" s="18"/>
      <c r="J6236" s="92"/>
      <c r="K6236" s="92"/>
    </row>
    <row r="6237" spans="1:11" ht="15" customHeight="1">
      <c r="A6237" s="90"/>
      <c r="B6237" s="90"/>
      <c r="C6237" s="90"/>
      <c r="D6237" s="90"/>
      <c r="E6237" s="18"/>
      <c r="F6237" s="18"/>
      <c r="G6237" s="92"/>
      <c r="H6237" s="18"/>
      <c r="I6237" s="18"/>
      <c r="J6237" s="92"/>
      <c r="K6237" s="92"/>
    </row>
    <row r="6238" spans="1:11" ht="15" customHeight="1">
      <c r="A6238" s="90"/>
      <c r="B6238" s="90"/>
      <c r="C6238" s="90"/>
      <c r="D6238" s="90"/>
      <c r="E6238" s="18"/>
      <c r="F6238" s="18"/>
      <c r="G6238" s="92"/>
      <c r="H6238" s="18"/>
      <c r="I6238" s="18"/>
      <c r="J6238" s="92"/>
      <c r="K6238" s="92"/>
    </row>
    <row r="6239" spans="1:11" ht="15" customHeight="1">
      <c r="A6239" s="90"/>
      <c r="B6239" s="90"/>
      <c r="C6239" s="90"/>
      <c r="D6239" s="90"/>
      <c r="E6239" s="18"/>
      <c r="F6239" s="18"/>
      <c r="G6239" s="92"/>
      <c r="H6239" s="18"/>
      <c r="I6239" s="18"/>
      <c r="J6239" s="92"/>
      <c r="K6239" s="92"/>
    </row>
    <row r="6240" spans="1:11" ht="15" customHeight="1">
      <c r="A6240" s="90"/>
      <c r="B6240" s="90"/>
      <c r="C6240" s="90"/>
      <c r="D6240" s="90"/>
      <c r="E6240" s="18"/>
      <c r="F6240" s="18"/>
      <c r="G6240" s="92"/>
      <c r="H6240" s="18"/>
      <c r="I6240" s="18"/>
      <c r="J6240" s="92"/>
      <c r="K6240" s="92"/>
    </row>
    <row r="6241" spans="1:11" ht="15" customHeight="1">
      <c r="A6241" s="90"/>
      <c r="B6241" s="90"/>
      <c r="C6241" s="90"/>
      <c r="D6241" s="90"/>
      <c r="E6241" s="18"/>
      <c r="F6241" s="92"/>
      <c r="G6241" s="92"/>
      <c r="H6241" s="91"/>
      <c r="I6241" s="92"/>
      <c r="J6241" s="92"/>
      <c r="K6241" s="92"/>
    </row>
    <row r="6242" spans="1:11" ht="15" customHeight="1">
      <c r="A6242" s="90"/>
      <c r="B6242" s="90"/>
      <c r="C6242" s="90"/>
      <c r="D6242" s="90"/>
      <c r="E6242" s="18"/>
      <c r="F6242" s="18"/>
      <c r="G6242" s="92"/>
      <c r="H6242" s="18"/>
      <c r="I6242" s="18"/>
      <c r="J6242" s="92"/>
      <c r="K6242" s="92"/>
    </row>
    <row r="6243" spans="1:11" ht="15" customHeight="1">
      <c r="A6243" s="90"/>
      <c r="B6243" s="90"/>
      <c r="C6243" s="90"/>
      <c r="D6243" s="90"/>
      <c r="E6243" s="18"/>
      <c r="F6243" s="18"/>
      <c r="G6243" s="92"/>
      <c r="H6243" s="18"/>
      <c r="I6243" s="18"/>
      <c r="J6243" s="92"/>
      <c r="K6243" s="92"/>
    </row>
    <row r="6244" spans="1:11" ht="15" customHeight="1">
      <c r="A6244" s="90"/>
      <c r="B6244" s="90"/>
      <c r="C6244" s="90"/>
      <c r="D6244" s="90"/>
      <c r="E6244" s="18"/>
      <c r="F6244" s="18"/>
      <c r="G6244" s="92"/>
      <c r="H6244" s="18"/>
      <c r="I6244" s="18"/>
      <c r="J6244" s="92"/>
      <c r="K6244" s="92"/>
    </row>
    <row r="6245" spans="1:11" ht="15" customHeight="1">
      <c r="A6245" s="90"/>
      <c r="B6245" s="90"/>
      <c r="C6245" s="90"/>
      <c r="D6245" s="90"/>
      <c r="E6245" s="18"/>
      <c r="F6245" s="18"/>
      <c r="G6245" s="92"/>
      <c r="H6245" s="18"/>
      <c r="I6245" s="18"/>
      <c r="J6245" s="92"/>
      <c r="K6245" s="92"/>
    </row>
    <row r="6246" spans="1:11" ht="15" customHeight="1">
      <c r="A6246" s="90"/>
      <c r="B6246" s="90"/>
      <c r="C6246" s="90"/>
      <c r="D6246" s="90"/>
      <c r="E6246" s="18"/>
      <c r="F6246" s="18"/>
      <c r="G6246" s="92"/>
      <c r="H6246" s="18"/>
      <c r="I6246" s="18"/>
      <c r="J6246" s="92"/>
      <c r="K6246" s="92"/>
    </row>
    <row r="6247" spans="1:11" ht="15" customHeight="1">
      <c r="A6247" s="90"/>
      <c r="B6247" s="90"/>
      <c r="C6247" s="90"/>
      <c r="D6247" s="90"/>
      <c r="E6247" s="18"/>
      <c r="F6247" s="18"/>
      <c r="G6247" s="92"/>
      <c r="H6247" s="18"/>
      <c r="I6247" s="18"/>
      <c r="J6247" s="92"/>
      <c r="K6247" s="92"/>
    </row>
    <row r="6248" spans="1:11" ht="15" customHeight="1">
      <c r="A6248" s="90"/>
      <c r="B6248" s="90"/>
      <c r="C6248" s="90"/>
      <c r="D6248" s="90"/>
      <c r="E6248" s="18"/>
      <c r="F6248" s="18"/>
      <c r="G6248" s="92"/>
      <c r="H6248" s="18"/>
      <c r="I6248" s="18"/>
      <c r="J6248" s="92"/>
      <c r="K6248" s="92"/>
    </row>
    <row r="6249" spans="1:11" ht="15" customHeight="1">
      <c r="A6249" s="90"/>
      <c r="B6249" s="90"/>
      <c r="C6249" s="90"/>
      <c r="D6249" s="90"/>
      <c r="E6249" s="18"/>
      <c r="F6249" s="92"/>
      <c r="G6249" s="92"/>
      <c r="H6249" s="91"/>
      <c r="I6249" s="92"/>
      <c r="J6249" s="92"/>
      <c r="K6249" s="92"/>
    </row>
    <row r="6250" spans="1:11" ht="15" customHeight="1">
      <c r="A6250" s="90"/>
      <c r="B6250" s="90"/>
      <c r="C6250" s="90"/>
      <c r="D6250" s="90"/>
      <c r="E6250" s="18"/>
      <c r="F6250" s="18"/>
      <c r="G6250" s="92"/>
      <c r="H6250" s="18"/>
      <c r="I6250" s="18"/>
      <c r="J6250" s="92"/>
      <c r="K6250" s="92"/>
    </row>
    <row r="6251" spans="1:11" ht="15" customHeight="1">
      <c r="A6251" s="90"/>
      <c r="B6251" s="90"/>
      <c r="C6251" s="90"/>
      <c r="D6251" s="90"/>
      <c r="E6251" s="18"/>
      <c r="F6251" s="18"/>
      <c r="G6251" s="92"/>
      <c r="H6251" s="18"/>
      <c r="I6251" s="18"/>
      <c r="J6251" s="92"/>
      <c r="K6251" s="92"/>
    </row>
    <row r="6252" spans="1:11" ht="15" customHeight="1">
      <c r="A6252" s="90"/>
      <c r="B6252" s="90"/>
      <c r="C6252" s="90"/>
      <c r="D6252" s="90"/>
      <c r="E6252" s="18"/>
      <c r="F6252" s="18"/>
      <c r="G6252" s="92"/>
      <c r="H6252" s="18"/>
      <c r="I6252" s="18"/>
      <c r="J6252" s="92"/>
      <c r="K6252" s="92"/>
    </row>
    <row r="6253" spans="1:11" ht="15" customHeight="1">
      <c r="A6253" s="90"/>
      <c r="B6253" s="90"/>
      <c r="C6253" s="90"/>
      <c r="D6253" s="90"/>
      <c r="E6253" s="18"/>
      <c r="F6253" s="18"/>
      <c r="G6253" s="92"/>
      <c r="H6253" s="18"/>
      <c r="I6253" s="18"/>
      <c r="J6253" s="92"/>
      <c r="K6253" s="92"/>
    </row>
    <row r="6254" spans="1:11" ht="15" customHeight="1">
      <c r="A6254" s="90"/>
      <c r="B6254" s="90"/>
      <c r="C6254" s="90"/>
      <c r="D6254" s="90"/>
      <c r="E6254" s="18"/>
      <c r="F6254" s="18"/>
      <c r="G6254" s="92"/>
      <c r="H6254" s="18"/>
      <c r="I6254" s="18"/>
      <c r="J6254" s="92"/>
      <c r="K6254" s="92"/>
    </row>
    <row r="6255" spans="1:11" ht="15" customHeight="1">
      <c r="A6255" s="90"/>
      <c r="B6255" s="90"/>
      <c r="C6255" s="90"/>
      <c r="D6255" s="90"/>
      <c r="E6255" s="18"/>
      <c r="F6255" s="18"/>
      <c r="G6255" s="92"/>
      <c r="H6255" s="18"/>
      <c r="I6255" s="18"/>
      <c r="J6255" s="92"/>
      <c r="K6255" s="92"/>
    </row>
    <row r="6256" spans="1:11" ht="15" customHeight="1">
      <c r="A6256" s="90"/>
      <c r="B6256" s="90"/>
      <c r="C6256" s="90"/>
      <c r="D6256" s="90"/>
      <c r="E6256" s="18"/>
      <c r="F6256" s="18"/>
      <c r="G6256" s="92"/>
      <c r="H6256" s="18"/>
      <c r="I6256" s="18"/>
      <c r="J6256" s="92"/>
      <c r="K6256" s="92"/>
    </row>
    <row r="6257" spans="1:11" ht="15" customHeight="1">
      <c r="A6257" s="90"/>
      <c r="B6257" s="90"/>
      <c r="C6257" s="90"/>
      <c r="D6257" s="90"/>
      <c r="E6257" s="18"/>
      <c r="F6257" s="18"/>
      <c r="G6257" s="92"/>
      <c r="H6257" s="18"/>
      <c r="I6257" s="18"/>
      <c r="J6257" s="92"/>
      <c r="K6257" s="92"/>
    </row>
    <row r="6258" spans="1:11" ht="15" customHeight="1">
      <c r="A6258" s="90"/>
      <c r="B6258" s="90"/>
      <c r="C6258" s="90"/>
      <c r="D6258" s="90"/>
      <c r="E6258" s="18"/>
      <c r="F6258" s="18"/>
      <c r="G6258" s="92"/>
      <c r="H6258" s="18"/>
      <c r="I6258" s="18"/>
      <c r="J6258" s="92"/>
      <c r="K6258" s="92"/>
    </row>
    <row r="6259" spans="1:11" ht="15" customHeight="1">
      <c r="A6259" s="90"/>
      <c r="B6259" s="90"/>
      <c r="C6259" s="90"/>
      <c r="D6259" s="90"/>
      <c r="E6259" s="18"/>
      <c r="F6259" s="18"/>
      <c r="G6259" s="92"/>
      <c r="H6259" s="18"/>
      <c r="I6259" s="18"/>
      <c r="J6259" s="92"/>
      <c r="K6259" s="92"/>
    </row>
    <row r="6260" spans="1:11" ht="15" customHeight="1">
      <c r="A6260" s="90"/>
      <c r="B6260" s="90"/>
      <c r="C6260" s="90"/>
      <c r="D6260" s="90"/>
      <c r="E6260" s="18"/>
      <c r="F6260" s="18"/>
      <c r="G6260" s="92"/>
      <c r="H6260" s="18"/>
      <c r="I6260" s="18"/>
      <c r="J6260" s="92"/>
      <c r="K6260" s="92"/>
    </row>
    <row r="6261" spans="1:11" ht="15" customHeight="1">
      <c r="A6261" s="90"/>
      <c r="B6261" s="90"/>
      <c r="C6261" s="90"/>
      <c r="D6261" s="90"/>
      <c r="E6261" s="18"/>
      <c r="F6261" s="18"/>
      <c r="G6261" s="92"/>
      <c r="H6261" s="18"/>
      <c r="I6261" s="18"/>
      <c r="J6261" s="92"/>
      <c r="K6261" s="92"/>
    </row>
    <row r="6262" spans="1:11" ht="15" customHeight="1">
      <c r="A6262" s="90"/>
      <c r="B6262" s="90"/>
      <c r="C6262" s="90"/>
      <c r="D6262" s="90"/>
      <c r="E6262" s="18"/>
      <c r="F6262" s="18"/>
      <c r="G6262" s="92"/>
      <c r="H6262" s="18"/>
      <c r="I6262" s="18"/>
      <c r="J6262" s="92"/>
      <c r="K6262" s="92"/>
    </row>
    <row r="6263" spans="1:11" ht="15" customHeight="1">
      <c r="A6263" s="90"/>
      <c r="B6263" s="90"/>
      <c r="C6263" s="90"/>
      <c r="D6263" s="90"/>
      <c r="E6263" s="18"/>
      <c r="F6263" s="18"/>
      <c r="G6263" s="92"/>
      <c r="H6263" s="18"/>
      <c r="I6263" s="18"/>
      <c r="J6263" s="92"/>
      <c r="K6263" s="92"/>
    </row>
    <row r="6264" spans="1:11" ht="15" customHeight="1">
      <c r="A6264" s="90"/>
      <c r="B6264" s="90"/>
      <c r="C6264" s="90"/>
      <c r="D6264" s="90"/>
      <c r="E6264" s="18"/>
      <c r="F6264" s="18"/>
      <c r="G6264" s="92"/>
      <c r="H6264" s="18"/>
      <c r="I6264" s="18"/>
      <c r="J6264" s="92"/>
      <c r="K6264" s="92"/>
    </row>
    <row r="6265" spans="1:11" ht="15" customHeight="1">
      <c r="A6265" s="90"/>
      <c r="B6265" s="90"/>
      <c r="C6265" s="90"/>
      <c r="D6265" s="90"/>
      <c r="E6265" s="18"/>
      <c r="F6265" s="18"/>
      <c r="G6265" s="92"/>
      <c r="H6265" s="18"/>
      <c r="I6265" s="18"/>
      <c r="J6265" s="92"/>
      <c r="K6265" s="92"/>
    </row>
    <row r="6266" spans="1:11" ht="15" customHeight="1">
      <c r="A6266" s="90"/>
      <c r="B6266" s="90"/>
      <c r="C6266" s="90"/>
      <c r="D6266" s="90"/>
      <c r="E6266" s="18"/>
      <c r="F6266" s="18"/>
      <c r="G6266" s="92"/>
      <c r="H6266" s="18"/>
      <c r="I6266" s="18"/>
      <c r="J6266" s="92"/>
      <c r="K6266" s="92"/>
    </row>
    <row r="6267" spans="1:11" ht="15" customHeight="1">
      <c r="A6267" s="90"/>
      <c r="B6267" s="90"/>
      <c r="C6267" s="90"/>
      <c r="D6267" s="90"/>
      <c r="E6267" s="18"/>
      <c r="F6267" s="18"/>
      <c r="G6267" s="92"/>
      <c r="H6267" s="18"/>
      <c r="I6267" s="18"/>
      <c r="J6267" s="92"/>
      <c r="K6267" s="92"/>
    </row>
    <row r="6268" spans="1:11" ht="15" customHeight="1">
      <c r="A6268" s="90"/>
      <c r="B6268" s="90"/>
      <c r="C6268" s="90"/>
      <c r="D6268" s="90"/>
      <c r="E6268" s="18"/>
      <c r="F6268" s="18"/>
      <c r="G6268" s="92"/>
      <c r="H6268" s="18"/>
      <c r="I6268" s="18"/>
      <c r="J6268" s="92"/>
      <c r="K6268" s="92"/>
    </row>
    <row r="6269" spans="1:11" ht="15" customHeight="1">
      <c r="A6269" s="90"/>
      <c r="B6269" s="90"/>
      <c r="C6269" s="90"/>
      <c r="D6269" s="90"/>
      <c r="E6269" s="18"/>
      <c r="F6269" s="18"/>
      <c r="G6269" s="92"/>
      <c r="H6269" s="18"/>
      <c r="I6269" s="18"/>
      <c r="J6269" s="92"/>
      <c r="K6269" s="92"/>
    </row>
    <row r="6270" spans="1:11" ht="15" customHeight="1">
      <c r="A6270" s="90"/>
      <c r="B6270" s="90"/>
      <c r="C6270" s="90"/>
      <c r="D6270" s="90"/>
      <c r="E6270" s="18"/>
      <c r="F6270" s="18"/>
      <c r="G6270" s="92"/>
      <c r="H6270" s="18"/>
      <c r="I6270" s="18"/>
      <c r="J6270" s="92"/>
      <c r="K6270" s="92"/>
    </row>
    <row r="6271" spans="1:11" ht="15" customHeight="1">
      <c r="A6271" s="90"/>
      <c r="B6271" s="90"/>
      <c r="C6271" s="90"/>
      <c r="D6271" s="90"/>
      <c r="E6271" s="18"/>
      <c r="F6271" s="18"/>
      <c r="G6271" s="92"/>
      <c r="H6271" s="18"/>
      <c r="I6271" s="18"/>
      <c r="J6271" s="92"/>
      <c r="K6271" s="92"/>
    </row>
    <row r="6272" spans="1:11" ht="15" customHeight="1">
      <c r="A6272" s="90"/>
      <c r="B6272" s="90"/>
      <c r="C6272" s="90"/>
      <c r="D6272" s="90"/>
      <c r="E6272" s="18"/>
      <c r="F6272" s="92"/>
      <c r="G6272" s="92"/>
      <c r="H6272" s="91"/>
      <c r="I6272" s="92"/>
      <c r="J6272" s="92"/>
      <c r="K6272" s="92"/>
    </row>
    <row r="6273" spans="1:11" ht="15" customHeight="1">
      <c r="A6273" s="90"/>
      <c r="B6273" s="90"/>
      <c r="C6273" s="90"/>
      <c r="D6273" s="90"/>
      <c r="E6273" s="18"/>
      <c r="F6273" s="18"/>
      <c r="G6273" s="92"/>
      <c r="H6273" s="18"/>
      <c r="I6273" s="18"/>
      <c r="J6273" s="92"/>
      <c r="K6273" s="92"/>
    </row>
    <row r="6274" spans="1:11" ht="15" customHeight="1">
      <c r="A6274" s="90"/>
      <c r="B6274" s="90"/>
      <c r="C6274" s="90"/>
      <c r="D6274" s="90"/>
      <c r="E6274" s="18"/>
      <c r="F6274" s="18"/>
      <c r="G6274" s="92"/>
      <c r="H6274" s="18"/>
      <c r="I6274" s="18"/>
      <c r="J6274" s="92"/>
      <c r="K6274" s="92"/>
    </row>
    <row r="6275" spans="1:11" ht="15" customHeight="1">
      <c r="A6275" s="90"/>
      <c r="B6275" s="90"/>
      <c r="C6275" s="90"/>
      <c r="D6275" s="90"/>
      <c r="E6275" s="18"/>
      <c r="F6275" s="18"/>
      <c r="G6275" s="92"/>
      <c r="H6275" s="18"/>
      <c r="I6275" s="18"/>
      <c r="J6275" s="92"/>
      <c r="K6275" s="92"/>
    </row>
    <row r="6276" spans="1:11" ht="15" customHeight="1">
      <c r="A6276" s="90"/>
      <c r="B6276" s="90"/>
      <c r="C6276" s="90"/>
      <c r="D6276" s="90"/>
      <c r="E6276" s="18"/>
      <c r="F6276" s="18"/>
      <c r="G6276" s="92"/>
      <c r="H6276" s="18"/>
      <c r="I6276" s="18"/>
      <c r="J6276" s="92"/>
      <c r="K6276" s="92"/>
    </row>
    <row r="6277" spans="1:11" ht="15" customHeight="1">
      <c r="A6277" s="90"/>
      <c r="B6277" s="90"/>
      <c r="C6277" s="90"/>
      <c r="D6277" s="90"/>
      <c r="E6277" s="18"/>
      <c r="F6277" s="18"/>
      <c r="G6277" s="92"/>
      <c r="H6277" s="18"/>
      <c r="I6277" s="18"/>
      <c r="J6277" s="92"/>
      <c r="K6277" s="92"/>
    </row>
    <row r="6278" spans="1:11" ht="15" customHeight="1">
      <c r="A6278" s="90"/>
      <c r="B6278" s="90"/>
      <c r="C6278" s="90"/>
      <c r="D6278" s="90"/>
      <c r="E6278" s="18"/>
      <c r="F6278" s="18"/>
      <c r="G6278" s="92"/>
      <c r="H6278" s="18"/>
      <c r="I6278" s="18"/>
      <c r="J6278" s="92"/>
      <c r="K6278" s="92"/>
    </row>
    <row r="6279" spans="1:11" ht="15" customHeight="1">
      <c r="A6279" s="90"/>
      <c r="B6279" s="90"/>
      <c r="C6279" s="90"/>
      <c r="D6279" s="90"/>
      <c r="E6279" s="18"/>
      <c r="F6279" s="18"/>
      <c r="G6279" s="92"/>
      <c r="H6279" s="18"/>
      <c r="I6279" s="18"/>
      <c r="J6279" s="92"/>
      <c r="K6279" s="92"/>
    </row>
    <row r="6280" spans="1:11" ht="15" customHeight="1">
      <c r="A6280" s="90"/>
      <c r="B6280" s="90"/>
      <c r="C6280" s="90"/>
      <c r="D6280" s="90"/>
      <c r="E6280" s="18"/>
      <c r="F6280" s="18"/>
      <c r="G6280" s="92"/>
      <c r="H6280" s="18"/>
      <c r="I6280" s="18"/>
      <c r="J6280" s="92"/>
      <c r="K6280" s="92"/>
    </row>
    <row r="6281" spans="1:11" ht="15" customHeight="1">
      <c r="A6281" s="90"/>
      <c r="B6281" s="90"/>
      <c r="C6281" s="90"/>
      <c r="D6281" s="90"/>
      <c r="E6281" s="18"/>
      <c r="F6281" s="18"/>
      <c r="G6281" s="92"/>
      <c r="H6281" s="18"/>
      <c r="I6281" s="18"/>
      <c r="J6281" s="92"/>
      <c r="K6281" s="92"/>
    </row>
    <row r="6282" spans="1:11" ht="15" customHeight="1">
      <c r="A6282" s="90"/>
      <c r="B6282" s="90"/>
      <c r="C6282" s="90"/>
      <c r="D6282" s="90"/>
      <c r="E6282" s="18"/>
      <c r="F6282" s="18"/>
      <c r="G6282" s="92"/>
      <c r="H6282" s="18"/>
      <c r="I6282" s="18"/>
      <c r="J6282" s="92"/>
      <c r="K6282" s="92"/>
    </row>
    <row r="6283" spans="1:11" ht="15" customHeight="1">
      <c r="A6283" s="90"/>
      <c r="B6283" s="90"/>
      <c r="C6283" s="90"/>
      <c r="D6283" s="90"/>
      <c r="E6283" s="18"/>
      <c r="F6283" s="18"/>
      <c r="G6283" s="92"/>
      <c r="H6283" s="18"/>
      <c r="I6283" s="18"/>
      <c r="J6283" s="92"/>
      <c r="K6283" s="92"/>
    </row>
    <row r="6284" spans="1:11" ht="15" customHeight="1">
      <c r="A6284" s="90"/>
      <c r="B6284" s="90"/>
      <c r="C6284" s="90"/>
      <c r="D6284" s="90"/>
      <c r="E6284" s="18"/>
      <c r="F6284" s="18"/>
      <c r="G6284" s="92"/>
      <c r="H6284" s="18"/>
      <c r="I6284" s="18"/>
      <c r="J6284" s="92"/>
      <c r="K6284" s="92"/>
    </row>
    <row r="6285" spans="1:11" ht="15" customHeight="1">
      <c r="A6285" s="90"/>
      <c r="B6285" s="90"/>
      <c r="C6285" s="90"/>
      <c r="D6285" s="90"/>
      <c r="E6285" s="18"/>
      <c r="F6285" s="18"/>
      <c r="G6285" s="92"/>
      <c r="H6285" s="18"/>
      <c r="I6285" s="18"/>
      <c r="J6285" s="92"/>
      <c r="K6285" s="92"/>
    </row>
    <row r="6286" spans="1:11" ht="15" customHeight="1">
      <c r="A6286" s="90"/>
      <c r="B6286" s="90"/>
      <c r="C6286" s="90"/>
      <c r="D6286" s="90"/>
      <c r="E6286" s="18"/>
      <c r="F6286" s="18"/>
      <c r="G6286" s="92"/>
      <c r="H6286" s="18"/>
      <c r="I6286" s="18"/>
      <c r="J6286" s="92"/>
      <c r="K6286" s="92"/>
    </row>
    <row r="6287" spans="1:11" ht="15" customHeight="1">
      <c r="A6287" s="90"/>
      <c r="B6287" s="90"/>
      <c r="C6287" s="90"/>
      <c r="D6287" s="90"/>
      <c r="E6287" s="18"/>
      <c r="F6287" s="18"/>
      <c r="G6287" s="92"/>
      <c r="H6287" s="18"/>
      <c r="I6287" s="18"/>
      <c r="J6287" s="92"/>
      <c r="K6287" s="92"/>
    </row>
    <row r="6288" spans="1:11" ht="15" customHeight="1">
      <c r="A6288" s="90"/>
      <c r="B6288" s="90"/>
      <c r="C6288" s="90"/>
      <c r="D6288" s="90"/>
      <c r="E6288" s="18"/>
      <c r="F6288" s="18"/>
      <c r="G6288" s="92"/>
      <c r="H6288" s="18"/>
      <c r="I6288" s="18"/>
      <c r="J6288" s="92"/>
      <c r="K6288" s="92"/>
    </row>
    <row r="6289" spans="1:11" ht="15" customHeight="1">
      <c r="A6289" s="90"/>
      <c r="B6289" s="90"/>
      <c r="C6289" s="90"/>
      <c r="D6289" s="90"/>
      <c r="E6289" s="18"/>
      <c r="F6289" s="18"/>
      <c r="G6289" s="92"/>
      <c r="H6289" s="18"/>
      <c r="I6289" s="18"/>
      <c r="J6289" s="92"/>
      <c r="K6289" s="92"/>
    </row>
    <row r="6290" spans="1:11" ht="15" customHeight="1">
      <c r="A6290" s="90"/>
      <c r="B6290" s="90"/>
      <c r="C6290" s="90"/>
      <c r="D6290" s="90"/>
      <c r="E6290" s="18"/>
      <c r="F6290" s="18"/>
      <c r="G6290" s="92"/>
      <c r="H6290" s="18"/>
      <c r="I6290" s="18"/>
      <c r="J6290" s="92"/>
      <c r="K6290" s="92"/>
    </row>
    <row r="6291" spans="1:11" ht="15" customHeight="1">
      <c r="A6291" s="90"/>
      <c r="B6291" s="90"/>
      <c r="C6291" s="90"/>
      <c r="D6291" s="90"/>
      <c r="E6291" s="18"/>
      <c r="F6291" s="18"/>
      <c r="G6291" s="92"/>
      <c r="H6291" s="18"/>
      <c r="I6291" s="18"/>
      <c r="J6291" s="92"/>
      <c r="K6291" s="92"/>
    </row>
    <row r="6292" spans="1:11" ht="15" customHeight="1">
      <c r="A6292" s="90"/>
      <c r="B6292" s="90"/>
      <c r="C6292" s="90"/>
      <c r="D6292" s="90"/>
      <c r="E6292" s="18"/>
      <c r="F6292" s="18"/>
      <c r="G6292" s="92"/>
      <c r="H6292" s="18"/>
      <c r="I6292" s="18"/>
      <c r="J6292" s="92"/>
      <c r="K6292" s="92"/>
    </row>
    <row r="6293" spans="1:11" ht="15" customHeight="1">
      <c r="A6293" s="90"/>
      <c r="B6293" s="90"/>
      <c r="C6293" s="90"/>
      <c r="D6293" s="90"/>
      <c r="E6293" s="18"/>
      <c r="F6293" s="18"/>
      <c r="G6293" s="92"/>
      <c r="H6293" s="18"/>
      <c r="I6293" s="18"/>
      <c r="J6293" s="92"/>
      <c r="K6293" s="92"/>
    </row>
    <row r="6294" spans="1:11" ht="15" customHeight="1">
      <c r="A6294" s="90"/>
      <c r="B6294" s="90"/>
      <c r="C6294" s="90"/>
      <c r="D6294" s="90"/>
      <c r="E6294" s="18"/>
      <c r="F6294" s="18"/>
      <c r="G6294" s="92"/>
      <c r="H6294" s="18"/>
      <c r="I6294" s="18"/>
      <c r="J6294" s="92"/>
      <c r="K6294" s="92"/>
    </row>
    <row r="6295" spans="1:11" ht="15" customHeight="1">
      <c r="A6295" s="90"/>
      <c r="B6295" s="90"/>
      <c r="C6295" s="90"/>
      <c r="D6295" s="90"/>
      <c r="E6295" s="18"/>
      <c r="F6295" s="92"/>
      <c r="G6295" s="92"/>
      <c r="H6295" s="91"/>
      <c r="I6295" s="92"/>
      <c r="J6295" s="92"/>
      <c r="K6295" s="92"/>
    </row>
    <row r="6296" spans="1:11" ht="15" customHeight="1">
      <c r="A6296" s="90"/>
      <c r="B6296" s="90"/>
      <c r="C6296" s="90"/>
      <c r="D6296" s="90"/>
      <c r="E6296" s="18"/>
      <c r="F6296" s="18"/>
      <c r="G6296" s="92"/>
      <c r="H6296" s="18"/>
      <c r="I6296" s="18"/>
      <c r="J6296" s="92"/>
      <c r="K6296" s="92"/>
    </row>
    <row r="6297" spans="1:11" ht="15" customHeight="1">
      <c r="A6297" s="90"/>
      <c r="B6297" s="90"/>
      <c r="C6297" s="90"/>
      <c r="D6297" s="90"/>
      <c r="E6297" s="18"/>
      <c r="F6297" s="18"/>
      <c r="G6297" s="92"/>
      <c r="H6297" s="18"/>
      <c r="I6297" s="18"/>
      <c r="J6297" s="92"/>
      <c r="K6297" s="92"/>
    </row>
    <row r="6298" spans="1:11" ht="15" customHeight="1">
      <c r="A6298" s="90"/>
      <c r="B6298" s="90"/>
      <c r="C6298" s="90"/>
      <c r="D6298" s="90"/>
      <c r="E6298" s="18"/>
      <c r="F6298" s="18"/>
      <c r="G6298" s="92"/>
      <c r="H6298" s="18"/>
      <c r="I6298" s="18"/>
      <c r="J6298" s="92"/>
      <c r="K6298" s="92"/>
    </row>
    <row r="6299" spans="1:11" ht="15" customHeight="1">
      <c r="A6299" s="90"/>
      <c r="B6299" s="90"/>
      <c r="C6299" s="90"/>
      <c r="D6299" s="90"/>
      <c r="E6299" s="18"/>
      <c r="F6299" s="18"/>
      <c r="G6299" s="92"/>
      <c r="H6299" s="18"/>
      <c r="I6299" s="18"/>
      <c r="J6299" s="92"/>
      <c r="K6299" s="92"/>
    </row>
    <row r="6300" spans="1:11" ht="15" customHeight="1">
      <c r="A6300" s="90"/>
      <c r="B6300" s="90"/>
      <c r="C6300" s="90"/>
      <c r="D6300" s="90"/>
      <c r="E6300" s="18"/>
      <c r="F6300" s="18"/>
      <c r="G6300" s="92"/>
      <c r="H6300" s="18"/>
      <c r="I6300" s="18"/>
      <c r="J6300" s="92"/>
      <c r="K6300" s="92"/>
    </row>
    <row r="6301" spans="1:11" ht="15" customHeight="1">
      <c r="A6301" s="90"/>
      <c r="B6301" s="90"/>
      <c r="C6301" s="90"/>
      <c r="D6301" s="90"/>
      <c r="E6301" s="18"/>
      <c r="F6301" s="18"/>
      <c r="G6301" s="92"/>
      <c r="H6301" s="18"/>
      <c r="I6301" s="18"/>
      <c r="J6301" s="92"/>
      <c r="K6301" s="92"/>
    </row>
    <row r="6302" spans="1:11" ht="15" customHeight="1">
      <c r="A6302" s="90"/>
      <c r="B6302" s="90"/>
      <c r="C6302" s="90"/>
      <c r="D6302" s="90"/>
      <c r="E6302" s="18"/>
      <c r="F6302" s="18"/>
      <c r="G6302" s="92"/>
      <c r="H6302" s="18"/>
      <c r="I6302" s="18"/>
      <c r="J6302" s="92"/>
      <c r="K6302" s="92"/>
    </row>
    <row r="6303" spans="1:11" ht="15" customHeight="1">
      <c r="A6303" s="90"/>
      <c r="B6303" s="90"/>
      <c r="C6303" s="90"/>
      <c r="D6303" s="90"/>
      <c r="E6303" s="18"/>
      <c r="F6303" s="18"/>
      <c r="G6303" s="92"/>
      <c r="H6303" s="18"/>
      <c r="I6303" s="18"/>
      <c r="J6303" s="92"/>
      <c r="K6303" s="92"/>
    </row>
    <row r="6304" spans="1:11" ht="15" customHeight="1">
      <c r="A6304" s="90"/>
      <c r="B6304" s="90"/>
      <c r="C6304" s="90"/>
      <c r="D6304" s="90"/>
      <c r="E6304" s="18"/>
      <c r="F6304" s="18"/>
      <c r="G6304" s="92"/>
      <c r="H6304" s="18"/>
      <c r="I6304" s="18"/>
      <c r="J6304" s="92"/>
      <c r="K6304" s="92"/>
    </row>
    <row r="6305" spans="1:11" ht="15" customHeight="1">
      <c r="A6305" s="90"/>
      <c r="B6305" s="90"/>
      <c r="C6305" s="90"/>
      <c r="D6305" s="90"/>
      <c r="E6305" s="18"/>
      <c r="F6305" s="18"/>
      <c r="G6305" s="92"/>
      <c r="H6305" s="18"/>
      <c r="I6305" s="18"/>
      <c r="J6305" s="92"/>
      <c r="K6305" s="92"/>
    </row>
    <row r="6306" spans="1:11" ht="15" customHeight="1">
      <c r="A6306" s="90"/>
      <c r="B6306" s="90"/>
      <c r="C6306" s="90"/>
      <c r="D6306" s="90"/>
      <c r="E6306" s="18"/>
      <c r="F6306" s="18"/>
      <c r="G6306" s="92"/>
      <c r="H6306" s="18"/>
      <c r="I6306" s="18"/>
      <c r="J6306" s="92"/>
      <c r="K6306" s="92"/>
    </row>
    <row r="6307" spans="1:11" ht="15" customHeight="1">
      <c r="A6307" s="90"/>
      <c r="B6307" s="90"/>
      <c r="C6307" s="90"/>
      <c r="D6307" s="90"/>
      <c r="E6307" s="18"/>
      <c r="F6307" s="18"/>
      <c r="G6307" s="92"/>
      <c r="H6307" s="18"/>
      <c r="I6307" s="18"/>
      <c r="J6307" s="92"/>
      <c r="K6307" s="92"/>
    </row>
    <row r="6308" spans="1:11" ht="15" customHeight="1">
      <c r="A6308" s="90"/>
      <c r="B6308" s="90"/>
      <c r="C6308" s="90"/>
      <c r="D6308" s="90"/>
      <c r="E6308" s="18"/>
      <c r="F6308" s="18"/>
      <c r="G6308" s="92"/>
      <c r="H6308" s="18"/>
      <c r="I6308" s="18"/>
      <c r="J6308" s="92"/>
      <c r="K6308" s="92"/>
    </row>
    <row r="6309" spans="1:11" ht="15" customHeight="1">
      <c r="A6309" s="90"/>
      <c r="B6309" s="90"/>
      <c r="C6309" s="90"/>
      <c r="D6309" s="90"/>
      <c r="E6309" s="18"/>
      <c r="F6309" s="18"/>
      <c r="G6309" s="92"/>
      <c r="H6309" s="18"/>
      <c r="I6309" s="18"/>
      <c r="J6309" s="92"/>
      <c r="K6309" s="92"/>
    </row>
    <row r="6310" spans="1:11" ht="15" customHeight="1">
      <c r="A6310" s="90"/>
      <c r="B6310" s="90"/>
      <c r="C6310" s="90"/>
      <c r="D6310" s="90"/>
      <c r="E6310" s="18"/>
      <c r="F6310" s="18"/>
      <c r="G6310" s="92"/>
      <c r="H6310" s="18"/>
      <c r="I6310" s="18"/>
      <c r="J6310" s="92"/>
      <c r="K6310" s="92"/>
    </row>
    <row r="6311" spans="1:11" ht="15" customHeight="1">
      <c r="A6311" s="90"/>
      <c r="B6311" s="90"/>
      <c r="C6311" s="90"/>
      <c r="D6311" s="90"/>
      <c r="E6311" s="18"/>
      <c r="F6311" s="18"/>
      <c r="G6311" s="92"/>
      <c r="H6311" s="18"/>
      <c r="I6311" s="18"/>
      <c r="J6311" s="92"/>
      <c r="K6311" s="92"/>
    </row>
    <row r="6312" spans="1:11" ht="15" customHeight="1">
      <c r="A6312" s="90"/>
      <c r="B6312" s="90"/>
      <c r="C6312" s="90"/>
      <c r="D6312" s="90"/>
      <c r="E6312" s="18"/>
      <c r="F6312" s="18"/>
      <c r="G6312" s="92"/>
      <c r="H6312" s="18"/>
      <c r="I6312" s="18"/>
      <c r="J6312" s="92"/>
      <c r="K6312" s="92"/>
    </row>
    <row r="6313" spans="1:11" ht="15" customHeight="1">
      <c r="A6313" s="90"/>
      <c r="B6313" s="90"/>
      <c r="C6313" s="90"/>
      <c r="D6313" s="90"/>
      <c r="E6313" s="18"/>
      <c r="F6313" s="18"/>
      <c r="G6313" s="92"/>
      <c r="H6313" s="18"/>
      <c r="I6313" s="18"/>
      <c r="J6313" s="92"/>
      <c r="K6313" s="92"/>
    </row>
    <row r="6314" spans="1:11" ht="15" customHeight="1">
      <c r="A6314" s="90"/>
      <c r="B6314" s="90"/>
      <c r="C6314" s="90"/>
      <c r="D6314" s="90"/>
      <c r="E6314" s="18"/>
      <c r="F6314" s="18"/>
      <c r="G6314" s="92"/>
      <c r="H6314" s="18"/>
      <c r="I6314" s="18"/>
      <c r="J6314" s="92"/>
      <c r="K6314" s="92"/>
    </row>
    <row r="6315" spans="1:11" ht="15" customHeight="1">
      <c r="A6315" s="90"/>
      <c r="B6315" s="90"/>
      <c r="C6315" s="90"/>
      <c r="D6315" s="90"/>
      <c r="E6315" s="18"/>
      <c r="F6315" s="92"/>
      <c r="G6315" s="92"/>
      <c r="H6315" s="91"/>
      <c r="I6315" s="92"/>
      <c r="J6315" s="92"/>
      <c r="K6315" s="92"/>
    </row>
    <row r="6316" spans="1:11" ht="15" customHeight="1">
      <c r="A6316" s="90"/>
      <c r="B6316" s="90"/>
      <c r="C6316" s="90"/>
      <c r="D6316" s="90"/>
      <c r="E6316" s="18"/>
      <c r="F6316" s="18"/>
      <c r="G6316" s="92"/>
      <c r="H6316" s="18"/>
      <c r="I6316" s="18"/>
      <c r="J6316" s="92"/>
      <c r="K6316" s="92"/>
    </row>
    <row r="6317" spans="1:11" ht="15" customHeight="1">
      <c r="A6317" s="90"/>
      <c r="B6317" s="90"/>
      <c r="C6317" s="90"/>
      <c r="D6317" s="90"/>
      <c r="E6317" s="18"/>
      <c r="F6317" s="18"/>
      <c r="G6317" s="92"/>
      <c r="H6317" s="18"/>
      <c r="I6317" s="18"/>
      <c r="J6317" s="92"/>
      <c r="K6317" s="92"/>
    </row>
    <row r="6318" spans="1:11" ht="15" customHeight="1">
      <c r="A6318" s="90"/>
      <c r="B6318" s="90"/>
      <c r="C6318" s="90"/>
      <c r="D6318" s="90"/>
      <c r="E6318" s="18"/>
      <c r="F6318" s="18"/>
      <c r="G6318" s="92"/>
      <c r="H6318" s="18"/>
      <c r="I6318" s="18"/>
      <c r="J6318" s="92"/>
      <c r="K6318" s="92"/>
    </row>
    <row r="6319" spans="1:11" ht="15" customHeight="1">
      <c r="A6319" s="90"/>
      <c r="B6319" s="90"/>
      <c r="C6319" s="90"/>
      <c r="D6319" s="90"/>
      <c r="E6319" s="18"/>
      <c r="F6319" s="18"/>
      <c r="G6319" s="92"/>
      <c r="H6319" s="18"/>
      <c r="I6319" s="18"/>
      <c r="J6319" s="92"/>
      <c r="K6319" s="92"/>
    </row>
    <row r="6320" spans="1:11" ht="15" customHeight="1">
      <c r="A6320" s="90"/>
      <c r="B6320" s="90"/>
      <c r="C6320" s="90"/>
      <c r="D6320" s="90"/>
      <c r="E6320" s="18"/>
      <c r="F6320" s="18"/>
      <c r="G6320" s="92"/>
      <c r="H6320" s="18"/>
      <c r="I6320" s="18"/>
      <c r="J6320" s="92"/>
      <c r="K6320" s="92"/>
    </row>
    <row r="6321" spans="1:11" ht="15" customHeight="1">
      <c r="A6321" s="90"/>
      <c r="B6321" s="90"/>
      <c r="C6321" s="90"/>
      <c r="D6321" s="90"/>
      <c r="E6321" s="18"/>
      <c r="F6321" s="18"/>
      <c r="G6321" s="92"/>
      <c r="H6321" s="18"/>
      <c r="I6321" s="18"/>
      <c r="J6321" s="92"/>
      <c r="K6321" s="92"/>
    </row>
    <row r="6322" spans="1:11" ht="15" customHeight="1">
      <c r="A6322" s="90"/>
      <c r="B6322" s="90"/>
      <c r="C6322" s="90"/>
      <c r="D6322" s="90"/>
      <c r="E6322" s="18"/>
      <c r="F6322" s="18"/>
      <c r="G6322" s="92"/>
      <c r="H6322" s="18"/>
      <c r="I6322" s="18"/>
      <c r="J6322" s="92"/>
      <c r="K6322" s="92"/>
    </row>
    <row r="6323" spans="1:11" ht="15" customHeight="1">
      <c r="A6323" s="90"/>
      <c r="B6323" s="90"/>
      <c r="C6323" s="90"/>
      <c r="D6323" s="90"/>
      <c r="E6323" s="18"/>
      <c r="F6323" s="18"/>
      <c r="G6323" s="92"/>
      <c r="H6323" s="18"/>
      <c r="I6323" s="18"/>
      <c r="J6323" s="92"/>
      <c r="K6323" s="92"/>
    </row>
    <row r="6324" spans="1:11" ht="15" customHeight="1">
      <c r="A6324" s="90"/>
      <c r="B6324" s="90"/>
      <c r="C6324" s="90"/>
      <c r="D6324" s="90"/>
      <c r="E6324" s="18"/>
      <c r="F6324" s="18"/>
      <c r="G6324" s="92"/>
      <c r="H6324" s="18"/>
      <c r="I6324" s="18"/>
      <c r="J6324" s="92"/>
      <c r="K6324" s="92"/>
    </row>
    <row r="6325" spans="1:11" ht="15" customHeight="1">
      <c r="A6325" s="90"/>
      <c r="B6325" s="90"/>
      <c r="C6325" s="90"/>
      <c r="D6325" s="90"/>
      <c r="E6325" s="18"/>
      <c r="F6325" s="18"/>
      <c r="G6325" s="92"/>
      <c r="H6325" s="18"/>
      <c r="I6325" s="18"/>
      <c r="J6325" s="92"/>
      <c r="K6325" s="92"/>
    </row>
    <row r="6326" spans="1:11" ht="15" customHeight="1">
      <c r="A6326" s="90"/>
      <c r="B6326" s="90"/>
      <c r="C6326" s="90"/>
      <c r="D6326" s="90"/>
      <c r="E6326" s="18"/>
      <c r="F6326" s="18"/>
      <c r="G6326" s="92"/>
      <c r="H6326" s="18"/>
      <c r="I6326" s="18"/>
      <c r="J6326" s="92"/>
      <c r="K6326" s="92"/>
    </row>
    <row r="6327" spans="1:11" ht="15" customHeight="1">
      <c r="A6327" s="90"/>
      <c r="B6327" s="90"/>
      <c r="C6327" s="90"/>
      <c r="D6327" s="90"/>
      <c r="E6327" s="18"/>
      <c r="F6327" s="18"/>
      <c r="G6327" s="92"/>
      <c r="H6327" s="18"/>
      <c r="I6327" s="18"/>
      <c r="J6327" s="92"/>
      <c r="K6327" s="92"/>
    </row>
    <row r="6328" spans="1:11" ht="15" customHeight="1">
      <c r="A6328" s="90"/>
      <c r="B6328" s="90"/>
      <c r="C6328" s="90"/>
      <c r="D6328" s="90"/>
      <c r="E6328" s="18"/>
      <c r="F6328" s="18"/>
      <c r="G6328" s="92"/>
      <c r="H6328" s="18"/>
      <c r="I6328" s="18"/>
      <c r="J6328" s="92"/>
      <c r="K6328" s="92"/>
    </row>
    <row r="6329" spans="1:11" ht="15" customHeight="1">
      <c r="A6329" s="90"/>
      <c r="B6329" s="90"/>
      <c r="C6329" s="90"/>
      <c r="D6329" s="90"/>
      <c r="E6329" s="18"/>
      <c r="F6329" s="18"/>
      <c r="G6329" s="92"/>
      <c r="H6329" s="18"/>
      <c r="I6329" s="18"/>
      <c r="J6329" s="92"/>
      <c r="K6329" s="92"/>
    </row>
    <row r="6330" spans="1:11" ht="15" customHeight="1">
      <c r="A6330" s="90"/>
      <c r="B6330" s="90"/>
      <c r="C6330" s="90"/>
      <c r="D6330" s="90"/>
      <c r="E6330" s="18"/>
      <c r="F6330" s="18"/>
      <c r="G6330" s="92"/>
      <c r="H6330" s="18"/>
      <c r="I6330" s="18"/>
      <c r="J6330" s="92"/>
      <c r="K6330" s="92"/>
    </row>
    <row r="6331" spans="1:11" ht="15" customHeight="1">
      <c r="A6331" s="90"/>
      <c r="B6331" s="90"/>
      <c r="C6331" s="90"/>
      <c r="D6331" s="90"/>
      <c r="E6331" s="18"/>
      <c r="F6331" s="18"/>
      <c r="G6331" s="92"/>
      <c r="H6331" s="18"/>
      <c r="I6331" s="18"/>
      <c r="J6331" s="92"/>
      <c r="K6331" s="92"/>
    </row>
    <row r="6332" spans="1:11" ht="15" customHeight="1">
      <c r="A6332" s="90"/>
      <c r="B6332" s="90"/>
      <c r="C6332" s="90"/>
      <c r="D6332" s="90"/>
      <c r="E6332" s="18"/>
      <c r="F6332" s="92"/>
      <c r="G6332" s="92"/>
      <c r="H6332" s="91"/>
      <c r="I6332" s="92"/>
      <c r="J6332" s="92"/>
      <c r="K6332" s="92"/>
    </row>
    <row r="6333" spans="1:11" ht="15" customHeight="1">
      <c r="A6333" s="90"/>
      <c r="B6333" s="90"/>
      <c r="C6333" s="90"/>
      <c r="D6333" s="90"/>
      <c r="E6333" s="18"/>
      <c r="F6333" s="18"/>
      <c r="G6333" s="92"/>
      <c r="H6333" s="18"/>
      <c r="I6333" s="18"/>
      <c r="J6333" s="92"/>
      <c r="K6333" s="92"/>
    </row>
    <row r="6334" spans="1:11" ht="15" customHeight="1">
      <c r="A6334" s="90"/>
      <c r="B6334" s="90"/>
      <c r="C6334" s="90"/>
      <c r="D6334" s="90"/>
      <c r="E6334" s="18"/>
      <c r="F6334" s="18"/>
      <c r="G6334" s="92"/>
      <c r="H6334" s="18"/>
      <c r="I6334" s="18"/>
      <c r="J6334" s="92"/>
      <c r="K6334" s="92"/>
    </row>
    <row r="6335" spans="1:11" ht="15" customHeight="1">
      <c r="A6335" s="90"/>
      <c r="B6335" s="90"/>
      <c r="C6335" s="90"/>
      <c r="D6335" s="90"/>
      <c r="E6335" s="18"/>
      <c r="F6335" s="18"/>
      <c r="G6335" s="92"/>
      <c r="H6335" s="18"/>
      <c r="I6335" s="18"/>
      <c r="J6335" s="92"/>
      <c r="K6335" s="92"/>
    </row>
    <row r="6336" spans="1:11" ht="15" customHeight="1">
      <c r="A6336" s="90"/>
      <c r="B6336" s="90"/>
      <c r="C6336" s="90"/>
      <c r="D6336" s="90"/>
      <c r="E6336" s="18"/>
      <c r="F6336" s="18"/>
      <c r="G6336" s="92"/>
      <c r="H6336" s="18"/>
      <c r="I6336" s="18"/>
      <c r="J6336" s="92"/>
      <c r="K6336" s="92"/>
    </row>
    <row r="6337" spans="1:11" ht="15" customHeight="1">
      <c r="A6337" s="90"/>
      <c r="B6337" s="90"/>
      <c r="C6337" s="90"/>
      <c r="D6337" s="90"/>
      <c r="E6337" s="18"/>
      <c r="F6337" s="18"/>
      <c r="G6337" s="92"/>
      <c r="H6337" s="18"/>
      <c r="I6337" s="18"/>
      <c r="J6337" s="92"/>
      <c r="K6337" s="92"/>
    </row>
    <row r="6338" spans="1:11" ht="15" customHeight="1">
      <c r="A6338" s="90"/>
      <c r="B6338" s="90"/>
      <c r="C6338" s="90"/>
      <c r="D6338" s="90"/>
      <c r="E6338" s="18"/>
      <c r="F6338" s="18"/>
      <c r="G6338" s="92"/>
      <c r="H6338" s="18"/>
      <c r="I6338" s="18"/>
      <c r="J6338" s="92"/>
      <c r="K6338" s="92"/>
    </row>
    <row r="6339" spans="1:11" ht="15" customHeight="1">
      <c r="A6339" s="90"/>
      <c r="B6339" s="90"/>
      <c r="C6339" s="90"/>
      <c r="D6339" s="90"/>
      <c r="E6339" s="18"/>
      <c r="F6339" s="18"/>
      <c r="G6339" s="92"/>
      <c r="H6339" s="18"/>
      <c r="I6339" s="18"/>
      <c r="J6339" s="92"/>
      <c r="K6339" s="92"/>
    </row>
    <row r="6340" spans="1:11" ht="15" customHeight="1">
      <c r="A6340" s="90"/>
      <c r="B6340" s="90"/>
      <c r="C6340" s="90"/>
      <c r="D6340" s="90"/>
      <c r="E6340" s="18"/>
      <c r="F6340" s="18"/>
      <c r="G6340" s="92"/>
      <c r="H6340" s="18"/>
      <c r="I6340" s="18"/>
      <c r="J6340" s="92"/>
      <c r="K6340" s="92"/>
    </row>
    <row r="6341" spans="1:11" ht="15" customHeight="1">
      <c r="A6341" s="90"/>
      <c r="B6341" s="90"/>
      <c r="C6341" s="90"/>
      <c r="D6341" s="90"/>
      <c r="E6341" s="18"/>
      <c r="F6341" s="18"/>
      <c r="G6341" s="92"/>
      <c r="H6341" s="18"/>
      <c r="I6341" s="18"/>
      <c r="J6341" s="92"/>
      <c r="K6341" s="92"/>
    </row>
    <row r="6342" spans="1:11" ht="15" customHeight="1">
      <c r="A6342" s="90"/>
      <c r="B6342" s="90"/>
      <c r="C6342" s="90"/>
      <c r="D6342" s="90"/>
      <c r="E6342" s="18"/>
      <c r="F6342" s="18"/>
      <c r="G6342" s="92"/>
      <c r="H6342" s="18"/>
      <c r="I6342" s="18"/>
      <c r="J6342" s="92"/>
      <c r="K6342" s="92"/>
    </row>
    <row r="6343" spans="1:11" ht="15" customHeight="1">
      <c r="A6343" s="90"/>
      <c r="B6343" s="90"/>
      <c r="C6343" s="90"/>
      <c r="D6343" s="90"/>
      <c r="E6343" s="18"/>
      <c r="F6343" s="18"/>
      <c r="G6343" s="92"/>
      <c r="H6343" s="18"/>
      <c r="I6343" s="18"/>
      <c r="J6343" s="92"/>
      <c r="K6343" s="92"/>
    </row>
    <row r="6344" spans="1:11" ht="15" customHeight="1">
      <c r="A6344" s="90"/>
      <c r="B6344" s="90"/>
      <c r="C6344" s="90"/>
      <c r="D6344" s="90"/>
      <c r="E6344" s="18"/>
      <c r="F6344" s="18"/>
      <c r="G6344" s="92"/>
      <c r="H6344" s="18"/>
      <c r="I6344" s="18"/>
      <c r="J6344" s="92"/>
      <c r="K6344" s="92"/>
    </row>
    <row r="6345" spans="1:11" ht="15" customHeight="1">
      <c r="A6345" s="90"/>
      <c r="B6345" s="90"/>
      <c r="C6345" s="90"/>
      <c r="D6345" s="90"/>
      <c r="E6345" s="18"/>
      <c r="F6345" s="18"/>
      <c r="G6345" s="92"/>
      <c r="H6345" s="18"/>
      <c r="I6345" s="18"/>
      <c r="J6345" s="92"/>
      <c r="K6345" s="92"/>
    </row>
    <row r="6346" spans="1:11" ht="15" customHeight="1">
      <c r="A6346" s="90"/>
      <c r="B6346" s="90"/>
      <c r="C6346" s="90"/>
      <c r="D6346" s="90"/>
      <c r="E6346" s="18"/>
      <c r="F6346" s="18"/>
      <c r="G6346" s="92"/>
      <c r="H6346" s="18"/>
      <c r="I6346" s="18"/>
      <c r="J6346" s="92"/>
      <c r="K6346" s="92"/>
    </row>
    <row r="6347" spans="1:11" ht="15" customHeight="1">
      <c r="A6347" s="90"/>
      <c r="B6347" s="90"/>
      <c r="C6347" s="90"/>
      <c r="D6347" s="90"/>
      <c r="E6347" s="18"/>
      <c r="F6347" s="18"/>
      <c r="G6347" s="92"/>
      <c r="H6347" s="18"/>
      <c r="I6347" s="18"/>
      <c r="J6347" s="92"/>
      <c r="K6347" s="92"/>
    </row>
    <row r="6348" spans="1:11" ht="15" customHeight="1">
      <c r="A6348" s="90"/>
      <c r="B6348" s="90"/>
      <c r="C6348" s="90"/>
      <c r="D6348" s="90"/>
      <c r="E6348" s="18"/>
      <c r="F6348" s="18"/>
      <c r="G6348" s="92"/>
      <c r="H6348" s="18"/>
      <c r="I6348" s="18"/>
      <c r="J6348" s="92"/>
      <c r="K6348" s="92"/>
    </row>
    <row r="6349" spans="1:11" ht="15" customHeight="1">
      <c r="A6349" s="90"/>
      <c r="B6349" s="90"/>
      <c r="C6349" s="90"/>
      <c r="D6349" s="90"/>
      <c r="E6349" s="18"/>
      <c r="F6349" s="18"/>
      <c r="G6349" s="92"/>
      <c r="H6349" s="18"/>
      <c r="I6349" s="18"/>
      <c r="J6349" s="92"/>
      <c r="K6349" s="92"/>
    </row>
    <row r="6350" spans="1:11" ht="15" customHeight="1">
      <c r="A6350" s="90"/>
      <c r="B6350" s="90"/>
      <c r="C6350" s="90"/>
      <c r="D6350" s="90"/>
      <c r="E6350" s="18"/>
      <c r="F6350" s="18"/>
      <c r="G6350" s="92"/>
      <c r="H6350" s="18"/>
      <c r="I6350" s="18"/>
      <c r="J6350" s="92"/>
      <c r="K6350" s="92"/>
    </row>
    <row r="6351" spans="1:11" ht="15" customHeight="1">
      <c r="A6351" s="90"/>
      <c r="B6351" s="90"/>
      <c r="C6351" s="90"/>
      <c r="D6351" s="90"/>
      <c r="E6351" s="18"/>
      <c r="F6351" s="18"/>
      <c r="G6351" s="92"/>
      <c r="H6351" s="18"/>
      <c r="I6351" s="18"/>
      <c r="J6351" s="92"/>
      <c r="K6351" s="92"/>
    </row>
    <row r="6352" spans="1:11" ht="15" customHeight="1">
      <c r="A6352" s="90"/>
      <c r="B6352" s="90"/>
      <c r="C6352" s="90"/>
      <c r="D6352" s="90"/>
      <c r="E6352" s="18"/>
      <c r="F6352" s="92"/>
      <c r="G6352" s="92"/>
      <c r="H6352" s="91"/>
      <c r="I6352" s="92"/>
      <c r="J6352" s="92"/>
      <c r="K6352" s="92"/>
    </row>
    <row r="6353" spans="1:11" ht="15" customHeight="1">
      <c r="A6353" s="90"/>
      <c r="B6353" s="90"/>
      <c r="C6353" s="90"/>
      <c r="D6353" s="90"/>
      <c r="E6353" s="18"/>
      <c r="F6353" s="18"/>
      <c r="G6353" s="92"/>
      <c r="H6353" s="18"/>
      <c r="I6353" s="18"/>
      <c r="J6353" s="92"/>
      <c r="K6353" s="92"/>
    </row>
    <row r="6354" spans="1:11" ht="15" customHeight="1">
      <c r="A6354" s="90"/>
      <c r="B6354" s="90"/>
      <c r="C6354" s="90"/>
      <c r="D6354" s="90"/>
      <c r="E6354" s="18"/>
      <c r="F6354" s="18"/>
      <c r="G6354" s="92"/>
      <c r="H6354" s="18"/>
      <c r="I6354" s="18"/>
      <c r="J6354" s="92"/>
      <c r="K6354" s="92"/>
    </row>
    <row r="6355" spans="1:11" ht="15" customHeight="1">
      <c r="A6355" s="90"/>
      <c r="B6355" s="90"/>
      <c r="C6355" s="90"/>
      <c r="D6355" s="90"/>
      <c r="E6355" s="18"/>
      <c r="F6355" s="18"/>
      <c r="G6355" s="92"/>
      <c r="H6355" s="18"/>
      <c r="I6355" s="18"/>
      <c r="J6355" s="92"/>
      <c r="K6355" s="92"/>
    </row>
    <row r="6356" spans="1:11" ht="15" customHeight="1">
      <c r="A6356" s="90"/>
      <c r="B6356" s="90"/>
      <c r="C6356" s="90"/>
      <c r="D6356" s="90"/>
      <c r="E6356" s="18"/>
      <c r="F6356" s="18"/>
      <c r="G6356" s="92"/>
      <c r="H6356" s="18"/>
      <c r="I6356" s="18"/>
      <c r="J6356" s="92"/>
      <c r="K6356" s="92"/>
    </row>
    <row r="6357" spans="1:11" ht="15" customHeight="1">
      <c r="A6357" s="90"/>
      <c r="B6357" s="90"/>
      <c r="C6357" s="90"/>
      <c r="D6357" s="90"/>
      <c r="E6357" s="18"/>
      <c r="F6357" s="18"/>
      <c r="G6357" s="92"/>
      <c r="H6357" s="18"/>
      <c r="I6357" s="18"/>
      <c r="J6357" s="92"/>
      <c r="K6357" s="92"/>
    </row>
    <row r="6358" spans="1:11" ht="15" customHeight="1">
      <c r="A6358" s="90"/>
      <c r="B6358" s="90"/>
      <c r="C6358" s="90"/>
      <c r="D6358" s="90"/>
      <c r="E6358" s="18"/>
      <c r="F6358" s="18"/>
      <c r="G6358" s="92"/>
      <c r="H6358" s="18"/>
      <c r="I6358" s="18"/>
      <c r="J6358" s="92"/>
      <c r="K6358" s="92"/>
    </row>
    <row r="6359" spans="1:11" ht="15" customHeight="1">
      <c r="A6359" s="90"/>
      <c r="B6359" s="90"/>
      <c r="C6359" s="90"/>
      <c r="D6359" s="90"/>
      <c r="E6359" s="18"/>
      <c r="F6359" s="18"/>
      <c r="G6359" s="92"/>
      <c r="H6359" s="18"/>
      <c r="I6359" s="18"/>
      <c r="J6359" s="92"/>
      <c r="K6359" s="92"/>
    </row>
    <row r="6360" spans="1:11" ht="15" customHeight="1">
      <c r="A6360" s="90"/>
      <c r="B6360" s="90"/>
      <c r="C6360" s="90"/>
      <c r="D6360" s="90"/>
      <c r="E6360" s="18"/>
      <c r="F6360" s="18"/>
      <c r="G6360" s="92"/>
      <c r="H6360" s="18"/>
      <c r="I6360" s="18"/>
      <c r="J6360" s="92"/>
      <c r="K6360" s="92"/>
    </row>
    <row r="6361" spans="1:11" ht="15" customHeight="1">
      <c r="A6361" s="90"/>
      <c r="B6361" s="90"/>
      <c r="C6361" s="90"/>
      <c r="D6361" s="90"/>
      <c r="E6361" s="18"/>
      <c r="F6361" s="18"/>
      <c r="G6361" s="92"/>
      <c r="H6361" s="18"/>
      <c r="I6361" s="18"/>
      <c r="J6361" s="92"/>
      <c r="K6361" s="92"/>
    </row>
    <row r="6362" spans="1:11" ht="15" customHeight="1">
      <c r="A6362" s="90"/>
      <c r="B6362" s="90"/>
      <c r="C6362" s="90"/>
      <c r="D6362" s="90"/>
      <c r="E6362" s="18"/>
      <c r="F6362" s="18"/>
      <c r="G6362" s="92"/>
      <c r="H6362" s="18"/>
      <c r="I6362" s="18"/>
      <c r="J6362" s="92"/>
      <c r="K6362" s="92"/>
    </row>
    <row r="6363" spans="1:11" ht="15" customHeight="1">
      <c r="A6363" s="90"/>
      <c r="B6363" s="90"/>
      <c r="C6363" s="90"/>
      <c r="D6363" s="90"/>
      <c r="E6363" s="18"/>
      <c r="F6363" s="18"/>
      <c r="G6363" s="92"/>
      <c r="H6363" s="18"/>
      <c r="I6363" s="18"/>
      <c r="J6363" s="92"/>
      <c r="K6363" s="92"/>
    </row>
    <row r="6364" spans="1:11" ht="15" customHeight="1">
      <c r="A6364" s="90"/>
      <c r="B6364" s="90"/>
      <c r="C6364" s="90"/>
      <c r="D6364" s="90"/>
      <c r="E6364" s="18"/>
      <c r="F6364" s="18"/>
      <c r="G6364" s="92"/>
      <c r="H6364" s="18"/>
      <c r="I6364" s="18"/>
      <c r="J6364" s="92"/>
      <c r="K6364" s="92"/>
    </row>
    <row r="6365" spans="1:11" ht="15" customHeight="1">
      <c r="A6365" s="90"/>
      <c r="B6365" s="90"/>
      <c r="C6365" s="90"/>
      <c r="D6365" s="90"/>
      <c r="E6365" s="18"/>
      <c r="F6365" s="18"/>
      <c r="G6365" s="92"/>
      <c r="H6365" s="18"/>
      <c r="I6365" s="18"/>
      <c r="J6365" s="92"/>
      <c r="K6365" s="92"/>
    </row>
    <row r="6366" spans="1:11" ht="15" customHeight="1">
      <c r="A6366" s="90"/>
      <c r="B6366" s="90"/>
      <c r="C6366" s="90"/>
      <c r="D6366" s="90"/>
      <c r="E6366" s="18"/>
      <c r="F6366" s="18"/>
      <c r="G6366" s="92"/>
      <c r="H6366" s="18"/>
      <c r="I6366" s="18"/>
      <c r="J6366" s="92"/>
      <c r="K6366" s="92"/>
    </row>
    <row r="6367" spans="1:11" ht="15" customHeight="1">
      <c r="A6367" s="90"/>
      <c r="B6367" s="90"/>
      <c r="C6367" s="90"/>
      <c r="D6367" s="90"/>
      <c r="E6367" s="18"/>
      <c r="F6367" s="18"/>
      <c r="G6367" s="92"/>
      <c r="H6367" s="18"/>
      <c r="I6367" s="18"/>
      <c r="J6367" s="92"/>
      <c r="K6367" s="92"/>
    </row>
    <row r="6368" spans="1:11" ht="15" customHeight="1">
      <c r="A6368" s="90"/>
      <c r="B6368" s="90"/>
      <c r="C6368" s="90"/>
      <c r="D6368" s="90"/>
      <c r="E6368" s="18"/>
      <c r="F6368" s="18"/>
      <c r="G6368" s="92"/>
      <c r="H6368" s="18"/>
      <c r="I6368" s="18"/>
      <c r="J6368" s="92"/>
      <c r="K6368" s="92"/>
    </row>
    <row r="6369" spans="1:11" ht="15" customHeight="1">
      <c r="A6369" s="90"/>
      <c r="B6369" s="90"/>
      <c r="C6369" s="90"/>
      <c r="D6369" s="90"/>
      <c r="E6369" s="18"/>
      <c r="F6369" s="18"/>
      <c r="G6369" s="92"/>
      <c r="H6369" s="18"/>
      <c r="I6369" s="18"/>
      <c r="J6369" s="92"/>
      <c r="K6369" s="92"/>
    </row>
    <row r="6370" spans="1:11" ht="15" customHeight="1">
      <c r="A6370" s="90"/>
      <c r="B6370" s="90"/>
      <c r="C6370" s="90"/>
      <c r="D6370" s="90"/>
      <c r="E6370" s="18"/>
      <c r="F6370" s="18"/>
      <c r="G6370" s="92"/>
      <c r="H6370" s="18"/>
      <c r="I6370" s="18"/>
      <c r="J6370" s="92"/>
      <c r="K6370" s="92"/>
    </row>
    <row r="6371" spans="1:11" ht="15" customHeight="1">
      <c r="A6371" s="90"/>
      <c r="B6371" s="90"/>
      <c r="C6371" s="90"/>
      <c r="D6371" s="90"/>
      <c r="E6371" s="18"/>
      <c r="F6371" s="18"/>
      <c r="G6371" s="92"/>
      <c r="H6371" s="18"/>
      <c r="I6371" s="18"/>
      <c r="J6371" s="92"/>
      <c r="K6371" s="92"/>
    </row>
    <row r="6372" spans="1:11" ht="15" customHeight="1">
      <c r="A6372" s="90"/>
      <c r="B6372" s="90"/>
      <c r="C6372" s="90"/>
      <c r="D6372" s="90"/>
      <c r="E6372" s="18"/>
      <c r="F6372" s="92"/>
      <c r="G6372" s="92"/>
      <c r="H6372" s="91"/>
      <c r="I6372" s="92"/>
      <c r="J6372" s="92"/>
      <c r="K6372" s="92"/>
    </row>
    <row r="6373" spans="1:11" ht="15" customHeight="1">
      <c r="A6373" s="90"/>
      <c r="B6373" s="90"/>
      <c r="C6373" s="90"/>
      <c r="D6373" s="90"/>
      <c r="E6373" s="18"/>
      <c r="F6373" s="18"/>
      <c r="G6373" s="92"/>
      <c r="H6373" s="18"/>
      <c r="I6373" s="18"/>
      <c r="J6373" s="92"/>
      <c r="K6373" s="92"/>
    </row>
    <row r="6374" spans="1:11" ht="15" customHeight="1">
      <c r="A6374" s="90"/>
      <c r="B6374" s="90"/>
      <c r="C6374" s="90"/>
      <c r="D6374" s="90"/>
      <c r="E6374" s="18"/>
      <c r="F6374" s="18"/>
      <c r="G6374" s="92"/>
      <c r="H6374" s="18"/>
      <c r="I6374" s="18"/>
      <c r="J6374" s="92"/>
      <c r="K6374" s="92"/>
    </row>
    <row r="6375" spans="1:11" ht="15" customHeight="1">
      <c r="A6375" s="90"/>
      <c r="B6375" s="90"/>
      <c r="C6375" s="90"/>
      <c r="D6375" s="90"/>
      <c r="E6375" s="18"/>
      <c r="F6375" s="18"/>
      <c r="G6375" s="92"/>
      <c r="H6375" s="18"/>
      <c r="I6375" s="18"/>
      <c r="J6375" s="92"/>
      <c r="K6375" s="92"/>
    </row>
    <row r="6376" spans="1:11" ht="15" customHeight="1">
      <c r="A6376" s="90"/>
      <c r="B6376" s="90"/>
      <c r="C6376" s="90"/>
      <c r="D6376" s="90"/>
      <c r="E6376" s="18"/>
      <c r="F6376" s="18"/>
      <c r="G6376" s="92"/>
      <c r="H6376" s="18"/>
      <c r="I6376" s="18"/>
      <c r="J6376" s="92"/>
      <c r="K6376" s="92"/>
    </row>
    <row r="6377" spans="1:11" ht="15" customHeight="1">
      <c r="A6377" s="90"/>
      <c r="B6377" s="90"/>
      <c r="C6377" s="90"/>
      <c r="D6377" s="90"/>
      <c r="E6377" s="18"/>
      <c r="F6377" s="18"/>
      <c r="G6377" s="92"/>
      <c r="H6377" s="18"/>
      <c r="I6377" s="18"/>
      <c r="J6377" s="92"/>
      <c r="K6377" s="92"/>
    </row>
    <row r="6378" spans="1:11" ht="15" customHeight="1">
      <c r="A6378" s="90"/>
      <c r="B6378" s="90"/>
      <c r="C6378" s="90"/>
      <c r="D6378" s="90"/>
      <c r="E6378" s="18"/>
      <c r="F6378" s="18"/>
      <c r="G6378" s="92"/>
      <c r="H6378" s="18"/>
      <c r="I6378" s="18"/>
      <c r="J6378" s="92"/>
      <c r="K6378" s="92"/>
    </row>
    <row r="6379" spans="1:11" ht="15" customHeight="1">
      <c r="A6379" s="90"/>
      <c r="B6379" s="90"/>
      <c r="C6379" s="90"/>
      <c r="D6379" s="90"/>
      <c r="E6379" s="18"/>
      <c r="F6379" s="18"/>
      <c r="G6379" s="92"/>
      <c r="H6379" s="18"/>
      <c r="I6379" s="18"/>
      <c r="J6379" s="92"/>
      <c r="K6379" s="92"/>
    </row>
    <row r="6380" spans="1:11" ht="15" customHeight="1">
      <c r="A6380" s="90"/>
      <c r="B6380" s="90"/>
      <c r="C6380" s="90"/>
      <c r="D6380" s="90"/>
      <c r="E6380" s="18"/>
      <c r="F6380" s="18"/>
      <c r="G6380" s="92"/>
      <c r="H6380" s="18"/>
      <c r="I6380" s="18"/>
      <c r="J6380" s="92"/>
      <c r="K6380" s="92"/>
    </row>
    <row r="6381" spans="1:11" ht="15" customHeight="1">
      <c r="A6381" s="90"/>
      <c r="B6381" s="90"/>
      <c r="C6381" s="90"/>
      <c r="D6381" s="90"/>
      <c r="E6381" s="18"/>
      <c r="F6381" s="18"/>
      <c r="G6381" s="92"/>
      <c r="H6381" s="18"/>
      <c r="I6381" s="18"/>
      <c r="J6381" s="92"/>
      <c r="K6381" s="92"/>
    </row>
    <row r="6382" spans="1:11" ht="15" customHeight="1">
      <c r="A6382" s="90"/>
      <c r="B6382" s="90"/>
      <c r="C6382" s="90"/>
      <c r="D6382" s="90"/>
      <c r="E6382" s="18"/>
      <c r="F6382" s="18"/>
      <c r="G6382" s="92"/>
      <c r="H6382" s="18"/>
      <c r="I6382" s="18"/>
      <c r="J6382" s="92"/>
      <c r="K6382" s="92"/>
    </row>
    <row r="6383" spans="1:11" ht="15" customHeight="1">
      <c r="A6383" s="90"/>
      <c r="B6383" s="90"/>
      <c r="C6383" s="90"/>
      <c r="D6383" s="90"/>
      <c r="E6383" s="18"/>
      <c r="F6383" s="18"/>
      <c r="G6383" s="92"/>
      <c r="H6383" s="18"/>
      <c r="I6383" s="18"/>
      <c r="J6383" s="92"/>
      <c r="K6383" s="92"/>
    </row>
    <row r="6384" spans="1:11" ht="15" customHeight="1">
      <c r="A6384" s="90"/>
      <c r="B6384" s="90"/>
      <c r="C6384" s="90"/>
      <c r="D6384" s="90"/>
      <c r="E6384" s="18"/>
      <c r="F6384" s="18"/>
      <c r="G6384" s="92"/>
      <c r="H6384" s="18"/>
      <c r="I6384" s="18"/>
      <c r="J6384" s="92"/>
      <c r="K6384" s="92"/>
    </row>
    <row r="6385" spans="1:11" ht="15" customHeight="1">
      <c r="A6385" s="90"/>
      <c r="B6385" s="90"/>
      <c r="C6385" s="90"/>
      <c r="D6385" s="90"/>
      <c r="E6385" s="18"/>
      <c r="F6385" s="18"/>
      <c r="G6385" s="92"/>
      <c r="H6385" s="18"/>
      <c r="I6385" s="18"/>
      <c r="J6385" s="92"/>
      <c r="K6385" s="92"/>
    </row>
    <row r="6386" spans="1:11" ht="15" customHeight="1">
      <c r="A6386" s="90"/>
      <c r="B6386" s="90"/>
      <c r="C6386" s="90"/>
      <c r="D6386" s="90"/>
      <c r="E6386" s="18"/>
      <c r="F6386" s="18"/>
      <c r="G6386" s="92"/>
      <c r="H6386" s="18"/>
      <c r="I6386" s="18"/>
      <c r="J6386" s="92"/>
      <c r="K6386" s="92"/>
    </row>
    <row r="6387" spans="1:11" ht="15" customHeight="1">
      <c r="A6387" s="90"/>
      <c r="B6387" s="90"/>
      <c r="C6387" s="90"/>
      <c r="D6387" s="90"/>
      <c r="E6387" s="18"/>
      <c r="F6387" s="18"/>
      <c r="G6387" s="92"/>
      <c r="H6387" s="18"/>
      <c r="I6387" s="18"/>
      <c r="J6387" s="92"/>
      <c r="K6387" s="92"/>
    </row>
    <row r="6388" spans="1:11" ht="15" customHeight="1">
      <c r="A6388" s="90"/>
      <c r="B6388" s="90"/>
      <c r="C6388" s="90"/>
      <c r="D6388" s="90"/>
      <c r="E6388" s="18"/>
      <c r="F6388" s="18"/>
      <c r="G6388" s="92"/>
      <c r="H6388" s="18"/>
      <c r="I6388" s="18"/>
      <c r="J6388" s="92"/>
      <c r="K6388" s="92"/>
    </row>
    <row r="6389" spans="1:11" ht="15" customHeight="1">
      <c r="A6389" s="90"/>
      <c r="B6389" s="90"/>
      <c r="C6389" s="90"/>
      <c r="D6389" s="90"/>
      <c r="E6389" s="18"/>
      <c r="F6389" s="18"/>
      <c r="G6389" s="92"/>
      <c r="H6389" s="18"/>
      <c r="I6389" s="18"/>
      <c r="J6389" s="92"/>
      <c r="K6389" s="92"/>
    </row>
    <row r="6390" spans="1:11" ht="15" customHeight="1">
      <c r="A6390" s="90"/>
      <c r="B6390" s="90"/>
      <c r="C6390" s="90"/>
      <c r="D6390" s="90"/>
      <c r="E6390" s="18"/>
      <c r="F6390" s="18"/>
      <c r="G6390" s="92"/>
      <c r="H6390" s="18"/>
      <c r="I6390" s="18"/>
      <c r="J6390" s="92"/>
      <c r="K6390" s="92"/>
    </row>
    <row r="6391" spans="1:11" ht="15" customHeight="1">
      <c r="A6391" s="90"/>
      <c r="B6391" s="90"/>
      <c r="C6391" s="90"/>
      <c r="D6391" s="90"/>
      <c r="E6391" s="18"/>
      <c r="F6391" s="18"/>
      <c r="G6391" s="92"/>
      <c r="H6391" s="18"/>
      <c r="I6391" s="18"/>
      <c r="J6391" s="92"/>
      <c r="K6391" s="92"/>
    </row>
    <row r="6392" spans="1:11" ht="15" customHeight="1">
      <c r="A6392" s="90"/>
      <c r="B6392" s="90"/>
      <c r="C6392" s="90"/>
      <c r="D6392" s="90"/>
      <c r="E6392" s="18"/>
      <c r="F6392" s="92"/>
      <c r="G6392" s="92"/>
      <c r="H6392" s="91"/>
      <c r="I6392" s="92"/>
      <c r="J6392" s="92"/>
      <c r="K6392" s="92"/>
    </row>
    <row r="6393" spans="1:11" ht="15" customHeight="1">
      <c r="A6393" s="90"/>
      <c r="B6393" s="90"/>
      <c r="C6393" s="90"/>
      <c r="D6393" s="90"/>
      <c r="E6393" s="18"/>
      <c r="F6393" s="18"/>
      <c r="G6393" s="92"/>
      <c r="H6393" s="18"/>
      <c r="I6393" s="18"/>
      <c r="J6393" s="92"/>
      <c r="K6393" s="92"/>
    </row>
    <row r="6394" spans="1:11" ht="15" customHeight="1">
      <c r="A6394" s="90"/>
      <c r="B6394" s="90"/>
      <c r="C6394" s="90"/>
      <c r="D6394" s="90"/>
      <c r="E6394" s="18"/>
      <c r="F6394" s="18"/>
      <c r="G6394" s="92"/>
      <c r="H6394" s="18"/>
      <c r="I6394" s="18"/>
      <c r="J6394" s="92"/>
      <c r="K6394" s="92"/>
    </row>
    <row r="6395" spans="1:11" ht="15" customHeight="1">
      <c r="A6395" s="90"/>
      <c r="B6395" s="90"/>
      <c r="C6395" s="90"/>
      <c r="D6395" s="90"/>
      <c r="E6395" s="18"/>
      <c r="F6395" s="18"/>
      <c r="G6395" s="92"/>
      <c r="H6395" s="18"/>
      <c r="I6395" s="18"/>
      <c r="J6395" s="92"/>
      <c r="K6395" s="92"/>
    </row>
    <row r="6396" spans="1:11" ht="15" customHeight="1">
      <c r="A6396" s="90"/>
      <c r="B6396" s="90"/>
      <c r="C6396" s="90"/>
      <c r="D6396" s="90"/>
      <c r="E6396" s="18"/>
      <c r="F6396" s="18"/>
      <c r="G6396" s="92"/>
      <c r="H6396" s="18"/>
      <c r="I6396" s="18"/>
      <c r="J6396" s="92"/>
      <c r="K6396" s="92"/>
    </row>
    <row r="6397" spans="1:11" ht="15" customHeight="1">
      <c r="A6397" s="90"/>
      <c r="B6397" s="90"/>
      <c r="C6397" s="90"/>
      <c r="D6397" s="90"/>
      <c r="E6397" s="18"/>
      <c r="F6397" s="18"/>
      <c r="G6397" s="92"/>
      <c r="H6397" s="18"/>
      <c r="I6397" s="18"/>
      <c r="J6397" s="92"/>
      <c r="K6397" s="92"/>
    </row>
    <row r="6398" spans="1:11" ht="15" customHeight="1">
      <c r="A6398" s="90"/>
      <c r="B6398" s="90"/>
      <c r="C6398" s="90"/>
      <c r="D6398" s="90"/>
      <c r="E6398" s="18"/>
      <c r="F6398" s="18"/>
      <c r="G6398" s="92"/>
      <c r="H6398" s="18"/>
      <c r="I6398" s="18"/>
      <c r="J6398" s="92"/>
      <c r="K6398" s="92"/>
    </row>
    <row r="6399" spans="1:11" ht="15" customHeight="1">
      <c r="A6399" s="90"/>
      <c r="B6399" s="90"/>
      <c r="C6399" s="90"/>
      <c r="D6399" s="90"/>
      <c r="E6399" s="18"/>
      <c r="F6399" s="18"/>
      <c r="G6399" s="92"/>
      <c r="H6399" s="18"/>
      <c r="I6399" s="18"/>
      <c r="J6399" s="92"/>
      <c r="K6399" s="92"/>
    </row>
    <row r="6400" spans="1:11" ht="15" customHeight="1">
      <c r="A6400" s="90"/>
      <c r="B6400" s="90"/>
      <c r="C6400" s="90"/>
      <c r="D6400" s="90"/>
      <c r="E6400" s="18"/>
      <c r="F6400" s="18"/>
      <c r="G6400" s="92"/>
      <c r="H6400" s="18"/>
      <c r="I6400" s="18"/>
      <c r="J6400" s="92"/>
      <c r="K6400" s="92"/>
    </row>
    <row r="6401" spans="1:11" ht="15" customHeight="1">
      <c r="A6401" s="90"/>
      <c r="B6401" s="90"/>
      <c r="C6401" s="90"/>
      <c r="D6401" s="90"/>
      <c r="E6401" s="18"/>
      <c r="F6401" s="18"/>
      <c r="G6401" s="92"/>
      <c r="H6401" s="18"/>
      <c r="I6401" s="18"/>
      <c r="J6401" s="92"/>
      <c r="K6401" s="92"/>
    </row>
    <row r="6402" spans="1:11" ht="15" customHeight="1">
      <c r="A6402" s="90"/>
      <c r="B6402" s="90"/>
      <c r="C6402" s="90"/>
      <c r="D6402" s="90"/>
      <c r="E6402" s="18"/>
      <c r="F6402" s="18"/>
      <c r="G6402" s="92"/>
      <c r="H6402" s="18"/>
      <c r="I6402" s="18"/>
      <c r="J6402" s="92"/>
      <c r="K6402" s="92"/>
    </row>
    <row r="6403" spans="1:11" ht="15" customHeight="1">
      <c r="A6403" s="90"/>
      <c r="B6403" s="90"/>
      <c r="C6403" s="90"/>
      <c r="D6403" s="90"/>
      <c r="E6403" s="18"/>
      <c r="F6403" s="18"/>
      <c r="G6403" s="92"/>
      <c r="H6403" s="18"/>
      <c r="I6403" s="18"/>
      <c r="J6403" s="92"/>
      <c r="K6403" s="92"/>
    </row>
    <row r="6404" spans="1:11" ht="15" customHeight="1">
      <c r="A6404" s="90"/>
      <c r="B6404" s="90"/>
      <c r="C6404" s="90"/>
      <c r="D6404" s="90"/>
      <c r="E6404" s="18"/>
      <c r="F6404" s="18"/>
      <c r="G6404" s="92"/>
      <c r="H6404" s="18"/>
      <c r="I6404" s="18"/>
      <c r="J6404" s="92"/>
      <c r="K6404" s="92"/>
    </row>
    <row r="6405" spans="1:11" ht="15" customHeight="1">
      <c r="A6405" s="90"/>
      <c r="B6405" s="90"/>
      <c r="C6405" s="90"/>
      <c r="D6405" s="90"/>
      <c r="E6405" s="18"/>
      <c r="F6405" s="18"/>
      <c r="G6405" s="92"/>
      <c r="H6405" s="18"/>
      <c r="I6405" s="18"/>
      <c r="J6405" s="92"/>
      <c r="K6405" s="92"/>
    </row>
    <row r="6406" spans="1:11" ht="15" customHeight="1">
      <c r="A6406" s="90"/>
      <c r="B6406" s="90"/>
      <c r="C6406" s="90"/>
      <c r="D6406" s="90"/>
      <c r="E6406" s="18"/>
      <c r="F6406" s="18"/>
      <c r="G6406" s="92"/>
      <c r="H6406" s="18"/>
      <c r="I6406" s="18"/>
      <c r="J6406" s="92"/>
      <c r="K6406" s="92"/>
    </row>
    <row r="6407" spans="1:11" ht="15" customHeight="1">
      <c r="A6407" s="90"/>
      <c r="B6407" s="90"/>
      <c r="C6407" s="90"/>
      <c r="D6407" s="90"/>
      <c r="E6407" s="18"/>
      <c r="F6407" s="18"/>
      <c r="G6407" s="92"/>
      <c r="H6407" s="18"/>
      <c r="I6407" s="18"/>
      <c r="J6407" s="92"/>
      <c r="K6407" s="92"/>
    </row>
    <row r="6408" spans="1:11" ht="15" customHeight="1">
      <c r="A6408" s="90"/>
      <c r="B6408" s="90"/>
      <c r="C6408" s="90"/>
      <c r="D6408" s="90"/>
      <c r="E6408" s="18"/>
      <c r="F6408" s="18"/>
      <c r="G6408" s="92"/>
      <c r="H6408" s="18"/>
      <c r="I6408" s="18"/>
      <c r="J6408" s="92"/>
      <c r="K6408" s="92"/>
    </row>
    <row r="6409" spans="1:11" ht="15" customHeight="1">
      <c r="A6409" s="90"/>
      <c r="B6409" s="90"/>
      <c r="C6409" s="90"/>
      <c r="D6409" s="90"/>
      <c r="E6409" s="18"/>
      <c r="F6409" s="18"/>
      <c r="G6409" s="92"/>
      <c r="H6409" s="18"/>
      <c r="I6409" s="18"/>
      <c r="J6409" s="92"/>
      <c r="K6409" s="92"/>
    </row>
    <row r="6410" spans="1:11" ht="15" customHeight="1">
      <c r="A6410" s="90"/>
      <c r="B6410" s="90"/>
      <c r="C6410" s="90"/>
      <c r="D6410" s="90"/>
      <c r="E6410" s="18"/>
      <c r="F6410" s="18"/>
      <c r="G6410" s="92"/>
      <c r="H6410" s="18"/>
      <c r="I6410" s="18"/>
      <c r="J6410" s="92"/>
      <c r="K6410" s="92"/>
    </row>
    <row r="6411" spans="1:11" ht="15" customHeight="1">
      <c r="A6411" s="90"/>
      <c r="B6411" s="90"/>
      <c r="C6411" s="90"/>
      <c r="D6411" s="90"/>
      <c r="E6411" s="18"/>
      <c r="F6411" s="18"/>
      <c r="G6411" s="92"/>
      <c r="H6411" s="18"/>
      <c r="I6411" s="18"/>
      <c r="J6411" s="92"/>
      <c r="K6411" s="92"/>
    </row>
    <row r="6412" spans="1:11" ht="15" customHeight="1">
      <c r="A6412" s="90"/>
      <c r="B6412" s="90"/>
      <c r="C6412" s="90"/>
      <c r="D6412" s="90"/>
      <c r="E6412" s="18"/>
      <c r="F6412" s="92"/>
      <c r="G6412" s="92"/>
      <c r="H6412" s="91"/>
      <c r="I6412" s="92"/>
      <c r="J6412" s="92"/>
      <c r="K6412" s="92"/>
    </row>
    <row r="6413" spans="1:11" ht="15" customHeight="1">
      <c r="A6413" s="90"/>
      <c r="B6413" s="90"/>
      <c r="C6413" s="90"/>
      <c r="D6413" s="90"/>
      <c r="E6413" s="18"/>
      <c r="F6413" s="18"/>
      <c r="G6413" s="92"/>
      <c r="H6413" s="18"/>
      <c r="I6413" s="18"/>
      <c r="J6413" s="92"/>
      <c r="K6413" s="92"/>
    </row>
    <row r="6414" spans="1:11" ht="15" customHeight="1">
      <c r="A6414" s="90"/>
      <c r="B6414" s="90"/>
      <c r="C6414" s="90"/>
      <c r="D6414" s="90"/>
      <c r="E6414" s="18"/>
      <c r="F6414" s="18"/>
      <c r="G6414" s="92"/>
      <c r="H6414" s="18"/>
      <c r="I6414" s="18"/>
      <c r="J6414" s="92"/>
      <c r="K6414" s="92"/>
    </row>
    <row r="6415" spans="1:11" ht="15" customHeight="1">
      <c r="A6415" s="90"/>
      <c r="B6415" s="90"/>
      <c r="C6415" s="90"/>
      <c r="D6415" s="90"/>
      <c r="E6415" s="18"/>
      <c r="F6415" s="18"/>
      <c r="G6415" s="92"/>
      <c r="H6415" s="18"/>
      <c r="I6415" s="18"/>
      <c r="J6415" s="92"/>
      <c r="K6415" s="92"/>
    </row>
    <row r="6416" spans="1:11" ht="15" customHeight="1">
      <c r="A6416" s="90"/>
      <c r="B6416" s="90"/>
      <c r="C6416" s="90"/>
      <c r="D6416" s="90"/>
      <c r="E6416" s="18"/>
      <c r="F6416" s="18"/>
      <c r="G6416" s="92"/>
      <c r="H6416" s="18"/>
      <c r="I6416" s="18"/>
      <c r="J6416" s="92"/>
      <c r="K6416" s="92"/>
    </row>
    <row r="6417" spans="1:11" ht="15" customHeight="1">
      <c r="A6417" s="90"/>
      <c r="B6417" s="90"/>
      <c r="C6417" s="90"/>
      <c r="D6417" s="90"/>
      <c r="E6417" s="18"/>
      <c r="F6417" s="18"/>
      <c r="G6417" s="92"/>
      <c r="H6417" s="18"/>
      <c r="I6417" s="18"/>
      <c r="J6417" s="92"/>
      <c r="K6417" s="92"/>
    </row>
    <row r="6418" spans="1:11" ht="15" customHeight="1">
      <c r="A6418" s="90"/>
      <c r="B6418" s="90"/>
      <c r="C6418" s="90"/>
      <c r="D6418" s="90"/>
      <c r="E6418" s="18"/>
      <c r="F6418" s="18"/>
      <c r="G6418" s="92"/>
      <c r="H6418" s="18"/>
      <c r="I6418" s="18"/>
      <c r="J6418" s="92"/>
      <c r="K6418" s="92"/>
    </row>
    <row r="6419" spans="1:11" ht="15" customHeight="1">
      <c r="A6419" s="90"/>
      <c r="B6419" s="90"/>
      <c r="C6419" s="90"/>
      <c r="D6419" s="90"/>
      <c r="E6419" s="18"/>
      <c r="F6419" s="18"/>
      <c r="G6419" s="92"/>
      <c r="H6419" s="18"/>
      <c r="I6419" s="18"/>
      <c r="J6419" s="92"/>
      <c r="K6419" s="92"/>
    </row>
    <row r="6420" spans="1:11" ht="15" customHeight="1">
      <c r="A6420" s="90"/>
      <c r="B6420" s="90"/>
      <c r="C6420" s="90"/>
      <c r="D6420" s="90"/>
      <c r="E6420" s="18"/>
      <c r="F6420" s="18"/>
      <c r="G6420" s="92"/>
      <c r="H6420" s="18"/>
      <c r="I6420" s="18"/>
      <c r="J6420" s="92"/>
      <c r="K6420" s="92"/>
    </row>
    <row r="6421" spans="1:11" ht="15" customHeight="1">
      <c r="A6421" s="90"/>
      <c r="B6421" s="90"/>
      <c r="C6421" s="90"/>
      <c r="D6421" s="90"/>
      <c r="E6421" s="18"/>
      <c r="F6421" s="18"/>
      <c r="G6421" s="92"/>
      <c r="H6421" s="18"/>
      <c r="I6421" s="18"/>
      <c r="J6421" s="92"/>
      <c r="K6421" s="92"/>
    </row>
    <row r="6422" spans="1:11" ht="15" customHeight="1">
      <c r="A6422" s="90"/>
      <c r="B6422" s="90"/>
      <c r="C6422" s="90"/>
      <c r="D6422" s="90"/>
      <c r="E6422" s="18"/>
      <c r="F6422" s="18"/>
      <c r="G6422" s="92"/>
      <c r="H6422" s="18"/>
      <c r="I6422" s="18"/>
      <c r="J6422" s="92"/>
      <c r="K6422" s="92"/>
    </row>
    <row r="6423" spans="1:11" ht="15" customHeight="1">
      <c r="A6423" s="90"/>
      <c r="B6423" s="90"/>
      <c r="C6423" s="90"/>
      <c r="D6423" s="90"/>
      <c r="E6423" s="18"/>
      <c r="F6423" s="18"/>
      <c r="G6423" s="92"/>
      <c r="H6423" s="18"/>
      <c r="I6423" s="18"/>
      <c r="J6423" s="92"/>
      <c r="K6423" s="92"/>
    </row>
    <row r="6424" spans="1:11" ht="15" customHeight="1">
      <c r="A6424" s="90"/>
      <c r="B6424" s="90"/>
      <c r="C6424" s="90"/>
      <c r="D6424" s="90"/>
      <c r="E6424" s="18"/>
      <c r="F6424" s="18"/>
      <c r="G6424" s="92"/>
      <c r="H6424" s="18"/>
      <c r="I6424" s="18"/>
      <c r="J6424" s="92"/>
      <c r="K6424" s="92"/>
    </row>
    <row r="6425" spans="1:11" ht="15" customHeight="1">
      <c r="A6425" s="90"/>
      <c r="B6425" s="90"/>
      <c r="C6425" s="90"/>
      <c r="D6425" s="90"/>
      <c r="E6425" s="18"/>
      <c r="F6425" s="18"/>
      <c r="G6425" s="92"/>
      <c r="H6425" s="18"/>
      <c r="I6425" s="18"/>
      <c r="J6425" s="92"/>
      <c r="K6425" s="92"/>
    </row>
    <row r="6426" spans="1:11" ht="15" customHeight="1">
      <c r="A6426" s="90"/>
      <c r="B6426" s="90"/>
      <c r="C6426" s="90"/>
      <c r="D6426" s="90"/>
      <c r="E6426" s="18"/>
      <c r="F6426" s="18"/>
      <c r="G6426" s="92"/>
      <c r="H6426" s="18"/>
      <c r="I6426" s="18"/>
      <c r="J6426" s="92"/>
      <c r="K6426" s="92"/>
    </row>
    <row r="6427" spans="1:11" ht="15" customHeight="1">
      <c r="A6427" s="90"/>
      <c r="B6427" s="90"/>
      <c r="C6427" s="90"/>
      <c r="D6427" s="90"/>
      <c r="E6427" s="18"/>
      <c r="F6427" s="18"/>
      <c r="G6427" s="92"/>
      <c r="H6427" s="18"/>
      <c r="I6427" s="18"/>
      <c r="J6427" s="92"/>
      <c r="K6427" s="92"/>
    </row>
    <row r="6428" spans="1:11" ht="15" customHeight="1">
      <c r="A6428" s="90"/>
      <c r="B6428" s="90"/>
      <c r="C6428" s="90"/>
      <c r="D6428" s="90"/>
      <c r="E6428" s="18"/>
      <c r="F6428" s="18"/>
      <c r="G6428" s="92"/>
      <c r="H6428" s="18"/>
      <c r="I6428" s="18"/>
      <c r="J6428" s="92"/>
      <c r="K6428" s="92"/>
    </row>
    <row r="6429" spans="1:11" ht="15" customHeight="1">
      <c r="A6429" s="90"/>
      <c r="B6429" s="90"/>
      <c r="C6429" s="90"/>
      <c r="D6429" s="90"/>
      <c r="E6429" s="18"/>
      <c r="F6429" s="92"/>
      <c r="G6429" s="92"/>
      <c r="H6429" s="91"/>
      <c r="I6429" s="92"/>
      <c r="J6429" s="92"/>
      <c r="K6429" s="92"/>
    </row>
    <row r="6430" spans="1:11" ht="15" customHeight="1">
      <c r="A6430" s="90"/>
      <c r="B6430" s="90"/>
      <c r="C6430" s="90"/>
      <c r="D6430" s="90"/>
      <c r="E6430" s="18"/>
      <c r="F6430" s="18"/>
      <c r="G6430" s="92"/>
      <c r="H6430" s="18"/>
      <c r="I6430" s="18"/>
      <c r="J6430" s="92"/>
      <c r="K6430" s="92"/>
    </row>
    <row r="6431" spans="1:11" ht="15" customHeight="1">
      <c r="A6431" s="90"/>
      <c r="B6431" s="90"/>
      <c r="C6431" s="90"/>
      <c r="D6431" s="90"/>
      <c r="E6431" s="18"/>
      <c r="F6431" s="18"/>
      <c r="G6431" s="92"/>
      <c r="H6431" s="18"/>
      <c r="I6431" s="18"/>
      <c r="J6431" s="92"/>
      <c r="K6431" s="92"/>
    </row>
    <row r="6432" spans="1:11" ht="15" customHeight="1">
      <c r="A6432" s="90"/>
      <c r="B6432" s="90"/>
      <c r="C6432" s="90"/>
      <c r="D6432" s="90"/>
      <c r="E6432" s="18"/>
      <c r="F6432" s="18"/>
      <c r="G6432" s="92"/>
      <c r="H6432" s="18"/>
      <c r="I6432" s="18"/>
      <c r="J6432" s="92"/>
      <c r="K6432" s="92"/>
    </row>
    <row r="6433" spans="1:11" ht="15" customHeight="1">
      <c r="A6433" s="90"/>
      <c r="B6433" s="90"/>
      <c r="C6433" s="90"/>
      <c r="D6433" s="90"/>
      <c r="E6433" s="18"/>
      <c r="F6433" s="18"/>
      <c r="G6433" s="92"/>
      <c r="H6433" s="18"/>
      <c r="I6433" s="18"/>
      <c r="J6433" s="92"/>
      <c r="K6433" s="92"/>
    </row>
    <row r="6434" spans="1:11" ht="15" customHeight="1">
      <c r="A6434" s="90"/>
      <c r="B6434" s="90"/>
      <c r="C6434" s="90"/>
      <c r="D6434" s="90"/>
      <c r="E6434" s="18"/>
      <c r="F6434" s="18"/>
      <c r="G6434" s="92"/>
      <c r="H6434" s="18"/>
      <c r="I6434" s="18"/>
      <c r="J6434" s="92"/>
      <c r="K6434" s="92"/>
    </row>
    <row r="6435" spans="1:11" ht="15" customHeight="1">
      <c r="A6435" s="90"/>
      <c r="B6435" s="90"/>
      <c r="C6435" s="90"/>
      <c r="D6435" s="90"/>
      <c r="E6435" s="18"/>
      <c r="F6435" s="18"/>
      <c r="G6435" s="92"/>
      <c r="H6435" s="18"/>
      <c r="I6435" s="18"/>
      <c r="J6435" s="92"/>
      <c r="K6435" s="92"/>
    </row>
    <row r="6436" spans="1:11" ht="15" customHeight="1">
      <c r="A6436" s="90"/>
      <c r="B6436" s="90"/>
      <c r="C6436" s="90"/>
      <c r="D6436" s="90"/>
      <c r="E6436" s="18"/>
      <c r="F6436" s="18"/>
      <c r="G6436" s="92"/>
      <c r="H6436" s="18"/>
      <c r="I6436" s="18"/>
      <c r="J6436" s="92"/>
      <c r="K6436" s="92"/>
    </row>
    <row r="6437" spans="1:11" ht="15" customHeight="1">
      <c r="A6437" s="90"/>
      <c r="B6437" s="90"/>
      <c r="C6437" s="90"/>
      <c r="D6437" s="90"/>
      <c r="E6437" s="18"/>
      <c r="F6437" s="18"/>
      <c r="G6437" s="92"/>
      <c r="H6437" s="18"/>
      <c r="I6437" s="18"/>
      <c r="J6437" s="92"/>
      <c r="K6437" s="92"/>
    </row>
    <row r="6438" spans="1:11" ht="15" customHeight="1">
      <c r="A6438" s="90"/>
      <c r="B6438" s="90"/>
      <c r="C6438" s="90"/>
      <c r="D6438" s="90"/>
      <c r="E6438" s="18"/>
      <c r="F6438" s="18"/>
      <c r="G6438" s="92"/>
      <c r="H6438" s="18"/>
      <c r="I6438" s="18"/>
      <c r="J6438" s="92"/>
      <c r="K6438" s="92"/>
    </row>
    <row r="6439" spans="1:11" ht="15" customHeight="1">
      <c r="A6439" s="90"/>
      <c r="B6439" s="90"/>
      <c r="C6439" s="90"/>
      <c r="D6439" s="90"/>
      <c r="E6439" s="18"/>
      <c r="F6439" s="18"/>
      <c r="G6439" s="92"/>
      <c r="H6439" s="18"/>
      <c r="I6439" s="18"/>
      <c r="J6439" s="92"/>
      <c r="K6439" s="92"/>
    </row>
    <row r="6440" spans="1:11" ht="15" customHeight="1">
      <c r="A6440" s="90"/>
      <c r="B6440" s="90"/>
      <c r="C6440" s="90"/>
      <c r="D6440" s="90"/>
      <c r="E6440" s="18"/>
      <c r="F6440" s="18"/>
      <c r="G6440" s="92"/>
      <c r="H6440" s="18"/>
      <c r="I6440" s="18"/>
      <c r="J6440" s="92"/>
      <c r="K6440" s="92"/>
    </row>
    <row r="6441" spans="1:11" ht="15" customHeight="1">
      <c r="A6441" s="90"/>
      <c r="B6441" s="90"/>
      <c r="C6441" s="90"/>
      <c r="D6441" s="90"/>
      <c r="E6441" s="18"/>
      <c r="F6441" s="18"/>
      <c r="G6441" s="92"/>
      <c r="H6441" s="18"/>
      <c r="I6441" s="18"/>
      <c r="J6441" s="92"/>
      <c r="K6441" s="92"/>
    </row>
    <row r="6442" spans="1:11" ht="15" customHeight="1">
      <c r="A6442" s="90"/>
      <c r="B6442" s="90"/>
      <c r="C6442" s="90"/>
      <c r="D6442" s="90"/>
      <c r="E6442" s="18"/>
      <c r="F6442" s="18"/>
      <c r="G6442" s="92"/>
      <c r="H6442" s="18"/>
      <c r="I6442" s="18"/>
      <c r="J6442" s="92"/>
      <c r="K6442" s="92"/>
    </row>
    <row r="6443" spans="1:11" ht="15" customHeight="1">
      <c r="A6443" s="90"/>
      <c r="B6443" s="90"/>
      <c r="C6443" s="90"/>
      <c r="D6443" s="90"/>
      <c r="E6443" s="18"/>
      <c r="F6443" s="18"/>
      <c r="G6443" s="92"/>
      <c r="H6443" s="18"/>
      <c r="I6443" s="18"/>
      <c r="J6443" s="92"/>
      <c r="K6443" s="92"/>
    </row>
    <row r="6444" spans="1:11" ht="15" customHeight="1">
      <c r="A6444" s="90"/>
      <c r="B6444" s="90"/>
      <c r="C6444" s="90"/>
      <c r="D6444" s="90"/>
      <c r="E6444" s="18"/>
      <c r="F6444" s="18"/>
      <c r="G6444" s="92"/>
      <c r="H6444" s="18"/>
      <c r="I6444" s="18"/>
      <c r="J6444" s="92"/>
      <c r="K6444" s="92"/>
    </row>
    <row r="6445" spans="1:11" ht="15" customHeight="1">
      <c r="A6445" s="90"/>
      <c r="B6445" s="90"/>
      <c r="C6445" s="90"/>
      <c r="D6445" s="90"/>
      <c r="E6445" s="18"/>
      <c r="F6445" s="18"/>
      <c r="G6445" s="92"/>
      <c r="H6445" s="18"/>
      <c r="I6445" s="18"/>
      <c r="J6445" s="92"/>
      <c r="K6445" s="92"/>
    </row>
    <row r="6446" spans="1:11" ht="15" customHeight="1">
      <c r="A6446" s="90"/>
      <c r="B6446" s="90"/>
      <c r="C6446" s="90"/>
      <c r="D6446" s="90"/>
      <c r="E6446" s="18"/>
      <c r="F6446" s="18"/>
      <c r="G6446" s="92"/>
      <c r="H6446" s="18"/>
      <c r="I6446" s="18"/>
      <c r="J6446" s="92"/>
      <c r="K6446" s="92"/>
    </row>
    <row r="6447" spans="1:11" ht="15" customHeight="1">
      <c r="A6447" s="90"/>
      <c r="B6447" s="90"/>
      <c r="C6447" s="90"/>
      <c r="D6447" s="90"/>
      <c r="E6447" s="18"/>
      <c r="F6447" s="18"/>
      <c r="G6447" s="92"/>
      <c r="H6447" s="18"/>
      <c r="I6447" s="18"/>
      <c r="J6447" s="92"/>
      <c r="K6447" s="92"/>
    </row>
    <row r="6448" spans="1:11" ht="15" customHeight="1">
      <c r="A6448" s="90"/>
      <c r="B6448" s="90"/>
      <c r="C6448" s="90"/>
      <c r="D6448" s="90"/>
      <c r="E6448" s="18"/>
      <c r="F6448" s="18"/>
      <c r="G6448" s="92"/>
      <c r="H6448" s="18"/>
      <c r="I6448" s="18"/>
      <c r="J6448" s="92"/>
      <c r="K6448" s="92"/>
    </row>
    <row r="6449" spans="1:11" ht="15" customHeight="1">
      <c r="A6449" s="90"/>
      <c r="B6449" s="90"/>
      <c r="C6449" s="90"/>
      <c r="D6449" s="90"/>
      <c r="E6449" s="18"/>
      <c r="F6449" s="92"/>
      <c r="G6449" s="92"/>
      <c r="H6449" s="91"/>
      <c r="I6449" s="92"/>
      <c r="J6449" s="92"/>
      <c r="K6449" s="92"/>
    </row>
    <row r="6450" spans="1:11" ht="15" customHeight="1">
      <c r="A6450" s="90"/>
      <c r="B6450" s="90"/>
      <c r="C6450" s="90"/>
      <c r="D6450" s="90"/>
      <c r="E6450" s="18"/>
      <c r="F6450" s="18"/>
      <c r="G6450" s="92"/>
      <c r="H6450" s="18"/>
      <c r="I6450" s="18"/>
      <c r="J6450" s="92"/>
      <c r="K6450" s="92"/>
    </row>
    <row r="6451" spans="1:11" ht="15" customHeight="1">
      <c r="A6451" s="90"/>
      <c r="B6451" s="90"/>
      <c r="C6451" s="90"/>
      <c r="D6451" s="90"/>
      <c r="E6451" s="18"/>
      <c r="F6451" s="18"/>
      <c r="G6451" s="92"/>
      <c r="H6451" s="18"/>
      <c r="I6451" s="18"/>
      <c r="J6451" s="92"/>
      <c r="K6451" s="92"/>
    </row>
    <row r="6452" spans="1:11" ht="15" customHeight="1">
      <c r="A6452" s="90"/>
      <c r="B6452" s="90"/>
      <c r="C6452" s="90"/>
      <c r="D6452" s="90"/>
      <c r="E6452" s="18"/>
      <c r="F6452" s="18"/>
      <c r="G6452" s="92"/>
      <c r="H6452" s="18"/>
      <c r="I6452" s="18"/>
      <c r="J6452" s="92"/>
      <c r="K6452" s="92"/>
    </row>
    <row r="6453" spans="1:11" ht="15" customHeight="1">
      <c r="A6453" s="90"/>
      <c r="B6453" s="90"/>
      <c r="C6453" s="90"/>
      <c r="D6453" s="90"/>
      <c r="E6453" s="18"/>
      <c r="F6453" s="18"/>
      <c r="G6453" s="92"/>
      <c r="H6453" s="18"/>
      <c r="I6453" s="18"/>
      <c r="J6453" s="92"/>
      <c r="K6453" s="92"/>
    </row>
    <row r="6454" spans="1:11" ht="15" customHeight="1">
      <c r="A6454" s="90"/>
      <c r="B6454" s="90"/>
      <c r="C6454" s="90"/>
      <c r="D6454" s="90"/>
      <c r="E6454" s="18"/>
      <c r="F6454" s="18"/>
      <c r="G6454" s="92"/>
      <c r="H6454" s="18"/>
      <c r="I6454" s="18"/>
      <c r="J6454" s="92"/>
      <c r="K6454" s="92"/>
    </row>
    <row r="6455" spans="1:11" ht="15" customHeight="1">
      <c r="A6455" s="90"/>
      <c r="B6455" s="90"/>
      <c r="C6455" s="90"/>
      <c r="D6455" s="90"/>
      <c r="E6455" s="18"/>
      <c r="F6455" s="18"/>
      <c r="G6455" s="92"/>
      <c r="H6455" s="18"/>
      <c r="I6455" s="18"/>
      <c r="J6455" s="92"/>
      <c r="K6455" s="92"/>
    </row>
    <row r="6456" spans="1:11" ht="15" customHeight="1">
      <c r="A6456" s="90"/>
      <c r="B6456" s="90"/>
      <c r="C6456" s="90"/>
      <c r="D6456" s="90"/>
      <c r="E6456" s="18"/>
      <c r="F6456" s="18"/>
      <c r="G6456" s="92"/>
      <c r="H6456" s="18"/>
      <c r="I6456" s="18"/>
      <c r="J6456" s="92"/>
      <c r="K6456" s="92"/>
    </row>
    <row r="6457" spans="1:11" ht="15" customHeight="1">
      <c r="A6457" s="90"/>
      <c r="B6457" s="90"/>
      <c r="C6457" s="90"/>
      <c r="D6457" s="90"/>
      <c r="E6457" s="18"/>
      <c r="F6457" s="18"/>
      <c r="G6457" s="92"/>
      <c r="H6457" s="18"/>
      <c r="I6457" s="18"/>
      <c r="J6457" s="92"/>
      <c r="K6457" s="92"/>
    </row>
    <row r="6458" spans="1:11" ht="15" customHeight="1">
      <c r="A6458" s="90"/>
      <c r="B6458" s="90"/>
      <c r="C6458" s="90"/>
      <c r="D6458" s="90"/>
      <c r="E6458" s="18"/>
      <c r="F6458" s="18"/>
      <c r="G6458" s="92"/>
      <c r="H6458" s="18"/>
      <c r="I6458" s="18"/>
      <c r="J6458" s="92"/>
      <c r="K6458" s="92"/>
    </row>
    <row r="6459" spans="1:11" ht="15" customHeight="1">
      <c r="A6459" s="90"/>
      <c r="B6459" s="90"/>
      <c r="C6459" s="90"/>
      <c r="D6459" s="90"/>
      <c r="E6459" s="18"/>
      <c r="F6459" s="18"/>
      <c r="G6459" s="92"/>
      <c r="H6459" s="18"/>
      <c r="I6459" s="18"/>
      <c r="J6459" s="92"/>
      <c r="K6459" s="92"/>
    </row>
    <row r="6460" spans="1:11" ht="15" customHeight="1">
      <c r="A6460" s="90"/>
      <c r="B6460" s="90"/>
      <c r="C6460" s="90"/>
      <c r="D6460" s="90"/>
      <c r="E6460" s="18"/>
      <c r="F6460" s="18"/>
      <c r="G6460" s="92"/>
      <c r="H6460" s="18"/>
      <c r="I6460" s="18"/>
      <c r="J6460" s="92"/>
      <c r="K6460" s="92"/>
    </row>
    <row r="6461" spans="1:11" ht="15" customHeight="1">
      <c r="A6461" s="90"/>
      <c r="B6461" s="90"/>
      <c r="C6461" s="90"/>
      <c r="D6461" s="90"/>
      <c r="E6461" s="18"/>
      <c r="F6461" s="18"/>
      <c r="G6461" s="92"/>
      <c r="H6461" s="18"/>
      <c r="I6461" s="18"/>
      <c r="J6461" s="92"/>
      <c r="K6461" s="92"/>
    </row>
    <row r="6462" spans="1:11" ht="15" customHeight="1">
      <c r="A6462" s="90"/>
      <c r="B6462" s="90"/>
      <c r="C6462" s="90"/>
      <c r="D6462" s="90"/>
      <c r="E6462" s="18"/>
      <c r="F6462" s="18"/>
      <c r="G6462" s="92"/>
      <c r="H6462" s="18"/>
      <c r="I6462" s="18"/>
      <c r="J6462" s="92"/>
      <c r="K6462" s="92"/>
    </row>
    <row r="6463" spans="1:11" ht="15" customHeight="1">
      <c r="A6463" s="90"/>
      <c r="B6463" s="90"/>
      <c r="C6463" s="90"/>
      <c r="D6463" s="90"/>
      <c r="E6463" s="18"/>
      <c r="F6463" s="18"/>
      <c r="G6463" s="92"/>
      <c r="H6463" s="18"/>
      <c r="I6463" s="18"/>
      <c r="J6463" s="92"/>
      <c r="K6463" s="92"/>
    </row>
    <row r="6464" spans="1:11" ht="15" customHeight="1">
      <c r="A6464" s="90"/>
      <c r="B6464" s="90"/>
      <c r="C6464" s="90"/>
      <c r="D6464" s="90"/>
      <c r="E6464" s="18"/>
      <c r="F6464" s="18"/>
      <c r="G6464" s="92"/>
      <c r="H6464" s="18"/>
      <c r="I6464" s="18"/>
      <c r="J6464" s="92"/>
      <c r="K6464" s="92"/>
    </row>
    <row r="6465" spans="1:11" ht="15" customHeight="1">
      <c r="A6465" s="90"/>
      <c r="B6465" s="90"/>
      <c r="C6465" s="90"/>
      <c r="D6465" s="90"/>
      <c r="E6465" s="18"/>
      <c r="F6465" s="18"/>
      <c r="G6465" s="92"/>
      <c r="H6465" s="18"/>
      <c r="I6465" s="18"/>
      <c r="J6465" s="92"/>
      <c r="K6465" s="92"/>
    </row>
    <row r="6466" spans="1:11" ht="15" customHeight="1">
      <c r="A6466" s="90"/>
      <c r="B6466" s="90"/>
      <c r="C6466" s="90"/>
      <c r="D6466" s="90"/>
      <c r="E6466" s="18"/>
      <c r="F6466" s="92"/>
      <c r="G6466" s="92"/>
      <c r="H6466" s="91"/>
      <c r="I6466" s="92"/>
      <c r="J6466" s="92"/>
      <c r="K6466" s="92"/>
    </row>
    <row r="6467" spans="1:11" ht="15" customHeight="1">
      <c r="A6467" s="90"/>
      <c r="B6467" s="90"/>
      <c r="C6467" s="90"/>
      <c r="D6467" s="90"/>
      <c r="E6467" s="18"/>
      <c r="F6467" s="18"/>
      <c r="G6467" s="92"/>
      <c r="H6467" s="18"/>
      <c r="I6467" s="18"/>
      <c r="J6467" s="92"/>
      <c r="K6467" s="92"/>
    </row>
    <row r="6468" spans="1:11" ht="15" customHeight="1">
      <c r="A6468" s="90"/>
      <c r="B6468" s="90"/>
      <c r="C6468" s="90"/>
      <c r="D6468" s="90"/>
      <c r="E6468" s="18"/>
      <c r="F6468" s="18"/>
      <c r="G6468" s="92"/>
      <c r="H6468" s="18"/>
      <c r="I6468" s="18"/>
      <c r="J6468" s="92"/>
      <c r="K6468" s="92"/>
    </row>
    <row r="6469" spans="1:11" ht="15" customHeight="1">
      <c r="A6469" s="90"/>
      <c r="B6469" s="90"/>
      <c r="C6469" s="90"/>
      <c r="D6469" s="90"/>
      <c r="E6469" s="18"/>
      <c r="F6469" s="18"/>
      <c r="G6469" s="92"/>
      <c r="H6469" s="18"/>
      <c r="I6469" s="18"/>
      <c r="J6469" s="92"/>
      <c r="K6469" s="92"/>
    </row>
    <row r="6470" spans="1:11" ht="15" customHeight="1">
      <c r="A6470" s="90"/>
      <c r="B6470" s="90"/>
      <c r="C6470" s="90"/>
      <c r="D6470" s="90"/>
      <c r="E6470" s="18"/>
      <c r="F6470" s="18"/>
      <c r="G6470" s="92"/>
      <c r="H6470" s="18"/>
      <c r="I6470" s="18"/>
      <c r="J6470" s="92"/>
      <c r="K6470" s="92"/>
    </row>
    <row r="6471" spans="1:11" ht="15" customHeight="1">
      <c r="A6471" s="90"/>
      <c r="B6471" s="90"/>
      <c r="C6471" s="90"/>
      <c r="D6471" s="90"/>
      <c r="E6471" s="18"/>
      <c r="F6471" s="18"/>
      <c r="G6471" s="92"/>
      <c r="H6471" s="18"/>
      <c r="I6471" s="18"/>
      <c r="J6471" s="92"/>
      <c r="K6471" s="92"/>
    </row>
    <row r="6472" spans="1:11" ht="15" customHeight="1">
      <c r="A6472" s="90"/>
      <c r="B6472" s="90"/>
      <c r="C6472" s="90"/>
      <c r="D6472" s="90"/>
      <c r="E6472" s="18"/>
      <c r="F6472" s="18"/>
      <c r="G6472" s="92"/>
      <c r="H6472" s="18"/>
      <c r="I6472" s="18"/>
      <c r="J6472" s="92"/>
      <c r="K6472" s="92"/>
    </row>
    <row r="6473" spans="1:11" ht="15" customHeight="1">
      <c r="A6473" s="90"/>
      <c r="B6473" s="90"/>
      <c r="C6473" s="90"/>
      <c r="D6473" s="90"/>
      <c r="E6473" s="18"/>
      <c r="F6473" s="18"/>
      <c r="G6473" s="92"/>
      <c r="H6473" s="18"/>
      <c r="I6473" s="18"/>
      <c r="J6473" s="92"/>
      <c r="K6473" s="92"/>
    </row>
    <row r="6474" spans="1:11" ht="15" customHeight="1">
      <c r="A6474" s="90"/>
      <c r="B6474" s="90"/>
      <c r="C6474" s="90"/>
      <c r="D6474" s="90"/>
      <c r="E6474" s="18"/>
      <c r="F6474" s="92"/>
      <c r="G6474" s="92"/>
      <c r="H6474" s="91"/>
      <c r="I6474" s="92"/>
      <c r="J6474" s="92"/>
      <c r="K6474" s="92"/>
    </row>
    <row r="6475" spans="1:11" ht="15" customHeight="1">
      <c r="A6475" s="90"/>
      <c r="B6475" s="90"/>
      <c r="C6475" s="90"/>
      <c r="D6475" s="90"/>
      <c r="E6475" s="18"/>
      <c r="F6475" s="18"/>
      <c r="G6475" s="92"/>
      <c r="H6475" s="18"/>
      <c r="I6475" s="18"/>
      <c r="J6475" s="92"/>
      <c r="K6475" s="92"/>
    </row>
    <row r="6476" spans="1:11" ht="15" customHeight="1">
      <c r="A6476" s="90"/>
      <c r="B6476" s="90"/>
      <c r="C6476" s="90"/>
      <c r="D6476" s="90"/>
      <c r="E6476" s="18"/>
      <c r="F6476" s="18"/>
      <c r="G6476" s="92"/>
      <c r="H6476" s="18"/>
      <c r="I6476" s="18"/>
      <c r="J6476" s="92"/>
      <c r="K6476" s="92"/>
    </row>
    <row r="6477" spans="1:11" ht="15" customHeight="1">
      <c r="A6477" s="90"/>
      <c r="B6477" s="90"/>
      <c r="C6477" s="90"/>
      <c r="D6477" s="90"/>
      <c r="E6477" s="18"/>
      <c r="F6477" s="18"/>
      <c r="G6477" s="92"/>
      <c r="H6477" s="18"/>
      <c r="I6477" s="18"/>
      <c r="J6477" s="92"/>
      <c r="K6477" s="92"/>
    </row>
    <row r="6478" spans="1:11" ht="15" customHeight="1">
      <c r="A6478" s="90"/>
      <c r="B6478" s="90"/>
      <c r="C6478" s="90"/>
      <c r="D6478" s="90"/>
      <c r="E6478" s="18"/>
      <c r="F6478" s="18"/>
      <c r="G6478" s="92"/>
      <c r="H6478" s="18"/>
      <c r="I6478" s="18"/>
      <c r="J6478" s="92"/>
      <c r="K6478" s="92"/>
    </row>
    <row r="6479" spans="1:11" ht="15" customHeight="1">
      <c r="A6479" s="90"/>
      <c r="B6479" s="90"/>
      <c r="C6479" s="90"/>
      <c r="D6479" s="90"/>
      <c r="E6479" s="18"/>
      <c r="F6479" s="18"/>
      <c r="G6479" s="92"/>
      <c r="H6479" s="18"/>
      <c r="I6479" s="18"/>
      <c r="J6479" s="92"/>
      <c r="K6479" s="92"/>
    </row>
    <row r="6480" spans="1:11" ht="15" customHeight="1">
      <c r="A6480" s="90"/>
      <c r="B6480" s="90"/>
      <c r="C6480" s="90"/>
      <c r="D6480" s="90"/>
      <c r="E6480" s="18"/>
      <c r="F6480" s="18"/>
      <c r="G6480" s="92"/>
      <c r="H6480" s="18"/>
      <c r="I6480" s="18"/>
      <c r="J6480" s="92"/>
      <c r="K6480" s="92"/>
    </row>
    <row r="6481" spans="1:11" ht="15" customHeight="1">
      <c r="A6481" s="90"/>
      <c r="B6481" s="90"/>
      <c r="C6481" s="90"/>
      <c r="D6481" s="90"/>
      <c r="E6481" s="18"/>
      <c r="F6481" s="18"/>
      <c r="G6481" s="92"/>
      <c r="H6481" s="18"/>
      <c r="I6481" s="18"/>
      <c r="J6481" s="92"/>
      <c r="K6481" s="92"/>
    </row>
    <row r="6482" spans="1:11" ht="15" customHeight="1">
      <c r="A6482" s="90"/>
      <c r="B6482" s="90"/>
      <c r="C6482" s="90"/>
      <c r="D6482" s="90"/>
      <c r="E6482" s="18"/>
      <c r="F6482" s="92"/>
      <c r="G6482" s="92"/>
      <c r="H6482" s="91"/>
      <c r="I6482" s="92"/>
      <c r="J6482" s="92"/>
      <c r="K6482" s="92"/>
    </row>
    <row r="6483" spans="1:11" ht="15" customHeight="1">
      <c r="A6483" s="90"/>
      <c r="B6483" s="90"/>
      <c r="C6483" s="90"/>
      <c r="D6483" s="90"/>
      <c r="E6483" s="18"/>
      <c r="F6483" s="18"/>
      <c r="G6483" s="92"/>
      <c r="H6483" s="18"/>
      <c r="I6483" s="18"/>
      <c r="J6483" s="92"/>
      <c r="K6483" s="92"/>
    </row>
    <row r="6484" spans="1:11" ht="15" customHeight="1">
      <c r="A6484" s="90"/>
      <c r="B6484" s="90"/>
      <c r="C6484" s="90"/>
      <c r="D6484" s="90"/>
      <c r="E6484" s="18"/>
      <c r="F6484" s="18"/>
      <c r="G6484" s="92"/>
      <c r="H6484" s="18"/>
      <c r="I6484" s="18"/>
      <c r="J6484" s="92"/>
      <c r="K6484" s="92"/>
    </row>
    <row r="6485" spans="1:11" ht="15" customHeight="1">
      <c r="A6485" s="90"/>
      <c r="B6485" s="90"/>
      <c r="C6485" s="90"/>
      <c r="D6485" s="90"/>
      <c r="E6485" s="18"/>
      <c r="F6485" s="18"/>
      <c r="G6485" s="92"/>
      <c r="H6485" s="18"/>
      <c r="I6485" s="18"/>
      <c r="J6485" s="92"/>
      <c r="K6485" s="92"/>
    </row>
    <row r="6486" spans="1:11" ht="15" customHeight="1">
      <c r="A6486" s="90"/>
      <c r="B6486" s="90"/>
      <c r="C6486" s="90"/>
      <c r="D6486" s="90"/>
      <c r="E6486" s="18"/>
      <c r="F6486" s="18"/>
      <c r="G6486" s="92"/>
      <c r="H6486" s="18"/>
      <c r="I6486" s="18"/>
      <c r="J6486" s="92"/>
      <c r="K6486" s="92"/>
    </row>
    <row r="6487" spans="1:11" ht="15" customHeight="1">
      <c r="A6487" s="90"/>
      <c r="B6487" s="90"/>
      <c r="C6487" s="90"/>
      <c r="D6487" s="90"/>
      <c r="E6487" s="18"/>
      <c r="F6487" s="92"/>
      <c r="G6487" s="92"/>
      <c r="H6487" s="91"/>
      <c r="I6487" s="92"/>
      <c r="J6487" s="92"/>
      <c r="K6487" s="92"/>
    </row>
    <row r="6488" spans="1:11" ht="15" customHeight="1">
      <c r="A6488" s="90"/>
      <c r="B6488" s="90"/>
      <c r="C6488" s="90"/>
      <c r="D6488" s="90"/>
      <c r="E6488" s="18"/>
      <c r="F6488" s="18"/>
      <c r="G6488" s="92"/>
      <c r="H6488" s="18"/>
      <c r="I6488" s="18"/>
      <c r="J6488" s="92"/>
      <c r="K6488" s="92"/>
    </row>
    <row r="6489" spans="1:11" ht="15" customHeight="1">
      <c r="A6489" s="90"/>
      <c r="B6489" s="90"/>
      <c r="C6489" s="90"/>
      <c r="D6489" s="90"/>
      <c r="E6489" s="18"/>
      <c r="F6489" s="18"/>
      <c r="G6489" s="92"/>
      <c r="H6489" s="18"/>
      <c r="I6489" s="18"/>
      <c r="J6489" s="92"/>
      <c r="K6489" s="92"/>
    </row>
    <row r="6490" spans="1:11" ht="15" customHeight="1">
      <c r="A6490" s="90"/>
      <c r="B6490" s="90"/>
      <c r="C6490" s="90"/>
      <c r="D6490" s="90"/>
      <c r="E6490" s="18"/>
      <c r="F6490" s="18"/>
      <c r="G6490" s="92"/>
      <c r="H6490" s="18"/>
      <c r="I6490" s="18"/>
      <c r="J6490" s="92"/>
      <c r="K6490" s="92"/>
    </row>
    <row r="6491" spans="1:11" ht="15" customHeight="1">
      <c r="A6491" s="90"/>
      <c r="B6491" s="90"/>
      <c r="C6491" s="90"/>
      <c r="D6491" s="90"/>
      <c r="E6491" s="18"/>
      <c r="F6491" s="18"/>
      <c r="G6491" s="92"/>
      <c r="H6491" s="18"/>
      <c r="I6491" s="18"/>
      <c r="J6491" s="92"/>
      <c r="K6491" s="92"/>
    </row>
    <row r="6492" spans="1:11" ht="15" customHeight="1">
      <c r="A6492" s="90"/>
      <c r="B6492" s="90"/>
      <c r="C6492" s="90"/>
      <c r="D6492" s="90"/>
      <c r="E6492" s="18"/>
      <c r="F6492" s="18"/>
      <c r="G6492" s="92"/>
      <c r="H6492" s="18"/>
      <c r="I6492" s="18"/>
      <c r="J6492" s="92"/>
      <c r="K6492" s="92"/>
    </row>
    <row r="6493" spans="1:11" ht="15" customHeight="1">
      <c r="A6493" s="90"/>
      <c r="B6493" s="90"/>
      <c r="C6493" s="90"/>
      <c r="D6493" s="90"/>
      <c r="E6493" s="18"/>
      <c r="F6493" s="18"/>
      <c r="G6493" s="92"/>
      <c r="H6493" s="18"/>
      <c r="I6493" s="18"/>
      <c r="J6493" s="92"/>
      <c r="K6493" s="92"/>
    </row>
    <row r="6494" spans="1:11" ht="15" customHeight="1">
      <c r="A6494" s="90"/>
      <c r="B6494" s="90"/>
      <c r="C6494" s="90"/>
      <c r="D6494" s="90"/>
      <c r="E6494" s="18"/>
      <c r="F6494" s="18"/>
      <c r="G6494" s="92"/>
      <c r="H6494" s="18"/>
      <c r="I6494" s="18"/>
      <c r="J6494" s="92"/>
      <c r="K6494" s="92"/>
    </row>
    <row r="6495" spans="1:11" ht="15" customHeight="1">
      <c r="A6495" s="90"/>
      <c r="B6495" s="90"/>
      <c r="C6495" s="90"/>
      <c r="D6495" s="90"/>
      <c r="E6495" s="18"/>
      <c r="F6495" s="18"/>
      <c r="G6495" s="92"/>
      <c r="H6495" s="18"/>
      <c r="I6495" s="18"/>
      <c r="J6495" s="92"/>
      <c r="K6495" s="92"/>
    </row>
    <row r="6496" spans="1:11" ht="15" customHeight="1">
      <c r="A6496" s="90"/>
      <c r="B6496" s="90"/>
      <c r="C6496" s="90"/>
      <c r="D6496" s="90"/>
      <c r="E6496" s="18"/>
      <c r="F6496" s="18"/>
      <c r="G6496" s="92"/>
      <c r="H6496" s="18"/>
      <c r="I6496" s="18"/>
      <c r="J6496" s="92"/>
      <c r="K6496" s="92"/>
    </row>
    <row r="6497" spans="1:11" ht="15" customHeight="1">
      <c r="A6497" s="90"/>
      <c r="B6497" s="90"/>
      <c r="C6497" s="90"/>
      <c r="D6497" s="90"/>
      <c r="E6497" s="18"/>
      <c r="F6497" s="18"/>
      <c r="G6497" s="92"/>
      <c r="H6497" s="18"/>
      <c r="I6497" s="18"/>
      <c r="J6497" s="92"/>
      <c r="K6497" s="92"/>
    </row>
    <row r="6498" spans="1:11" ht="15" customHeight="1">
      <c r="A6498" s="90"/>
      <c r="B6498" s="90"/>
      <c r="C6498" s="90"/>
      <c r="D6498" s="90"/>
      <c r="E6498" s="18"/>
      <c r="F6498" s="92"/>
      <c r="G6498" s="92"/>
      <c r="H6498" s="91"/>
      <c r="I6498" s="92"/>
      <c r="J6498" s="92"/>
      <c r="K6498" s="92"/>
    </row>
    <row r="6499" spans="1:11" ht="15" customHeight="1">
      <c r="A6499" s="90"/>
      <c r="B6499" s="90"/>
      <c r="C6499" s="90"/>
      <c r="D6499" s="90"/>
      <c r="E6499" s="18"/>
      <c r="F6499" s="18"/>
      <c r="G6499" s="92"/>
      <c r="H6499" s="18"/>
      <c r="I6499" s="18"/>
      <c r="J6499" s="92"/>
      <c r="K6499" s="92"/>
    </row>
    <row r="6500" spans="1:11" ht="15" customHeight="1">
      <c r="A6500" s="90"/>
      <c r="B6500" s="90"/>
      <c r="C6500" s="90"/>
      <c r="D6500" s="90"/>
      <c r="E6500" s="18"/>
      <c r="F6500" s="18"/>
      <c r="G6500" s="92"/>
      <c r="H6500" s="18"/>
      <c r="I6500" s="18"/>
      <c r="J6500" s="92"/>
      <c r="K6500" s="92"/>
    </row>
    <row r="6501" spans="1:11" ht="15" customHeight="1">
      <c r="A6501" s="90"/>
      <c r="B6501" s="90"/>
      <c r="C6501" s="90"/>
      <c r="D6501" s="90"/>
      <c r="E6501" s="18"/>
      <c r="F6501" s="18"/>
      <c r="G6501" s="92"/>
      <c r="H6501" s="18"/>
      <c r="I6501" s="18"/>
      <c r="J6501" s="92"/>
      <c r="K6501" s="92"/>
    </row>
    <row r="6502" spans="1:11" ht="15" customHeight="1">
      <c r="A6502" s="90"/>
      <c r="B6502" s="90"/>
      <c r="C6502" s="90"/>
      <c r="D6502" s="90"/>
      <c r="E6502" s="18"/>
      <c r="F6502" s="18"/>
      <c r="G6502" s="92"/>
      <c r="H6502" s="18"/>
      <c r="I6502" s="18"/>
      <c r="J6502" s="92"/>
      <c r="K6502" s="92"/>
    </row>
    <row r="6503" spans="1:11" ht="15" customHeight="1">
      <c r="A6503" s="90"/>
      <c r="B6503" s="90"/>
      <c r="C6503" s="90"/>
      <c r="D6503" s="90"/>
      <c r="E6503" s="18"/>
      <c r="F6503" s="18"/>
      <c r="G6503" s="92"/>
      <c r="H6503" s="18"/>
      <c r="I6503" s="18"/>
      <c r="J6503" s="92"/>
      <c r="K6503" s="92"/>
    </row>
    <row r="6504" spans="1:11" ht="15" customHeight="1">
      <c r="A6504" s="90"/>
      <c r="B6504" s="90"/>
      <c r="C6504" s="90"/>
      <c r="D6504" s="90"/>
      <c r="E6504" s="18"/>
      <c r="F6504" s="18"/>
      <c r="G6504" s="92"/>
      <c r="H6504" s="18"/>
      <c r="I6504" s="18"/>
      <c r="J6504" s="92"/>
      <c r="K6504" s="92"/>
    </row>
    <row r="6505" spans="1:11" ht="15" customHeight="1">
      <c r="A6505" s="90"/>
      <c r="B6505" s="90"/>
      <c r="C6505" s="90"/>
      <c r="D6505" s="90"/>
      <c r="E6505" s="18"/>
      <c r="F6505" s="18"/>
      <c r="G6505" s="92"/>
      <c r="H6505" s="18"/>
      <c r="I6505" s="18"/>
      <c r="J6505" s="92"/>
      <c r="K6505" s="92"/>
    </row>
    <row r="6506" spans="1:11" ht="15" customHeight="1">
      <c r="A6506" s="90"/>
      <c r="B6506" s="90"/>
      <c r="C6506" s="90"/>
      <c r="D6506" s="90"/>
      <c r="E6506" s="18"/>
      <c r="F6506" s="18"/>
      <c r="G6506" s="92"/>
      <c r="H6506" s="18"/>
      <c r="I6506" s="18"/>
      <c r="J6506" s="92"/>
      <c r="K6506" s="92"/>
    </row>
    <row r="6507" spans="1:11" ht="15" customHeight="1">
      <c r="A6507" s="90"/>
      <c r="B6507" s="90"/>
      <c r="C6507" s="90"/>
      <c r="D6507" s="90"/>
      <c r="E6507" s="18"/>
      <c r="F6507" s="18"/>
      <c r="G6507" s="92"/>
      <c r="H6507" s="18"/>
      <c r="I6507" s="18"/>
      <c r="J6507" s="92"/>
      <c r="K6507" s="92"/>
    </row>
    <row r="6508" spans="1:11" ht="15" customHeight="1">
      <c r="A6508" s="90"/>
      <c r="B6508" s="90"/>
      <c r="C6508" s="90"/>
      <c r="D6508" s="90"/>
      <c r="E6508" s="18"/>
      <c r="F6508" s="18"/>
      <c r="G6508" s="92"/>
      <c r="H6508" s="18"/>
      <c r="I6508" s="18"/>
      <c r="J6508" s="92"/>
      <c r="K6508" s="92"/>
    </row>
    <row r="6509" spans="1:11" ht="15" customHeight="1">
      <c r="A6509" s="90"/>
      <c r="B6509" s="90"/>
      <c r="C6509" s="90"/>
      <c r="D6509" s="90"/>
      <c r="E6509" s="18"/>
      <c r="F6509" s="92"/>
      <c r="G6509" s="92"/>
      <c r="H6509" s="91"/>
      <c r="I6509" s="92"/>
      <c r="J6509" s="92"/>
      <c r="K6509" s="92"/>
    </row>
    <row r="6510" spans="1:11" ht="15" customHeight="1">
      <c r="A6510" s="90"/>
      <c r="B6510" s="90"/>
      <c r="C6510" s="90"/>
      <c r="D6510" s="90"/>
      <c r="E6510" s="18"/>
      <c r="F6510" s="18"/>
      <c r="G6510" s="92"/>
      <c r="H6510" s="18"/>
      <c r="I6510" s="18"/>
      <c r="J6510" s="92"/>
      <c r="K6510" s="92"/>
    </row>
    <row r="6511" spans="1:11" ht="15" customHeight="1">
      <c r="A6511" s="90"/>
      <c r="B6511" s="90"/>
      <c r="C6511" s="90"/>
      <c r="D6511" s="90"/>
      <c r="E6511" s="18"/>
      <c r="F6511" s="18"/>
      <c r="G6511" s="92"/>
      <c r="H6511" s="18"/>
      <c r="I6511" s="18"/>
      <c r="J6511" s="92"/>
      <c r="K6511" s="92"/>
    </row>
    <row r="6512" spans="1:11" ht="15" customHeight="1">
      <c r="A6512" s="90"/>
      <c r="B6512" s="90"/>
      <c r="C6512" s="90"/>
      <c r="D6512" s="90"/>
      <c r="E6512" s="18"/>
      <c r="F6512" s="18"/>
      <c r="G6512" s="92"/>
      <c r="H6512" s="18"/>
      <c r="I6512" s="18"/>
      <c r="J6512" s="92"/>
      <c r="K6512" s="92"/>
    </row>
    <row r="6513" spans="1:11" ht="15" customHeight="1">
      <c r="A6513" s="90"/>
      <c r="B6513" s="90"/>
      <c r="C6513" s="90"/>
      <c r="D6513" s="90"/>
      <c r="E6513" s="18"/>
      <c r="F6513" s="18"/>
      <c r="G6513" s="92"/>
      <c r="H6513" s="18"/>
      <c r="I6513" s="18"/>
      <c r="J6513" s="92"/>
      <c r="K6513" s="92"/>
    </row>
    <row r="6514" spans="1:11" ht="15" customHeight="1">
      <c r="A6514" s="90"/>
      <c r="B6514" s="90"/>
      <c r="C6514" s="90"/>
      <c r="D6514" s="90"/>
      <c r="E6514" s="18"/>
      <c r="F6514" s="18"/>
      <c r="G6514" s="92"/>
      <c r="H6514" s="18"/>
      <c r="I6514" s="18"/>
      <c r="J6514" s="92"/>
      <c r="K6514" s="92"/>
    </row>
    <row r="6515" spans="1:11" ht="15" customHeight="1">
      <c r="A6515" s="90"/>
      <c r="B6515" s="90"/>
      <c r="C6515" s="90"/>
      <c r="D6515" s="90"/>
      <c r="E6515" s="18"/>
      <c r="F6515" s="18"/>
      <c r="G6515" s="92"/>
      <c r="H6515" s="18"/>
      <c r="I6515" s="18"/>
      <c r="J6515" s="92"/>
      <c r="K6515" s="92"/>
    </row>
    <row r="6516" spans="1:11" ht="15" customHeight="1">
      <c r="A6516" s="90"/>
      <c r="B6516" s="90"/>
      <c r="C6516" s="90"/>
      <c r="D6516" s="90"/>
      <c r="E6516" s="18"/>
      <c r="F6516" s="18"/>
      <c r="G6516" s="92"/>
      <c r="H6516" s="18"/>
      <c r="I6516" s="18"/>
      <c r="J6516" s="92"/>
      <c r="K6516" s="92"/>
    </row>
    <row r="6517" spans="1:11" ht="15" customHeight="1">
      <c r="A6517" s="90"/>
      <c r="B6517" s="90"/>
      <c r="C6517" s="90"/>
      <c r="D6517" s="90"/>
      <c r="E6517" s="18"/>
      <c r="F6517" s="18"/>
      <c r="G6517" s="92"/>
      <c r="H6517" s="18"/>
      <c r="I6517" s="18"/>
      <c r="J6517" s="92"/>
      <c r="K6517" s="92"/>
    </row>
    <row r="6518" spans="1:11" ht="15" customHeight="1">
      <c r="A6518" s="90"/>
      <c r="B6518" s="90"/>
      <c r="C6518" s="90"/>
      <c r="D6518" s="90"/>
      <c r="E6518" s="18"/>
      <c r="F6518" s="18"/>
      <c r="G6518" s="92"/>
      <c r="H6518" s="18"/>
      <c r="I6518" s="18"/>
      <c r="J6518" s="92"/>
      <c r="K6518" s="92"/>
    </row>
    <row r="6519" spans="1:11" ht="15" customHeight="1">
      <c r="A6519" s="90"/>
      <c r="B6519" s="90"/>
      <c r="C6519" s="90"/>
      <c r="D6519" s="90"/>
      <c r="E6519" s="18"/>
      <c r="F6519" s="18"/>
      <c r="G6519" s="92"/>
      <c r="H6519" s="18"/>
      <c r="I6519" s="18"/>
      <c r="J6519" s="92"/>
      <c r="K6519" s="92"/>
    </row>
    <row r="6520" spans="1:11" ht="15" customHeight="1">
      <c r="A6520" s="90"/>
      <c r="B6520" s="90"/>
      <c r="C6520" s="90"/>
      <c r="D6520" s="90"/>
      <c r="E6520" s="18"/>
      <c r="F6520" s="92"/>
      <c r="G6520" s="92"/>
      <c r="H6520" s="91"/>
      <c r="I6520" s="92"/>
      <c r="J6520" s="92"/>
      <c r="K6520" s="92"/>
    </row>
    <row r="6521" spans="1:11" ht="15" customHeight="1">
      <c r="A6521" s="90"/>
      <c r="B6521" s="90"/>
      <c r="C6521" s="90"/>
      <c r="D6521" s="90"/>
      <c r="E6521" s="18"/>
      <c r="F6521" s="18"/>
      <c r="G6521" s="92"/>
      <c r="H6521" s="18"/>
      <c r="I6521" s="18"/>
      <c r="J6521" s="92"/>
      <c r="K6521" s="92"/>
    </row>
    <row r="6522" spans="1:11" ht="15" customHeight="1">
      <c r="A6522" s="90"/>
      <c r="B6522" s="90"/>
      <c r="C6522" s="90"/>
      <c r="D6522" s="90"/>
      <c r="E6522" s="18"/>
      <c r="F6522" s="18"/>
      <c r="G6522" s="92"/>
      <c r="H6522" s="18"/>
      <c r="I6522" s="18"/>
      <c r="J6522" s="92"/>
      <c r="K6522" s="92"/>
    </row>
    <row r="6523" spans="1:11" ht="15" customHeight="1">
      <c r="A6523" s="90"/>
      <c r="B6523" s="90"/>
      <c r="C6523" s="90"/>
      <c r="D6523" s="90"/>
      <c r="E6523" s="18"/>
      <c r="F6523" s="18"/>
      <c r="G6523" s="92"/>
      <c r="H6523" s="18"/>
      <c r="I6523" s="18"/>
      <c r="J6523" s="92"/>
      <c r="K6523" s="92"/>
    </row>
    <row r="6524" spans="1:11" ht="15" customHeight="1">
      <c r="A6524" s="90"/>
      <c r="B6524" s="90"/>
      <c r="C6524" s="90"/>
      <c r="D6524" s="90"/>
      <c r="E6524" s="18"/>
      <c r="F6524" s="18"/>
      <c r="G6524" s="92"/>
      <c r="H6524" s="18"/>
      <c r="I6524" s="18"/>
      <c r="J6524" s="92"/>
      <c r="K6524" s="92"/>
    </row>
    <row r="6525" spans="1:11" ht="15" customHeight="1">
      <c r="A6525" s="90"/>
      <c r="B6525" s="90"/>
      <c r="C6525" s="90"/>
      <c r="D6525" s="90"/>
      <c r="E6525" s="18"/>
      <c r="F6525" s="18"/>
      <c r="G6525" s="92"/>
      <c r="H6525" s="18"/>
      <c r="I6525" s="18"/>
      <c r="J6525" s="92"/>
      <c r="K6525" s="92"/>
    </row>
    <row r="6526" spans="1:11" ht="15" customHeight="1">
      <c r="A6526" s="90"/>
      <c r="B6526" s="90"/>
      <c r="C6526" s="90"/>
      <c r="D6526" s="90"/>
      <c r="E6526" s="18"/>
      <c r="F6526" s="18"/>
      <c r="G6526" s="92"/>
      <c r="H6526" s="18"/>
      <c r="I6526" s="18"/>
      <c r="J6526" s="92"/>
      <c r="K6526" s="92"/>
    </row>
    <row r="6527" spans="1:11" ht="15" customHeight="1">
      <c r="A6527" s="90"/>
      <c r="B6527" s="90"/>
      <c r="C6527" s="90"/>
      <c r="D6527" s="90"/>
      <c r="E6527" s="18"/>
      <c r="F6527" s="18"/>
      <c r="G6527" s="92"/>
      <c r="H6527" s="18"/>
      <c r="I6527" s="18"/>
      <c r="J6527" s="92"/>
      <c r="K6527" s="92"/>
    </row>
    <row r="6528" spans="1:11" ht="15" customHeight="1">
      <c r="A6528" s="90"/>
      <c r="B6528" s="90"/>
      <c r="C6528" s="90"/>
      <c r="D6528" s="90"/>
      <c r="E6528" s="18"/>
      <c r="F6528" s="18"/>
      <c r="G6528" s="92"/>
      <c r="H6528" s="18"/>
      <c r="I6528" s="18"/>
      <c r="J6528" s="92"/>
      <c r="K6528" s="92"/>
    </row>
    <row r="6529" spans="1:11" ht="15" customHeight="1">
      <c r="A6529" s="90"/>
      <c r="B6529" s="90"/>
      <c r="C6529" s="90"/>
      <c r="D6529" s="90"/>
      <c r="E6529" s="18"/>
      <c r="F6529" s="18"/>
      <c r="G6529" s="92"/>
      <c r="H6529" s="18"/>
      <c r="I6529" s="18"/>
      <c r="J6529" s="92"/>
      <c r="K6529" s="92"/>
    </row>
    <row r="6530" spans="1:11" ht="15" customHeight="1">
      <c r="A6530" s="90"/>
      <c r="B6530" s="90"/>
      <c r="C6530" s="90"/>
      <c r="D6530" s="90"/>
      <c r="E6530" s="18"/>
      <c r="F6530" s="18"/>
      <c r="G6530" s="92"/>
      <c r="H6530" s="18"/>
      <c r="I6530" s="18"/>
      <c r="J6530" s="92"/>
      <c r="K6530" s="92"/>
    </row>
    <row r="6531" spans="1:11" ht="15" customHeight="1">
      <c r="A6531" s="5"/>
      <c r="B6531" s="5"/>
      <c r="C6531" s="5"/>
      <c r="D6531" s="5"/>
      <c r="G6531" s="6"/>
      <c r="J6531" s="6"/>
      <c r="K6531" s="6"/>
    </row>
    <row r="6532" spans="1:11" ht="15" customHeight="1">
      <c r="A6532" s="5"/>
      <c r="B6532" s="5"/>
      <c r="C6532" s="5"/>
      <c r="D6532" s="5"/>
      <c r="G6532" s="6"/>
      <c r="J6532" s="6"/>
      <c r="K6532" s="6"/>
    </row>
    <row r="6533" spans="1:11" ht="15" customHeight="1">
      <c r="A6533" s="5"/>
      <c r="B6533" s="5"/>
      <c r="C6533" s="5"/>
      <c r="D6533" s="5"/>
      <c r="E6533" s="7"/>
      <c r="F6533" s="6"/>
      <c r="G6533" s="6"/>
      <c r="I6533" s="6"/>
      <c r="J6533" s="6"/>
      <c r="K6533" s="6"/>
    </row>
    <row r="6534" spans="1:11" ht="15" customHeight="1">
      <c r="A6534" s="5"/>
      <c r="B6534" s="5"/>
      <c r="C6534" s="5"/>
      <c r="D6534" s="5"/>
      <c r="G6534" s="6"/>
      <c r="J6534" s="6"/>
      <c r="K6534" s="6"/>
    </row>
    <row r="6535" spans="1:11" ht="15" customHeight="1">
      <c r="A6535" s="5"/>
      <c r="B6535" s="5"/>
      <c r="C6535" s="5"/>
      <c r="D6535" s="5"/>
      <c r="G6535" s="6"/>
      <c r="J6535" s="6"/>
      <c r="K6535" s="6"/>
    </row>
    <row r="6536" spans="1:11" ht="15" customHeight="1">
      <c r="A6536" s="5"/>
      <c r="B6536" s="5"/>
      <c r="C6536" s="5"/>
      <c r="D6536" s="5"/>
      <c r="G6536" s="6"/>
      <c r="J6536" s="6"/>
      <c r="K6536" s="6"/>
    </row>
    <row r="6537" spans="1:11" ht="15" customHeight="1">
      <c r="A6537" s="5"/>
      <c r="B6537" s="5"/>
      <c r="C6537" s="5"/>
      <c r="D6537" s="5"/>
      <c r="G6537" s="6"/>
      <c r="J6537" s="6"/>
      <c r="K6537" s="6"/>
    </row>
    <row r="6538" spans="1:11" ht="15" customHeight="1">
      <c r="A6538" s="5"/>
      <c r="B6538" s="5"/>
      <c r="C6538" s="5"/>
      <c r="D6538" s="5"/>
      <c r="G6538" s="6"/>
      <c r="J6538" s="6"/>
      <c r="K6538" s="6"/>
    </row>
    <row r="6539" spans="1:11" ht="15" customHeight="1">
      <c r="A6539" s="5"/>
      <c r="B6539" s="5"/>
      <c r="C6539" s="5"/>
      <c r="D6539" s="5"/>
      <c r="G6539" s="6"/>
      <c r="J6539" s="6"/>
      <c r="K6539" s="6"/>
    </row>
    <row r="6540" spans="1:11" ht="15" customHeight="1">
      <c r="A6540" s="5"/>
      <c r="B6540" s="5"/>
      <c r="C6540" s="5"/>
      <c r="D6540" s="5"/>
      <c r="G6540" s="6"/>
      <c r="J6540" s="6"/>
      <c r="K6540" s="6"/>
    </row>
    <row r="6541" spans="1:11" ht="15" customHeight="1">
      <c r="A6541" s="5"/>
      <c r="B6541" s="5"/>
      <c r="C6541" s="5"/>
      <c r="D6541" s="5"/>
      <c r="G6541" s="6"/>
      <c r="J6541" s="6"/>
      <c r="K6541" s="6"/>
    </row>
    <row r="6542" spans="1:11" ht="15" customHeight="1">
      <c r="A6542" s="5"/>
      <c r="B6542" s="5"/>
      <c r="C6542" s="5"/>
      <c r="D6542" s="5"/>
      <c r="G6542" s="6"/>
      <c r="J6542" s="6"/>
      <c r="K6542" s="6"/>
    </row>
    <row r="6543" spans="1:11" ht="15" customHeight="1">
      <c r="A6543" s="5"/>
      <c r="B6543" s="5"/>
      <c r="C6543" s="5"/>
      <c r="D6543" s="5"/>
      <c r="G6543" s="6"/>
      <c r="J6543" s="6"/>
      <c r="K6543" s="6"/>
    </row>
    <row r="6544" spans="1:11" ht="15" customHeight="1">
      <c r="A6544" s="5"/>
      <c r="B6544" s="5"/>
      <c r="C6544" s="5"/>
      <c r="D6544" s="5"/>
      <c r="G6544" s="6"/>
      <c r="J6544" s="6"/>
      <c r="K6544" s="6"/>
    </row>
    <row r="6545" spans="1:11" ht="15" customHeight="1">
      <c r="A6545" s="5"/>
      <c r="B6545" s="5"/>
      <c r="C6545" s="5"/>
      <c r="D6545" s="5"/>
      <c r="G6545" s="6"/>
      <c r="J6545" s="6"/>
      <c r="K6545" s="6"/>
    </row>
    <row r="6546" spans="1:11" ht="15" customHeight="1">
      <c r="A6546" s="5"/>
      <c r="B6546" s="5"/>
      <c r="C6546" s="5"/>
      <c r="D6546" s="5"/>
      <c r="G6546" s="6"/>
      <c r="J6546" s="6"/>
      <c r="K6546" s="6"/>
    </row>
    <row r="6547" spans="1:11" ht="15" customHeight="1">
      <c r="A6547" s="5"/>
      <c r="B6547" s="5"/>
      <c r="C6547" s="5"/>
      <c r="D6547" s="5"/>
      <c r="G6547" s="6"/>
      <c r="J6547" s="6"/>
      <c r="K6547" s="6"/>
    </row>
    <row r="6548" spans="1:11" ht="15" customHeight="1">
      <c r="A6548" s="5"/>
      <c r="B6548" s="5"/>
      <c r="C6548" s="5"/>
      <c r="D6548" s="5"/>
      <c r="G6548" s="6"/>
      <c r="J6548" s="6"/>
      <c r="K6548" s="6"/>
    </row>
    <row r="6549" spans="1:11" ht="15" customHeight="1">
      <c r="A6549" s="5"/>
      <c r="B6549" s="5"/>
      <c r="C6549" s="5"/>
      <c r="D6549" s="5"/>
      <c r="G6549" s="6"/>
      <c r="J6549" s="6"/>
      <c r="K6549" s="6"/>
    </row>
    <row r="6550" spans="1:11" ht="15" customHeight="1">
      <c r="A6550" s="5"/>
      <c r="B6550" s="5"/>
      <c r="C6550" s="5"/>
      <c r="D6550" s="5"/>
      <c r="G6550" s="6"/>
      <c r="J6550" s="6"/>
      <c r="K6550" s="6"/>
    </row>
    <row r="6551" spans="1:11" ht="15" customHeight="1">
      <c r="A6551" s="5"/>
      <c r="B6551" s="5"/>
      <c r="C6551" s="5"/>
      <c r="D6551" s="5"/>
      <c r="G6551" s="6"/>
      <c r="J6551" s="6"/>
      <c r="K6551" s="6"/>
    </row>
    <row r="6552" spans="1:11" ht="15" customHeight="1">
      <c r="A6552" s="5"/>
      <c r="B6552" s="5"/>
      <c r="C6552" s="5"/>
      <c r="D6552" s="5"/>
      <c r="E6552" s="7"/>
      <c r="F6552" s="6"/>
      <c r="G6552" s="6"/>
      <c r="I6552" s="6"/>
      <c r="J6552" s="6"/>
      <c r="K6552" s="6"/>
    </row>
    <row r="6553" spans="1:11" ht="15" customHeight="1">
      <c r="A6553" s="5"/>
      <c r="B6553" s="5"/>
      <c r="C6553" s="5"/>
      <c r="D6553" s="5"/>
      <c r="G6553" s="6"/>
      <c r="J6553" s="6"/>
      <c r="K6553" s="6"/>
    </row>
    <row r="6554" spans="1:11" ht="15" customHeight="1">
      <c r="A6554" s="5"/>
      <c r="B6554" s="5"/>
      <c r="C6554" s="5"/>
      <c r="D6554" s="5"/>
      <c r="G6554" s="6"/>
      <c r="J6554" s="6"/>
      <c r="K6554" s="6"/>
    </row>
    <row r="6555" spans="1:11" ht="15" customHeight="1">
      <c r="A6555" s="5"/>
      <c r="B6555" s="5"/>
      <c r="C6555" s="5"/>
      <c r="D6555" s="5"/>
      <c r="G6555" s="6"/>
      <c r="J6555" s="6"/>
      <c r="K6555" s="6"/>
    </row>
    <row r="6556" spans="1:11" ht="15" customHeight="1">
      <c r="A6556" s="5"/>
      <c r="B6556" s="5"/>
      <c r="C6556" s="5"/>
      <c r="D6556" s="5"/>
      <c r="G6556" s="6"/>
      <c r="J6556" s="6"/>
      <c r="K6556" s="6"/>
    </row>
    <row r="6557" spans="1:11" ht="15" customHeight="1">
      <c r="A6557" s="5"/>
      <c r="B6557" s="5"/>
      <c r="C6557" s="5"/>
      <c r="D6557" s="5"/>
      <c r="G6557" s="6"/>
      <c r="J6557" s="6"/>
      <c r="K6557" s="6"/>
    </row>
    <row r="6558" spans="1:11" ht="15" customHeight="1">
      <c r="A6558" s="5"/>
      <c r="B6558" s="5"/>
      <c r="C6558" s="5"/>
      <c r="D6558" s="5"/>
      <c r="G6558" s="6"/>
      <c r="J6558" s="6"/>
      <c r="K6558" s="6"/>
    </row>
    <row r="6559" spans="1:11" ht="15" customHeight="1">
      <c r="A6559" s="5"/>
      <c r="B6559" s="5"/>
      <c r="C6559" s="5"/>
      <c r="D6559" s="5"/>
      <c r="E6559" s="7"/>
      <c r="F6559" s="6"/>
      <c r="G6559" s="6"/>
      <c r="I6559" s="6"/>
      <c r="J6559" s="6"/>
      <c r="K6559" s="6"/>
    </row>
    <row r="6560" spans="1:11" ht="15" customHeight="1">
      <c r="A6560" s="5"/>
      <c r="B6560" s="5"/>
      <c r="C6560" s="5"/>
      <c r="D6560" s="5"/>
      <c r="G6560" s="6"/>
      <c r="J6560" s="6"/>
      <c r="K6560" s="6"/>
    </row>
    <row r="6561" spans="1:11" ht="15" customHeight="1">
      <c r="A6561" s="5"/>
      <c r="B6561" s="5"/>
      <c r="C6561" s="5"/>
      <c r="D6561" s="5"/>
      <c r="G6561" s="6"/>
      <c r="J6561" s="6"/>
      <c r="K6561" s="6"/>
    </row>
    <row r="6562" spans="1:11" ht="15" customHeight="1">
      <c r="A6562" s="5"/>
      <c r="B6562" s="5"/>
      <c r="C6562" s="5"/>
      <c r="D6562" s="5"/>
      <c r="G6562" s="6"/>
      <c r="J6562" s="6"/>
      <c r="K6562" s="6"/>
    </row>
    <row r="6563" spans="1:11" ht="15" customHeight="1">
      <c r="A6563" s="5"/>
      <c r="B6563" s="5"/>
      <c r="C6563" s="5"/>
      <c r="D6563" s="5"/>
      <c r="G6563" s="6"/>
      <c r="J6563" s="6"/>
      <c r="K6563" s="6"/>
    </row>
    <row r="6564" spans="1:11" ht="15" customHeight="1">
      <c r="A6564" s="5"/>
      <c r="B6564" s="5"/>
      <c r="C6564" s="5"/>
      <c r="D6564" s="5"/>
      <c r="G6564" s="6"/>
      <c r="J6564" s="6"/>
      <c r="K6564" s="6"/>
    </row>
    <row r="6565" spans="1:11" ht="15" customHeight="1">
      <c r="A6565" s="5"/>
      <c r="B6565" s="5"/>
      <c r="C6565" s="5"/>
      <c r="D6565" s="5"/>
      <c r="G6565" s="6"/>
      <c r="J6565" s="6"/>
      <c r="K6565" s="6"/>
    </row>
    <row r="6566" spans="1:11" ht="15" customHeight="1">
      <c r="A6566" s="5"/>
      <c r="B6566" s="5"/>
      <c r="C6566" s="5"/>
      <c r="D6566" s="5"/>
      <c r="G6566" s="6"/>
      <c r="J6566" s="6"/>
      <c r="K6566" s="6"/>
    </row>
    <row r="6567" spans="1:11" ht="15" customHeight="1">
      <c r="A6567" s="5"/>
      <c r="B6567" s="5"/>
      <c r="C6567" s="5"/>
      <c r="D6567" s="5"/>
      <c r="G6567" s="6"/>
      <c r="J6567" s="6"/>
      <c r="K6567" s="6"/>
    </row>
    <row r="6568" spans="1:11" ht="15" customHeight="1">
      <c r="A6568" s="5"/>
      <c r="B6568" s="5"/>
      <c r="C6568" s="5"/>
      <c r="D6568" s="5"/>
      <c r="G6568" s="6"/>
      <c r="J6568" s="6"/>
      <c r="K6568" s="6"/>
    </row>
    <row r="6569" spans="1:11" ht="15" customHeight="1">
      <c r="A6569" s="5"/>
      <c r="B6569" s="5"/>
      <c r="C6569" s="5"/>
      <c r="D6569" s="5"/>
      <c r="E6569" s="7"/>
      <c r="F6569" s="6"/>
      <c r="G6569" s="6"/>
      <c r="I6569" s="6"/>
      <c r="J6569" s="6"/>
      <c r="K6569" s="6"/>
    </row>
    <row r="6570" spans="1:11" ht="15" customHeight="1">
      <c r="A6570" s="5"/>
      <c r="B6570" s="5"/>
      <c r="C6570" s="5"/>
      <c r="D6570" s="5"/>
      <c r="G6570" s="6"/>
      <c r="J6570" s="6"/>
      <c r="K6570" s="6"/>
    </row>
    <row r="6571" spans="1:11" ht="15" customHeight="1">
      <c r="A6571" s="5"/>
      <c r="B6571" s="5"/>
      <c r="C6571" s="5"/>
      <c r="D6571" s="5"/>
      <c r="G6571" s="6"/>
      <c r="J6571" s="6"/>
      <c r="K6571" s="6"/>
    </row>
    <row r="6572" spans="1:11" ht="15" customHeight="1">
      <c r="A6572" s="5"/>
      <c r="B6572" s="5"/>
      <c r="C6572" s="5"/>
      <c r="D6572" s="5"/>
      <c r="G6572" s="6"/>
      <c r="J6572" s="6"/>
      <c r="K6572" s="6"/>
    </row>
    <row r="6573" spans="1:11" ht="15" customHeight="1">
      <c r="A6573" s="5"/>
      <c r="B6573" s="5"/>
      <c r="C6573" s="5"/>
      <c r="D6573" s="5"/>
      <c r="G6573" s="6"/>
      <c r="J6573" s="6"/>
      <c r="K6573" s="6"/>
    </row>
    <row r="6574" spans="1:11" ht="15" customHeight="1">
      <c r="A6574" s="5"/>
      <c r="B6574" s="5"/>
      <c r="C6574" s="5"/>
      <c r="D6574" s="5"/>
      <c r="G6574" s="6"/>
      <c r="J6574" s="6"/>
      <c r="K6574" s="6"/>
    </row>
    <row r="6575" spans="1:11" ht="15" customHeight="1">
      <c r="A6575" s="5"/>
      <c r="B6575" s="5"/>
      <c r="C6575" s="5"/>
      <c r="D6575" s="5"/>
      <c r="G6575" s="6"/>
      <c r="J6575" s="6"/>
      <c r="K6575" s="6"/>
    </row>
    <row r="6576" spans="1:11" ht="15" customHeight="1">
      <c r="A6576" s="5"/>
      <c r="B6576" s="5"/>
      <c r="C6576" s="5"/>
      <c r="D6576" s="5"/>
      <c r="E6576" s="7"/>
      <c r="F6576" s="6"/>
      <c r="G6576" s="6"/>
      <c r="I6576" s="6"/>
      <c r="J6576" s="6"/>
      <c r="K6576" s="6"/>
    </row>
    <row r="6577" spans="1:11" ht="15" customHeight="1">
      <c r="A6577" s="5"/>
      <c r="B6577" s="5"/>
      <c r="C6577" s="5"/>
      <c r="D6577" s="5"/>
      <c r="G6577" s="6"/>
      <c r="J6577" s="6"/>
      <c r="K6577" s="6"/>
    </row>
    <row r="6578" spans="1:11" ht="15" customHeight="1">
      <c r="A6578" s="5"/>
      <c r="B6578" s="5"/>
      <c r="C6578" s="5"/>
      <c r="D6578" s="5"/>
      <c r="G6578" s="6"/>
      <c r="J6578" s="6"/>
      <c r="K6578" s="6"/>
    </row>
    <row r="6579" spans="1:11" ht="15" customHeight="1">
      <c r="A6579" s="5"/>
      <c r="B6579" s="5"/>
      <c r="C6579" s="5"/>
      <c r="D6579" s="5"/>
      <c r="G6579" s="6"/>
      <c r="J6579" s="6"/>
      <c r="K6579" s="6"/>
    </row>
    <row r="6580" spans="1:11" ht="15" customHeight="1">
      <c r="A6580" s="5"/>
      <c r="B6580" s="5"/>
      <c r="C6580" s="5"/>
      <c r="D6580" s="5"/>
      <c r="G6580" s="6"/>
      <c r="J6580" s="6"/>
      <c r="K6580" s="6"/>
    </row>
    <row r="6581" spans="1:11" ht="15" customHeight="1">
      <c r="A6581" s="5"/>
      <c r="B6581" s="5"/>
      <c r="C6581" s="5"/>
      <c r="D6581" s="5"/>
      <c r="G6581" s="6"/>
      <c r="J6581" s="6"/>
      <c r="K6581" s="6"/>
    </row>
    <row r="6582" spans="1:11" ht="15" customHeight="1">
      <c r="A6582" s="5"/>
      <c r="B6582" s="5"/>
      <c r="C6582" s="5"/>
      <c r="D6582" s="5"/>
      <c r="G6582" s="6"/>
      <c r="J6582" s="6"/>
      <c r="K6582" s="6"/>
    </row>
    <row r="6583" spans="1:11" ht="15" customHeight="1">
      <c r="A6583" s="5"/>
      <c r="B6583" s="5"/>
      <c r="C6583" s="5"/>
      <c r="D6583" s="5"/>
      <c r="E6583" s="7"/>
      <c r="F6583" s="6"/>
      <c r="G6583" s="6"/>
      <c r="I6583" s="6"/>
      <c r="J6583" s="6"/>
      <c r="K6583" s="6"/>
    </row>
    <row r="6584" spans="1:11" ht="15" customHeight="1">
      <c r="A6584" s="5"/>
      <c r="B6584" s="5"/>
      <c r="C6584" s="5"/>
      <c r="D6584" s="5"/>
      <c r="G6584" s="6"/>
      <c r="J6584" s="6"/>
      <c r="K6584" s="6"/>
    </row>
    <row r="6585" spans="1:11" ht="15" customHeight="1">
      <c r="A6585" s="5"/>
      <c r="B6585" s="5"/>
      <c r="C6585" s="5"/>
      <c r="D6585" s="5"/>
      <c r="G6585" s="6"/>
      <c r="J6585" s="6"/>
      <c r="K6585" s="6"/>
    </row>
    <row r="6586" spans="1:11" ht="15" customHeight="1">
      <c r="A6586" s="5"/>
      <c r="B6586" s="5"/>
      <c r="C6586" s="5"/>
      <c r="D6586" s="5"/>
      <c r="G6586" s="6"/>
      <c r="J6586" s="6"/>
      <c r="K6586" s="6"/>
    </row>
    <row r="6587" spans="1:11" ht="15" customHeight="1">
      <c r="A6587" s="5"/>
      <c r="B6587" s="5"/>
      <c r="C6587" s="5"/>
      <c r="D6587" s="5"/>
      <c r="G6587" s="6"/>
      <c r="J6587" s="6"/>
      <c r="K6587" s="6"/>
    </row>
    <row r="6588" spans="1:11" ht="15" customHeight="1">
      <c r="A6588" s="5"/>
      <c r="B6588" s="5"/>
      <c r="C6588" s="5"/>
      <c r="D6588" s="5"/>
      <c r="G6588" s="6"/>
      <c r="J6588" s="6"/>
      <c r="K6588" s="6"/>
    </row>
    <row r="6589" spans="1:11" ht="15" customHeight="1">
      <c r="A6589" s="5"/>
      <c r="B6589" s="5"/>
      <c r="C6589" s="5"/>
      <c r="D6589" s="5"/>
      <c r="G6589" s="6"/>
      <c r="J6589" s="6"/>
      <c r="K6589" s="6"/>
    </row>
    <row r="6590" spans="1:11" ht="15" customHeight="1">
      <c r="A6590" s="5"/>
      <c r="B6590" s="5"/>
      <c r="C6590" s="5"/>
      <c r="D6590" s="5"/>
      <c r="E6590" s="7"/>
      <c r="F6590" s="6"/>
      <c r="G6590" s="6"/>
      <c r="I6590" s="6"/>
      <c r="J6590" s="6"/>
      <c r="K6590" s="6"/>
    </row>
    <row r="6591" spans="1:11" ht="15" customHeight="1">
      <c r="A6591" s="5"/>
      <c r="B6591" s="5"/>
      <c r="C6591" s="5"/>
      <c r="D6591" s="5"/>
      <c r="G6591" s="6"/>
      <c r="J6591" s="6"/>
      <c r="K6591" s="6"/>
    </row>
    <row r="6592" spans="1:11" ht="15" customHeight="1">
      <c r="A6592" s="5"/>
      <c r="B6592" s="5"/>
      <c r="C6592" s="5"/>
      <c r="D6592" s="5"/>
      <c r="G6592" s="6"/>
      <c r="J6592" s="6"/>
      <c r="K6592" s="6"/>
    </row>
    <row r="6593" spans="1:11" ht="15" customHeight="1">
      <c r="A6593" s="5"/>
      <c r="B6593" s="5"/>
      <c r="C6593" s="5"/>
      <c r="D6593" s="5"/>
      <c r="G6593" s="6"/>
      <c r="J6593" s="6"/>
      <c r="K6593" s="6"/>
    </row>
    <row r="6594" spans="1:11" ht="15" customHeight="1">
      <c r="A6594" s="5"/>
      <c r="B6594" s="5"/>
      <c r="C6594" s="5"/>
      <c r="D6594" s="5"/>
      <c r="G6594" s="6"/>
      <c r="J6594" s="6"/>
      <c r="K6594" s="6"/>
    </row>
    <row r="6595" spans="1:11" ht="15" customHeight="1">
      <c r="A6595" s="5"/>
      <c r="B6595" s="5"/>
      <c r="C6595" s="5"/>
      <c r="D6595" s="5"/>
      <c r="G6595" s="6"/>
      <c r="J6595" s="6"/>
      <c r="K6595" s="6"/>
    </row>
    <row r="6596" spans="1:11" ht="15" customHeight="1">
      <c r="A6596" s="5"/>
      <c r="B6596" s="5"/>
      <c r="C6596" s="5"/>
      <c r="D6596" s="5"/>
      <c r="G6596" s="6"/>
      <c r="J6596" s="6"/>
      <c r="K6596" s="6"/>
    </row>
    <row r="6597" spans="1:11" ht="15" customHeight="1">
      <c r="A6597" s="5"/>
      <c r="B6597" s="5"/>
      <c r="C6597" s="5"/>
      <c r="D6597" s="5"/>
      <c r="G6597" s="6"/>
      <c r="J6597" s="6"/>
      <c r="K6597" s="6"/>
    </row>
    <row r="6598" spans="1:11" ht="15" customHeight="1">
      <c r="A6598" s="5"/>
      <c r="B6598" s="5"/>
      <c r="C6598" s="5"/>
      <c r="D6598" s="5"/>
      <c r="G6598" s="6"/>
      <c r="J6598" s="6"/>
      <c r="K6598" s="6"/>
    </row>
    <row r="6599" spans="1:11" ht="15" customHeight="1">
      <c r="A6599" s="5"/>
      <c r="B6599" s="5"/>
      <c r="C6599" s="5"/>
      <c r="D6599" s="5"/>
      <c r="G6599" s="6"/>
      <c r="J6599" s="6"/>
      <c r="K6599" s="6"/>
    </row>
    <row r="6600" spans="1:11" ht="15" customHeight="1">
      <c r="A6600" s="5"/>
      <c r="B6600" s="5"/>
      <c r="C6600" s="5"/>
      <c r="D6600" s="5"/>
      <c r="E6600" s="7"/>
      <c r="F6600" s="6"/>
      <c r="G6600" s="6"/>
      <c r="I6600" s="6"/>
      <c r="J6600" s="6"/>
      <c r="K6600" s="6"/>
    </row>
    <row r="6601" spans="1:11" ht="15" customHeight="1">
      <c r="A6601" s="5"/>
      <c r="B6601" s="5"/>
      <c r="C6601" s="5"/>
      <c r="D6601" s="5"/>
      <c r="G6601" s="6"/>
      <c r="J6601" s="6"/>
      <c r="K6601" s="6"/>
    </row>
    <row r="6602" spans="1:11" ht="15" customHeight="1">
      <c r="A6602" s="5"/>
      <c r="B6602" s="5"/>
      <c r="C6602" s="5"/>
      <c r="D6602" s="5"/>
      <c r="G6602" s="6"/>
      <c r="J6602" s="6"/>
      <c r="K6602" s="6"/>
    </row>
    <row r="6603" spans="1:11" ht="15" customHeight="1">
      <c r="A6603" s="5"/>
      <c r="B6603" s="5"/>
      <c r="C6603" s="5"/>
      <c r="D6603" s="5"/>
      <c r="G6603" s="6"/>
      <c r="J6603" s="6"/>
      <c r="K6603" s="6"/>
    </row>
    <row r="6604" spans="1:11" ht="15" customHeight="1">
      <c r="A6604" s="5"/>
      <c r="B6604" s="5"/>
      <c r="C6604" s="5"/>
      <c r="D6604" s="5"/>
      <c r="G6604" s="6"/>
      <c r="J6604" s="6"/>
      <c r="K6604" s="6"/>
    </row>
    <row r="6605" spans="1:11" ht="15" customHeight="1">
      <c r="A6605" s="5"/>
      <c r="B6605" s="5"/>
      <c r="C6605" s="5"/>
      <c r="D6605" s="5"/>
      <c r="G6605" s="6"/>
      <c r="J6605" s="6"/>
      <c r="K6605" s="6"/>
    </row>
    <row r="6606" spans="1:11" ht="15" customHeight="1">
      <c r="A6606" s="5"/>
      <c r="B6606" s="5"/>
      <c r="C6606" s="5"/>
      <c r="D6606" s="5"/>
      <c r="G6606" s="6"/>
      <c r="J6606" s="6"/>
      <c r="K6606" s="6"/>
    </row>
    <row r="6607" spans="1:11" ht="15" customHeight="1">
      <c r="A6607" s="5"/>
      <c r="B6607" s="5"/>
      <c r="C6607" s="5"/>
      <c r="D6607" s="5"/>
      <c r="E6607" s="7"/>
      <c r="F6607" s="6"/>
      <c r="G6607" s="6"/>
      <c r="I6607" s="6"/>
      <c r="J6607" s="6"/>
      <c r="K6607" s="6"/>
    </row>
    <row r="6608" spans="1:11" ht="15" customHeight="1">
      <c r="A6608" s="5"/>
      <c r="B6608" s="5"/>
      <c r="C6608" s="5"/>
      <c r="D6608" s="5"/>
      <c r="G6608" s="6"/>
      <c r="J6608" s="6"/>
      <c r="K6608" s="6"/>
    </row>
    <row r="6609" spans="1:11" ht="15" customHeight="1">
      <c r="A6609" s="5"/>
      <c r="B6609" s="5"/>
      <c r="C6609" s="5"/>
      <c r="D6609" s="5"/>
      <c r="G6609" s="6"/>
      <c r="J6609" s="6"/>
      <c r="K6609" s="6"/>
    </row>
    <row r="6610" spans="1:11" ht="15" customHeight="1">
      <c r="A6610" s="5"/>
      <c r="B6610" s="5"/>
      <c r="C6610" s="5"/>
      <c r="D6610" s="5"/>
      <c r="G6610" s="6"/>
      <c r="J6610" s="6"/>
      <c r="K6610" s="6"/>
    </row>
    <row r="6611" spans="1:11" ht="15" customHeight="1">
      <c r="A6611" s="5"/>
      <c r="B6611" s="5"/>
      <c r="C6611" s="5"/>
      <c r="D6611" s="5"/>
      <c r="G6611" s="6"/>
      <c r="J6611" s="6"/>
      <c r="K6611" s="6"/>
    </row>
    <row r="6612" spans="1:11" ht="15" customHeight="1">
      <c r="A6612" s="5"/>
      <c r="B6612" s="5"/>
      <c r="C6612" s="5"/>
      <c r="D6612" s="5"/>
      <c r="G6612" s="6"/>
      <c r="J6612" s="6"/>
      <c r="K6612" s="6"/>
    </row>
    <row r="6613" spans="1:11" ht="15" customHeight="1">
      <c r="A6613" s="5"/>
      <c r="B6613" s="5"/>
      <c r="C6613" s="5"/>
      <c r="D6613" s="5"/>
      <c r="G6613" s="6"/>
      <c r="J6613" s="6"/>
      <c r="K6613" s="6"/>
    </row>
    <row r="6614" spans="1:11" ht="15" customHeight="1">
      <c r="A6614" s="5"/>
      <c r="B6614" s="5"/>
      <c r="C6614" s="5"/>
      <c r="D6614" s="5"/>
      <c r="G6614" s="6"/>
      <c r="J6614" s="6"/>
      <c r="K6614" s="6"/>
    </row>
    <row r="6615" spans="1:11" ht="15" customHeight="1">
      <c r="A6615" s="5"/>
      <c r="B6615" s="5"/>
      <c r="C6615" s="5"/>
      <c r="D6615" s="5"/>
      <c r="G6615" s="6"/>
      <c r="J6615" s="6"/>
      <c r="K6615" s="6"/>
    </row>
    <row r="6616" spans="1:11" ht="15" customHeight="1">
      <c r="A6616" s="5"/>
      <c r="B6616" s="5"/>
      <c r="C6616" s="5"/>
      <c r="D6616" s="5"/>
      <c r="G6616" s="6"/>
      <c r="J6616" s="6"/>
      <c r="K6616" s="6"/>
    </row>
    <row r="6617" spans="1:11" ht="15" customHeight="1">
      <c r="A6617" s="5"/>
      <c r="B6617" s="5"/>
      <c r="C6617" s="5"/>
      <c r="D6617" s="5"/>
      <c r="G6617" s="6"/>
      <c r="J6617" s="6"/>
      <c r="K6617" s="6"/>
    </row>
    <row r="6618" spans="1:11" ht="15" customHeight="1">
      <c r="A6618" s="5"/>
      <c r="B6618" s="5"/>
      <c r="C6618" s="5"/>
      <c r="D6618" s="5"/>
      <c r="G6618" s="6"/>
      <c r="J6618" s="6"/>
      <c r="K6618" s="6"/>
    </row>
    <row r="6619" spans="1:11" ht="15" customHeight="1">
      <c r="A6619" s="5"/>
      <c r="B6619" s="5"/>
      <c r="C6619" s="5"/>
      <c r="D6619" s="5"/>
      <c r="G6619" s="6"/>
      <c r="J6619" s="6"/>
      <c r="K6619" s="6"/>
    </row>
    <row r="6620" spans="1:11" ht="15" customHeight="1">
      <c r="A6620" s="5"/>
      <c r="B6620" s="5"/>
      <c r="C6620" s="5"/>
      <c r="D6620" s="5"/>
      <c r="G6620" s="6"/>
      <c r="J6620" s="6"/>
      <c r="K6620" s="6"/>
    </row>
    <row r="6621" spans="1:11" ht="15" customHeight="1">
      <c r="A6621" s="5"/>
      <c r="B6621" s="5"/>
      <c r="C6621" s="5"/>
      <c r="D6621" s="5"/>
      <c r="G6621" s="6"/>
      <c r="J6621" s="6"/>
      <c r="K6621" s="6"/>
    </row>
    <row r="6622" spans="1:11" ht="15" customHeight="1">
      <c r="A6622" s="5"/>
      <c r="B6622" s="5"/>
      <c r="C6622" s="5"/>
      <c r="D6622" s="5"/>
      <c r="G6622" s="6"/>
      <c r="J6622" s="6"/>
      <c r="K6622" s="6"/>
    </row>
    <row r="6623" spans="1:11" ht="15" customHeight="1">
      <c r="A6623" s="5"/>
      <c r="B6623" s="5"/>
      <c r="C6623" s="5"/>
      <c r="D6623" s="5"/>
      <c r="E6623" s="7"/>
      <c r="F6623" s="6"/>
      <c r="G6623" s="6"/>
      <c r="I6623" s="6"/>
      <c r="J6623" s="6"/>
      <c r="K6623" s="6"/>
    </row>
    <row r="6624" spans="1:11" ht="15" customHeight="1">
      <c r="A6624" s="5"/>
      <c r="B6624" s="5"/>
      <c r="C6624" s="5"/>
      <c r="D6624" s="5"/>
      <c r="G6624" s="6"/>
      <c r="J6624" s="6"/>
      <c r="K6624" s="6"/>
    </row>
    <row r="6625" spans="1:11" ht="15" customHeight="1">
      <c r="A6625" s="5"/>
      <c r="B6625" s="5"/>
      <c r="C6625" s="5"/>
      <c r="D6625" s="5"/>
      <c r="G6625" s="6"/>
      <c r="J6625" s="6"/>
      <c r="K6625" s="6"/>
    </row>
    <row r="6626" spans="1:11" ht="15" customHeight="1">
      <c r="A6626" s="5"/>
      <c r="B6626" s="5"/>
      <c r="C6626" s="5"/>
      <c r="D6626" s="5"/>
      <c r="G6626" s="6"/>
      <c r="J6626" s="6"/>
      <c r="K6626" s="6"/>
    </row>
    <row r="6627" spans="1:11" ht="15" customHeight="1">
      <c r="A6627" s="5"/>
      <c r="B6627" s="5"/>
      <c r="C6627" s="5"/>
      <c r="D6627" s="5"/>
      <c r="G6627" s="6"/>
      <c r="J6627" s="6"/>
      <c r="K6627" s="6"/>
    </row>
    <row r="6628" spans="1:11" ht="15" customHeight="1">
      <c r="A6628" s="5"/>
      <c r="B6628" s="5"/>
      <c r="C6628" s="5"/>
      <c r="D6628" s="5"/>
      <c r="G6628" s="6"/>
      <c r="J6628" s="6"/>
      <c r="K6628" s="6"/>
    </row>
    <row r="6629" spans="1:11" ht="15" customHeight="1">
      <c r="A6629" s="5"/>
      <c r="B6629" s="5"/>
      <c r="C6629" s="5"/>
      <c r="D6629" s="5"/>
      <c r="G6629" s="6"/>
      <c r="J6629" s="6"/>
      <c r="K6629" s="6"/>
    </row>
    <row r="6630" spans="1:11" ht="15" customHeight="1">
      <c r="A6630" s="5"/>
      <c r="B6630" s="5"/>
      <c r="C6630" s="5"/>
      <c r="D6630" s="5"/>
      <c r="E6630" s="7"/>
      <c r="F6630" s="6"/>
      <c r="G6630" s="6"/>
      <c r="I6630" s="6"/>
      <c r="J6630" s="6"/>
      <c r="K6630" s="6"/>
    </row>
    <row r="6631" spans="1:11" ht="15" customHeight="1">
      <c r="A6631" s="5"/>
      <c r="B6631" s="5"/>
      <c r="C6631" s="5"/>
      <c r="D6631" s="5"/>
      <c r="G6631" s="6"/>
      <c r="J6631" s="6"/>
      <c r="K6631" s="6"/>
    </row>
    <row r="6632" spans="1:11" ht="15" customHeight="1">
      <c r="A6632" s="5"/>
      <c r="B6632" s="5"/>
      <c r="C6632" s="5"/>
      <c r="D6632" s="5"/>
      <c r="G6632" s="6"/>
      <c r="J6632" s="6"/>
      <c r="K6632" s="6"/>
    </row>
    <row r="6633" spans="1:11" ht="15" customHeight="1">
      <c r="A6633" s="5"/>
      <c r="B6633" s="5"/>
      <c r="C6633" s="5"/>
      <c r="D6633" s="5"/>
      <c r="G6633" s="6"/>
      <c r="J6633" s="6"/>
      <c r="K6633" s="6"/>
    </row>
    <row r="6634" spans="1:11" ht="15" customHeight="1">
      <c r="A6634" s="5"/>
      <c r="B6634" s="5"/>
      <c r="C6634" s="5"/>
      <c r="D6634" s="5"/>
      <c r="G6634" s="6"/>
      <c r="J6634" s="6"/>
      <c r="K6634" s="6"/>
    </row>
    <row r="6635" spans="1:11" ht="15" customHeight="1">
      <c r="A6635" s="5"/>
      <c r="B6635" s="5"/>
      <c r="C6635" s="5"/>
      <c r="D6635" s="5"/>
      <c r="G6635" s="6"/>
      <c r="J6635" s="6"/>
      <c r="K6635" s="6"/>
    </row>
    <row r="6636" spans="1:11" ht="15" customHeight="1">
      <c r="A6636" s="5"/>
      <c r="B6636" s="5"/>
      <c r="C6636" s="5"/>
      <c r="D6636" s="5"/>
      <c r="G6636" s="6"/>
      <c r="J6636" s="6"/>
      <c r="K6636" s="6"/>
    </row>
    <row r="6637" spans="1:11" ht="15" customHeight="1">
      <c r="A6637" s="5"/>
      <c r="B6637" s="5"/>
      <c r="C6637" s="5"/>
      <c r="D6637" s="5"/>
      <c r="E6637" s="7"/>
      <c r="F6637" s="6"/>
      <c r="G6637" s="6"/>
      <c r="I6637" s="6"/>
      <c r="J6637" s="6"/>
      <c r="K6637" s="6"/>
    </row>
    <row r="6638" spans="1:11" ht="15" customHeight="1">
      <c r="A6638" s="5"/>
      <c r="B6638" s="5"/>
      <c r="C6638" s="5"/>
      <c r="D6638" s="5"/>
      <c r="G6638" s="6"/>
      <c r="J6638" s="6"/>
      <c r="K6638" s="6"/>
    </row>
    <row r="6639" spans="1:11" ht="15" customHeight="1">
      <c r="A6639" s="5"/>
      <c r="B6639" s="5"/>
      <c r="C6639" s="5"/>
      <c r="D6639" s="5"/>
      <c r="G6639" s="6"/>
      <c r="J6639" s="6"/>
      <c r="K6639" s="6"/>
    </row>
    <row r="6640" spans="1:11" ht="15" customHeight="1">
      <c r="A6640" s="5"/>
      <c r="B6640" s="5"/>
      <c r="C6640" s="5"/>
      <c r="D6640" s="5"/>
      <c r="G6640" s="6"/>
      <c r="J6640" s="6"/>
      <c r="K6640" s="6"/>
    </row>
    <row r="6641" spans="1:11" ht="15" customHeight="1">
      <c r="A6641" s="5"/>
      <c r="B6641" s="5"/>
      <c r="C6641" s="5"/>
      <c r="D6641" s="5"/>
      <c r="G6641" s="6"/>
      <c r="J6641" s="6"/>
      <c r="K6641" s="6"/>
    </row>
    <row r="6642" spans="1:11" ht="15" customHeight="1">
      <c r="A6642" s="5"/>
      <c r="B6642" s="5"/>
      <c r="C6642" s="5"/>
      <c r="D6642" s="5"/>
      <c r="G6642" s="6"/>
      <c r="J6642" s="6"/>
      <c r="K6642" s="6"/>
    </row>
    <row r="6643" spans="1:11" ht="15" customHeight="1">
      <c r="A6643" s="5"/>
      <c r="B6643" s="5"/>
      <c r="C6643" s="5"/>
      <c r="D6643" s="5"/>
      <c r="G6643" s="6"/>
      <c r="J6643" s="6"/>
      <c r="K6643" s="6"/>
    </row>
    <row r="6644" spans="1:11" ht="15" customHeight="1">
      <c r="A6644" s="5"/>
      <c r="B6644" s="5"/>
      <c r="C6644" s="5"/>
      <c r="D6644" s="5"/>
      <c r="E6644" s="7"/>
      <c r="F6644" s="6"/>
      <c r="G6644" s="6"/>
      <c r="I6644" s="6"/>
      <c r="J6644" s="6"/>
      <c r="K6644" s="6"/>
    </row>
    <row r="6645" spans="1:11" ht="15" customHeight="1">
      <c r="A6645" s="5"/>
      <c r="B6645" s="5"/>
      <c r="C6645" s="5"/>
      <c r="D6645" s="5"/>
      <c r="G6645" s="6"/>
      <c r="J6645" s="6"/>
      <c r="K6645" s="6"/>
    </row>
    <row r="6646" spans="1:11" ht="15" customHeight="1">
      <c r="A6646" s="5"/>
      <c r="B6646" s="5"/>
      <c r="C6646" s="5"/>
      <c r="D6646" s="5"/>
      <c r="G6646" s="6"/>
      <c r="J6646" s="6"/>
      <c r="K6646" s="6"/>
    </row>
    <row r="6647" spans="1:11" ht="15" customHeight="1">
      <c r="A6647" s="5"/>
      <c r="B6647" s="5"/>
      <c r="C6647" s="5"/>
      <c r="D6647" s="5"/>
      <c r="G6647" s="6"/>
      <c r="J6647" s="6"/>
      <c r="K6647" s="6"/>
    </row>
    <row r="6648" spans="1:11" ht="15" customHeight="1">
      <c r="A6648" s="5"/>
      <c r="B6648" s="5"/>
      <c r="C6648" s="5"/>
      <c r="D6648" s="5"/>
      <c r="G6648" s="6"/>
      <c r="J6648" s="6"/>
      <c r="K6648" s="6"/>
    </row>
    <row r="6649" spans="1:11" ht="15" customHeight="1">
      <c r="A6649" s="5"/>
      <c r="B6649" s="5"/>
      <c r="C6649" s="5"/>
      <c r="D6649" s="5"/>
      <c r="G6649" s="6"/>
      <c r="J6649" s="6"/>
      <c r="K6649" s="6"/>
    </row>
    <row r="6650" spans="1:11" ht="15" customHeight="1">
      <c r="A6650" s="5"/>
      <c r="B6650" s="5"/>
      <c r="C6650" s="5"/>
      <c r="D6650" s="5"/>
      <c r="G6650" s="6"/>
      <c r="J6650" s="6"/>
      <c r="K6650" s="6"/>
    </row>
    <row r="6651" spans="1:11" ht="15" customHeight="1">
      <c r="A6651" s="5"/>
      <c r="B6651" s="5"/>
      <c r="C6651" s="5"/>
      <c r="D6651" s="5"/>
      <c r="E6651" s="7"/>
      <c r="F6651" s="6"/>
      <c r="G6651" s="6"/>
      <c r="I6651" s="6"/>
      <c r="J6651" s="6"/>
      <c r="K6651" s="6"/>
    </row>
    <row r="6652" spans="1:11" ht="15" customHeight="1">
      <c r="A6652" s="5"/>
      <c r="B6652" s="5"/>
      <c r="C6652" s="5"/>
      <c r="D6652" s="5"/>
      <c r="G6652" s="6"/>
      <c r="J6652" s="6"/>
      <c r="K6652" s="6"/>
    </row>
    <row r="6653" spans="1:11" ht="15" customHeight="1">
      <c r="A6653" s="5"/>
      <c r="B6653" s="5"/>
      <c r="C6653" s="5"/>
      <c r="D6653" s="5"/>
      <c r="G6653" s="6"/>
      <c r="J6653" s="6"/>
      <c r="K6653" s="6"/>
    </row>
    <row r="6654" spans="1:11" ht="15" customHeight="1">
      <c r="A6654" s="5"/>
      <c r="B6654" s="5"/>
      <c r="C6654" s="5"/>
      <c r="D6654" s="5"/>
      <c r="G6654" s="6"/>
      <c r="J6654" s="6"/>
      <c r="K6654" s="6"/>
    </row>
    <row r="6655" spans="1:11" ht="15" customHeight="1">
      <c r="A6655" s="5"/>
      <c r="B6655" s="5"/>
      <c r="C6655" s="5"/>
      <c r="D6655" s="5"/>
      <c r="G6655" s="6"/>
      <c r="J6655" s="6"/>
      <c r="K6655" s="6"/>
    </row>
    <row r="6656" spans="1:11" ht="15" customHeight="1">
      <c r="A6656" s="5"/>
      <c r="B6656" s="5"/>
      <c r="C6656" s="5"/>
      <c r="D6656" s="5"/>
      <c r="G6656" s="6"/>
      <c r="J6656" s="6"/>
      <c r="K6656" s="6"/>
    </row>
    <row r="6657" spans="1:11" ht="15" customHeight="1">
      <c r="A6657" s="5"/>
      <c r="B6657" s="5"/>
      <c r="C6657" s="5"/>
      <c r="D6657" s="5"/>
      <c r="G6657" s="6"/>
      <c r="J6657" s="6"/>
      <c r="K6657" s="6"/>
    </row>
    <row r="6658" spans="1:11" ht="15" customHeight="1">
      <c r="A6658" s="5"/>
      <c r="B6658" s="5"/>
      <c r="C6658" s="5"/>
      <c r="D6658" s="5"/>
      <c r="E6658" s="7"/>
      <c r="F6658" s="6"/>
      <c r="G6658" s="6"/>
      <c r="I6658" s="6"/>
      <c r="J6658" s="6"/>
      <c r="K6658" s="6"/>
    </row>
    <row r="6659" spans="1:11" ht="15" customHeight="1">
      <c r="A6659" s="5"/>
      <c r="B6659" s="5"/>
      <c r="C6659" s="5"/>
      <c r="D6659" s="5"/>
      <c r="G6659" s="6"/>
      <c r="J6659" s="6"/>
      <c r="K6659" s="6"/>
    </row>
    <row r="6660" spans="1:11" ht="15" customHeight="1">
      <c r="A6660" s="5"/>
      <c r="B6660" s="5"/>
      <c r="C6660" s="5"/>
      <c r="D6660" s="5"/>
      <c r="G6660" s="6"/>
      <c r="J6660" s="6"/>
      <c r="K6660" s="6"/>
    </row>
    <row r="6661" spans="1:11" ht="15" customHeight="1">
      <c r="A6661" s="5"/>
      <c r="B6661" s="5"/>
      <c r="C6661" s="5"/>
      <c r="D6661" s="5"/>
      <c r="G6661" s="6"/>
      <c r="J6661" s="6"/>
      <c r="K6661" s="6"/>
    </row>
    <row r="6662" spans="1:11" ht="15" customHeight="1">
      <c r="A6662" s="5"/>
      <c r="B6662" s="5"/>
      <c r="C6662" s="5"/>
      <c r="D6662" s="5"/>
      <c r="G6662" s="6"/>
      <c r="J6662" s="6"/>
      <c r="K6662" s="6"/>
    </row>
    <row r="6663" spans="1:11" ht="15" customHeight="1">
      <c r="A6663" s="5"/>
      <c r="B6663" s="5"/>
      <c r="C6663" s="5"/>
      <c r="D6663" s="5"/>
      <c r="G6663" s="6"/>
      <c r="J6663" s="6"/>
      <c r="K6663" s="6"/>
    </row>
    <row r="6664" spans="1:11" ht="15" customHeight="1">
      <c r="A6664" s="5"/>
      <c r="B6664" s="5"/>
      <c r="C6664" s="5"/>
      <c r="D6664" s="5"/>
      <c r="G6664" s="6"/>
      <c r="J6664" s="6"/>
      <c r="K6664" s="6"/>
    </row>
    <row r="6665" spans="1:11" ht="15" customHeight="1">
      <c r="A6665" s="5"/>
      <c r="B6665" s="5"/>
      <c r="C6665" s="5"/>
      <c r="D6665" s="5"/>
      <c r="E6665" s="7"/>
      <c r="F6665" s="6"/>
      <c r="G6665" s="6"/>
      <c r="I6665" s="6"/>
      <c r="J6665" s="6"/>
      <c r="K6665" s="6"/>
    </row>
    <row r="6666" spans="1:11" ht="15" customHeight="1">
      <c r="A6666" s="5"/>
      <c r="B6666" s="5"/>
      <c r="C6666" s="5"/>
      <c r="D6666" s="5"/>
      <c r="G6666" s="6"/>
      <c r="J6666" s="6"/>
      <c r="K6666" s="6"/>
    </row>
    <row r="6667" spans="1:11" ht="15" customHeight="1">
      <c r="A6667" s="5"/>
      <c r="B6667" s="5"/>
      <c r="C6667" s="5"/>
      <c r="D6667" s="5"/>
      <c r="G6667" s="6"/>
      <c r="J6667" s="6"/>
      <c r="K6667" s="6"/>
    </row>
    <row r="6668" spans="1:11" ht="15" customHeight="1">
      <c r="A6668" s="5"/>
      <c r="B6668" s="5"/>
      <c r="C6668" s="5"/>
      <c r="D6668" s="5"/>
      <c r="G6668" s="6"/>
      <c r="J6668" s="6"/>
      <c r="K6668" s="6"/>
    </row>
    <row r="6669" spans="1:11" ht="15" customHeight="1">
      <c r="A6669" s="5"/>
      <c r="B6669" s="5"/>
      <c r="C6669" s="5"/>
      <c r="D6669" s="5"/>
      <c r="G6669" s="6"/>
      <c r="J6669" s="6"/>
      <c r="K6669" s="6"/>
    </row>
    <row r="6670" spans="1:11" ht="15" customHeight="1">
      <c r="A6670" s="5"/>
      <c r="B6670" s="5"/>
      <c r="C6670" s="5"/>
      <c r="D6670" s="5"/>
      <c r="G6670" s="6"/>
      <c r="J6670" s="6"/>
      <c r="K6670" s="6"/>
    </row>
    <row r="6671" spans="1:11" ht="15" customHeight="1">
      <c r="A6671" s="5"/>
      <c r="B6671" s="5"/>
      <c r="C6671" s="5"/>
      <c r="D6671" s="5"/>
      <c r="G6671" s="6"/>
      <c r="J6671" s="6"/>
      <c r="K6671" s="6"/>
    </row>
    <row r="6672" spans="1:11" ht="15" customHeight="1">
      <c r="A6672" s="5"/>
      <c r="B6672" s="5"/>
      <c r="C6672" s="5"/>
      <c r="D6672" s="5"/>
      <c r="G6672" s="6"/>
      <c r="J6672" s="6"/>
      <c r="K6672" s="6"/>
    </row>
    <row r="6673" spans="1:11" ht="15" customHeight="1">
      <c r="A6673" s="5"/>
      <c r="B6673" s="5"/>
      <c r="C6673" s="5"/>
      <c r="D6673" s="5"/>
      <c r="G6673" s="6"/>
      <c r="J6673" s="6"/>
      <c r="K6673" s="6"/>
    </row>
    <row r="6674" spans="1:11" ht="15" customHeight="1">
      <c r="A6674" s="5"/>
      <c r="B6674" s="5"/>
      <c r="C6674" s="5"/>
      <c r="D6674" s="5"/>
      <c r="G6674" s="6"/>
      <c r="J6674" s="6"/>
      <c r="K6674" s="6"/>
    </row>
    <row r="6675" spans="1:11" ht="15" customHeight="1">
      <c r="A6675" s="5"/>
      <c r="B6675" s="5"/>
      <c r="C6675" s="5"/>
      <c r="D6675" s="5"/>
      <c r="G6675" s="6"/>
      <c r="J6675" s="6"/>
      <c r="K6675" s="6"/>
    </row>
    <row r="6676" spans="1:11" ht="15" customHeight="1">
      <c r="A6676" s="5"/>
      <c r="B6676" s="5"/>
      <c r="C6676" s="5"/>
      <c r="D6676" s="5"/>
      <c r="G6676" s="6"/>
      <c r="J6676" s="6"/>
      <c r="K6676" s="6"/>
    </row>
    <row r="6677" spans="1:11" ht="15" customHeight="1">
      <c r="A6677" s="5"/>
      <c r="B6677" s="5"/>
      <c r="C6677" s="5"/>
      <c r="D6677" s="5"/>
      <c r="G6677" s="6"/>
      <c r="J6677" s="6"/>
      <c r="K6677" s="6"/>
    </row>
    <row r="6678" spans="1:11" ht="15" customHeight="1">
      <c r="A6678" s="5"/>
      <c r="B6678" s="5"/>
      <c r="C6678" s="5"/>
      <c r="D6678" s="5"/>
      <c r="G6678" s="6"/>
      <c r="J6678" s="6"/>
      <c r="K6678" s="6"/>
    </row>
    <row r="6679" spans="1:11" ht="15" customHeight="1">
      <c r="A6679" s="5"/>
      <c r="B6679" s="5"/>
      <c r="C6679" s="5"/>
      <c r="D6679" s="5"/>
      <c r="G6679" s="6"/>
      <c r="J6679" s="6"/>
      <c r="K6679" s="6"/>
    </row>
    <row r="6680" spans="1:11" ht="15" customHeight="1">
      <c r="A6680" s="5"/>
      <c r="B6680" s="5"/>
      <c r="C6680" s="5"/>
      <c r="D6680" s="5"/>
      <c r="G6680" s="6"/>
      <c r="J6680" s="6"/>
      <c r="K6680" s="6"/>
    </row>
    <row r="6681" spans="1:11" ht="15" customHeight="1">
      <c r="A6681" s="5"/>
      <c r="B6681" s="5"/>
      <c r="C6681" s="5"/>
      <c r="D6681" s="5"/>
      <c r="G6681" s="6"/>
      <c r="J6681" s="6"/>
      <c r="K6681" s="6"/>
    </row>
    <row r="6682" spans="1:11" ht="15" customHeight="1">
      <c r="A6682" s="5"/>
      <c r="B6682" s="5"/>
      <c r="C6682" s="5"/>
      <c r="D6682" s="5"/>
      <c r="G6682" s="6"/>
      <c r="J6682" s="6"/>
      <c r="K6682" s="6"/>
    </row>
    <row r="6683" spans="1:11" ht="15" customHeight="1">
      <c r="A6683" s="5"/>
      <c r="B6683" s="5"/>
      <c r="C6683" s="5"/>
      <c r="D6683" s="5"/>
      <c r="G6683" s="6"/>
      <c r="J6683" s="6"/>
      <c r="K6683" s="6"/>
    </row>
    <row r="6684" spans="1:11" ht="15" customHeight="1">
      <c r="A6684" s="5"/>
      <c r="B6684" s="5"/>
      <c r="C6684" s="5"/>
      <c r="D6684" s="5"/>
      <c r="E6684" s="7"/>
      <c r="F6684" s="6"/>
      <c r="G6684" s="6"/>
      <c r="I6684" s="6"/>
      <c r="J6684" s="6"/>
      <c r="K6684" s="6"/>
    </row>
    <row r="6685" spans="1:11" ht="15" customHeight="1">
      <c r="A6685" s="5"/>
      <c r="B6685" s="5"/>
      <c r="C6685" s="5"/>
      <c r="D6685" s="5"/>
      <c r="G6685" s="6"/>
      <c r="J6685" s="6"/>
      <c r="K6685" s="6"/>
    </row>
    <row r="6686" spans="1:11" ht="15" customHeight="1">
      <c r="A6686" s="5"/>
      <c r="B6686" s="5"/>
      <c r="C6686" s="5"/>
      <c r="D6686" s="5"/>
      <c r="G6686" s="6"/>
      <c r="J6686" s="6"/>
      <c r="K6686" s="6"/>
    </row>
    <row r="6687" spans="1:11" ht="15" customHeight="1">
      <c r="A6687" s="5"/>
      <c r="B6687" s="5"/>
      <c r="C6687" s="5"/>
      <c r="D6687" s="5"/>
      <c r="G6687" s="6"/>
      <c r="J6687" s="6"/>
      <c r="K6687" s="6"/>
    </row>
    <row r="6688" spans="1:11" ht="15" customHeight="1">
      <c r="A6688" s="5"/>
      <c r="B6688" s="5"/>
      <c r="C6688" s="5"/>
      <c r="D6688" s="5"/>
      <c r="G6688" s="6"/>
      <c r="J6688" s="6"/>
      <c r="K6688" s="6"/>
    </row>
    <row r="6689" spans="1:11" ht="15" customHeight="1">
      <c r="A6689" s="5"/>
      <c r="B6689" s="5"/>
      <c r="C6689" s="5"/>
      <c r="D6689" s="5"/>
      <c r="G6689" s="6"/>
      <c r="J6689" s="6"/>
      <c r="K6689" s="6"/>
    </row>
    <row r="6690" spans="1:11" ht="15" customHeight="1">
      <c r="A6690" s="5"/>
      <c r="B6690" s="5"/>
      <c r="C6690" s="5"/>
      <c r="D6690" s="5"/>
      <c r="G6690" s="6"/>
      <c r="J6690" s="6"/>
      <c r="K6690" s="6"/>
    </row>
    <row r="6691" spans="1:11" ht="15" customHeight="1">
      <c r="A6691" s="5"/>
      <c r="B6691" s="5"/>
      <c r="C6691" s="5"/>
      <c r="D6691" s="5"/>
      <c r="G6691" s="6"/>
      <c r="J6691" s="6"/>
      <c r="K6691" s="6"/>
    </row>
    <row r="6692" spans="1:11" ht="15" customHeight="1">
      <c r="A6692" s="5"/>
      <c r="B6692" s="5"/>
      <c r="C6692" s="5"/>
      <c r="D6692" s="5"/>
      <c r="G6692" s="6"/>
      <c r="J6692" s="6"/>
      <c r="K6692" s="6"/>
    </row>
    <row r="6693" spans="1:11" ht="15" customHeight="1">
      <c r="A6693" s="5"/>
      <c r="B6693" s="5"/>
      <c r="C6693" s="5"/>
      <c r="D6693" s="5"/>
      <c r="G6693" s="6"/>
      <c r="J6693" s="6"/>
      <c r="K6693" s="6"/>
    </row>
    <row r="6694" spans="1:11" ht="15" customHeight="1">
      <c r="A6694" s="5"/>
      <c r="B6694" s="5"/>
      <c r="C6694" s="5"/>
      <c r="D6694" s="5"/>
      <c r="E6694" s="7"/>
      <c r="F6694" s="6"/>
      <c r="G6694" s="6"/>
      <c r="I6694" s="6"/>
      <c r="J6694" s="6"/>
      <c r="K6694" s="6"/>
    </row>
    <row r="6695" spans="1:11" ht="15" customHeight="1">
      <c r="A6695" s="5"/>
      <c r="B6695" s="5"/>
      <c r="C6695" s="5"/>
      <c r="D6695" s="5"/>
      <c r="G6695" s="6"/>
      <c r="J6695" s="6"/>
      <c r="K6695" s="6"/>
    </row>
    <row r="6696" spans="1:11" ht="15" customHeight="1">
      <c r="A6696" s="5"/>
      <c r="B6696" s="5"/>
      <c r="C6696" s="5"/>
      <c r="D6696" s="5"/>
      <c r="G6696" s="6"/>
      <c r="J6696" s="6"/>
      <c r="K6696" s="6"/>
    </row>
    <row r="6697" spans="1:11" ht="15" customHeight="1">
      <c r="A6697" s="5"/>
      <c r="B6697" s="5"/>
      <c r="C6697" s="5"/>
      <c r="D6697" s="5"/>
      <c r="G6697" s="6"/>
      <c r="J6697" s="6"/>
      <c r="K6697" s="6"/>
    </row>
    <row r="6698" spans="1:11" ht="15" customHeight="1">
      <c r="A6698" s="5"/>
      <c r="B6698" s="5"/>
      <c r="C6698" s="5"/>
      <c r="D6698" s="5"/>
      <c r="G6698" s="6"/>
      <c r="J6698" s="6"/>
      <c r="K6698" s="6"/>
    </row>
    <row r="6699" spans="1:11" ht="15" customHeight="1">
      <c r="A6699" s="5"/>
      <c r="B6699" s="5"/>
      <c r="C6699" s="5"/>
      <c r="D6699" s="5"/>
      <c r="G6699" s="6"/>
      <c r="J6699" s="6"/>
      <c r="K6699" s="6"/>
    </row>
    <row r="6700" spans="1:11" ht="15" customHeight="1">
      <c r="A6700" s="5"/>
      <c r="B6700" s="5"/>
      <c r="C6700" s="5"/>
      <c r="D6700" s="5"/>
      <c r="G6700" s="6"/>
      <c r="J6700" s="6"/>
      <c r="K6700" s="6"/>
    </row>
    <row r="6701" spans="1:11" ht="15" customHeight="1">
      <c r="A6701" s="5"/>
      <c r="B6701" s="5"/>
      <c r="C6701" s="5"/>
      <c r="D6701" s="5"/>
      <c r="G6701" s="6"/>
      <c r="J6701" s="6"/>
      <c r="K6701" s="6"/>
    </row>
    <row r="6702" spans="1:11" ht="15" customHeight="1">
      <c r="A6702" s="5"/>
      <c r="B6702" s="5"/>
      <c r="C6702" s="5"/>
      <c r="D6702" s="5"/>
      <c r="G6702" s="6"/>
      <c r="J6702" s="6"/>
      <c r="K6702" s="6"/>
    </row>
    <row r="6703" spans="1:11" ht="15" customHeight="1">
      <c r="A6703" s="5"/>
      <c r="B6703" s="5"/>
      <c r="C6703" s="5"/>
      <c r="D6703" s="5"/>
      <c r="G6703" s="6"/>
      <c r="J6703" s="6"/>
      <c r="K6703" s="6"/>
    </row>
    <row r="6704" spans="1:11" ht="15" customHeight="1">
      <c r="A6704" s="5"/>
      <c r="B6704" s="5"/>
      <c r="C6704" s="5"/>
      <c r="D6704" s="5"/>
      <c r="E6704" s="7"/>
      <c r="F6704" s="6"/>
      <c r="G6704" s="6"/>
      <c r="I6704" s="6"/>
      <c r="J6704" s="6"/>
      <c r="K6704" s="6"/>
    </row>
    <row r="6705" spans="1:11" ht="15" customHeight="1">
      <c r="A6705" s="5"/>
      <c r="B6705" s="5"/>
      <c r="C6705" s="5"/>
      <c r="D6705" s="5"/>
      <c r="G6705" s="6"/>
      <c r="J6705" s="6"/>
      <c r="K6705" s="6"/>
    </row>
    <row r="6706" spans="1:11" ht="15" customHeight="1">
      <c r="A6706" s="5"/>
      <c r="B6706" s="5"/>
      <c r="C6706" s="5"/>
      <c r="D6706" s="5"/>
      <c r="G6706" s="6"/>
      <c r="J6706" s="6"/>
      <c r="K6706" s="6"/>
    </row>
    <row r="6707" spans="1:11" ht="15" customHeight="1">
      <c r="A6707" s="5"/>
      <c r="B6707" s="5"/>
      <c r="C6707" s="5"/>
      <c r="D6707" s="5"/>
      <c r="G6707" s="6"/>
      <c r="J6707" s="6"/>
      <c r="K6707" s="6"/>
    </row>
    <row r="6708" spans="1:11" ht="15" customHeight="1">
      <c r="A6708" s="5"/>
      <c r="B6708" s="5"/>
      <c r="C6708" s="5"/>
      <c r="D6708" s="5"/>
      <c r="G6708" s="6"/>
      <c r="J6708" s="6"/>
      <c r="K6708" s="6"/>
    </row>
    <row r="6709" spans="1:11" ht="15" customHeight="1">
      <c r="A6709" s="5"/>
      <c r="B6709" s="5"/>
      <c r="C6709" s="5"/>
      <c r="D6709" s="5"/>
      <c r="G6709" s="6"/>
      <c r="J6709" s="6"/>
      <c r="K6709" s="6"/>
    </row>
    <row r="6710" spans="1:11" ht="15" customHeight="1">
      <c r="A6710" s="5"/>
      <c r="B6710" s="5"/>
      <c r="C6710" s="5"/>
      <c r="D6710" s="5"/>
      <c r="G6710" s="6"/>
      <c r="J6710" s="6"/>
      <c r="K6710" s="6"/>
    </row>
    <row r="6711" spans="1:11" ht="15" customHeight="1">
      <c r="A6711" s="5"/>
      <c r="B6711" s="5"/>
      <c r="C6711" s="5"/>
      <c r="D6711" s="5"/>
      <c r="E6711" s="7"/>
      <c r="F6711" s="6"/>
      <c r="G6711" s="6"/>
      <c r="I6711" s="6"/>
      <c r="J6711" s="6"/>
      <c r="K6711" s="6"/>
    </row>
    <row r="6712" spans="1:11" ht="15" customHeight="1">
      <c r="A6712" s="5"/>
      <c r="B6712" s="5"/>
      <c r="C6712" s="5"/>
      <c r="D6712" s="5"/>
      <c r="G6712" s="6"/>
      <c r="J6712" s="6"/>
      <c r="K6712" s="6"/>
    </row>
    <row r="6713" spans="1:11" ht="15" customHeight="1">
      <c r="A6713" s="5"/>
      <c r="B6713" s="5"/>
      <c r="C6713" s="5"/>
      <c r="D6713" s="5"/>
      <c r="G6713" s="6"/>
      <c r="J6713" s="6"/>
      <c r="K6713" s="6"/>
    </row>
    <row r="6714" spans="1:11" ht="15" customHeight="1">
      <c r="A6714" s="5"/>
      <c r="B6714" s="5"/>
      <c r="C6714" s="5"/>
      <c r="D6714" s="5"/>
      <c r="G6714" s="6"/>
      <c r="J6714" s="6"/>
      <c r="K6714" s="6"/>
    </row>
    <row r="6715" spans="1:11" ht="15" customHeight="1">
      <c r="A6715" s="5"/>
      <c r="B6715" s="5"/>
      <c r="C6715" s="5"/>
      <c r="D6715" s="5"/>
      <c r="G6715" s="6"/>
      <c r="J6715" s="6"/>
      <c r="K6715" s="6"/>
    </row>
    <row r="6716" spans="1:11" ht="15" customHeight="1">
      <c r="A6716" s="5"/>
      <c r="B6716" s="5"/>
      <c r="C6716" s="5"/>
      <c r="D6716" s="5"/>
      <c r="G6716" s="6"/>
      <c r="J6716" s="6"/>
      <c r="K6716" s="6"/>
    </row>
    <row r="6717" spans="1:11" ht="15" customHeight="1">
      <c r="A6717" s="5"/>
      <c r="B6717" s="5"/>
      <c r="C6717" s="5"/>
      <c r="D6717" s="5"/>
      <c r="G6717" s="6"/>
      <c r="J6717" s="6"/>
      <c r="K6717" s="6"/>
    </row>
    <row r="6718" spans="1:11" ht="15" customHeight="1">
      <c r="A6718" s="5"/>
      <c r="B6718" s="5"/>
      <c r="C6718" s="5"/>
      <c r="D6718" s="5"/>
      <c r="E6718" s="7"/>
      <c r="F6718" s="6"/>
      <c r="G6718" s="6"/>
      <c r="I6718" s="6"/>
      <c r="J6718" s="6"/>
      <c r="K6718" s="6"/>
    </row>
    <row r="6719" spans="1:11" ht="15" customHeight="1">
      <c r="A6719" s="5"/>
      <c r="B6719" s="5"/>
      <c r="C6719" s="5"/>
      <c r="D6719" s="5"/>
      <c r="G6719" s="6"/>
      <c r="J6719" s="6"/>
      <c r="K6719" s="6"/>
    </row>
    <row r="6720" spans="1:11" ht="15" customHeight="1">
      <c r="A6720" s="5"/>
      <c r="B6720" s="5"/>
      <c r="C6720" s="5"/>
      <c r="D6720" s="5"/>
      <c r="G6720" s="6"/>
      <c r="J6720" s="6"/>
      <c r="K6720" s="6"/>
    </row>
    <row r="6721" spans="1:11" ht="15" customHeight="1">
      <c r="A6721" s="5"/>
      <c r="B6721" s="5"/>
      <c r="C6721" s="5"/>
      <c r="D6721" s="5"/>
      <c r="G6721" s="6"/>
      <c r="J6721" s="6"/>
      <c r="K6721" s="6"/>
    </row>
    <row r="6722" spans="1:11" ht="15" customHeight="1">
      <c r="A6722" s="5"/>
      <c r="B6722" s="5"/>
      <c r="C6722" s="5"/>
      <c r="D6722" s="5"/>
      <c r="G6722" s="6"/>
      <c r="J6722" s="6"/>
      <c r="K6722" s="6"/>
    </row>
    <row r="6723" spans="1:11" ht="15" customHeight="1">
      <c r="A6723" s="5"/>
      <c r="B6723" s="5"/>
      <c r="C6723" s="5"/>
      <c r="D6723" s="5"/>
      <c r="G6723" s="6"/>
      <c r="J6723" s="6"/>
      <c r="K6723" s="6"/>
    </row>
    <row r="6724" spans="1:11" ht="15" customHeight="1">
      <c r="A6724" s="5"/>
      <c r="B6724" s="5"/>
      <c r="C6724" s="5"/>
      <c r="D6724" s="5"/>
      <c r="G6724" s="6"/>
      <c r="J6724" s="6"/>
      <c r="K6724" s="6"/>
    </row>
    <row r="6725" spans="1:11" ht="15" customHeight="1">
      <c r="A6725" s="5"/>
      <c r="B6725" s="5"/>
      <c r="C6725" s="5"/>
      <c r="D6725" s="5"/>
      <c r="E6725" s="7"/>
      <c r="F6725" s="6"/>
      <c r="G6725" s="6"/>
      <c r="I6725" s="6"/>
      <c r="J6725" s="6"/>
      <c r="K6725" s="6"/>
    </row>
    <row r="6726" spans="1:11" ht="15" customHeight="1">
      <c r="A6726" s="5"/>
      <c r="B6726" s="5"/>
      <c r="C6726" s="5"/>
      <c r="D6726" s="5"/>
      <c r="G6726" s="6"/>
      <c r="J6726" s="6"/>
      <c r="K6726" s="6"/>
    </row>
    <row r="6727" spans="1:11" ht="15" customHeight="1">
      <c r="A6727" s="5"/>
      <c r="B6727" s="5"/>
      <c r="C6727" s="5"/>
      <c r="D6727" s="5"/>
      <c r="G6727" s="6"/>
      <c r="J6727" s="6"/>
      <c r="K6727" s="6"/>
    </row>
    <row r="6728" spans="1:11" ht="15" customHeight="1">
      <c r="A6728" s="5"/>
      <c r="B6728" s="5"/>
      <c r="C6728" s="5"/>
      <c r="D6728" s="5"/>
      <c r="G6728" s="6"/>
      <c r="J6728" s="6"/>
      <c r="K6728" s="6"/>
    </row>
    <row r="6729" spans="1:11" ht="15" customHeight="1">
      <c r="A6729" s="5"/>
      <c r="B6729" s="5"/>
      <c r="C6729" s="5"/>
      <c r="D6729" s="5"/>
      <c r="G6729" s="6"/>
      <c r="J6729" s="6"/>
      <c r="K6729" s="6"/>
    </row>
    <row r="6730" spans="1:11" ht="15" customHeight="1">
      <c r="A6730" s="5"/>
      <c r="B6730" s="5"/>
      <c r="C6730" s="5"/>
      <c r="D6730" s="5"/>
      <c r="G6730" s="6"/>
      <c r="J6730" s="6"/>
      <c r="K6730" s="6"/>
    </row>
    <row r="6731" spans="1:11" ht="15" customHeight="1">
      <c r="A6731" s="5"/>
      <c r="B6731" s="5"/>
      <c r="C6731" s="5"/>
      <c r="D6731" s="5"/>
      <c r="G6731" s="6"/>
      <c r="J6731" s="6"/>
      <c r="K6731" s="6"/>
    </row>
    <row r="6732" spans="1:11" ht="15" customHeight="1">
      <c r="A6732" s="5"/>
      <c r="B6732" s="5"/>
      <c r="C6732" s="5"/>
      <c r="D6732" s="5"/>
      <c r="E6732" s="7"/>
      <c r="F6732" s="6"/>
      <c r="G6732" s="6"/>
      <c r="I6732" s="6"/>
      <c r="J6732" s="6"/>
      <c r="K6732" s="6"/>
    </row>
    <row r="6733" spans="1:11" ht="15" customHeight="1">
      <c r="A6733" s="5"/>
      <c r="B6733" s="5"/>
      <c r="C6733" s="5"/>
      <c r="D6733" s="5"/>
      <c r="G6733" s="6"/>
      <c r="J6733" s="6"/>
      <c r="K6733" s="6"/>
    </row>
    <row r="6734" spans="1:11" ht="15" customHeight="1">
      <c r="A6734" s="5"/>
      <c r="B6734" s="5"/>
      <c r="C6734" s="5"/>
      <c r="D6734" s="5"/>
      <c r="G6734" s="6"/>
      <c r="J6734" s="6"/>
      <c r="K6734" s="6"/>
    </row>
    <row r="6735" spans="1:11" ht="15" customHeight="1">
      <c r="A6735" s="5"/>
      <c r="B6735" s="5"/>
      <c r="C6735" s="5"/>
      <c r="D6735" s="5"/>
      <c r="G6735" s="6"/>
      <c r="J6735" s="6"/>
      <c r="K6735" s="6"/>
    </row>
    <row r="6736" spans="1:11" ht="15" customHeight="1">
      <c r="A6736" s="5"/>
      <c r="B6736" s="5"/>
      <c r="C6736" s="5"/>
      <c r="D6736" s="5"/>
      <c r="G6736" s="6"/>
      <c r="J6736" s="6"/>
      <c r="K6736" s="6"/>
    </row>
    <row r="6737" spans="1:11" ht="15" customHeight="1">
      <c r="A6737" s="5"/>
      <c r="B6737" s="5"/>
      <c r="C6737" s="5"/>
      <c r="D6737" s="5"/>
      <c r="G6737" s="6"/>
      <c r="J6737" s="6"/>
      <c r="K6737" s="6"/>
    </row>
    <row r="6738" spans="1:11" ht="15" customHeight="1">
      <c r="A6738" s="5"/>
      <c r="B6738" s="5"/>
      <c r="C6738" s="5"/>
      <c r="D6738" s="5"/>
      <c r="G6738" s="6"/>
      <c r="J6738" s="6"/>
      <c r="K6738" s="6"/>
    </row>
    <row r="6739" spans="1:11" ht="15" customHeight="1">
      <c r="A6739" s="5"/>
      <c r="B6739" s="5"/>
      <c r="C6739" s="5"/>
      <c r="D6739" s="5"/>
      <c r="G6739" s="6"/>
      <c r="J6739" s="6"/>
      <c r="K6739" s="6"/>
    </row>
    <row r="6740" spans="1:11" ht="15" customHeight="1">
      <c r="A6740" s="5"/>
      <c r="B6740" s="5"/>
      <c r="C6740" s="5"/>
      <c r="D6740" s="5"/>
      <c r="G6740" s="6"/>
      <c r="J6740" s="6"/>
      <c r="K6740" s="6"/>
    </row>
    <row r="6741" spans="1:11" ht="15" customHeight="1">
      <c r="A6741" s="5"/>
      <c r="B6741" s="5"/>
      <c r="C6741" s="5"/>
      <c r="D6741" s="5"/>
      <c r="G6741" s="6"/>
      <c r="J6741" s="6"/>
      <c r="K6741" s="6"/>
    </row>
    <row r="6742" spans="1:11" ht="15" customHeight="1">
      <c r="A6742" s="5"/>
      <c r="B6742" s="5"/>
      <c r="C6742" s="5"/>
      <c r="D6742" s="5"/>
      <c r="E6742" s="7"/>
      <c r="F6742" s="6"/>
      <c r="G6742" s="6"/>
      <c r="I6742" s="6"/>
      <c r="J6742" s="6"/>
      <c r="K6742" s="6"/>
    </row>
    <row r="6743" spans="1:11" ht="15" customHeight="1">
      <c r="A6743" s="5"/>
      <c r="B6743" s="5"/>
      <c r="C6743" s="5"/>
      <c r="D6743" s="5"/>
      <c r="G6743" s="6"/>
      <c r="J6743" s="6"/>
      <c r="K6743" s="6"/>
    </row>
    <row r="6744" spans="1:11" ht="15" customHeight="1">
      <c r="A6744" s="5"/>
      <c r="B6744" s="5"/>
      <c r="C6744" s="5"/>
      <c r="D6744" s="5"/>
      <c r="G6744" s="6"/>
      <c r="J6744" s="6"/>
      <c r="K6744" s="6"/>
    </row>
    <row r="6745" spans="1:11" ht="15" customHeight="1">
      <c r="A6745" s="5"/>
      <c r="B6745" s="5"/>
      <c r="C6745" s="5"/>
      <c r="D6745" s="5"/>
      <c r="G6745" s="6"/>
      <c r="J6745" s="6"/>
      <c r="K6745" s="6"/>
    </row>
    <row r="6746" spans="1:11" ht="15" customHeight="1">
      <c r="A6746" s="5"/>
      <c r="B6746" s="5"/>
      <c r="C6746" s="5"/>
      <c r="D6746" s="5"/>
      <c r="G6746" s="6"/>
      <c r="J6746" s="6"/>
      <c r="K6746" s="6"/>
    </row>
    <row r="6747" spans="1:11" ht="15" customHeight="1">
      <c r="A6747" s="5"/>
      <c r="B6747" s="5"/>
      <c r="C6747" s="5"/>
      <c r="D6747" s="5"/>
      <c r="G6747" s="6"/>
      <c r="J6747" s="6"/>
      <c r="K6747" s="6"/>
    </row>
    <row r="6748" spans="1:11" ht="15" customHeight="1">
      <c r="A6748" s="5"/>
      <c r="B6748" s="5"/>
      <c r="C6748" s="5"/>
      <c r="D6748" s="5"/>
      <c r="G6748" s="6"/>
      <c r="J6748" s="6"/>
      <c r="K6748" s="6"/>
    </row>
    <row r="6749" spans="1:11" ht="15" customHeight="1">
      <c r="A6749" s="5"/>
      <c r="B6749" s="5"/>
      <c r="C6749" s="5"/>
      <c r="D6749" s="5"/>
      <c r="G6749" s="6"/>
      <c r="J6749" s="6"/>
      <c r="K6749" s="6"/>
    </row>
    <row r="6750" spans="1:11" ht="15" customHeight="1">
      <c r="A6750" s="5"/>
      <c r="B6750" s="5"/>
      <c r="C6750" s="5"/>
      <c r="D6750" s="5"/>
      <c r="G6750" s="6"/>
      <c r="J6750" s="6"/>
      <c r="K6750" s="6"/>
    </row>
    <row r="6751" spans="1:11" ht="15" customHeight="1">
      <c r="A6751" s="5"/>
      <c r="B6751" s="5"/>
      <c r="C6751" s="5"/>
      <c r="D6751" s="5"/>
      <c r="G6751" s="6"/>
      <c r="J6751" s="6"/>
      <c r="K6751" s="6"/>
    </row>
    <row r="6752" spans="1:11" ht="15" customHeight="1">
      <c r="A6752" s="5"/>
      <c r="B6752" s="5"/>
      <c r="C6752" s="5"/>
      <c r="D6752" s="5"/>
      <c r="G6752" s="6"/>
      <c r="J6752" s="6"/>
      <c r="K6752" s="6"/>
    </row>
    <row r="6753" spans="1:11" ht="15" customHeight="1">
      <c r="A6753" s="5"/>
      <c r="B6753" s="5"/>
      <c r="C6753" s="5"/>
      <c r="D6753" s="5"/>
      <c r="G6753" s="6"/>
      <c r="J6753" s="6"/>
      <c r="K6753" s="6"/>
    </row>
    <row r="6754" spans="1:11" ht="15" customHeight="1">
      <c r="A6754" s="5"/>
      <c r="B6754" s="5"/>
      <c r="C6754" s="5"/>
      <c r="D6754" s="5"/>
      <c r="G6754" s="6"/>
      <c r="J6754" s="6"/>
      <c r="K6754" s="6"/>
    </row>
    <row r="6755" spans="1:11" ht="15" customHeight="1">
      <c r="A6755" s="5"/>
      <c r="B6755" s="5"/>
      <c r="C6755" s="5"/>
      <c r="D6755" s="5"/>
      <c r="E6755" s="7"/>
      <c r="F6755" s="6"/>
      <c r="G6755" s="6"/>
      <c r="I6755" s="6"/>
      <c r="J6755" s="6"/>
      <c r="K6755" s="6"/>
    </row>
    <row r="6756" spans="1:11" ht="15" customHeight="1">
      <c r="A6756" s="5"/>
      <c r="B6756" s="5"/>
      <c r="C6756" s="5"/>
      <c r="D6756" s="5"/>
      <c r="G6756" s="6"/>
      <c r="J6756" s="6"/>
      <c r="K6756" s="6"/>
    </row>
    <row r="6757" spans="1:11" ht="15" customHeight="1">
      <c r="A6757" s="5"/>
      <c r="B6757" s="5"/>
      <c r="C6757" s="5"/>
      <c r="D6757" s="5"/>
      <c r="G6757" s="6"/>
      <c r="J6757" s="6"/>
      <c r="K6757" s="6"/>
    </row>
    <row r="6758" spans="1:11" ht="15" customHeight="1">
      <c r="A6758" s="5"/>
      <c r="B6758" s="5"/>
      <c r="C6758" s="5"/>
      <c r="D6758" s="5"/>
      <c r="G6758" s="6"/>
      <c r="J6758" s="6"/>
      <c r="K6758" s="6"/>
    </row>
    <row r="6759" spans="1:11" ht="15" customHeight="1">
      <c r="A6759" s="5"/>
      <c r="B6759" s="5"/>
      <c r="C6759" s="5"/>
      <c r="D6759" s="5"/>
      <c r="G6759" s="6"/>
      <c r="J6759" s="6"/>
      <c r="K6759" s="6"/>
    </row>
    <row r="6760" spans="1:11" ht="15" customHeight="1">
      <c r="A6760" s="5"/>
      <c r="B6760" s="5"/>
      <c r="C6760" s="5"/>
      <c r="D6760" s="5"/>
      <c r="G6760" s="6"/>
      <c r="J6760" s="6"/>
      <c r="K6760" s="6"/>
    </row>
    <row r="6761" spans="1:11" ht="15" customHeight="1">
      <c r="A6761" s="5"/>
      <c r="B6761" s="5"/>
      <c r="C6761" s="5"/>
      <c r="D6761" s="5"/>
      <c r="G6761" s="6"/>
      <c r="J6761" s="6"/>
      <c r="K6761" s="6"/>
    </row>
    <row r="6762" spans="1:11" ht="15" customHeight="1">
      <c r="A6762" s="5"/>
      <c r="B6762" s="5"/>
      <c r="C6762" s="5"/>
      <c r="D6762" s="5"/>
      <c r="G6762" s="6"/>
      <c r="J6762" s="6"/>
      <c r="K6762" s="6"/>
    </row>
    <row r="6763" spans="1:11" ht="15" customHeight="1">
      <c r="A6763" s="5"/>
      <c r="B6763" s="5"/>
      <c r="C6763" s="5"/>
      <c r="D6763" s="5"/>
      <c r="G6763" s="6"/>
      <c r="J6763" s="6"/>
      <c r="K6763" s="6"/>
    </row>
    <row r="6764" spans="1:11" ht="15" customHeight="1">
      <c r="A6764" s="5"/>
      <c r="B6764" s="5"/>
      <c r="C6764" s="5"/>
      <c r="D6764" s="5"/>
      <c r="G6764" s="6"/>
      <c r="J6764" s="6"/>
      <c r="K6764" s="6"/>
    </row>
    <row r="6765" spans="1:11" ht="15" customHeight="1">
      <c r="A6765" s="5"/>
      <c r="B6765" s="5"/>
      <c r="C6765" s="5"/>
      <c r="D6765" s="5"/>
      <c r="E6765" s="7"/>
      <c r="F6765" s="6"/>
      <c r="G6765" s="6"/>
      <c r="I6765" s="6"/>
      <c r="J6765" s="6"/>
      <c r="K6765" s="6"/>
    </row>
    <row r="6766" spans="1:11" ht="15" customHeight="1">
      <c r="A6766" s="5"/>
      <c r="B6766" s="5"/>
      <c r="C6766" s="5"/>
      <c r="D6766" s="5"/>
      <c r="G6766" s="6"/>
      <c r="J6766" s="6"/>
      <c r="K6766" s="6"/>
    </row>
    <row r="6767" spans="1:11" ht="15" customHeight="1">
      <c r="A6767" s="5"/>
      <c r="B6767" s="5"/>
      <c r="C6767" s="5"/>
      <c r="D6767" s="5"/>
      <c r="G6767" s="6"/>
      <c r="J6767" s="6"/>
      <c r="K6767" s="6"/>
    </row>
    <row r="6768" spans="1:11" ht="15" customHeight="1">
      <c r="A6768" s="5"/>
      <c r="B6768" s="5"/>
      <c r="C6768" s="5"/>
      <c r="D6768" s="5"/>
      <c r="G6768" s="6"/>
      <c r="J6768" s="6"/>
      <c r="K6768" s="6"/>
    </row>
    <row r="6769" spans="1:11" ht="15" customHeight="1">
      <c r="A6769" s="5"/>
      <c r="B6769" s="5"/>
      <c r="C6769" s="5"/>
      <c r="D6769" s="5"/>
      <c r="G6769" s="6"/>
      <c r="J6769" s="6"/>
      <c r="K6769" s="6"/>
    </row>
    <row r="6770" spans="1:11" ht="15" customHeight="1">
      <c r="A6770" s="5"/>
      <c r="B6770" s="5"/>
      <c r="C6770" s="5"/>
      <c r="D6770" s="5"/>
      <c r="G6770" s="6"/>
      <c r="J6770" s="6"/>
      <c r="K6770" s="6"/>
    </row>
    <row r="6771" spans="1:11" ht="15" customHeight="1">
      <c r="A6771" s="5"/>
      <c r="B6771" s="5"/>
      <c r="C6771" s="5"/>
      <c r="D6771" s="5"/>
      <c r="G6771" s="6"/>
      <c r="J6771" s="6"/>
      <c r="K6771" s="6"/>
    </row>
    <row r="6772" spans="1:11" ht="15" customHeight="1">
      <c r="A6772" s="5"/>
      <c r="B6772" s="5"/>
      <c r="C6772" s="5"/>
      <c r="D6772" s="5"/>
      <c r="G6772" s="6"/>
      <c r="J6772" s="6"/>
      <c r="K6772" s="6"/>
    </row>
    <row r="6773" spans="1:11" ht="15" customHeight="1">
      <c r="A6773" s="5"/>
      <c r="B6773" s="5"/>
      <c r="C6773" s="5"/>
      <c r="D6773" s="5"/>
      <c r="G6773" s="6"/>
      <c r="J6773" s="6"/>
      <c r="K6773" s="6"/>
    </row>
    <row r="6774" spans="1:11" ht="15" customHeight="1">
      <c r="A6774" s="5"/>
      <c r="B6774" s="5"/>
      <c r="C6774" s="5"/>
      <c r="D6774" s="5"/>
      <c r="G6774" s="6"/>
      <c r="J6774" s="6"/>
      <c r="K6774" s="6"/>
    </row>
    <row r="6775" spans="1:11" ht="15" customHeight="1">
      <c r="A6775" s="5"/>
      <c r="B6775" s="5"/>
      <c r="C6775" s="5"/>
      <c r="D6775" s="5"/>
      <c r="E6775" s="7"/>
      <c r="F6775" s="6"/>
      <c r="G6775" s="6"/>
      <c r="I6775" s="6"/>
      <c r="J6775" s="6"/>
      <c r="K6775" s="6"/>
    </row>
    <row r="6776" spans="1:11" ht="15" customHeight="1">
      <c r="A6776" s="5"/>
      <c r="B6776" s="5"/>
      <c r="C6776" s="5"/>
      <c r="D6776" s="5"/>
      <c r="G6776" s="6"/>
      <c r="J6776" s="6"/>
      <c r="K6776" s="6"/>
    </row>
    <row r="6777" spans="1:11" ht="15" customHeight="1">
      <c r="A6777" s="5"/>
      <c r="B6777" s="5"/>
      <c r="C6777" s="5"/>
      <c r="D6777" s="5"/>
      <c r="G6777" s="6"/>
      <c r="J6777" s="6"/>
      <c r="K6777" s="6"/>
    </row>
    <row r="6778" spans="1:11" ht="15" customHeight="1">
      <c r="A6778" s="5"/>
      <c r="B6778" s="5"/>
      <c r="C6778" s="5"/>
      <c r="D6778" s="5"/>
      <c r="G6778" s="6"/>
      <c r="J6778" s="6"/>
      <c r="K6778" s="6"/>
    </row>
    <row r="6779" spans="1:11" ht="15" customHeight="1">
      <c r="A6779" s="5"/>
      <c r="B6779" s="5"/>
      <c r="C6779" s="5"/>
      <c r="D6779" s="5"/>
      <c r="G6779" s="6"/>
      <c r="J6779" s="6"/>
      <c r="K6779" s="6"/>
    </row>
    <row r="6780" spans="1:11" ht="15" customHeight="1">
      <c r="A6780" s="5"/>
      <c r="B6780" s="5"/>
      <c r="C6780" s="5"/>
      <c r="D6780" s="5"/>
      <c r="G6780" s="6"/>
      <c r="J6780" s="6"/>
      <c r="K6780" s="6"/>
    </row>
    <row r="6781" spans="1:11" ht="15" customHeight="1">
      <c r="A6781" s="5"/>
      <c r="B6781" s="5"/>
      <c r="C6781" s="5"/>
      <c r="D6781" s="5"/>
      <c r="G6781" s="6"/>
      <c r="J6781" s="6"/>
      <c r="K6781" s="6"/>
    </row>
    <row r="6782" spans="1:11" ht="15" customHeight="1">
      <c r="A6782" s="5"/>
      <c r="B6782" s="5"/>
      <c r="C6782" s="5"/>
      <c r="D6782" s="5"/>
      <c r="G6782" s="6"/>
      <c r="J6782" s="6"/>
      <c r="K6782" s="6"/>
    </row>
    <row r="6783" spans="1:11" ht="15" customHeight="1">
      <c r="A6783" s="5"/>
      <c r="B6783" s="5"/>
      <c r="C6783" s="5"/>
      <c r="D6783" s="5"/>
      <c r="G6783" s="6"/>
      <c r="J6783" s="6"/>
      <c r="K6783" s="6"/>
    </row>
    <row r="6784" spans="1:11" ht="15" customHeight="1">
      <c r="A6784" s="5"/>
      <c r="B6784" s="5"/>
      <c r="C6784" s="5"/>
      <c r="D6784" s="5"/>
      <c r="G6784" s="6"/>
      <c r="J6784" s="6"/>
      <c r="K6784" s="6"/>
    </row>
    <row r="6785" spans="1:11" ht="15" customHeight="1">
      <c r="A6785" s="5"/>
      <c r="B6785" s="5"/>
      <c r="C6785" s="5"/>
      <c r="D6785" s="5"/>
      <c r="G6785" s="6"/>
      <c r="J6785" s="6"/>
      <c r="K6785" s="6"/>
    </row>
    <row r="6786" spans="1:11" ht="15" customHeight="1">
      <c r="A6786" s="5"/>
      <c r="B6786" s="5"/>
      <c r="C6786" s="5"/>
      <c r="D6786" s="5"/>
      <c r="G6786" s="6"/>
      <c r="J6786" s="6"/>
      <c r="K6786" s="6"/>
    </row>
    <row r="6787" spans="1:11" ht="15" customHeight="1">
      <c r="A6787" s="5"/>
      <c r="B6787" s="5"/>
      <c r="C6787" s="5"/>
      <c r="D6787" s="5"/>
      <c r="G6787" s="6"/>
      <c r="J6787" s="6"/>
      <c r="K6787" s="6"/>
    </row>
    <row r="6788" spans="1:11" ht="15" customHeight="1">
      <c r="A6788" s="5"/>
      <c r="B6788" s="5"/>
      <c r="C6788" s="5"/>
      <c r="D6788" s="5"/>
      <c r="G6788" s="6"/>
      <c r="J6788" s="6"/>
      <c r="K6788" s="6"/>
    </row>
    <row r="6789" spans="1:11" ht="15" customHeight="1">
      <c r="A6789" s="5"/>
      <c r="B6789" s="5"/>
      <c r="C6789" s="5"/>
      <c r="D6789" s="5"/>
      <c r="G6789" s="6"/>
      <c r="J6789" s="6"/>
      <c r="K6789" s="6"/>
    </row>
    <row r="6790" spans="1:11" ht="15" customHeight="1">
      <c r="A6790" s="5"/>
      <c r="B6790" s="5"/>
      <c r="C6790" s="5"/>
      <c r="D6790" s="5"/>
      <c r="G6790" s="6"/>
      <c r="J6790" s="6"/>
      <c r="K6790" s="6"/>
    </row>
    <row r="6791" spans="1:11" ht="15" customHeight="1">
      <c r="A6791" s="5"/>
      <c r="B6791" s="5"/>
      <c r="C6791" s="5"/>
      <c r="D6791" s="5"/>
      <c r="E6791" s="7"/>
      <c r="F6791" s="6"/>
      <c r="G6791" s="6"/>
      <c r="I6791" s="6"/>
      <c r="J6791" s="6"/>
      <c r="K6791" s="6"/>
    </row>
    <row r="6792" spans="1:11" ht="15" customHeight="1">
      <c r="A6792" s="5"/>
      <c r="B6792" s="5"/>
      <c r="C6792" s="5"/>
      <c r="D6792" s="5"/>
      <c r="G6792" s="6"/>
      <c r="J6792" s="6"/>
      <c r="K6792" s="6"/>
    </row>
    <row r="6793" spans="1:11" ht="15" customHeight="1">
      <c r="A6793" s="5"/>
      <c r="B6793" s="5"/>
      <c r="C6793" s="5"/>
      <c r="D6793" s="5"/>
      <c r="G6793" s="6"/>
      <c r="J6793" s="6"/>
      <c r="K6793" s="6"/>
    </row>
    <row r="6794" spans="1:11" ht="15" customHeight="1">
      <c r="A6794" s="5"/>
      <c r="B6794" s="5"/>
      <c r="C6794" s="5"/>
      <c r="D6794" s="5"/>
      <c r="G6794" s="6"/>
      <c r="J6794" s="6"/>
      <c r="K6794" s="6"/>
    </row>
    <row r="6795" spans="1:11" ht="15" customHeight="1">
      <c r="A6795" s="5"/>
      <c r="B6795" s="5"/>
      <c r="C6795" s="5"/>
      <c r="D6795" s="5"/>
      <c r="G6795" s="6"/>
      <c r="J6795" s="6"/>
      <c r="K6795" s="6"/>
    </row>
    <row r="6796" spans="1:11" ht="15" customHeight="1">
      <c r="A6796" s="5"/>
      <c r="B6796" s="5"/>
      <c r="C6796" s="5"/>
      <c r="D6796" s="5"/>
      <c r="G6796" s="6"/>
      <c r="J6796" s="6"/>
      <c r="K6796" s="6"/>
    </row>
    <row r="6797" spans="1:11" ht="15" customHeight="1">
      <c r="A6797" s="5"/>
      <c r="B6797" s="5"/>
      <c r="C6797" s="5"/>
      <c r="D6797" s="5"/>
      <c r="G6797" s="6"/>
      <c r="J6797" s="6"/>
      <c r="K6797" s="6"/>
    </row>
    <row r="6798" spans="1:11" ht="15" customHeight="1">
      <c r="A6798" s="5"/>
      <c r="B6798" s="5"/>
      <c r="C6798" s="5"/>
      <c r="D6798" s="5"/>
      <c r="E6798" s="7"/>
      <c r="F6798" s="6"/>
      <c r="G6798" s="6"/>
      <c r="I6798" s="6"/>
      <c r="J6798" s="6"/>
      <c r="K6798" s="6"/>
    </row>
    <row r="6799" spans="1:11" ht="15" customHeight="1">
      <c r="A6799" s="5"/>
      <c r="B6799" s="5"/>
      <c r="C6799" s="5"/>
      <c r="D6799" s="5"/>
      <c r="G6799" s="6"/>
      <c r="J6799" s="6"/>
      <c r="K6799" s="6"/>
    </row>
    <row r="6800" spans="1:11" ht="15" customHeight="1">
      <c r="A6800" s="5"/>
      <c r="B6800" s="5"/>
      <c r="C6800" s="5"/>
      <c r="D6800" s="5"/>
      <c r="G6800" s="6"/>
      <c r="J6800" s="6"/>
      <c r="K6800" s="6"/>
    </row>
    <row r="6801" spans="1:11" ht="15" customHeight="1">
      <c r="A6801" s="5"/>
      <c r="B6801" s="5"/>
      <c r="C6801" s="5"/>
      <c r="D6801" s="5"/>
      <c r="G6801" s="6"/>
      <c r="J6801" s="6"/>
      <c r="K6801" s="6"/>
    </row>
    <row r="6802" spans="1:11" ht="15" customHeight="1">
      <c r="A6802" s="5"/>
      <c r="B6802" s="5"/>
      <c r="C6802" s="5"/>
      <c r="D6802" s="5"/>
      <c r="G6802" s="6"/>
      <c r="J6802" s="6"/>
      <c r="K6802" s="6"/>
    </row>
    <row r="6803" spans="1:11" ht="15" customHeight="1">
      <c r="A6803" s="5"/>
      <c r="B6803" s="5"/>
      <c r="C6803" s="5"/>
      <c r="D6803" s="5"/>
      <c r="G6803" s="6"/>
      <c r="J6803" s="6"/>
      <c r="K6803" s="6"/>
    </row>
    <row r="6804" spans="1:11" ht="15" customHeight="1">
      <c r="A6804" s="5"/>
      <c r="B6804" s="5"/>
      <c r="C6804" s="5"/>
      <c r="D6804" s="5"/>
      <c r="G6804" s="6"/>
      <c r="J6804" s="6"/>
      <c r="K6804" s="6"/>
    </row>
    <row r="6805" spans="1:11" ht="15" customHeight="1">
      <c r="A6805" s="5"/>
      <c r="B6805" s="5"/>
      <c r="C6805" s="5"/>
      <c r="D6805" s="5"/>
      <c r="E6805" s="7"/>
      <c r="F6805" s="6"/>
      <c r="G6805" s="6"/>
      <c r="I6805" s="6"/>
      <c r="J6805" s="6"/>
      <c r="K6805" s="6"/>
    </row>
    <row r="6806" spans="1:11" ht="15" customHeight="1">
      <c r="A6806" s="5"/>
      <c r="B6806" s="5"/>
      <c r="C6806" s="5"/>
      <c r="D6806" s="5"/>
      <c r="G6806" s="6"/>
      <c r="J6806" s="6"/>
      <c r="K6806" s="6"/>
    </row>
    <row r="6807" spans="1:11" ht="15" customHeight="1">
      <c r="A6807" s="5"/>
      <c r="B6807" s="5"/>
      <c r="C6807" s="5"/>
      <c r="D6807" s="5"/>
      <c r="G6807" s="6"/>
      <c r="J6807" s="6"/>
      <c r="K6807" s="6"/>
    </row>
    <row r="6808" spans="1:11" ht="15" customHeight="1">
      <c r="A6808" s="5"/>
      <c r="B6808" s="5"/>
      <c r="C6808" s="5"/>
      <c r="D6808" s="5"/>
      <c r="G6808" s="6"/>
      <c r="J6808" s="6"/>
      <c r="K6808" s="6"/>
    </row>
    <row r="6809" spans="1:11" ht="15" customHeight="1">
      <c r="A6809" s="5"/>
      <c r="B6809" s="5"/>
      <c r="C6809" s="5"/>
      <c r="D6809" s="5"/>
      <c r="G6809" s="6"/>
      <c r="J6809" s="6"/>
      <c r="K6809" s="6"/>
    </row>
    <row r="6810" spans="1:11" ht="15" customHeight="1">
      <c r="A6810" s="5"/>
      <c r="B6810" s="5"/>
      <c r="C6810" s="5"/>
      <c r="D6810" s="5"/>
      <c r="G6810" s="6"/>
      <c r="J6810" s="6"/>
      <c r="K6810" s="6"/>
    </row>
    <row r="6811" spans="1:11" ht="15" customHeight="1">
      <c r="A6811" s="5"/>
      <c r="B6811" s="5"/>
      <c r="C6811" s="5"/>
      <c r="D6811" s="5"/>
      <c r="G6811" s="6"/>
      <c r="J6811" s="6"/>
      <c r="K6811" s="6"/>
    </row>
    <row r="6812" spans="1:11" ht="15" customHeight="1">
      <c r="A6812" s="5"/>
      <c r="B6812" s="5"/>
      <c r="C6812" s="5"/>
      <c r="D6812" s="5"/>
      <c r="E6812" s="7"/>
      <c r="F6812" s="6"/>
      <c r="G6812" s="6"/>
      <c r="I6812" s="6"/>
      <c r="J6812" s="6"/>
      <c r="K6812" s="6"/>
    </row>
    <row r="6813" spans="1:11" ht="15" customHeight="1">
      <c r="A6813" s="5"/>
      <c r="B6813" s="5"/>
      <c r="C6813" s="5"/>
      <c r="D6813" s="5"/>
      <c r="G6813" s="6"/>
      <c r="J6813" s="6"/>
      <c r="K6813" s="6"/>
    </row>
    <row r="6814" spans="1:11" ht="15" customHeight="1">
      <c r="A6814" s="5"/>
      <c r="B6814" s="5"/>
      <c r="C6814" s="5"/>
      <c r="D6814" s="5"/>
      <c r="G6814" s="6"/>
      <c r="J6814" s="6"/>
      <c r="K6814" s="6"/>
    </row>
    <row r="6815" spans="1:11" ht="15" customHeight="1">
      <c r="A6815" s="5"/>
      <c r="B6815" s="5"/>
      <c r="C6815" s="5"/>
      <c r="D6815" s="5"/>
      <c r="G6815" s="6"/>
      <c r="J6815" s="6"/>
      <c r="K6815" s="6"/>
    </row>
    <row r="6816" spans="1:11" ht="15" customHeight="1">
      <c r="A6816" s="5"/>
      <c r="B6816" s="5"/>
      <c r="C6816" s="5"/>
      <c r="D6816" s="5"/>
      <c r="G6816" s="6"/>
      <c r="J6816" s="6"/>
      <c r="K6816" s="6"/>
    </row>
    <row r="6817" spans="1:11" ht="15" customHeight="1">
      <c r="A6817" s="5"/>
      <c r="B6817" s="5"/>
      <c r="C6817" s="5"/>
      <c r="D6817" s="5"/>
      <c r="G6817" s="6"/>
      <c r="J6817" s="6"/>
      <c r="K6817" s="6"/>
    </row>
    <row r="6818" spans="1:11" ht="15" customHeight="1">
      <c r="A6818" s="5"/>
      <c r="B6818" s="5"/>
      <c r="C6818" s="5"/>
      <c r="D6818" s="5"/>
      <c r="G6818" s="6"/>
      <c r="J6818" s="6"/>
      <c r="K6818" s="6"/>
    </row>
    <row r="6819" spans="1:11" ht="15" customHeight="1">
      <c r="A6819" s="5"/>
      <c r="B6819" s="5"/>
      <c r="C6819" s="5"/>
      <c r="D6819" s="5"/>
      <c r="G6819" s="6"/>
      <c r="J6819" s="6"/>
      <c r="K6819" s="6"/>
    </row>
    <row r="6820" spans="1:11" ht="15" customHeight="1">
      <c r="A6820" s="5"/>
      <c r="B6820" s="5"/>
      <c r="C6820" s="5"/>
      <c r="D6820" s="5"/>
      <c r="G6820" s="6"/>
      <c r="J6820" s="6"/>
      <c r="K6820" s="6"/>
    </row>
    <row r="6821" spans="1:11" ht="15" customHeight="1">
      <c r="A6821" s="5"/>
      <c r="B6821" s="5"/>
      <c r="C6821" s="5"/>
      <c r="D6821" s="5"/>
      <c r="G6821" s="6"/>
      <c r="J6821" s="6"/>
      <c r="K6821" s="6"/>
    </row>
    <row r="6822" spans="1:11" ht="15" customHeight="1">
      <c r="A6822" s="5"/>
      <c r="B6822" s="5"/>
      <c r="C6822" s="5"/>
      <c r="D6822" s="5"/>
      <c r="G6822" s="6"/>
      <c r="J6822" s="6"/>
      <c r="K6822" s="6"/>
    </row>
    <row r="6823" spans="1:11" ht="15" customHeight="1">
      <c r="A6823" s="5"/>
      <c r="B6823" s="5"/>
      <c r="C6823" s="5"/>
      <c r="D6823" s="5"/>
      <c r="G6823" s="6"/>
      <c r="J6823" s="6"/>
      <c r="K6823" s="6"/>
    </row>
    <row r="6824" spans="1:11" ht="15" customHeight="1">
      <c r="A6824" s="5"/>
      <c r="B6824" s="5"/>
      <c r="C6824" s="5"/>
      <c r="D6824" s="5"/>
      <c r="G6824" s="6"/>
      <c r="J6824" s="6"/>
      <c r="K6824" s="6"/>
    </row>
    <row r="6825" spans="1:11" ht="15" customHeight="1">
      <c r="A6825" s="5"/>
      <c r="B6825" s="5"/>
      <c r="C6825" s="5"/>
      <c r="D6825" s="5"/>
      <c r="E6825" s="7"/>
      <c r="F6825" s="6"/>
      <c r="G6825" s="6"/>
      <c r="I6825" s="6"/>
      <c r="J6825" s="6"/>
      <c r="K6825" s="6"/>
    </row>
    <row r="6826" spans="1:11" ht="15" customHeight="1">
      <c r="A6826" s="5"/>
      <c r="B6826" s="5"/>
      <c r="C6826" s="5"/>
      <c r="D6826" s="5"/>
      <c r="G6826" s="6"/>
      <c r="J6826" s="6"/>
      <c r="K6826" s="6"/>
    </row>
    <row r="6827" spans="1:11" ht="15" customHeight="1">
      <c r="A6827" s="5"/>
      <c r="B6827" s="5"/>
      <c r="C6827" s="5"/>
      <c r="D6827" s="5"/>
      <c r="G6827" s="6"/>
      <c r="J6827" s="6"/>
      <c r="K6827" s="6"/>
    </row>
    <row r="6828" spans="1:11" ht="15" customHeight="1">
      <c r="A6828" s="5"/>
      <c r="B6828" s="5"/>
      <c r="C6828" s="5"/>
      <c r="D6828" s="5"/>
      <c r="G6828" s="6"/>
      <c r="J6828" s="6"/>
      <c r="K6828" s="6"/>
    </row>
    <row r="6829" spans="1:11" ht="15" customHeight="1">
      <c r="A6829" s="5"/>
      <c r="B6829" s="5"/>
      <c r="C6829" s="5"/>
      <c r="D6829" s="5"/>
      <c r="G6829" s="6"/>
      <c r="J6829" s="6"/>
      <c r="K6829" s="6"/>
    </row>
    <row r="6830" spans="1:11" ht="15" customHeight="1">
      <c r="A6830" s="5"/>
      <c r="B6830" s="5"/>
      <c r="C6830" s="5"/>
      <c r="D6830" s="5"/>
      <c r="G6830" s="6"/>
      <c r="J6830" s="6"/>
      <c r="K6830" s="6"/>
    </row>
    <row r="6831" spans="1:11" ht="15" customHeight="1">
      <c r="A6831" s="5"/>
      <c r="B6831" s="5"/>
      <c r="C6831" s="5"/>
      <c r="D6831" s="5"/>
      <c r="G6831" s="6"/>
      <c r="J6831" s="6"/>
      <c r="K6831" s="6"/>
    </row>
    <row r="6832" spans="1:11" ht="15" customHeight="1">
      <c r="A6832" s="5"/>
      <c r="B6832" s="5"/>
      <c r="C6832" s="5"/>
      <c r="D6832" s="5"/>
      <c r="G6832" s="6"/>
      <c r="J6832" s="6"/>
      <c r="K6832" s="6"/>
    </row>
    <row r="6833" spans="1:11" ht="15" customHeight="1">
      <c r="A6833" s="5"/>
      <c r="B6833" s="5"/>
      <c r="C6833" s="5"/>
      <c r="D6833" s="5"/>
      <c r="G6833" s="6"/>
      <c r="J6833" s="6"/>
      <c r="K6833" s="6"/>
    </row>
    <row r="6834" spans="1:11" ht="15" customHeight="1">
      <c r="A6834" s="5"/>
      <c r="B6834" s="5"/>
      <c r="C6834" s="5"/>
      <c r="D6834" s="5"/>
      <c r="G6834" s="6"/>
      <c r="J6834" s="6"/>
      <c r="K6834" s="6"/>
    </row>
    <row r="6835" spans="1:11" ht="15" customHeight="1">
      <c r="A6835" s="5"/>
      <c r="B6835" s="5"/>
      <c r="C6835" s="5"/>
      <c r="D6835" s="5"/>
      <c r="E6835" s="7"/>
      <c r="F6835" s="6"/>
      <c r="G6835" s="6"/>
      <c r="I6835" s="6"/>
      <c r="J6835" s="6"/>
      <c r="K6835" s="6"/>
    </row>
    <row r="6836" spans="1:11" ht="15" customHeight="1">
      <c r="A6836" s="5"/>
      <c r="B6836" s="5"/>
      <c r="C6836" s="5"/>
      <c r="D6836" s="5"/>
      <c r="G6836" s="6"/>
      <c r="J6836" s="6"/>
      <c r="K6836" s="6"/>
    </row>
    <row r="6837" spans="1:11" ht="15" customHeight="1">
      <c r="A6837" s="5"/>
      <c r="B6837" s="5"/>
      <c r="C6837" s="5"/>
      <c r="D6837" s="5"/>
      <c r="G6837" s="6"/>
      <c r="J6837" s="6"/>
      <c r="K6837" s="6"/>
    </row>
    <row r="6838" spans="1:11" ht="15" customHeight="1">
      <c r="A6838" s="5"/>
      <c r="B6838" s="5"/>
      <c r="C6838" s="5"/>
      <c r="D6838" s="5"/>
      <c r="G6838" s="6"/>
      <c r="J6838" s="6"/>
      <c r="K6838" s="6"/>
    </row>
    <row r="6839" spans="1:11" ht="15" customHeight="1">
      <c r="A6839" s="5"/>
      <c r="B6839" s="5"/>
      <c r="C6839" s="5"/>
      <c r="D6839" s="5"/>
      <c r="G6839" s="6"/>
      <c r="J6839" s="6"/>
      <c r="K6839" s="6"/>
    </row>
    <row r="6840" spans="1:11" ht="15" customHeight="1">
      <c r="A6840" s="5"/>
      <c r="B6840" s="5"/>
      <c r="C6840" s="5"/>
      <c r="D6840" s="5"/>
      <c r="G6840" s="6"/>
      <c r="J6840" s="6"/>
      <c r="K6840" s="6"/>
    </row>
    <row r="6841" spans="1:11" ht="15" customHeight="1">
      <c r="A6841" s="5"/>
      <c r="B6841" s="5"/>
      <c r="C6841" s="5"/>
      <c r="D6841" s="5"/>
      <c r="G6841" s="6"/>
      <c r="J6841" s="6"/>
      <c r="K6841" s="6"/>
    </row>
    <row r="6842" spans="1:11" ht="15" customHeight="1">
      <c r="A6842" s="5"/>
      <c r="B6842" s="5"/>
      <c r="C6842" s="5"/>
      <c r="D6842" s="5"/>
      <c r="E6842" s="7"/>
      <c r="F6842" s="6"/>
      <c r="G6842" s="6"/>
      <c r="I6842" s="6"/>
      <c r="J6842" s="6"/>
      <c r="K6842" s="6"/>
    </row>
    <row r="6843" spans="1:11" ht="15" customHeight="1">
      <c r="A6843" s="5"/>
      <c r="B6843" s="5"/>
      <c r="C6843" s="5"/>
      <c r="D6843" s="5"/>
      <c r="G6843" s="6"/>
      <c r="J6843" s="6"/>
      <c r="K6843" s="6"/>
    </row>
    <row r="6844" spans="1:11" ht="15" customHeight="1">
      <c r="A6844" s="5"/>
      <c r="B6844" s="5"/>
      <c r="C6844" s="5"/>
      <c r="D6844" s="5"/>
      <c r="G6844" s="6"/>
      <c r="J6844" s="6"/>
      <c r="K6844" s="6"/>
    </row>
    <row r="6845" spans="1:11" ht="15" customHeight="1">
      <c r="A6845" s="5"/>
      <c r="B6845" s="5"/>
      <c r="C6845" s="5"/>
      <c r="D6845" s="5"/>
      <c r="G6845" s="6"/>
      <c r="J6845" s="6"/>
      <c r="K6845" s="6"/>
    </row>
    <row r="6846" spans="1:11" ht="15" customHeight="1">
      <c r="A6846" s="5"/>
      <c r="B6846" s="5"/>
      <c r="C6846" s="5"/>
      <c r="D6846" s="5"/>
      <c r="G6846" s="6"/>
      <c r="J6846" s="6"/>
      <c r="K6846" s="6"/>
    </row>
    <row r="6847" spans="1:11" ht="15" customHeight="1">
      <c r="A6847" s="5"/>
      <c r="B6847" s="5"/>
      <c r="C6847" s="5"/>
      <c r="D6847" s="5"/>
      <c r="G6847" s="6"/>
      <c r="J6847" s="6"/>
      <c r="K6847" s="6"/>
    </row>
    <row r="6848" spans="1:11" ht="15" customHeight="1">
      <c r="A6848" s="5"/>
      <c r="B6848" s="5"/>
      <c r="C6848" s="5"/>
      <c r="D6848" s="5"/>
      <c r="G6848" s="6"/>
      <c r="J6848" s="6"/>
      <c r="K6848" s="6"/>
    </row>
    <row r="6849" spans="1:11" ht="15" customHeight="1">
      <c r="A6849" s="5"/>
      <c r="B6849" s="5"/>
      <c r="C6849" s="5"/>
      <c r="D6849" s="5"/>
      <c r="E6849" s="7"/>
      <c r="F6849" s="6"/>
      <c r="G6849" s="6"/>
      <c r="I6849" s="6"/>
      <c r="J6849" s="6"/>
      <c r="K6849" s="6"/>
    </row>
    <row r="6850" spans="1:11" ht="15" customHeight="1">
      <c r="A6850" s="5"/>
      <c r="B6850" s="5"/>
      <c r="C6850" s="5"/>
      <c r="D6850" s="5"/>
      <c r="G6850" s="6"/>
      <c r="J6850" s="6"/>
      <c r="K6850" s="6"/>
    </row>
    <row r="6851" spans="1:11" ht="15" customHeight="1">
      <c r="A6851" s="5"/>
      <c r="B6851" s="5"/>
      <c r="C6851" s="5"/>
      <c r="D6851" s="5"/>
      <c r="G6851" s="6"/>
      <c r="J6851" s="6"/>
      <c r="K6851" s="6"/>
    </row>
    <row r="6852" spans="1:11" ht="15" customHeight="1">
      <c r="A6852" s="5"/>
      <c r="B6852" s="5"/>
      <c r="C6852" s="5"/>
      <c r="D6852" s="5"/>
      <c r="G6852" s="6"/>
      <c r="J6852" s="6"/>
      <c r="K6852" s="6"/>
    </row>
    <row r="6853" spans="1:11" ht="15" customHeight="1">
      <c r="A6853" s="5"/>
      <c r="B6853" s="5"/>
      <c r="C6853" s="5"/>
      <c r="D6853" s="5"/>
      <c r="G6853" s="6"/>
      <c r="J6853" s="6"/>
      <c r="K6853" s="6"/>
    </row>
    <row r="6854" spans="1:11" ht="15" customHeight="1">
      <c r="A6854" s="5"/>
      <c r="B6854" s="5"/>
      <c r="C6854" s="5"/>
      <c r="D6854" s="5"/>
      <c r="G6854" s="6"/>
      <c r="J6854" s="6"/>
      <c r="K6854" s="6"/>
    </row>
    <row r="6855" spans="1:11" ht="15" customHeight="1">
      <c r="A6855" s="5"/>
      <c r="B6855" s="5"/>
      <c r="C6855" s="5"/>
      <c r="D6855" s="5"/>
      <c r="G6855" s="6"/>
      <c r="J6855" s="6"/>
      <c r="K6855" s="6"/>
    </row>
    <row r="6856" spans="1:11" ht="15" customHeight="1">
      <c r="A6856" s="5"/>
      <c r="B6856" s="5"/>
      <c r="C6856" s="5"/>
      <c r="D6856" s="5"/>
      <c r="E6856" s="7"/>
      <c r="F6856" s="6"/>
      <c r="G6856" s="6"/>
      <c r="I6856" s="6"/>
      <c r="J6856" s="6"/>
      <c r="K6856" s="6"/>
    </row>
    <row r="6857" spans="1:11" ht="15" customHeight="1">
      <c r="A6857" s="5"/>
      <c r="B6857" s="5"/>
      <c r="C6857" s="5"/>
      <c r="D6857" s="5"/>
      <c r="G6857" s="6"/>
      <c r="J6857" s="6"/>
      <c r="K6857" s="6"/>
    </row>
    <row r="6858" spans="1:11" ht="15" customHeight="1">
      <c r="A6858" s="5"/>
      <c r="B6858" s="5"/>
      <c r="C6858" s="5"/>
      <c r="D6858" s="5"/>
      <c r="G6858" s="6"/>
      <c r="J6858" s="6"/>
      <c r="K6858" s="6"/>
    </row>
    <row r="6859" spans="1:11" ht="15" customHeight="1">
      <c r="A6859" s="5"/>
      <c r="B6859" s="5"/>
      <c r="C6859" s="5"/>
      <c r="D6859" s="5"/>
      <c r="G6859" s="6"/>
      <c r="J6859" s="6"/>
      <c r="K6859" s="6"/>
    </row>
    <row r="6860" spans="1:11" ht="15" customHeight="1">
      <c r="A6860" s="5"/>
      <c r="B6860" s="5"/>
      <c r="C6860" s="5"/>
      <c r="D6860" s="5"/>
      <c r="G6860" s="6"/>
      <c r="J6860" s="6"/>
      <c r="K6860" s="6"/>
    </row>
    <row r="6861" spans="1:11" ht="15" customHeight="1">
      <c r="A6861" s="5"/>
      <c r="B6861" s="5"/>
      <c r="C6861" s="5"/>
      <c r="D6861" s="5"/>
      <c r="G6861" s="6"/>
      <c r="J6861" s="6"/>
      <c r="K6861" s="6"/>
    </row>
    <row r="6862" spans="1:11" ht="15" customHeight="1">
      <c r="A6862" s="5"/>
      <c r="B6862" s="5"/>
      <c r="C6862" s="5"/>
      <c r="D6862" s="5"/>
      <c r="G6862" s="6"/>
      <c r="J6862" s="6"/>
      <c r="K6862" s="6"/>
    </row>
    <row r="6863" spans="1:11" ht="15" customHeight="1">
      <c r="A6863" s="5"/>
      <c r="B6863" s="5"/>
      <c r="C6863" s="5"/>
      <c r="D6863" s="5"/>
      <c r="E6863" s="7"/>
      <c r="F6863" s="6"/>
      <c r="G6863" s="6"/>
      <c r="I6863" s="6"/>
      <c r="J6863" s="6"/>
      <c r="K6863" s="6"/>
    </row>
    <row r="6864" spans="1:11" ht="15" customHeight="1">
      <c r="A6864" s="5"/>
      <c r="B6864" s="5"/>
      <c r="C6864" s="5"/>
      <c r="D6864" s="5"/>
      <c r="G6864" s="6"/>
      <c r="J6864" s="6"/>
      <c r="K6864" s="6"/>
    </row>
    <row r="6865" spans="1:11" ht="15" customHeight="1">
      <c r="A6865" s="5"/>
      <c r="B6865" s="5"/>
      <c r="C6865" s="5"/>
      <c r="D6865" s="5"/>
      <c r="G6865" s="6"/>
      <c r="J6865" s="6"/>
      <c r="K6865" s="6"/>
    </row>
    <row r="6866" spans="1:11" ht="15" customHeight="1">
      <c r="A6866" s="5"/>
      <c r="B6866" s="5"/>
      <c r="C6866" s="5"/>
      <c r="D6866" s="5"/>
      <c r="G6866" s="6"/>
      <c r="J6866" s="6"/>
      <c r="K6866" s="6"/>
    </row>
    <row r="6867" spans="1:11" ht="15" customHeight="1">
      <c r="A6867" s="5"/>
      <c r="B6867" s="5"/>
      <c r="C6867" s="5"/>
      <c r="D6867" s="5"/>
      <c r="G6867" s="6"/>
      <c r="J6867" s="6"/>
      <c r="K6867" s="6"/>
    </row>
    <row r="6868" spans="1:11" ht="15" customHeight="1">
      <c r="A6868" s="5"/>
      <c r="B6868" s="5"/>
      <c r="C6868" s="5"/>
      <c r="D6868" s="5"/>
      <c r="G6868" s="6"/>
      <c r="J6868" s="6"/>
      <c r="K6868" s="6"/>
    </row>
    <row r="6869" spans="1:11" ht="15" customHeight="1">
      <c r="A6869" s="5"/>
      <c r="B6869" s="5"/>
      <c r="C6869" s="5"/>
      <c r="D6869" s="5"/>
      <c r="G6869" s="6"/>
      <c r="J6869" s="6"/>
      <c r="K6869" s="6"/>
    </row>
    <row r="6870" spans="1:11" ht="15" customHeight="1">
      <c r="A6870" s="5"/>
      <c r="B6870" s="5"/>
      <c r="C6870" s="5"/>
      <c r="D6870" s="5"/>
      <c r="E6870" s="7"/>
      <c r="F6870" s="6"/>
      <c r="G6870" s="6"/>
      <c r="I6870" s="6"/>
      <c r="J6870" s="6"/>
      <c r="K6870" s="6"/>
    </row>
    <row r="6871" spans="1:11" ht="15" customHeight="1">
      <c r="A6871" s="5"/>
      <c r="B6871" s="5"/>
      <c r="C6871" s="5"/>
      <c r="D6871" s="5"/>
      <c r="G6871" s="6"/>
      <c r="J6871" s="6"/>
      <c r="K6871" s="6"/>
    </row>
    <row r="6872" spans="1:11" ht="15" customHeight="1">
      <c r="A6872" s="5"/>
      <c r="B6872" s="5"/>
      <c r="C6872" s="5"/>
      <c r="D6872" s="5"/>
      <c r="G6872" s="6"/>
      <c r="J6872" s="6"/>
      <c r="K6872" s="6"/>
    </row>
    <row r="6873" spans="1:11" ht="15" customHeight="1">
      <c r="A6873" s="5"/>
      <c r="B6873" s="5"/>
      <c r="C6873" s="5"/>
      <c r="D6873" s="5"/>
      <c r="G6873" s="6"/>
      <c r="J6873" s="6"/>
      <c r="K6873" s="6"/>
    </row>
    <row r="6874" spans="1:11" ht="15" customHeight="1">
      <c r="A6874" s="5"/>
      <c r="B6874" s="5"/>
      <c r="C6874" s="5"/>
      <c r="D6874" s="5"/>
      <c r="G6874" s="6"/>
      <c r="J6874" s="6"/>
      <c r="K6874" s="6"/>
    </row>
    <row r="6875" spans="1:11" ht="15" customHeight="1">
      <c r="A6875" s="5"/>
      <c r="B6875" s="5"/>
      <c r="C6875" s="5"/>
      <c r="D6875" s="5"/>
      <c r="G6875" s="6"/>
      <c r="J6875" s="6"/>
      <c r="K6875" s="6"/>
    </row>
    <row r="6876" spans="1:11" ht="15" customHeight="1">
      <c r="A6876" s="5"/>
      <c r="B6876" s="5"/>
      <c r="C6876" s="5"/>
      <c r="D6876" s="5"/>
      <c r="G6876" s="6"/>
      <c r="J6876" s="6"/>
      <c r="K6876" s="6"/>
    </row>
    <row r="6877" spans="1:11" ht="15" customHeight="1">
      <c r="A6877" s="5"/>
      <c r="B6877" s="5"/>
      <c r="C6877" s="5"/>
      <c r="D6877" s="5"/>
      <c r="E6877" s="7"/>
      <c r="F6877" s="6"/>
      <c r="G6877" s="6"/>
      <c r="I6877" s="6"/>
      <c r="J6877" s="6"/>
      <c r="K6877" s="6"/>
    </row>
    <row r="6878" spans="1:11" ht="15" customHeight="1">
      <c r="A6878" s="5"/>
      <c r="B6878" s="5"/>
      <c r="C6878" s="5"/>
      <c r="D6878" s="5"/>
      <c r="G6878" s="6"/>
      <c r="J6878" s="6"/>
      <c r="K6878" s="6"/>
    </row>
    <row r="6879" spans="1:11" ht="15" customHeight="1">
      <c r="A6879" s="5"/>
      <c r="B6879" s="5"/>
      <c r="C6879" s="5"/>
      <c r="D6879" s="5"/>
      <c r="G6879" s="6"/>
      <c r="J6879" s="6"/>
      <c r="K6879" s="6"/>
    </row>
    <row r="6880" spans="1:11" ht="15" customHeight="1">
      <c r="A6880" s="5"/>
      <c r="B6880" s="5"/>
      <c r="C6880" s="5"/>
      <c r="D6880" s="5"/>
      <c r="G6880" s="6"/>
      <c r="J6880" s="6"/>
      <c r="K6880" s="6"/>
    </row>
    <row r="6881" spans="1:11" ht="15" customHeight="1">
      <c r="A6881" s="5"/>
      <c r="B6881" s="5"/>
      <c r="C6881" s="5"/>
      <c r="D6881" s="5"/>
      <c r="G6881" s="6"/>
      <c r="J6881" s="6"/>
      <c r="K6881" s="6"/>
    </row>
    <row r="6882" spans="1:11" ht="15" customHeight="1">
      <c r="A6882" s="5"/>
      <c r="B6882" s="5"/>
      <c r="C6882" s="5"/>
      <c r="D6882" s="5"/>
      <c r="G6882" s="6"/>
      <c r="J6882" s="6"/>
      <c r="K6882" s="6"/>
    </row>
    <row r="6883" spans="1:11" ht="15" customHeight="1">
      <c r="A6883" s="5"/>
      <c r="B6883" s="5"/>
      <c r="C6883" s="5"/>
      <c r="D6883" s="5"/>
      <c r="G6883" s="6"/>
      <c r="J6883" s="6"/>
      <c r="K6883" s="6"/>
    </row>
    <row r="6884" spans="1:11" ht="15" customHeight="1">
      <c r="A6884" s="5"/>
      <c r="B6884" s="5"/>
      <c r="C6884" s="5"/>
      <c r="D6884" s="5"/>
      <c r="G6884" s="6"/>
      <c r="J6884" s="6"/>
      <c r="K6884" s="6"/>
    </row>
    <row r="6885" spans="1:11" ht="15" customHeight="1">
      <c r="A6885" s="5"/>
      <c r="B6885" s="5"/>
      <c r="C6885" s="5"/>
      <c r="D6885" s="5"/>
      <c r="G6885" s="6"/>
      <c r="J6885" s="6"/>
      <c r="K6885" s="6"/>
    </row>
    <row r="6886" spans="1:11" ht="15" customHeight="1">
      <c r="A6886" s="5"/>
      <c r="B6886" s="5"/>
      <c r="C6886" s="5"/>
      <c r="D6886" s="5"/>
      <c r="G6886" s="6"/>
      <c r="J6886" s="6"/>
      <c r="K6886" s="6"/>
    </row>
    <row r="6887" spans="1:11" ht="15" customHeight="1">
      <c r="A6887" s="5"/>
      <c r="B6887" s="5"/>
      <c r="C6887" s="5"/>
      <c r="D6887" s="5"/>
      <c r="E6887" s="7"/>
      <c r="F6887" s="6"/>
      <c r="G6887" s="6"/>
      <c r="I6887" s="6"/>
      <c r="J6887" s="6"/>
      <c r="K6887" s="6"/>
    </row>
    <row r="6888" spans="1:11" ht="15" customHeight="1">
      <c r="A6888" s="5"/>
      <c r="B6888" s="5"/>
      <c r="C6888" s="5"/>
      <c r="D6888" s="5"/>
      <c r="G6888" s="6"/>
      <c r="J6888" s="6"/>
      <c r="K6888" s="6"/>
    </row>
    <row r="6889" spans="1:11" ht="15" customHeight="1">
      <c r="A6889" s="5"/>
      <c r="B6889" s="5"/>
      <c r="C6889" s="5"/>
      <c r="D6889" s="5"/>
      <c r="G6889" s="6"/>
      <c r="J6889" s="6"/>
      <c r="K6889" s="6"/>
    </row>
    <row r="6890" spans="1:11" ht="15" customHeight="1">
      <c r="A6890" s="5"/>
      <c r="B6890" s="5"/>
      <c r="C6890" s="5"/>
      <c r="D6890" s="5"/>
      <c r="G6890" s="6"/>
      <c r="J6890" s="6"/>
      <c r="K6890" s="6"/>
    </row>
    <row r="6891" spans="1:11" ht="15" customHeight="1">
      <c r="A6891" s="5"/>
      <c r="B6891" s="5"/>
      <c r="C6891" s="5"/>
      <c r="D6891" s="5"/>
      <c r="G6891" s="6"/>
      <c r="J6891" s="6"/>
      <c r="K6891" s="6"/>
    </row>
    <row r="6892" spans="1:11" ht="15" customHeight="1">
      <c r="A6892" s="5"/>
      <c r="B6892" s="5"/>
      <c r="C6892" s="5"/>
      <c r="D6892" s="5"/>
      <c r="G6892" s="6"/>
      <c r="J6892" s="6"/>
      <c r="K6892" s="6"/>
    </row>
    <row r="6893" spans="1:11" ht="15" customHeight="1">
      <c r="A6893" s="5"/>
      <c r="B6893" s="5"/>
      <c r="C6893" s="5"/>
      <c r="D6893" s="5"/>
      <c r="G6893" s="6"/>
      <c r="J6893" s="6"/>
      <c r="K6893" s="6"/>
    </row>
    <row r="6894" spans="1:11" ht="15" customHeight="1">
      <c r="A6894" s="5"/>
      <c r="B6894" s="5"/>
      <c r="C6894" s="5"/>
      <c r="D6894" s="5"/>
      <c r="E6894" s="7"/>
      <c r="F6894" s="6"/>
      <c r="G6894" s="6"/>
      <c r="I6894" s="6"/>
      <c r="J6894" s="6"/>
      <c r="K6894" s="6"/>
    </row>
    <row r="6895" spans="1:11" ht="15" customHeight="1">
      <c r="A6895" s="5"/>
      <c r="B6895" s="5"/>
      <c r="C6895" s="5"/>
      <c r="D6895" s="5"/>
      <c r="G6895" s="6"/>
      <c r="J6895" s="6"/>
      <c r="K6895" s="6"/>
    </row>
    <row r="6896" spans="1:11" ht="15" customHeight="1">
      <c r="A6896" s="5"/>
      <c r="B6896" s="5"/>
      <c r="C6896" s="5"/>
      <c r="D6896" s="5"/>
      <c r="G6896" s="6"/>
      <c r="J6896" s="6"/>
      <c r="K6896" s="6"/>
    </row>
    <row r="6897" spans="1:11" ht="15" customHeight="1">
      <c r="A6897" s="5"/>
      <c r="B6897" s="5"/>
      <c r="C6897" s="5"/>
      <c r="D6897" s="5"/>
      <c r="G6897" s="6"/>
      <c r="J6897" s="6"/>
      <c r="K6897" s="6"/>
    </row>
    <row r="6898" spans="1:11" ht="15" customHeight="1">
      <c r="A6898" s="5"/>
      <c r="B6898" s="5"/>
      <c r="C6898" s="5"/>
      <c r="D6898" s="5"/>
      <c r="G6898" s="6"/>
      <c r="J6898" s="6"/>
      <c r="K6898" s="6"/>
    </row>
    <row r="6899" spans="1:11" ht="15" customHeight="1">
      <c r="A6899" s="5"/>
      <c r="B6899" s="5"/>
      <c r="C6899" s="5"/>
      <c r="D6899" s="5"/>
      <c r="G6899" s="6"/>
      <c r="J6899" s="6"/>
      <c r="K6899" s="6"/>
    </row>
    <row r="6900" spans="1:11" ht="15" customHeight="1">
      <c r="A6900" s="5"/>
      <c r="B6900" s="5"/>
      <c r="C6900" s="5"/>
      <c r="D6900" s="5"/>
      <c r="G6900" s="6"/>
      <c r="J6900" s="6"/>
      <c r="K6900" s="6"/>
    </row>
    <row r="6901" spans="1:11" ht="15" customHeight="1">
      <c r="A6901" s="5"/>
      <c r="B6901" s="5"/>
      <c r="C6901" s="5"/>
      <c r="D6901" s="5"/>
      <c r="E6901" s="7"/>
      <c r="F6901" s="6"/>
      <c r="G6901" s="6"/>
      <c r="I6901" s="6"/>
      <c r="J6901" s="6"/>
      <c r="K6901" s="6"/>
    </row>
    <row r="6902" spans="1:11" ht="15" customHeight="1">
      <c r="A6902" s="5"/>
      <c r="B6902" s="5"/>
      <c r="C6902" s="5"/>
      <c r="D6902" s="5"/>
      <c r="G6902" s="6"/>
      <c r="J6902" s="6"/>
      <c r="K6902" s="6"/>
    </row>
    <row r="6903" spans="1:11" ht="15" customHeight="1">
      <c r="A6903" s="5"/>
      <c r="B6903" s="5"/>
      <c r="C6903" s="5"/>
      <c r="D6903" s="5"/>
      <c r="G6903" s="6"/>
      <c r="J6903" s="6"/>
      <c r="K6903" s="6"/>
    </row>
    <row r="6904" spans="1:11" ht="15" customHeight="1">
      <c r="A6904" s="5"/>
      <c r="B6904" s="5"/>
      <c r="C6904" s="5"/>
      <c r="D6904" s="5"/>
      <c r="G6904" s="6"/>
      <c r="J6904" s="6"/>
      <c r="K6904" s="6"/>
    </row>
    <row r="6905" spans="1:11" ht="15" customHeight="1">
      <c r="A6905" s="5"/>
      <c r="B6905" s="5"/>
      <c r="C6905" s="5"/>
      <c r="D6905" s="5"/>
      <c r="G6905" s="6"/>
      <c r="J6905" s="6"/>
      <c r="K6905" s="6"/>
    </row>
    <row r="6906" spans="1:11" ht="15" customHeight="1">
      <c r="A6906" s="5"/>
      <c r="B6906" s="5"/>
      <c r="C6906" s="5"/>
      <c r="D6906" s="5"/>
      <c r="G6906" s="6"/>
      <c r="J6906" s="6"/>
      <c r="K6906" s="6"/>
    </row>
    <row r="6907" spans="1:11" ht="15" customHeight="1">
      <c r="A6907" s="5"/>
      <c r="B6907" s="5"/>
      <c r="C6907" s="5"/>
      <c r="D6907" s="5"/>
      <c r="G6907" s="6"/>
      <c r="J6907" s="6"/>
      <c r="K6907" s="6"/>
    </row>
    <row r="6908" spans="1:11" ht="15" customHeight="1">
      <c r="A6908" s="5"/>
      <c r="B6908" s="5"/>
      <c r="C6908" s="5"/>
      <c r="D6908" s="5"/>
      <c r="G6908" s="6"/>
      <c r="J6908" s="6"/>
      <c r="K6908" s="6"/>
    </row>
    <row r="6909" spans="1:11" ht="15" customHeight="1">
      <c r="A6909" s="5"/>
      <c r="B6909" s="5"/>
      <c r="C6909" s="5"/>
      <c r="D6909" s="5"/>
      <c r="G6909" s="6"/>
      <c r="J6909" s="6"/>
      <c r="K6909" s="6"/>
    </row>
    <row r="6910" spans="1:11" ht="15" customHeight="1">
      <c r="A6910" s="5"/>
      <c r="B6910" s="5"/>
      <c r="C6910" s="5"/>
      <c r="D6910" s="5"/>
      <c r="G6910" s="6"/>
      <c r="J6910" s="6"/>
      <c r="K6910" s="6"/>
    </row>
    <row r="6911" spans="1:11" ht="15" customHeight="1">
      <c r="A6911" s="5"/>
      <c r="B6911" s="5"/>
      <c r="C6911" s="5"/>
      <c r="D6911" s="5"/>
      <c r="G6911" s="6"/>
      <c r="J6911" s="6"/>
      <c r="K6911" s="6"/>
    </row>
    <row r="6912" spans="1:11" ht="15" customHeight="1">
      <c r="A6912" s="5"/>
      <c r="B6912" s="5"/>
      <c r="C6912" s="5"/>
      <c r="D6912" s="5"/>
      <c r="E6912" s="7"/>
      <c r="F6912" s="6"/>
      <c r="G6912" s="6"/>
      <c r="I6912" s="6"/>
      <c r="J6912" s="6"/>
      <c r="K6912" s="6"/>
    </row>
    <row r="6913" spans="1:11" ht="15" customHeight="1">
      <c r="A6913" s="5"/>
      <c r="B6913" s="5"/>
      <c r="C6913" s="5"/>
      <c r="D6913" s="5"/>
      <c r="G6913" s="6"/>
      <c r="J6913" s="6"/>
      <c r="K6913" s="6"/>
    </row>
    <row r="6914" spans="1:11" ht="15" customHeight="1">
      <c r="A6914" s="5"/>
      <c r="B6914" s="5"/>
      <c r="C6914" s="5"/>
      <c r="D6914" s="5"/>
      <c r="G6914" s="6"/>
      <c r="J6914" s="6"/>
      <c r="K6914" s="6"/>
    </row>
    <row r="6915" spans="1:11" ht="15" customHeight="1">
      <c r="A6915" s="5"/>
      <c r="B6915" s="5"/>
      <c r="C6915" s="5"/>
      <c r="D6915" s="5"/>
      <c r="G6915" s="6"/>
      <c r="J6915" s="6"/>
      <c r="K6915" s="6"/>
    </row>
    <row r="6916" spans="1:11" ht="15" customHeight="1">
      <c r="A6916" s="5"/>
      <c r="B6916" s="5"/>
      <c r="C6916" s="5"/>
      <c r="D6916" s="5"/>
      <c r="G6916" s="6"/>
      <c r="J6916" s="6"/>
      <c r="K6916" s="6"/>
    </row>
    <row r="6917" spans="1:11" ht="15" customHeight="1">
      <c r="A6917" s="5"/>
      <c r="B6917" s="5"/>
      <c r="C6917" s="5"/>
      <c r="D6917" s="5"/>
      <c r="G6917" s="6"/>
      <c r="J6917" s="6"/>
      <c r="K6917" s="6"/>
    </row>
    <row r="6918" spans="1:11" ht="15" customHeight="1">
      <c r="A6918" s="5"/>
      <c r="B6918" s="5"/>
      <c r="C6918" s="5"/>
      <c r="D6918" s="5"/>
      <c r="G6918" s="6"/>
      <c r="J6918" s="6"/>
      <c r="K6918" s="6"/>
    </row>
    <row r="6919" spans="1:11" ht="15" customHeight="1">
      <c r="A6919" s="5"/>
      <c r="B6919" s="5"/>
      <c r="C6919" s="5"/>
      <c r="D6919" s="5"/>
      <c r="E6919" s="7"/>
      <c r="F6919" s="6"/>
      <c r="G6919" s="6"/>
      <c r="I6919" s="6"/>
      <c r="J6919" s="6"/>
      <c r="K6919" s="6"/>
    </row>
    <row r="6920" spans="1:11" ht="15" customHeight="1">
      <c r="A6920" s="5"/>
      <c r="B6920" s="5"/>
      <c r="C6920" s="5"/>
      <c r="D6920" s="5"/>
      <c r="G6920" s="6"/>
      <c r="J6920" s="6"/>
      <c r="K6920" s="6"/>
    </row>
    <row r="6921" spans="1:11" ht="15" customHeight="1">
      <c r="A6921" s="5"/>
      <c r="B6921" s="5"/>
      <c r="C6921" s="5"/>
      <c r="D6921" s="5"/>
      <c r="G6921" s="6"/>
      <c r="J6921" s="6"/>
      <c r="K6921" s="6"/>
    </row>
    <row r="6922" spans="1:11" ht="15" customHeight="1">
      <c r="A6922" s="5"/>
      <c r="B6922" s="5"/>
      <c r="C6922" s="5"/>
      <c r="D6922" s="5"/>
      <c r="G6922" s="6"/>
      <c r="J6922" s="6"/>
      <c r="K6922" s="6"/>
    </row>
    <row r="6923" spans="1:11" ht="15" customHeight="1">
      <c r="A6923" s="5"/>
      <c r="B6923" s="5"/>
      <c r="C6923" s="5"/>
      <c r="D6923" s="5"/>
      <c r="G6923" s="6"/>
      <c r="J6923" s="6"/>
      <c r="K6923" s="6"/>
    </row>
    <row r="6924" spans="1:11" ht="15" customHeight="1">
      <c r="A6924" s="5"/>
      <c r="B6924" s="5"/>
      <c r="C6924" s="5"/>
      <c r="D6924" s="5"/>
      <c r="G6924" s="6"/>
      <c r="J6924" s="6"/>
      <c r="K6924" s="6"/>
    </row>
    <row r="6925" spans="1:11" ht="15" customHeight="1">
      <c r="A6925" s="5"/>
      <c r="B6925" s="5"/>
      <c r="C6925" s="5"/>
      <c r="D6925" s="5"/>
      <c r="G6925" s="6"/>
      <c r="J6925" s="6"/>
      <c r="K6925" s="6"/>
    </row>
    <row r="6926" spans="1:11" ht="15" customHeight="1">
      <c r="A6926" s="5"/>
      <c r="B6926" s="5"/>
      <c r="C6926" s="5"/>
      <c r="D6926" s="5"/>
      <c r="G6926" s="6"/>
      <c r="J6926" s="6"/>
      <c r="K6926" s="6"/>
    </row>
    <row r="6927" spans="1:11" ht="15" customHeight="1">
      <c r="A6927" s="5"/>
      <c r="B6927" s="5"/>
      <c r="C6927" s="5"/>
      <c r="D6927" s="5"/>
      <c r="G6927" s="6"/>
      <c r="J6927" s="6"/>
      <c r="K6927" s="6"/>
    </row>
    <row r="6928" spans="1:11" ht="15" customHeight="1">
      <c r="A6928" s="5"/>
      <c r="B6928" s="5"/>
      <c r="C6928" s="5"/>
      <c r="D6928" s="5"/>
      <c r="G6928" s="6"/>
      <c r="J6928" s="6"/>
      <c r="K6928" s="6"/>
    </row>
    <row r="6929" spans="1:11" ht="15" customHeight="1">
      <c r="A6929" s="5"/>
      <c r="B6929" s="5"/>
      <c r="C6929" s="5"/>
      <c r="D6929" s="5"/>
      <c r="E6929" s="7"/>
      <c r="F6929" s="6"/>
      <c r="G6929" s="6"/>
      <c r="I6929" s="6"/>
      <c r="J6929" s="6"/>
      <c r="K6929" s="6"/>
    </row>
    <row r="6930" spans="1:11" ht="15" customHeight="1">
      <c r="A6930" s="5"/>
      <c r="B6930" s="5"/>
      <c r="C6930" s="5"/>
      <c r="D6930" s="5"/>
      <c r="G6930" s="6"/>
      <c r="J6930" s="6"/>
      <c r="K6930" s="6"/>
    </row>
    <row r="6931" spans="1:11" ht="15" customHeight="1">
      <c r="A6931" s="5"/>
      <c r="B6931" s="5"/>
      <c r="C6931" s="5"/>
      <c r="D6931" s="5"/>
      <c r="G6931" s="6"/>
      <c r="J6931" s="6"/>
      <c r="K6931" s="6"/>
    </row>
    <row r="6932" spans="1:11" ht="15" customHeight="1">
      <c r="A6932" s="5"/>
      <c r="B6932" s="5"/>
      <c r="C6932" s="5"/>
      <c r="D6932" s="5"/>
      <c r="G6932" s="6"/>
      <c r="J6932" s="6"/>
      <c r="K6932" s="6"/>
    </row>
    <row r="6933" spans="1:11" ht="15" customHeight="1">
      <c r="A6933" s="5"/>
      <c r="B6933" s="5"/>
      <c r="C6933" s="5"/>
      <c r="D6933" s="5"/>
      <c r="G6933" s="6"/>
      <c r="J6933" s="6"/>
      <c r="K6933" s="6"/>
    </row>
    <row r="6934" spans="1:11" ht="15" customHeight="1">
      <c r="A6934" s="5"/>
      <c r="B6934" s="5"/>
      <c r="C6934" s="5"/>
      <c r="D6934" s="5"/>
      <c r="G6934" s="6"/>
      <c r="J6934" s="6"/>
      <c r="K6934" s="6"/>
    </row>
    <row r="6935" spans="1:11" ht="15" customHeight="1">
      <c r="A6935" s="5"/>
      <c r="B6935" s="5"/>
      <c r="C6935" s="5"/>
      <c r="D6935" s="5"/>
      <c r="G6935" s="6"/>
      <c r="J6935" s="6"/>
      <c r="K6935" s="6"/>
    </row>
    <row r="6936" spans="1:11" ht="15" customHeight="1">
      <c r="A6936" s="5"/>
      <c r="B6936" s="5"/>
      <c r="C6936" s="5"/>
      <c r="D6936" s="5"/>
      <c r="E6936" s="7"/>
      <c r="F6936" s="6"/>
      <c r="G6936" s="6"/>
      <c r="I6936" s="6"/>
      <c r="J6936" s="6"/>
      <c r="K6936" s="6"/>
    </row>
    <row r="6937" spans="1:11" ht="15" customHeight="1">
      <c r="A6937" s="5"/>
      <c r="B6937" s="5"/>
      <c r="C6937" s="5"/>
      <c r="D6937" s="5"/>
      <c r="G6937" s="6"/>
      <c r="J6937" s="6"/>
      <c r="K6937" s="6"/>
    </row>
    <row r="6938" spans="1:11" ht="15" customHeight="1">
      <c r="A6938" s="5"/>
      <c r="B6938" s="5"/>
      <c r="C6938" s="5"/>
      <c r="D6938" s="5"/>
      <c r="G6938" s="6"/>
      <c r="J6938" s="6"/>
      <c r="K6938" s="6"/>
    </row>
    <row r="6939" spans="1:11" ht="15" customHeight="1">
      <c r="A6939" s="5"/>
      <c r="B6939" s="5"/>
      <c r="C6939" s="5"/>
      <c r="D6939" s="5"/>
      <c r="G6939" s="6"/>
      <c r="J6939" s="6"/>
      <c r="K6939" s="6"/>
    </row>
    <row r="6940" spans="1:11" ht="15" customHeight="1">
      <c r="A6940" s="5"/>
      <c r="B6940" s="5"/>
      <c r="C6940" s="5"/>
      <c r="D6940" s="5"/>
      <c r="G6940" s="6"/>
      <c r="J6940" s="6"/>
      <c r="K6940" s="6"/>
    </row>
    <row r="6941" spans="1:11" ht="15" customHeight="1">
      <c r="A6941" s="5"/>
      <c r="B6941" s="5"/>
      <c r="C6941" s="5"/>
      <c r="D6941" s="5"/>
      <c r="G6941" s="6"/>
      <c r="J6941" s="6"/>
      <c r="K6941" s="6"/>
    </row>
    <row r="6942" spans="1:11" ht="15" customHeight="1">
      <c r="A6942" s="5"/>
      <c r="B6942" s="5"/>
      <c r="C6942" s="5"/>
      <c r="D6942" s="5"/>
      <c r="G6942" s="6"/>
      <c r="J6942" s="6"/>
      <c r="K6942" s="6"/>
    </row>
    <row r="6943" spans="1:11" ht="15" customHeight="1">
      <c r="A6943" s="5"/>
      <c r="B6943" s="5"/>
      <c r="C6943" s="5"/>
      <c r="D6943" s="5"/>
      <c r="E6943" s="7"/>
      <c r="F6943" s="6"/>
      <c r="G6943" s="6"/>
      <c r="I6943" s="6"/>
      <c r="J6943" s="6"/>
      <c r="K6943" s="6"/>
    </row>
    <row r="6944" spans="1:11" ht="15" customHeight="1">
      <c r="A6944" s="5"/>
      <c r="B6944" s="5"/>
      <c r="C6944" s="5"/>
      <c r="D6944" s="5"/>
      <c r="G6944" s="6"/>
      <c r="J6944" s="6"/>
      <c r="K6944" s="6"/>
    </row>
    <row r="6945" spans="1:11" ht="15" customHeight="1">
      <c r="A6945" s="5"/>
      <c r="B6945" s="5"/>
      <c r="C6945" s="5"/>
      <c r="D6945" s="5"/>
      <c r="G6945" s="6"/>
      <c r="J6945" s="6"/>
      <c r="K6945" s="6"/>
    </row>
    <row r="6946" spans="1:11" ht="15" customHeight="1">
      <c r="A6946" s="5"/>
      <c r="B6946" s="5"/>
      <c r="C6946" s="5"/>
      <c r="D6946" s="5"/>
      <c r="G6946" s="6"/>
      <c r="J6946" s="6"/>
      <c r="K6946" s="6"/>
    </row>
    <row r="6947" spans="1:11" ht="15" customHeight="1">
      <c r="A6947" s="5"/>
      <c r="B6947" s="5"/>
      <c r="C6947" s="5"/>
      <c r="D6947" s="5"/>
      <c r="G6947" s="6"/>
      <c r="J6947" s="6"/>
      <c r="K6947" s="6"/>
    </row>
    <row r="6948" spans="1:11" ht="15" customHeight="1">
      <c r="A6948" s="5"/>
      <c r="B6948" s="5"/>
      <c r="C6948" s="5"/>
      <c r="D6948" s="5"/>
      <c r="G6948" s="6"/>
      <c r="J6948" s="6"/>
      <c r="K6948" s="6"/>
    </row>
    <row r="6949" spans="1:11" ht="15" customHeight="1">
      <c r="A6949" s="5"/>
      <c r="B6949" s="5"/>
      <c r="C6949" s="5"/>
      <c r="D6949" s="5"/>
      <c r="G6949" s="6"/>
      <c r="J6949" s="6"/>
      <c r="K6949" s="6"/>
    </row>
    <row r="6950" spans="1:11" ht="15" customHeight="1">
      <c r="A6950" s="5"/>
      <c r="B6950" s="5"/>
      <c r="C6950" s="5"/>
      <c r="D6950" s="5"/>
      <c r="G6950" s="6"/>
      <c r="J6950" s="6"/>
      <c r="K6950" s="6"/>
    </row>
    <row r="6951" spans="1:11" ht="15" customHeight="1">
      <c r="A6951" s="5"/>
      <c r="B6951" s="5"/>
      <c r="C6951" s="5"/>
      <c r="D6951" s="5"/>
      <c r="G6951" s="6"/>
      <c r="J6951" s="6"/>
      <c r="K6951" s="6"/>
    </row>
    <row r="6952" spans="1:11" ht="15" customHeight="1">
      <c r="A6952" s="5"/>
      <c r="B6952" s="5"/>
      <c r="C6952" s="5"/>
      <c r="D6952" s="5"/>
      <c r="G6952" s="6"/>
      <c r="J6952" s="6"/>
      <c r="K6952" s="6"/>
    </row>
    <row r="6953" spans="1:11" ht="15" customHeight="1">
      <c r="A6953" s="5"/>
      <c r="B6953" s="5"/>
      <c r="C6953" s="5"/>
      <c r="D6953" s="5"/>
      <c r="G6953" s="6"/>
      <c r="J6953" s="6"/>
      <c r="K6953" s="6"/>
    </row>
    <row r="6954" spans="1:11" ht="15" customHeight="1">
      <c r="A6954" s="5"/>
      <c r="B6954" s="5"/>
      <c r="C6954" s="5"/>
      <c r="D6954" s="5"/>
      <c r="G6954" s="6"/>
      <c r="J6954" s="6"/>
      <c r="K6954" s="6"/>
    </row>
    <row r="6955" spans="1:11" ht="15" customHeight="1">
      <c r="A6955" s="5"/>
      <c r="B6955" s="5"/>
      <c r="C6955" s="5"/>
      <c r="D6955" s="5"/>
      <c r="G6955" s="6"/>
      <c r="J6955" s="6"/>
      <c r="K6955" s="6"/>
    </row>
    <row r="6956" spans="1:11" ht="15" customHeight="1">
      <c r="A6956" s="5"/>
      <c r="B6956" s="5"/>
      <c r="C6956" s="5"/>
      <c r="D6956" s="5"/>
      <c r="E6956" s="7"/>
      <c r="F6956" s="6"/>
      <c r="G6956" s="6"/>
      <c r="I6956" s="6"/>
      <c r="J6956" s="6"/>
      <c r="K6956" s="6"/>
    </row>
    <row r="6957" spans="1:11" ht="15" customHeight="1">
      <c r="A6957" s="5"/>
      <c r="B6957" s="5"/>
      <c r="C6957" s="5"/>
      <c r="D6957" s="5"/>
      <c r="G6957" s="6"/>
      <c r="J6957" s="6"/>
      <c r="K6957" s="6"/>
    </row>
    <row r="6958" spans="1:11" ht="15" customHeight="1">
      <c r="A6958" s="5"/>
      <c r="B6958" s="5"/>
      <c r="C6958" s="5"/>
      <c r="D6958" s="5"/>
      <c r="G6958" s="6"/>
      <c r="J6958" s="6"/>
      <c r="K6958" s="6"/>
    </row>
    <row r="6959" spans="1:11" ht="15" customHeight="1">
      <c r="A6959" s="5"/>
      <c r="B6959" s="5"/>
      <c r="C6959" s="5"/>
      <c r="D6959" s="5"/>
      <c r="G6959" s="6"/>
      <c r="J6959" s="6"/>
      <c r="K6959" s="6"/>
    </row>
    <row r="6960" spans="1:11" ht="15" customHeight="1">
      <c r="A6960" s="5"/>
      <c r="B6960" s="5"/>
      <c r="C6960" s="5"/>
      <c r="D6960" s="5"/>
      <c r="G6960" s="6"/>
      <c r="J6960" s="6"/>
      <c r="K6960" s="6"/>
    </row>
    <row r="6961" spans="1:11" ht="15" customHeight="1">
      <c r="A6961" s="5"/>
      <c r="B6961" s="5"/>
      <c r="C6961" s="5"/>
      <c r="D6961" s="5"/>
      <c r="G6961" s="6"/>
      <c r="J6961" s="6"/>
      <c r="K6961" s="6"/>
    </row>
    <row r="6962" spans="1:11" ht="15" customHeight="1">
      <c r="A6962" s="5"/>
      <c r="B6962" s="5"/>
      <c r="C6962" s="5"/>
      <c r="D6962" s="5"/>
      <c r="G6962" s="6"/>
      <c r="J6962" s="6"/>
      <c r="K6962" s="6"/>
    </row>
    <row r="6963" spans="1:11" ht="15" customHeight="1">
      <c r="A6963" s="5"/>
      <c r="B6963" s="5"/>
      <c r="C6963" s="5"/>
      <c r="D6963" s="5"/>
      <c r="G6963" s="6"/>
      <c r="J6963" s="6"/>
      <c r="K6963" s="6"/>
    </row>
    <row r="6964" spans="1:11" ht="15" customHeight="1">
      <c r="A6964" s="5"/>
      <c r="B6964" s="5"/>
      <c r="C6964" s="5"/>
      <c r="D6964" s="5"/>
      <c r="G6964" s="6"/>
      <c r="J6964" s="6"/>
      <c r="K6964" s="6"/>
    </row>
    <row r="6965" spans="1:11" ht="15" customHeight="1">
      <c r="A6965" s="5"/>
      <c r="B6965" s="5"/>
      <c r="C6965" s="5"/>
      <c r="D6965" s="5"/>
      <c r="G6965" s="6"/>
      <c r="J6965" s="6"/>
      <c r="K6965" s="6"/>
    </row>
    <row r="6966" spans="1:11" ht="15" customHeight="1">
      <c r="A6966" s="5"/>
      <c r="B6966" s="5"/>
      <c r="C6966" s="5"/>
      <c r="D6966" s="5"/>
      <c r="E6966" s="7"/>
      <c r="F6966" s="6"/>
      <c r="G6966" s="6"/>
      <c r="I6966" s="6"/>
      <c r="J6966" s="6"/>
      <c r="K6966" s="6"/>
    </row>
    <row r="6967" spans="1:11" ht="15" customHeight="1">
      <c r="A6967" s="5"/>
      <c r="B6967" s="5"/>
      <c r="C6967" s="5"/>
      <c r="D6967" s="5"/>
      <c r="G6967" s="6"/>
      <c r="J6967" s="6"/>
      <c r="K6967" s="6"/>
    </row>
    <row r="6968" spans="1:11" ht="15" customHeight="1">
      <c r="A6968" s="5"/>
      <c r="B6968" s="5"/>
      <c r="C6968" s="5"/>
      <c r="D6968" s="5"/>
      <c r="G6968" s="6"/>
      <c r="J6968" s="6"/>
      <c r="K6968" s="6"/>
    </row>
    <row r="6969" spans="1:11" ht="15" customHeight="1">
      <c r="A6969" s="5"/>
      <c r="B6969" s="5"/>
      <c r="C6969" s="5"/>
      <c r="D6969" s="5"/>
      <c r="G6969" s="6"/>
      <c r="J6969" s="6"/>
      <c r="K6969" s="6"/>
    </row>
    <row r="6970" spans="1:11" ht="15" customHeight="1">
      <c r="A6970" s="5"/>
      <c r="B6970" s="5"/>
      <c r="C6970" s="5"/>
      <c r="D6970" s="5"/>
      <c r="G6970" s="6"/>
      <c r="J6970" s="6"/>
      <c r="K6970" s="6"/>
    </row>
    <row r="6971" spans="1:11" ht="15" customHeight="1">
      <c r="A6971" s="5"/>
      <c r="B6971" s="5"/>
      <c r="C6971" s="5"/>
      <c r="D6971" s="5"/>
      <c r="G6971" s="6"/>
      <c r="J6971" s="6"/>
      <c r="K6971" s="6"/>
    </row>
    <row r="6972" spans="1:11" ht="15" customHeight="1">
      <c r="A6972" s="5"/>
      <c r="B6972" s="5"/>
      <c r="C6972" s="5"/>
      <c r="D6972" s="5"/>
      <c r="G6972" s="6"/>
      <c r="J6972" s="6"/>
      <c r="K6972" s="6"/>
    </row>
    <row r="6973" spans="1:11" ht="15" customHeight="1">
      <c r="A6973" s="5"/>
      <c r="B6973" s="5"/>
      <c r="C6973" s="5"/>
      <c r="D6973" s="5"/>
      <c r="E6973" s="7"/>
      <c r="F6973" s="6"/>
      <c r="G6973" s="6"/>
      <c r="I6973" s="6"/>
      <c r="J6973" s="6"/>
      <c r="K6973" s="6"/>
    </row>
    <row r="6974" spans="1:11" ht="15" customHeight="1">
      <c r="A6974" s="5"/>
      <c r="B6974" s="5"/>
      <c r="C6974" s="5"/>
      <c r="D6974" s="5"/>
      <c r="G6974" s="6"/>
      <c r="J6974" s="6"/>
      <c r="K6974" s="6"/>
    </row>
    <row r="6975" spans="1:11" ht="15" customHeight="1">
      <c r="A6975" s="5"/>
      <c r="B6975" s="5"/>
      <c r="C6975" s="5"/>
      <c r="D6975" s="5"/>
      <c r="G6975" s="6"/>
      <c r="J6975" s="6"/>
      <c r="K6975" s="6"/>
    </row>
    <row r="6976" spans="1:11" ht="15" customHeight="1">
      <c r="A6976" s="5"/>
      <c r="B6976" s="5"/>
      <c r="C6976" s="5"/>
      <c r="D6976" s="5"/>
      <c r="G6976" s="6"/>
      <c r="J6976" s="6"/>
      <c r="K6976" s="6"/>
    </row>
    <row r="6977" spans="1:11" ht="15" customHeight="1">
      <c r="A6977" s="5"/>
      <c r="B6977" s="5"/>
      <c r="C6977" s="5"/>
      <c r="D6977" s="5"/>
      <c r="G6977" s="6"/>
      <c r="J6977" s="6"/>
      <c r="K6977" s="6"/>
    </row>
    <row r="6978" spans="1:11" ht="15" customHeight="1">
      <c r="A6978" s="5"/>
      <c r="B6978" s="5"/>
      <c r="C6978" s="5"/>
      <c r="D6978" s="5"/>
      <c r="G6978" s="6"/>
      <c r="J6978" s="6"/>
      <c r="K6978" s="6"/>
    </row>
    <row r="6979" spans="1:11" ht="15" customHeight="1">
      <c r="A6979" s="5"/>
      <c r="B6979" s="5"/>
      <c r="C6979" s="5"/>
      <c r="D6979" s="5"/>
      <c r="G6979" s="6"/>
      <c r="J6979" s="6"/>
      <c r="K6979" s="6"/>
    </row>
    <row r="6980" spans="1:11" ht="15" customHeight="1">
      <c r="A6980" s="5"/>
      <c r="B6980" s="5"/>
      <c r="C6980" s="5"/>
      <c r="D6980" s="5"/>
      <c r="G6980" s="6"/>
      <c r="J6980" s="6"/>
      <c r="K6980" s="6"/>
    </row>
    <row r="6981" spans="1:11" ht="15" customHeight="1">
      <c r="A6981" s="5"/>
      <c r="B6981" s="5"/>
      <c r="C6981" s="5"/>
      <c r="D6981" s="5"/>
      <c r="G6981" s="6"/>
      <c r="J6981" s="6"/>
      <c r="K6981" s="6"/>
    </row>
    <row r="6982" spans="1:11" ht="15" customHeight="1">
      <c r="A6982" s="5"/>
      <c r="B6982" s="5"/>
      <c r="C6982" s="5"/>
      <c r="D6982" s="5"/>
      <c r="G6982" s="6"/>
      <c r="J6982" s="6"/>
      <c r="K6982" s="6"/>
    </row>
    <row r="6983" spans="1:11" ht="15" customHeight="1">
      <c r="A6983" s="5"/>
      <c r="B6983" s="5"/>
      <c r="C6983" s="5"/>
      <c r="D6983" s="5"/>
      <c r="G6983" s="6"/>
      <c r="J6983" s="6"/>
      <c r="K6983" s="6"/>
    </row>
    <row r="6984" spans="1:11" ht="15" customHeight="1">
      <c r="A6984" s="5"/>
      <c r="B6984" s="5"/>
      <c r="C6984" s="5"/>
      <c r="D6984" s="5"/>
      <c r="G6984" s="6"/>
      <c r="J6984" s="6"/>
      <c r="K6984" s="6"/>
    </row>
    <row r="6985" spans="1:11" ht="15" customHeight="1">
      <c r="A6985" s="5"/>
      <c r="B6985" s="5"/>
      <c r="C6985" s="5"/>
      <c r="D6985" s="5"/>
      <c r="G6985" s="6"/>
      <c r="J6985" s="6"/>
      <c r="K6985" s="6"/>
    </row>
    <row r="6986" spans="1:11" ht="15" customHeight="1">
      <c r="A6986" s="5"/>
      <c r="B6986" s="5"/>
      <c r="C6986" s="5"/>
      <c r="D6986" s="5"/>
      <c r="G6986" s="6"/>
      <c r="J6986" s="6"/>
      <c r="K6986" s="6"/>
    </row>
    <row r="6987" spans="1:11" ht="15" customHeight="1">
      <c r="A6987" s="5"/>
      <c r="B6987" s="5"/>
      <c r="C6987" s="5"/>
      <c r="D6987" s="5"/>
      <c r="G6987" s="6"/>
      <c r="J6987" s="6"/>
      <c r="K6987" s="6"/>
    </row>
    <row r="6988" spans="1:11" ht="15" customHeight="1">
      <c r="A6988" s="5"/>
      <c r="B6988" s="5"/>
      <c r="C6988" s="5"/>
      <c r="D6988" s="5"/>
      <c r="G6988" s="6"/>
      <c r="J6988" s="6"/>
      <c r="K6988" s="6"/>
    </row>
    <row r="6989" spans="1:11" ht="15" customHeight="1">
      <c r="A6989" s="5"/>
      <c r="B6989" s="5"/>
      <c r="C6989" s="5"/>
      <c r="D6989" s="5"/>
      <c r="E6989" s="7"/>
      <c r="F6989" s="6"/>
      <c r="G6989" s="6"/>
      <c r="I6989" s="6"/>
      <c r="J6989" s="6"/>
      <c r="K6989" s="6"/>
    </row>
    <row r="6990" spans="1:11" ht="15" customHeight="1">
      <c r="A6990" s="5"/>
      <c r="B6990" s="5"/>
      <c r="C6990" s="5"/>
      <c r="D6990" s="5"/>
      <c r="G6990" s="6"/>
      <c r="J6990" s="6"/>
      <c r="K6990" s="6"/>
    </row>
    <row r="6991" spans="1:11" ht="15" customHeight="1">
      <c r="A6991" s="5"/>
      <c r="B6991" s="5"/>
      <c r="C6991" s="5"/>
      <c r="D6991" s="5"/>
      <c r="G6991" s="6"/>
      <c r="J6991" s="6"/>
      <c r="K6991" s="6"/>
    </row>
    <row r="6992" spans="1:11" ht="15" customHeight="1">
      <c r="A6992" s="5"/>
      <c r="B6992" s="5"/>
      <c r="C6992" s="5"/>
      <c r="D6992" s="5"/>
      <c r="G6992" s="6"/>
      <c r="J6992" s="6"/>
      <c r="K6992" s="6"/>
    </row>
    <row r="6993" spans="1:11" ht="15" customHeight="1">
      <c r="A6993" s="5"/>
      <c r="B6993" s="5"/>
      <c r="C6993" s="5"/>
      <c r="D6993" s="5"/>
      <c r="G6993" s="6"/>
      <c r="J6993" s="6"/>
      <c r="K6993" s="6"/>
    </row>
    <row r="6994" spans="1:11" ht="15" customHeight="1">
      <c r="A6994" s="5"/>
      <c r="B6994" s="5"/>
      <c r="C6994" s="5"/>
      <c r="D6994" s="5"/>
      <c r="G6994" s="6"/>
      <c r="J6994" s="6"/>
      <c r="K6994" s="6"/>
    </row>
    <row r="6995" spans="1:11" ht="15" customHeight="1">
      <c r="A6995" s="5"/>
      <c r="B6995" s="5"/>
      <c r="C6995" s="5"/>
      <c r="D6995" s="5"/>
      <c r="G6995" s="6"/>
      <c r="J6995" s="6"/>
      <c r="K6995" s="6"/>
    </row>
    <row r="6996" spans="1:11" ht="15" customHeight="1">
      <c r="A6996" s="5"/>
      <c r="B6996" s="5"/>
      <c r="C6996" s="5"/>
      <c r="D6996" s="5"/>
      <c r="E6996" s="7"/>
      <c r="F6996" s="6"/>
      <c r="G6996" s="6"/>
      <c r="I6996" s="6"/>
      <c r="J6996" s="6"/>
      <c r="K6996" s="6"/>
    </row>
    <row r="6997" spans="1:11" ht="15" customHeight="1">
      <c r="A6997" s="5"/>
      <c r="B6997" s="5"/>
      <c r="C6997" s="5"/>
      <c r="D6997" s="5"/>
      <c r="G6997" s="6"/>
      <c r="J6997" s="6"/>
      <c r="K6997" s="6"/>
    </row>
    <row r="6998" spans="1:11" ht="15" customHeight="1">
      <c r="A6998" s="5"/>
      <c r="B6998" s="5"/>
      <c r="C6998" s="5"/>
      <c r="D6998" s="5"/>
      <c r="G6998" s="6"/>
      <c r="J6998" s="6"/>
      <c r="K6998" s="6"/>
    </row>
    <row r="6999" spans="1:11" ht="15" customHeight="1">
      <c r="A6999" s="5"/>
      <c r="B6999" s="5"/>
      <c r="C6999" s="5"/>
      <c r="D6999" s="5"/>
      <c r="G6999" s="6"/>
      <c r="J6999" s="6"/>
      <c r="K6999" s="6"/>
    </row>
    <row r="7000" spans="1:11" ht="15" customHeight="1">
      <c r="A7000" s="5"/>
      <c r="B7000" s="5"/>
      <c r="C7000" s="5"/>
      <c r="D7000" s="5"/>
      <c r="G7000" s="6"/>
      <c r="J7000" s="6"/>
      <c r="K7000" s="6"/>
    </row>
    <row r="7001" spans="1:11" ht="15" customHeight="1">
      <c r="A7001" s="5"/>
      <c r="B7001" s="5"/>
      <c r="C7001" s="5"/>
      <c r="D7001" s="5"/>
      <c r="G7001" s="6"/>
      <c r="J7001" s="6"/>
      <c r="K7001" s="6"/>
    </row>
    <row r="7002" spans="1:11" ht="15" customHeight="1">
      <c r="A7002" s="5"/>
      <c r="B7002" s="5"/>
      <c r="C7002" s="5"/>
      <c r="D7002" s="5"/>
      <c r="G7002" s="6"/>
      <c r="J7002" s="6"/>
      <c r="K7002" s="6"/>
    </row>
    <row r="7003" spans="1:11" ht="15" customHeight="1">
      <c r="A7003" s="5"/>
      <c r="B7003" s="5"/>
      <c r="C7003" s="5"/>
      <c r="D7003" s="5"/>
      <c r="E7003" s="7"/>
      <c r="F7003" s="6"/>
      <c r="G7003" s="6"/>
      <c r="I7003" s="6"/>
      <c r="J7003" s="6"/>
      <c r="K7003" s="6"/>
    </row>
    <row r="7004" spans="1:11" ht="15" customHeight="1">
      <c r="A7004" s="5"/>
      <c r="B7004" s="5"/>
      <c r="C7004" s="5"/>
      <c r="D7004" s="5"/>
      <c r="G7004" s="6"/>
      <c r="J7004" s="6"/>
      <c r="K7004" s="6"/>
    </row>
    <row r="7005" spans="1:11" ht="15" customHeight="1">
      <c r="A7005" s="5"/>
      <c r="B7005" s="5"/>
      <c r="C7005" s="5"/>
      <c r="D7005" s="5"/>
      <c r="G7005" s="6"/>
      <c r="J7005" s="6"/>
      <c r="K7005" s="6"/>
    </row>
    <row r="7006" spans="1:11" ht="15" customHeight="1">
      <c r="A7006" s="5"/>
      <c r="B7006" s="5"/>
      <c r="C7006" s="5"/>
      <c r="D7006" s="5"/>
      <c r="G7006" s="6"/>
      <c r="J7006" s="6"/>
      <c r="K7006" s="6"/>
    </row>
    <row r="7007" spans="1:11" ht="15" customHeight="1">
      <c r="A7007" s="5"/>
      <c r="B7007" s="5"/>
      <c r="C7007" s="5"/>
      <c r="D7007" s="5"/>
      <c r="G7007" s="6"/>
      <c r="J7007" s="6"/>
      <c r="K7007" s="6"/>
    </row>
    <row r="7008" spans="1:11" ht="15" customHeight="1">
      <c r="A7008" s="5"/>
      <c r="B7008" s="5"/>
      <c r="C7008" s="5"/>
      <c r="D7008" s="5"/>
      <c r="G7008" s="6"/>
      <c r="J7008" s="6"/>
      <c r="K7008" s="6"/>
    </row>
    <row r="7009" spans="1:11" ht="15" customHeight="1">
      <c r="A7009" s="5"/>
      <c r="B7009" s="5"/>
      <c r="C7009" s="5"/>
      <c r="D7009" s="5"/>
      <c r="G7009" s="6"/>
      <c r="J7009" s="6"/>
      <c r="K7009" s="6"/>
    </row>
    <row r="7010" spans="1:11" ht="15" customHeight="1">
      <c r="A7010" s="5"/>
      <c r="B7010" s="5"/>
      <c r="C7010" s="5"/>
      <c r="D7010" s="5"/>
      <c r="E7010" s="7"/>
      <c r="F7010" s="6"/>
      <c r="G7010" s="6"/>
      <c r="I7010" s="6"/>
      <c r="J7010" s="6"/>
      <c r="K7010" s="6"/>
    </row>
    <row r="7011" spans="1:11" ht="15" customHeight="1">
      <c r="A7011" s="5"/>
      <c r="B7011" s="5"/>
      <c r="C7011" s="5"/>
      <c r="D7011" s="5"/>
      <c r="G7011" s="6"/>
      <c r="J7011" s="6"/>
      <c r="K7011" s="6"/>
    </row>
    <row r="7012" spans="1:11" ht="15" customHeight="1">
      <c r="A7012" s="5"/>
      <c r="B7012" s="5"/>
      <c r="C7012" s="5"/>
      <c r="D7012" s="5"/>
      <c r="G7012" s="6"/>
      <c r="J7012" s="6"/>
      <c r="K7012" s="6"/>
    </row>
    <row r="7013" spans="1:11" ht="15" customHeight="1">
      <c r="A7013" s="5"/>
      <c r="B7013" s="5"/>
      <c r="C7013" s="5"/>
      <c r="D7013" s="5"/>
      <c r="G7013" s="6"/>
      <c r="J7013" s="6"/>
      <c r="K7013" s="6"/>
    </row>
    <row r="7014" spans="1:11" ht="15" customHeight="1">
      <c r="A7014" s="5"/>
      <c r="B7014" s="5"/>
      <c r="C7014" s="5"/>
      <c r="D7014" s="5"/>
      <c r="G7014" s="6"/>
      <c r="J7014" s="6"/>
      <c r="K7014" s="6"/>
    </row>
    <row r="7015" spans="1:11" ht="15" customHeight="1">
      <c r="A7015" s="5"/>
      <c r="B7015" s="5"/>
      <c r="C7015" s="5"/>
      <c r="D7015" s="5"/>
      <c r="G7015" s="6"/>
      <c r="J7015" s="6"/>
      <c r="K7015" s="6"/>
    </row>
    <row r="7016" spans="1:11" ht="15" customHeight="1">
      <c r="A7016" s="5"/>
      <c r="B7016" s="5"/>
      <c r="C7016" s="5"/>
      <c r="D7016" s="5"/>
      <c r="G7016" s="6"/>
      <c r="J7016" s="6"/>
      <c r="K7016" s="6"/>
    </row>
    <row r="7017" spans="1:11" ht="15" customHeight="1">
      <c r="A7017" s="5"/>
      <c r="B7017" s="5"/>
      <c r="C7017" s="5"/>
      <c r="D7017" s="5"/>
      <c r="E7017" s="7"/>
      <c r="F7017" s="6"/>
      <c r="G7017" s="6"/>
      <c r="I7017" s="6"/>
      <c r="J7017" s="6"/>
      <c r="K7017" s="6"/>
    </row>
    <row r="7018" spans="1:11" ht="15" customHeight="1">
      <c r="A7018" s="5"/>
      <c r="B7018" s="5"/>
      <c r="C7018" s="5"/>
      <c r="D7018" s="5"/>
      <c r="G7018" s="6"/>
      <c r="J7018" s="6"/>
      <c r="K7018" s="6"/>
    </row>
    <row r="7019" spans="1:11" ht="15" customHeight="1">
      <c r="A7019" s="5"/>
      <c r="B7019" s="5"/>
      <c r="C7019" s="5"/>
      <c r="D7019" s="5"/>
      <c r="G7019" s="6"/>
      <c r="J7019" s="6"/>
      <c r="K7019" s="6"/>
    </row>
    <row r="7020" spans="1:11" ht="15" customHeight="1">
      <c r="A7020" s="5"/>
      <c r="B7020" s="5"/>
      <c r="C7020" s="5"/>
      <c r="D7020" s="5"/>
      <c r="G7020" s="6"/>
      <c r="J7020" s="6"/>
      <c r="K7020" s="6"/>
    </row>
    <row r="7021" spans="1:11" ht="15" customHeight="1">
      <c r="A7021" s="5"/>
      <c r="B7021" s="5"/>
      <c r="C7021" s="5"/>
      <c r="D7021" s="5"/>
      <c r="G7021" s="6"/>
      <c r="J7021" s="6"/>
      <c r="K7021" s="6"/>
    </row>
    <row r="7022" spans="1:11" ht="15" customHeight="1">
      <c r="A7022" s="5"/>
      <c r="B7022" s="5"/>
      <c r="C7022" s="5"/>
      <c r="D7022" s="5"/>
      <c r="G7022" s="6"/>
      <c r="J7022" s="6"/>
      <c r="K7022" s="6"/>
    </row>
    <row r="7023" spans="1:11" ht="15" customHeight="1">
      <c r="A7023" s="5"/>
      <c r="B7023" s="5"/>
      <c r="C7023" s="5"/>
      <c r="D7023" s="5"/>
      <c r="E7023" s="7"/>
      <c r="F7023" s="6"/>
      <c r="G7023" s="6"/>
      <c r="I7023" s="6"/>
      <c r="J7023" s="6"/>
      <c r="K7023" s="6"/>
    </row>
    <row r="7024" spans="1:11" ht="15" customHeight="1">
      <c r="A7024" s="5"/>
      <c r="B7024" s="5"/>
      <c r="C7024" s="5"/>
      <c r="D7024" s="5"/>
      <c r="G7024" s="6"/>
      <c r="J7024" s="6"/>
      <c r="K7024" s="6"/>
    </row>
    <row r="7025" spans="1:11" ht="15" customHeight="1">
      <c r="A7025" s="5"/>
      <c r="B7025" s="5"/>
      <c r="C7025" s="5"/>
      <c r="D7025" s="5"/>
      <c r="G7025" s="6"/>
      <c r="J7025" s="6"/>
      <c r="K7025" s="6"/>
    </row>
    <row r="7026" spans="1:11" ht="15" customHeight="1">
      <c r="A7026" s="5"/>
      <c r="B7026" s="5"/>
      <c r="C7026" s="5"/>
      <c r="D7026" s="5"/>
      <c r="G7026" s="6"/>
      <c r="J7026" s="6"/>
      <c r="K7026" s="6"/>
    </row>
    <row r="7027" spans="1:11" ht="15" customHeight="1">
      <c r="A7027" s="5"/>
      <c r="B7027" s="5"/>
      <c r="C7027" s="5"/>
      <c r="D7027" s="5"/>
      <c r="G7027" s="6"/>
      <c r="J7027" s="6"/>
      <c r="K7027" s="6"/>
    </row>
    <row r="7028" spans="1:11" ht="15" customHeight="1">
      <c r="A7028" s="5"/>
      <c r="B7028" s="5"/>
      <c r="C7028" s="5"/>
      <c r="D7028" s="5"/>
      <c r="G7028" s="6"/>
      <c r="J7028" s="6"/>
      <c r="K7028" s="6"/>
    </row>
    <row r="7029" spans="1:11" ht="15" customHeight="1">
      <c r="A7029" s="5"/>
      <c r="B7029" s="5"/>
      <c r="C7029" s="5"/>
      <c r="D7029" s="5"/>
      <c r="G7029" s="6"/>
      <c r="J7029" s="6"/>
      <c r="K7029" s="6"/>
    </row>
    <row r="7030" spans="1:11" ht="15" customHeight="1">
      <c r="A7030" s="5"/>
      <c r="B7030" s="5"/>
      <c r="C7030" s="5"/>
      <c r="D7030" s="5"/>
      <c r="G7030" s="6"/>
      <c r="J7030" s="6"/>
      <c r="K7030" s="6"/>
    </row>
    <row r="7031" spans="1:11" ht="15" customHeight="1">
      <c r="A7031" s="5"/>
      <c r="B7031" s="5"/>
      <c r="C7031" s="5"/>
      <c r="D7031" s="5"/>
      <c r="G7031" s="6"/>
      <c r="J7031" s="6"/>
      <c r="K7031" s="6"/>
    </row>
    <row r="7032" spans="1:11" ht="15" customHeight="1">
      <c r="A7032" s="5"/>
      <c r="B7032" s="5"/>
      <c r="C7032" s="5"/>
      <c r="D7032" s="5"/>
      <c r="G7032" s="6"/>
      <c r="J7032" s="6"/>
      <c r="K7032" s="6"/>
    </row>
    <row r="7033" spans="1:11" ht="15" customHeight="1">
      <c r="A7033" s="5"/>
      <c r="B7033" s="5"/>
      <c r="C7033" s="5"/>
      <c r="D7033" s="5"/>
      <c r="G7033" s="6"/>
      <c r="J7033" s="6"/>
      <c r="K7033" s="6"/>
    </row>
    <row r="7034" spans="1:11" ht="15" customHeight="1">
      <c r="A7034" s="5"/>
      <c r="B7034" s="5"/>
      <c r="C7034" s="5"/>
      <c r="D7034" s="5"/>
      <c r="G7034" s="6"/>
      <c r="J7034" s="6"/>
      <c r="K7034" s="6"/>
    </row>
    <row r="7035" spans="1:11" ht="15" customHeight="1">
      <c r="A7035" s="5"/>
      <c r="B7035" s="5"/>
      <c r="C7035" s="5"/>
      <c r="D7035" s="5"/>
      <c r="G7035" s="6"/>
      <c r="J7035" s="6"/>
      <c r="K7035" s="6"/>
    </row>
    <row r="7036" spans="1:11" ht="15" customHeight="1">
      <c r="A7036" s="5"/>
      <c r="B7036" s="5"/>
      <c r="C7036" s="5"/>
      <c r="D7036" s="5"/>
      <c r="E7036" s="7"/>
      <c r="F7036" s="6"/>
      <c r="G7036" s="6"/>
      <c r="I7036" s="6"/>
      <c r="J7036" s="6"/>
      <c r="K7036" s="6"/>
    </row>
    <row r="7037" spans="1:11" ht="15" customHeight="1">
      <c r="A7037" s="5"/>
      <c r="B7037" s="5"/>
      <c r="C7037" s="5"/>
      <c r="D7037" s="5"/>
      <c r="G7037" s="6"/>
      <c r="J7037" s="6"/>
      <c r="K7037" s="6"/>
    </row>
    <row r="7038" spans="1:11" ht="15" customHeight="1">
      <c r="A7038" s="5"/>
      <c r="B7038" s="5"/>
      <c r="C7038" s="5"/>
      <c r="D7038" s="5"/>
      <c r="G7038" s="6"/>
      <c r="J7038" s="6"/>
      <c r="K7038" s="6"/>
    </row>
    <row r="7039" spans="1:11" ht="15" customHeight="1">
      <c r="A7039" s="5"/>
      <c r="B7039" s="5"/>
      <c r="C7039" s="5"/>
      <c r="D7039" s="5"/>
      <c r="G7039" s="6"/>
      <c r="J7039" s="6"/>
      <c r="K7039" s="6"/>
    </row>
    <row r="7040" spans="1:11" ht="15" customHeight="1">
      <c r="A7040" s="5"/>
      <c r="B7040" s="5"/>
      <c r="C7040" s="5"/>
      <c r="D7040" s="5"/>
      <c r="G7040" s="6"/>
      <c r="J7040" s="6"/>
      <c r="K7040" s="6"/>
    </row>
    <row r="7041" spans="1:11" ht="15" customHeight="1">
      <c r="A7041" s="5"/>
      <c r="B7041" s="5"/>
      <c r="C7041" s="5"/>
      <c r="D7041" s="5"/>
      <c r="G7041" s="6"/>
      <c r="J7041" s="6"/>
      <c r="K7041" s="6"/>
    </row>
    <row r="7042" spans="1:11" ht="15" customHeight="1">
      <c r="A7042" s="5"/>
      <c r="B7042" s="5"/>
      <c r="C7042" s="5"/>
      <c r="D7042" s="5"/>
      <c r="G7042" s="6"/>
      <c r="J7042" s="6"/>
      <c r="K7042" s="6"/>
    </row>
    <row r="7043" spans="1:11" ht="15" customHeight="1">
      <c r="A7043" s="5"/>
      <c r="B7043" s="5"/>
      <c r="C7043" s="5"/>
      <c r="D7043" s="5"/>
      <c r="E7043" s="7"/>
      <c r="F7043" s="6"/>
      <c r="G7043" s="6"/>
      <c r="I7043" s="6"/>
      <c r="J7043" s="6"/>
      <c r="K7043" s="6"/>
    </row>
    <row r="7044" spans="1:11" ht="15" customHeight="1">
      <c r="A7044" s="5"/>
      <c r="B7044" s="5"/>
      <c r="C7044" s="5"/>
      <c r="D7044" s="5"/>
      <c r="G7044" s="6"/>
      <c r="J7044" s="6"/>
      <c r="K7044" s="6"/>
    </row>
    <row r="7045" spans="1:11" ht="15" customHeight="1">
      <c r="A7045" s="5"/>
      <c r="B7045" s="5"/>
      <c r="C7045" s="5"/>
      <c r="D7045" s="5"/>
      <c r="G7045" s="6"/>
      <c r="J7045" s="6"/>
      <c r="K7045" s="6"/>
    </row>
    <row r="7046" spans="1:11" ht="15" customHeight="1">
      <c r="A7046" s="5"/>
      <c r="B7046" s="5"/>
      <c r="C7046" s="5"/>
      <c r="D7046" s="5"/>
      <c r="G7046" s="6"/>
      <c r="J7046" s="6"/>
      <c r="K7046" s="6"/>
    </row>
    <row r="7047" spans="1:11" ht="15" customHeight="1">
      <c r="A7047" s="5"/>
      <c r="B7047" s="5"/>
      <c r="C7047" s="5"/>
      <c r="D7047" s="5"/>
      <c r="G7047" s="6"/>
      <c r="J7047" s="6"/>
      <c r="K7047" s="6"/>
    </row>
    <row r="7048" spans="1:11" ht="15" customHeight="1">
      <c r="A7048" s="5"/>
      <c r="B7048" s="5"/>
      <c r="C7048" s="5"/>
      <c r="D7048" s="5"/>
      <c r="G7048" s="6"/>
      <c r="J7048" s="6"/>
      <c r="K7048" s="6"/>
    </row>
    <row r="7049" spans="1:11" ht="15" customHeight="1">
      <c r="A7049" s="5"/>
      <c r="B7049" s="5"/>
      <c r="C7049" s="5"/>
      <c r="D7049" s="5"/>
      <c r="G7049" s="6"/>
      <c r="J7049" s="6"/>
      <c r="K7049" s="6"/>
    </row>
    <row r="7050" spans="1:11" ht="15" customHeight="1">
      <c r="A7050" s="5"/>
      <c r="B7050" s="5"/>
      <c r="C7050" s="5"/>
      <c r="D7050" s="5"/>
      <c r="G7050" s="6"/>
      <c r="J7050" s="6"/>
      <c r="K7050" s="6"/>
    </row>
    <row r="7051" spans="1:11" ht="15" customHeight="1">
      <c r="A7051" s="5"/>
      <c r="B7051" s="5"/>
      <c r="C7051" s="5"/>
      <c r="D7051" s="5"/>
      <c r="G7051" s="6"/>
      <c r="J7051" s="6"/>
      <c r="K7051" s="6"/>
    </row>
    <row r="7052" spans="1:11" ht="15" customHeight="1">
      <c r="A7052" s="5"/>
      <c r="B7052" s="5"/>
      <c r="C7052" s="5"/>
      <c r="D7052" s="5"/>
      <c r="G7052" s="6"/>
      <c r="J7052" s="6"/>
      <c r="K7052" s="6"/>
    </row>
    <row r="7053" spans="1:11" ht="15" customHeight="1">
      <c r="A7053" s="5"/>
      <c r="B7053" s="5"/>
      <c r="C7053" s="5"/>
      <c r="D7053" s="5"/>
      <c r="E7053" s="7"/>
      <c r="F7053" s="6"/>
      <c r="G7053" s="6"/>
      <c r="I7053" s="6"/>
      <c r="J7053" s="6"/>
      <c r="K7053" s="6"/>
    </row>
    <row r="7054" spans="1:11" ht="15" customHeight="1">
      <c r="A7054" s="5"/>
      <c r="B7054" s="5"/>
      <c r="C7054" s="5"/>
      <c r="D7054" s="5"/>
      <c r="G7054" s="6"/>
      <c r="J7054" s="6"/>
      <c r="K7054" s="6"/>
    </row>
    <row r="7055" spans="1:11" ht="15" customHeight="1">
      <c r="A7055" s="5"/>
      <c r="B7055" s="5"/>
      <c r="C7055" s="5"/>
      <c r="D7055" s="5"/>
      <c r="G7055" s="6"/>
      <c r="J7055" s="6"/>
      <c r="K7055" s="6"/>
    </row>
    <row r="7056" spans="1:11" ht="15" customHeight="1">
      <c r="A7056" s="5"/>
      <c r="B7056" s="5"/>
      <c r="C7056" s="5"/>
      <c r="D7056" s="5"/>
      <c r="G7056" s="6"/>
      <c r="J7056" s="6"/>
      <c r="K7056" s="6"/>
    </row>
    <row r="7057" spans="1:11" ht="15" customHeight="1">
      <c r="A7057" s="5"/>
      <c r="B7057" s="5"/>
      <c r="C7057" s="5"/>
      <c r="D7057" s="5"/>
      <c r="G7057" s="6"/>
      <c r="J7057" s="6"/>
      <c r="K7057" s="6"/>
    </row>
    <row r="7058" spans="1:11" ht="15" customHeight="1">
      <c r="A7058" s="5"/>
      <c r="B7058" s="5"/>
      <c r="C7058" s="5"/>
      <c r="D7058" s="5"/>
      <c r="G7058" s="6"/>
      <c r="J7058" s="6"/>
      <c r="K7058" s="6"/>
    </row>
    <row r="7059" spans="1:11" ht="15" customHeight="1">
      <c r="A7059" s="5"/>
      <c r="B7059" s="5"/>
      <c r="C7059" s="5"/>
      <c r="D7059" s="5"/>
      <c r="G7059" s="6"/>
      <c r="J7059" s="6"/>
      <c r="K7059" s="6"/>
    </row>
    <row r="7060" spans="1:11" ht="15" customHeight="1">
      <c r="A7060" s="5"/>
      <c r="B7060" s="5"/>
      <c r="C7060" s="5"/>
      <c r="D7060" s="5"/>
      <c r="G7060" s="6"/>
      <c r="J7060" s="6"/>
      <c r="K7060" s="6"/>
    </row>
    <row r="7061" spans="1:11" ht="15" customHeight="1">
      <c r="A7061" s="5"/>
      <c r="B7061" s="5"/>
      <c r="C7061" s="5"/>
      <c r="D7061" s="5"/>
      <c r="G7061" s="6"/>
      <c r="J7061" s="6"/>
      <c r="K7061" s="6"/>
    </row>
    <row r="7062" spans="1:11" ht="15" customHeight="1">
      <c r="A7062" s="5"/>
      <c r="B7062" s="5"/>
      <c r="C7062" s="5"/>
      <c r="D7062" s="5"/>
      <c r="G7062" s="6"/>
      <c r="J7062" s="6"/>
      <c r="K7062" s="6"/>
    </row>
    <row r="7063" spans="1:11" ht="15" customHeight="1">
      <c r="A7063" s="5"/>
      <c r="B7063" s="5"/>
      <c r="C7063" s="5"/>
      <c r="D7063" s="5"/>
      <c r="G7063" s="6"/>
      <c r="J7063" s="6"/>
      <c r="K7063" s="6"/>
    </row>
    <row r="7064" spans="1:11" ht="15" customHeight="1">
      <c r="A7064" s="5"/>
      <c r="B7064" s="5"/>
      <c r="C7064" s="5"/>
      <c r="D7064" s="5"/>
      <c r="G7064" s="6"/>
      <c r="J7064" s="6"/>
      <c r="K7064" s="6"/>
    </row>
    <row r="7065" spans="1:11" ht="15" customHeight="1">
      <c r="A7065" s="5"/>
      <c r="B7065" s="5"/>
      <c r="C7065" s="5"/>
      <c r="D7065" s="5"/>
      <c r="G7065" s="6"/>
      <c r="J7065" s="6"/>
      <c r="K7065" s="6"/>
    </row>
    <row r="7066" spans="1:11" ht="15" customHeight="1">
      <c r="A7066" s="5"/>
      <c r="B7066" s="5"/>
      <c r="C7066" s="5"/>
      <c r="D7066" s="5"/>
      <c r="E7066" s="7"/>
      <c r="F7066" s="6"/>
      <c r="G7066" s="6"/>
      <c r="I7066" s="6"/>
      <c r="J7066" s="6"/>
      <c r="K7066" s="6"/>
    </row>
    <row r="7067" spans="1:11" ht="15" customHeight="1">
      <c r="A7067" s="5"/>
      <c r="B7067" s="5"/>
      <c r="C7067" s="5"/>
      <c r="D7067" s="5"/>
      <c r="G7067" s="6"/>
      <c r="J7067" s="6"/>
      <c r="K7067" s="6"/>
    </row>
    <row r="7068" spans="1:11" ht="15" customHeight="1">
      <c r="A7068" s="5"/>
      <c r="B7068" s="5"/>
      <c r="C7068" s="5"/>
      <c r="D7068" s="5"/>
      <c r="G7068" s="6"/>
      <c r="J7068" s="6"/>
      <c r="K7068" s="6"/>
    </row>
    <row r="7069" spans="1:11" ht="15" customHeight="1">
      <c r="A7069" s="5"/>
      <c r="B7069" s="5"/>
      <c r="C7069" s="5"/>
      <c r="D7069" s="5"/>
      <c r="G7069" s="6"/>
      <c r="J7069" s="6"/>
      <c r="K7069" s="6"/>
    </row>
    <row r="7070" spans="1:11" ht="15" customHeight="1">
      <c r="A7070" s="5"/>
      <c r="B7070" s="5"/>
      <c r="C7070" s="5"/>
      <c r="D7070" s="5"/>
      <c r="G7070" s="6"/>
      <c r="J7070" s="6"/>
      <c r="K7070" s="6"/>
    </row>
    <row r="7071" spans="1:11" ht="15" customHeight="1">
      <c r="A7071" s="5"/>
      <c r="B7071" s="5"/>
      <c r="C7071" s="5"/>
      <c r="D7071" s="5"/>
      <c r="G7071" s="6"/>
      <c r="J7071" s="6"/>
      <c r="K7071" s="6"/>
    </row>
    <row r="7072" spans="1:11" ht="15" customHeight="1">
      <c r="A7072" s="5"/>
      <c r="B7072" s="5"/>
      <c r="C7072" s="5"/>
      <c r="D7072" s="5"/>
      <c r="G7072" s="6"/>
      <c r="J7072" s="6"/>
      <c r="K7072" s="6"/>
    </row>
    <row r="7073" spans="1:11" ht="15" customHeight="1">
      <c r="A7073" s="5"/>
      <c r="B7073" s="5"/>
      <c r="C7073" s="5"/>
      <c r="D7073" s="5"/>
      <c r="G7073" s="6"/>
      <c r="J7073" s="6"/>
      <c r="K7073" s="6"/>
    </row>
    <row r="7074" spans="1:11" ht="15" customHeight="1">
      <c r="A7074" s="5"/>
      <c r="B7074" s="5"/>
      <c r="C7074" s="5"/>
      <c r="D7074" s="5"/>
      <c r="G7074" s="6"/>
      <c r="J7074" s="6"/>
      <c r="K7074" s="6"/>
    </row>
    <row r="7075" spans="1:11" ht="15" customHeight="1">
      <c r="A7075" s="5"/>
      <c r="B7075" s="5"/>
      <c r="C7075" s="5"/>
      <c r="D7075" s="5"/>
      <c r="G7075" s="6"/>
      <c r="J7075" s="6"/>
      <c r="K7075" s="6"/>
    </row>
    <row r="7076" spans="1:11" ht="15" customHeight="1">
      <c r="A7076" s="5"/>
      <c r="B7076" s="5"/>
      <c r="C7076" s="5"/>
      <c r="D7076" s="5"/>
      <c r="G7076" s="6"/>
      <c r="J7076" s="6"/>
      <c r="K7076" s="6"/>
    </row>
    <row r="7077" spans="1:11" ht="15" customHeight="1">
      <c r="A7077" s="5"/>
      <c r="B7077" s="5"/>
      <c r="C7077" s="5"/>
      <c r="D7077" s="5"/>
      <c r="G7077" s="6"/>
      <c r="J7077" s="6"/>
      <c r="K7077" s="6"/>
    </row>
    <row r="7078" spans="1:11" ht="15" customHeight="1">
      <c r="A7078" s="5"/>
      <c r="B7078" s="5"/>
      <c r="C7078" s="5"/>
      <c r="D7078" s="5"/>
      <c r="G7078" s="6"/>
      <c r="J7078" s="6"/>
      <c r="K7078" s="6"/>
    </row>
    <row r="7079" spans="1:11" ht="15" customHeight="1">
      <c r="A7079" s="5"/>
      <c r="B7079" s="5"/>
      <c r="C7079" s="5"/>
      <c r="D7079" s="5"/>
      <c r="E7079" s="7"/>
      <c r="F7079" s="6"/>
      <c r="G7079" s="6"/>
      <c r="I7079" s="6"/>
      <c r="J7079" s="6"/>
      <c r="K7079" s="6"/>
    </row>
    <row r="7080" spans="1:11" ht="15" customHeight="1">
      <c r="A7080" s="5"/>
      <c r="B7080" s="5"/>
      <c r="C7080" s="5"/>
      <c r="D7080" s="5"/>
      <c r="G7080" s="6"/>
      <c r="J7080" s="6"/>
      <c r="K7080" s="6"/>
    </row>
    <row r="7081" spans="1:11" ht="15" customHeight="1">
      <c r="A7081" s="5"/>
      <c r="B7081" s="5"/>
      <c r="C7081" s="5"/>
      <c r="D7081" s="5"/>
      <c r="G7081" s="6"/>
      <c r="J7081" s="6"/>
      <c r="K7081" s="6"/>
    </row>
    <row r="7082" spans="1:11" ht="15" customHeight="1">
      <c r="A7082" s="5"/>
      <c r="B7082" s="5"/>
      <c r="C7082" s="5"/>
      <c r="D7082" s="5"/>
      <c r="G7082" s="6"/>
      <c r="J7082" s="6"/>
      <c r="K7082" s="6"/>
    </row>
    <row r="7083" spans="1:11" ht="15" customHeight="1">
      <c r="A7083" s="5"/>
      <c r="B7083" s="5"/>
      <c r="C7083" s="5"/>
      <c r="D7083" s="5"/>
      <c r="G7083" s="6"/>
      <c r="J7083" s="6"/>
      <c r="K7083" s="6"/>
    </row>
    <row r="7084" spans="1:11" ht="15" customHeight="1">
      <c r="A7084" s="5"/>
      <c r="B7084" s="5"/>
      <c r="C7084" s="5"/>
      <c r="D7084" s="5"/>
      <c r="G7084" s="6"/>
      <c r="J7084" s="6"/>
      <c r="K7084" s="6"/>
    </row>
    <row r="7085" spans="1:11" ht="15" customHeight="1">
      <c r="A7085" s="5"/>
      <c r="B7085" s="5"/>
      <c r="C7085" s="5"/>
      <c r="D7085" s="5"/>
      <c r="G7085" s="6"/>
      <c r="J7085" s="6"/>
      <c r="K7085" s="6"/>
    </row>
    <row r="7086" spans="1:11" ht="15" customHeight="1">
      <c r="A7086" s="5"/>
      <c r="B7086" s="5"/>
      <c r="C7086" s="5"/>
      <c r="D7086" s="5"/>
      <c r="E7086" s="7"/>
      <c r="F7086" s="6"/>
      <c r="G7086" s="6"/>
      <c r="I7086" s="6"/>
      <c r="J7086" s="6"/>
      <c r="K7086" s="6"/>
    </row>
    <row r="7087" spans="1:11" ht="15" customHeight="1">
      <c r="A7087" s="5"/>
      <c r="B7087" s="5"/>
      <c r="C7087" s="5"/>
      <c r="D7087" s="5"/>
      <c r="G7087" s="6"/>
      <c r="J7087" s="6"/>
      <c r="K7087" s="6"/>
    </row>
    <row r="7088" spans="1:11" ht="15" customHeight="1">
      <c r="A7088" s="5"/>
      <c r="B7088" s="5"/>
      <c r="C7088" s="5"/>
      <c r="D7088" s="5"/>
      <c r="G7088" s="6"/>
      <c r="J7088" s="6"/>
      <c r="K7088" s="6"/>
    </row>
    <row r="7089" spans="1:11" ht="15" customHeight="1">
      <c r="A7089" s="5"/>
      <c r="B7089" s="5"/>
      <c r="C7089" s="5"/>
      <c r="D7089" s="5"/>
      <c r="G7089" s="6"/>
      <c r="J7089" s="6"/>
      <c r="K7089" s="6"/>
    </row>
    <row r="7090" spans="1:11" ht="15" customHeight="1">
      <c r="A7090" s="5"/>
      <c r="B7090" s="5"/>
      <c r="C7090" s="5"/>
      <c r="D7090" s="5"/>
      <c r="G7090" s="6"/>
      <c r="J7090" s="6"/>
      <c r="K7090" s="6"/>
    </row>
    <row r="7091" spans="1:11" ht="15" customHeight="1">
      <c r="A7091" s="5"/>
      <c r="B7091" s="5"/>
      <c r="C7091" s="5"/>
      <c r="D7091" s="5"/>
      <c r="G7091" s="6"/>
      <c r="J7091" s="6"/>
      <c r="K7091" s="6"/>
    </row>
    <row r="7092" spans="1:11" ht="15" customHeight="1">
      <c r="A7092" s="5"/>
      <c r="B7092" s="5"/>
      <c r="C7092" s="5"/>
      <c r="D7092" s="5"/>
      <c r="G7092" s="6"/>
      <c r="J7092" s="6"/>
      <c r="K7092" s="6"/>
    </row>
    <row r="7093" spans="1:11" ht="15" customHeight="1">
      <c r="A7093" s="5"/>
      <c r="B7093" s="5"/>
      <c r="C7093" s="5"/>
      <c r="D7093" s="5"/>
      <c r="G7093" s="6"/>
      <c r="J7093" s="6"/>
      <c r="K7093" s="6"/>
    </row>
    <row r="7094" spans="1:11" ht="15" customHeight="1">
      <c r="A7094" s="5"/>
      <c r="B7094" s="5"/>
      <c r="C7094" s="5"/>
      <c r="D7094" s="5"/>
      <c r="G7094" s="6"/>
      <c r="J7094" s="6"/>
      <c r="K7094" s="6"/>
    </row>
    <row r="7095" spans="1:11" ht="15" customHeight="1">
      <c r="A7095" s="5"/>
      <c r="B7095" s="5"/>
      <c r="C7095" s="5"/>
      <c r="D7095" s="5"/>
      <c r="G7095" s="6"/>
      <c r="J7095" s="6"/>
      <c r="K7095" s="6"/>
    </row>
    <row r="7096" spans="1:11" ht="15" customHeight="1">
      <c r="A7096" s="5"/>
      <c r="B7096" s="5"/>
      <c r="C7096" s="5"/>
      <c r="D7096" s="5"/>
      <c r="G7096" s="6"/>
      <c r="J7096" s="6"/>
      <c r="K7096" s="6"/>
    </row>
    <row r="7097" spans="1:11" ht="15" customHeight="1">
      <c r="A7097" s="5"/>
      <c r="B7097" s="5"/>
      <c r="C7097" s="5"/>
      <c r="D7097" s="5"/>
      <c r="G7097" s="6"/>
      <c r="J7097" s="6"/>
      <c r="K7097" s="6"/>
    </row>
    <row r="7098" spans="1:11" ht="15" customHeight="1">
      <c r="A7098" s="5"/>
      <c r="B7098" s="5"/>
      <c r="C7098" s="5"/>
      <c r="D7098" s="5"/>
      <c r="G7098" s="6"/>
      <c r="J7098" s="6"/>
      <c r="K7098" s="6"/>
    </row>
    <row r="7099" spans="1:11" ht="15" customHeight="1">
      <c r="A7099" s="5"/>
      <c r="B7099" s="5"/>
      <c r="C7099" s="5"/>
      <c r="D7099" s="5"/>
      <c r="G7099" s="6"/>
      <c r="J7099" s="6"/>
      <c r="K7099" s="6"/>
    </row>
    <row r="7100" spans="1:11" ht="15" customHeight="1">
      <c r="A7100" s="5"/>
      <c r="B7100" s="5"/>
      <c r="C7100" s="5"/>
      <c r="D7100" s="5"/>
      <c r="G7100" s="6"/>
      <c r="J7100" s="6"/>
      <c r="K7100" s="6"/>
    </row>
    <row r="7101" spans="1:11" ht="15" customHeight="1">
      <c r="A7101" s="5"/>
      <c r="B7101" s="5"/>
      <c r="C7101" s="5"/>
      <c r="D7101" s="5"/>
      <c r="G7101" s="6"/>
      <c r="J7101" s="6"/>
      <c r="K7101" s="6"/>
    </row>
    <row r="7102" spans="1:11" ht="15" customHeight="1">
      <c r="A7102" s="5"/>
      <c r="B7102" s="5"/>
      <c r="C7102" s="5"/>
      <c r="D7102" s="5"/>
      <c r="E7102" s="7"/>
      <c r="F7102" s="6"/>
      <c r="G7102" s="6"/>
      <c r="I7102" s="6"/>
      <c r="J7102" s="6"/>
      <c r="K7102" s="6"/>
    </row>
    <row r="7103" spans="1:11" ht="15" customHeight="1">
      <c r="A7103" s="5"/>
      <c r="B7103" s="5"/>
      <c r="C7103" s="5"/>
      <c r="D7103" s="5"/>
      <c r="G7103" s="6"/>
      <c r="J7103" s="6"/>
      <c r="K7103" s="6"/>
    </row>
    <row r="7104" spans="1:11" ht="15" customHeight="1">
      <c r="A7104" s="5"/>
      <c r="B7104" s="5"/>
      <c r="C7104" s="5"/>
      <c r="D7104" s="5"/>
      <c r="G7104" s="6"/>
      <c r="J7104" s="6"/>
      <c r="K7104" s="6"/>
    </row>
    <row r="7105" spans="1:11" ht="15" customHeight="1">
      <c r="A7105" s="5"/>
      <c r="B7105" s="5"/>
      <c r="C7105" s="5"/>
      <c r="D7105" s="5"/>
      <c r="G7105" s="6"/>
      <c r="J7105" s="6"/>
      <c r="K7105" s="6"/>
    </row>
    <row r="7106" spans="1:11" ht="15" customHeight="1">
      <c r="A7106" s="5"/>
      <c r="B7106" s="5"/>
      <c r="C7106" s="5"/>
      <c r="D7106" s="5"/>
      <c r="G7106" s="6"/>
      <c r="J7106" s="6"/>
      <c r="K7106" s="6"/>
    </row>
    <row r="7107" spans="1:11" ht="15" customHeight="1">
      <c r="A7107" s="5"/>
      <c r="B7107" s="5"/>
      <c r="C7107" s="5"/>
      <c r="D7107" s="5"/>
      <c r="G7107" s="6"/>
      <c r="J7107" s="6"/>
      <c r="K7107" s="6"/>
    </row>
    <row r="7108" spans="1:11" ht="15" customHeight="1">
      <c r="A7108" s="5"/>
      <c r="B7108" s="5"/>
      <c r="C7108" s="5"/>
      <c r="D7108" s="5"/>
      <c r="G7108" s="6"/>
      <c r="J7108" s="6"/>
      <c r="K7108" s="6"/>
    </row>
    <row r="7109" spans="1:11" ht="15" customHeight="1">
      <c r="A7109" s="5"/>
      <c r="B7109" s="5"/>
      <c r="C7109" s="5"/>
      <c r="D7109" s="5"/>
      <c r="G7109" s="6"/>
      <c r="J7109" s="6"/>
      <c r="K7109" s="6"/>
    </row>
    <row r="7110" spans="1:11" ht="15" customHeight="1">
      <c r="A7110" s="5"/>
      <c r="B7110" s="5"/>
      <c r="C7110" s="5"/>
      <c r="D7110" s="5"/>
      <c r="G7110" s="6"/>
      <c r="J7110" s="6"/>
      <c r="K7110" s="6"/>
    </row>
    <row r="7111" spans="1:11" ht="15" customHeight="1">
      <c r="A7111" s="5"/>
      <c r="B7111" s="5"/>
      <c r="C7111" s="5"/>
      <c r="D7111" s="5"/>
      <c r="G7111" s="6"/>
      <c r="J7111" s="6"/>
      <c r="K7111" s="6"/>
    </row>
    <row r="7112" spans="1:11" ht="15" customHeight="1">
      <c r="A7112" s="5"/>
      <c r="B7112" s="5"/>
      <c r="C7112" s="5"/>
      <c r="D7112" s="5"/>
      <c r="E7112" s="7"/>
      <c r="F7112" s="6"/>
      <c r="G7112" s="6"/>
      <c r="I7112" s="6"/>
      <c r="J7112" s="6"/>
      <c r="K7112" s="6"/>
    </row>
    <row r="7113" spans="1:11" ht="15" customHeight="1">
      <c r="A7113" s="5"/>
      <c r="B7113" s="5"/>
      <c r="C7113" s="5"/>
      <c r="D7113" s="5"/>
      <c r="G7113" s="6"/>
      <c r="J7113" s="6"/>
      <c r="K7113" s="6"/>
    </row>
    <row r="7114" spans="1:11" ht="15" customHeight="1">
      <c r="A7114" s="5"/>
      <c r="B7114" s="5"/>
      <c r="C7114" s="5"/>
      <c r="D7114" s="5"/>
      <c r="G7114" s="6"/>
      <c r="J7114" s="6"/>
      <c r="K7114" s="6"/>
    </row>
    <row r="7115" spans="1:11" ht="15" customHeight="1">
      <c r="A7115" s="5"/>
      <c r="B7115" s="5"/>
      <c r="C7115" s="5"/>
      <c r="D7115" s="5"/>
      <c r="G7115" s="6"/>
      <c r="J7115" s="6"/>
      <c r="K7115" s="6"/>
    </row>
    <row r="7116" spans="1:11" ht="15" customHeight="1">
      <c r="A7116" s="5"/>
      <c r="B7116" s="5"/>
      <c r="C7116" s="5"/>
      <c r="D7116" s="5"/>
      <c r="G7116" s="6"/>
      <c r="J7116" s="6"/>
      <c r="K7116" s="6"/>
    </row>
    <row r="7117" spans="1:11" ht="15" customHeight="1">
      <c r="A7117" s="5"/>
      <c r="B7117" s="5"/>
      <c r="C7117" s="5"/>
      <c r="D7117" s="5"/>
      <c r="G7117" s="6"/>
      <c r="J7117" s="6"/>
      <c r="K7117" s="6"/>
    </row>
    <row r="7118" spans="1:11" ht="15" customHeight="1">
      <c r="A7118" s="5"/>
      <c r="B7118" s="5"/>
      <c r="C7118" s="5"/>
      <c r="D7118" s="5"/>
      <c r="G7118" s="6"/>
      <c r="J7118" s="6"/>
      <c r="K7118" s="6"/>
    </row>
    <row r="7119" spans="1:11" ht="15" customHeight="1">
      <c r="A7119" s="5"/>
      <c r="B7119" s="5"/>
      <c r="C7119" s="5"/>
      <c r="D7119" s="5"/>
      <c r="G7119" s="6"/>
      <c r="J7119" s="6"/>
      <c r="K7119" s="6"/>
    </row>
    <row r="7120" spans="1:11" ht="15" customHeight="1">
      <c r="A7120" s="5"/>
      <c r="B7120" s="5"/>
      <c r="C7120" s="5"/>
      <c r="D7120" s="5"/>
      <c r="G7120" s="6"/>
      <c r="J7120" s="6"/>
      <c r="K7120" s="6"/>
    </row>
    <row r="7121" spans="1:11" ht="15" customHeight="1">
      <c r="A7121" s="5"/>
      <c r="B7121" s="5"/>
      <c r="C7121" s="5"/>
      <c r="D7121" s="5"/>
      <c r="G7121" s="6"/>
      <c r="J7121" s="6"/>
      <c r="K7121" s="6"/>
    </row>
    <row r="7122" spans="1:11" ht="15" customHeight="1">
      <c r="A7122" s="5"/>
      <c r="B7122" s="5"/>
      <c r="C7122" s="5"/>
      <c r="D7122" s="5"/>
      <c r="E7122" s="7"/>
      <c r="F7122" s="6"/>
      <c r="G7122" s="6"/>
      <c r="I7122" s="6"/>
      <c r="J7122" s="6"/>
      <c r="K7122" s="6"/>
    </row>
    <row r="7123" spans="1:11" ht="15" customHeight="1">
      <c r="A7123" s="5"/>
      <c r="B7123" s="5"/>
      <c r="C7123" s="5"/>
      <c r="D7123" s="5"/>
      <c r="G7123" s="6"/>
      <c r="J7123" s="6"/>
      <c r="K7123" s="6"/>
    </row>
    <row r="7124" spans="1:11" ht="15" customHeight="1">
      <c r="A7124" s="5"/>
      <c r="B7124" s="5"/>
      <c r="C7124" s="5"/>
      <c r="D7124" s="5"/>
      <c r="G7124" s="6"/>
      <c r="J7124" s="6"/>
      <c r="K7124" s="6"/>
    </row>
    <row r="7125" spans="1:11" ht="15" customHeight="1">
      <c r="A7125" s="5"/>
      <c r="B7125" s="5"/>
      <c r="C7125" s="5"/>
      <c r="D7125" s="5"/>
      <c r="G7125" s="6"/>
      <c r="J7125" s="6"/>
      <c r="K7125" s="6"/>
    </row>
    <row r="7126" spans="1:11" ht="15" customHeight="1">
      <c r="A7126" s="5"/>
      <c r="B7126" s="5"/>
      <c r="C7126" s="5"/>
      <c r="D7126" s="5"/>
      <c r="G7126" s="6"/>
      <c r="J7126" s="6"/>
      <c r="K7126" s="6"/>
    </row>
    <row r="7127" spans="1:11" ht="15" customHeight="1">
      <c r="A7127" s="5"/>
      <c r="B7127" s="5"/>
      <c r="C7127" s="5"/>
      <c r="D7127" s="5"/>
      <c r="G7127" s="6"/>
      <c r="J7127" s="6"/>
      <c r="K7127" s="6"/>
    </row>
    <row r="7128" spans="1:11" ht="15" customHeight="1">
      <c r="A7128" s="5"/>
      <c r="B7128" s="5"/>
      <c r="C7128" s="5"/>
      <c r="D7128" s="5"/>
      <c r="G7128" s="6"/>
      <c r="J7128" s="6"/>
      <c r="K7128" s="6"/>
    </row>
    <row r="7129" spans="1:11" ht="15" customHeight="1">
      <c r="A7129" s="5"/>
      <c r="B7129" s="5"/>
      <c r="C7129" s="5"/>
      <c r="D7129" s="5"/>
      <c r="G7129" s="6"/>
      <c r="J7129" s="6"/>
      <c r="K7129" s="6"/>
    </row>
    <row r="7130" spans="1:11" ht="15" customHeight="1">
      <c r="A7130" s="5"/>
      <c r="B7130" s="5"/>
      <c r="C7130" s="5"/>
      <c r="D7130" s="5"/>
      <c r="G7130" s="6"/>
      <c r="J7130" s="6"/>
      <c r="K7130" s="6"/>
    </row>
    <row r="7131" spans="1:11" ht="15" customHeight="1">
      <c r="A7131" s="5"/>
      <c r="B7131" s="5"/>
      <c r="C7131" s="5"/>
      <c r="D7131" s="5"/>
      <c r="G7131" s="6"/>
      <c r="J7131" s="6"/>
      <c r="K7131" s="6"/>
    </row>
    <row r="7132" spans="1:11" ht="15" customHeight="1">
      <c r="A7132" s="5"/>
      <c r="B7132" s="5"/>
      <c r="C7132" s="5"/>
      <c r="D7132" s="5"/>
      <c r="G7132" s="6"/>
      <c r="J7132" s="6"/>
      <c r="K7132" s="6"/>
    </row>
    <row r="7133" spans="1:11" ht="15" customHeight="1">
      <c r="A7133" s="5"/>
      <c r="B7133" s="5"/>
      <c r="C7133" s="5"/>
      <c r="D7133" s="5"/>
      <c r="G7133" s="6"/>
      <c r="J7133" s="6"/>
      <c r="K7133" s="6"/>
    </row>
    <row r="7134" spans="1:11" ht="15" customHeight="1">
      <c r="A7134" s="5"/>
      <c r="B7134" s="5"/>
      <c r="C7134" s="5"/>
      <c r="D7134" s="5"/>
      <c r="G7134" s="6"/>
      <c r="J7134" s="6"/>
      <c r="K7134" s="6"/>
    </row>
    <row r="7135" spans="1:11" ht="15" customHeight="1">
      <c r="A7135" s="5"/>
      <c r="B7135" s="5"/>
      <c r="C7135" s="5"/>
      <c r="D7135" s="5"/>
      <c r="G7135" s="6"/>
      <c r="J7135" s="6"/>
      <c r="K7135" s="6"/>
    </row>
    <row r="7136" spans="1:11" ht="15" customHeight="1">
      <c r="A7136" s="5"/>
      <c r="B7136" s="5"/>
      <c r="C7136" s="5"/>
      <c r="D7136" s="5"/>
      <c r="G7136" s="6"/>
      <c r="J7136" s="6"/>
      <c r="K7136" s="6"/>
    </row>
    <row r="7137" spans="1:11" ht="15" customHeight="1">
      <c r="A7137" s="5"/>
      <c r="B7137" s="5"/>
      <c r="C7137" s="5"/>
      <c r="D7137" s="5"/>
      <c r="G7137" s="6"/>
      <c r="J7137" s="6"/>
      <c r="K7137" s="6"/>
    </row>
    <row r="7138" spans="1:11" ht="15" customHeight="1">
      <c r="A7138" s="5"/>
      <c r="B7138" s="5"/>
      <c r="C7138" s="5"/>
      <c r="D7138" s="5"/>
      <c r="E7138" s="7"/>
      <c r="F7138" s="6"/>
      <c r="G7138" s="6"/>
      <c r="I7138" s="6"/>
      <c r="J7138" s="6"/>
      <c r="K7138" s="6"/>
    </row>
    <row r="7139" spans="1:11" ht="15" customHeight="1">
      <c r="A7139" s="5"/>
      <c r="B7139" s="5"/>
      <c r="C7139" s="5"/>
      <c r="D7139" s="5"/>
      <c r="G7139" s="6"/>
      <c r="J7139" s="6"/>
      <c r="K7139" s="6"/>
    </row>
    <row r="7140" spans="1:11" ht="15" customHeight="1">
      <c r="A7140" s="5"/>
      <c r="B7140" s="5"/>
      <c r="C7140" s="5"/>
      <c r="D7140" s="5"/>
      <c r="G7140" s="6"/>
      <c r="J7140" s="6"/>
      <c r="K7140" s="6"/>
    </row>
    <row r="7141" spans="1:11" ht="15" customHeight="1">
      <c r="A7141" s="5"/>
      <c r="B7141" s="5"/>
      <c r="C7141" s="5"/>
      <c r="D7141" s="5"/>
      <c r="G7141" s="6"/>
      <c r="J7141" s="6"/>
      <c r="K7141" s="6"/>
    </row>
    <row r="7142" spans="1:11" ht="15" customHeight="1">
      <c r="A7142" s="5"/>
      <c r="B7142" s="5"/>
      <c r="C7142" s="5"/>
      <c r="D7142" s="5"/>
      <c r="G7142" s="6"/>
      <c r="J7142" s="6"/>
      <c r="K7142" s="6"/>
    </row>
    <row r="7143" spans="1:11" ht="15" customHeight="1">
      <c r="A7143" s="5"/>
      <c r="B7143" s="5"/>
      <c r="C7143" s="5"/>
      <c r="D7143" s="5"/>
      <c r="G7143" s="6"/>
      <c r="J7143" s="6"/>
      <c r="K7143" s="6"/>
    </row>
    <row r="7144" spans="1:11" ht="15" customHeight="1">
      <c r="A7144" s="5"/>
      <c r="B7144" s="5"/>
      <c r="C7144" s="5"/>
      <c r="D7144" s="5"/>
      <c r="G7144" s="6"/>
      <c r="J7144" s="6"/>
      <c r="K7144" s="6"/>
    </row>
    <row r="7145" spans="1:11" ht="15" customHeight="1">
      <c r="A7145" s="5"/>
      <c r="B7145" s="5"/>
      <c r="C7145" s="5"/>
      <c r="D7145" s="5"/>
      <c r="E7145" s="7"/>
      <c r="F7145" s="6"/>
      <c r="G7145" s="6"/>
      <c r="I7145" s="6"/>
      <c r="J7145" s="6"/>
      <c r="K7145" s="6"/>
    </row>
    <row r="7146" spans="1:11" ht="15" customHeight="1">
      <c r="A7146" s="5"/>
      <c r="B7146" s="5"/>
      <c r="C7146" s="5"/>
      <c r="D7146" s="5"/>
      <c r="G7146" s="6"/>
      <c r="J7146" s="6"/>
      <c r="K7146" s="6"/>
    </row>
    <row r="7147" spans="1:11" ht="15" customHeight="1">
      <c r="A7147" s="5"/>
      <c r="B7147" s="5"/>
      <c r="C7147" s="5"/>
      <c r="D7147" s="5"/>
      <c r="G7147" s="6"/>
      <c r="J7147" s="6"/>
      <c r="K7147" s="6"/>
    </row>
    <row r="7148" spans="1:11" ht="15" customHeight="1">
      <c r="A7148" s="5"/>
      <c r="B7148" s="5"/>
      <c r="C7148" s="5"/>
      <c r="D7148" s="5"/>
      <c r="G7148" s="6"/>
      <c r="J7148" s="6"/>
      <c r="K7148" s="6"/>
    </row>
    <row r="7149" spans="1:11" ht="15" customHeight="1">
      <c r="A7149" s="5"/>
      <c r="B7149" s="5"/>
      <c r="C7149" s="5"/>
      <c r="D7149" s="5"/>
      <c r="G7149" s="6"/>
      <c r="J7149" s="6"/>
      <c r="K7149" s="6"/>
    </row>
    <row r="7150" spans="1:11" ht="15" customHeight="1">
      <c r="A7150" s="5"/>
      <c r="B7150" s="5"/>
      <c r="C7150" s="5"/>
      <c r="D7150" s="5"/>
      <c r="G7150" s="6"/>
      <c r="J7150" s="6"/>
      <c r="K7150" s="6"/>
    </row>
    <row r="7151" spans="1:11" ht="15" customHeight="1">
      <c r="A7151" s="5"/>
      <c r="B7151" s="5"/>
      <c r="C7151" s="5"/>
      <c r="D7151" s="5"/>
      <c r="G7151" s="6"/>
      <c r="J7151" s="6"/>
      <c r="K7151" s="6"/>
    </row>
    <row r="7152" spans="1:11" ht="15" customHeight="1">
      <c r="A7152" s="5"/>
      <c r="B7152" s="5"/>
      <c r="C7152" s="5"/>
      <c r="D7152" s="5"/>
      <c r="E7152" s="7"/>
      <c r="F7152" s="6"/>
      <c r="G7152" s="6"/>
      <c r="I7152" s="6"/>
      <c r="J7152" s="6"/>
      <c r="K7152" s="6"/>
    </row>
    <row r="7153" spans="1:11" ht="15" customHeight="1">
      <c r="A7153" s="5"/>
      <c r="B7153" s="5"/>
      <c r="C7153" s="5"/>
      <c r="D7153" s="5"/>
      <c r="G7153" s="6"/>
      <c r="J7153" s="6"/>
      <c r="K7153" s="6"/>
    </row>
    <row r="7154" spans="1:11" ht="15" customHeight="1">
      <c r="A7154" s="5"/>
      <c r="B7154" s="5"/>
      <c r="C7154" s="5"/>
      <c r="D7154" s="5"/>
      <c r="G7154" s="6"/>
      <c r="J7154" s="6"/>
      <c r="K7154" s="6"/>
    </row>
    <row r="7155" spans="1:11" ht="15" customHeight="1">
      <c r="A7155" s="5"/>
      <c r="B7155" s="5"/>
      <c r="C7155" s="5"/>
      <c r="D7155" s="5"/>
      <c r="G7155" s="6"/>
      <c r="J7155" s="6"/>
      <c r="K7155" s="6"/>
    </row>
    <row r="7156" spans="1:11" ht="15" customHeight="1">
      <c r="A7156" s="5"/>
      <c r="B7156" s="5"/>
      <c r="C7156" s="5"/>
      <c r="D7156" s="5"/>
      <c r="G7156" s="6"/>
      <c r="J7156" s="6"/>
      <c r="K7156" s="6"/>
    </row>
    <row r="7157" spans="1:11" ht="15" customHeight="1">
      <c r="A7157" s="5"/>
      <c r="B7157" s="5"/>
      <c r="C7157" s="5"/>
      <c r="D7157" s="5"/>
      <c r="G7157" s="6"/>
      <c r="J7157" s="6"/>
      <c r="K7157" s="6"/>
    </row>
    <row r="7158" spans="1:11" ht="15" customHeight="1">
      <c r="A7158" s="5"/>
      <c r="B7158" s="5"/>
      <c r="C7158" s="5"/>
      <c r="D7158" s="5"/>
      <c r="G7158" s="6"/>
      <c r="J7158" s="6"/>
      <c r="K7158" s="6"/>
    </row>
    <row r="7159" spans="1:11" ht="15" customHeight="1">
      <c r="A7159" s="5"/>
      <c r="B7159" s="5"/>
      <c r="C7159" s="5"/>
      <c r="D7159" s="5"/>
      <c r="G7159" s="6"/>
      <c r="J7159" s="6"/>
      <c r="K7159" s="6"/>
    </row>
    <row r="7160" spans="1:11" ht="15" customHeight="1">
      <c r="A7160" s="5"/>
      <c r="B7160" s="5"/>
      <c r="C7160" s="5"/>
      <c r="D7160" s="5"/>
      <c r="G7160" s="6"/>
      <c r="J7160" s="6"/>
      <c r="K7160" s="6"/>
    </row>
    <row r="7161" spans="1:11" ht="15" customHeight="1">
      <c r="A7161" s="5"/>
      <c r="B7161" s="5"/>
      <c r="C7161" s="5"/>
      <c r="D7161" s="5"/>
      <c r="G7161" s="6"/>
      <c r="J7161" s="6"/>
      <c r="K7161" s="6"/>
    </row>
    <row r="7162" spans="1:11" ht="15" customHeight="1">
      <c r="A7162" s="5"/>
      <c r="B7162" s="5"/>
      <c r="C7162" s="5"/>
      <c r="D7162" s="5"/>
      <c r="G7162" s="6"/>
      <c r="J7162" s="6"/>
      <c r="K7162" s="6"/>
    </row>
    <row r="7163" spans="1:11" ht="15" customHeight="1">
      <c r="A7163" s="5"/>
      <c r="B7163" s="5"/>
      <c r="C7163" s="5"/>
      <c r="D7163" s="5"/>
      <c r="G7163" s="6"/>
      <c r="J7163" s="6"/>
      <c r="K7163" s="6"/>
    </row>
    <row r="7164" spans="1:11" ht="15" customHeight="1">
      <c r="A7164" s="5"/>
      <c r="B7164" s="5"/>
      <c r="C7164" s="5"/>
      <c r="D7164" s="5"/>
      <c r="G7164" s="6"/>
      <c r="J7164" s="6"/>
      <c r="K7164" s="6"/>
    </row>
    <row r="7165" spans="1:11" ht="15" customHeight="1">
      <c r="A7165" s="5"/>
      <c r="B7165" s="5"/>
      <c r="C7165" s="5"/>
      <c r="D7165" s="5"/>
      <c r="E7165" s="7"/>
      <c r="F7165" s="6"/>
      <c r="G7165" s="6"/>
      <c r="I7165" s="6"/>
      <c r="J7165" s="6"/>
      <c r="K7165" s="6"/>
    </row>
    <row r="7166" spans="1:11" ht="15" customHeight="1">
      <c r="A7166" s="5"/>
      <c r="B7166" s="5"/>
      <c r="C7166" s="5"/>
      <c r="D7166" s="5"/>
      <c r="G7166" s="6"/>
      <c r="J7166" s="6"/>
      <c r="K7166" s="6"/>
    </row>
    <row r="7167" spans="1:11" ht="15" customHeight="1">
      <c r="A7167" s="5"/>
      <c r="B7167" s="5"/>
      <c r="C7167" s="5"/>
      <c r="D7167" s="5"/>
      <c r="G7167" s="6"/>
      <c r="J7167" s="6"/>
      <c r="K7167" s="6"/>
    </row>
    <row r="7168" spans="1:11" ht="15" customHeight="1">
      <c r="A7168" s="5"/>
      <c r="B7168" s="5"/>
      <c r="C7168" s="5"/>
      <c r="D7168" s="5"/>
      <c r="G7168" s="6"/>
      <c r="J7168" s="6"/>
      <c r="K7168" s="6"/>
    </row>
    <row r="7169" spans="1:11" ht="15" customHeight="1">
      <c r="A7169" s="5"/>
      <c r="B7169" s="5"/>
      <c r="C7169" s="5"/>
      <c r="D7169" s="5"/>
      <c r="G7169" s="6"/>
      <c r="J7169" s="6"/>
      <c r="K7169" s="6"/>
    </row>
    <row r="7170" spans="1:11" ht="15" customHeight="1">
      <c r="A7170" s="5"/>
      <c r="B7170" s="5"/>
      <c r="C7170" s="5"/>
      <c r="D7170" s="5"/>
      <c r="G7170" s="6"/>
      <c r="J7170" s="6"/>
      <c r="K7170" s="6"/>
    </row>
    <row r="7171" spans="1:11" ht="15" customHeight="1">
      <c r="A7171" s="5"/>
      <c r="B7171" s="5"/>
      <c r="C7171" s="5"/>
      <c r="D7171" s="5"/>
      <c r="G7171" s="6"/>
      <c r="J7171" s="6"/>
      <c r="K7171" s="6"/>
    </row>
    <row r="7172" spans="1:11" ht="15" customHeight="1">
      <c r="A7172" s="5"/>
      <c r="B7172" s="5"/>
      <c r="C7172" s="5"/>
      <c r="D7172" s="5"/>
      <c r="G7172" s="6"/>
      <c r="J7172" s="6"/>
      <c r="K7172" s="6"/>
    </row>
    <row r="7173" spans="1:11" ht="15" customHeight="1">
      <c r="A7173" s="5"/>
      <c r="B7173" s="5"/>
      <c r="C7173" s="5"/>
      <c r="D7173" s="5"/>
      <c r="G7173" s="6"/>
      <c r="J7173" s="6"/>
      <c r="K7173" s="6"/>
    </row>
    <row r="7174" spans="1:11" ht="15" customHeight="1">
      <c r="A7174" s="5"/>
      <c r="B7174" s="5"/>
      <c r="C7174" s="5"/>
      <c r="D7174" s="5"/>
      <c r="G7174" s="6"/>
      <c r="J7174" s="6"/>
      <c r="K7174" s="6"/>
    </row>
    <row r="7175" spans="1:11" ht="15" customHeight="1">
      <c r="A7175" s="5"/>
      <c r="B7175" s="5"/>
      <c r="C7175" s="5"/>
      <c r="D7175" s="5"/>
      <c r="G7175" s="6"/>
      <c r="J7175" s="6"/>
      <c r="K7175" s="6"/>
    </row>
    <row r="7176" spans="1:11" ht="15" customHeight="1">
      <c r="A7176" s="5"/>
      <c r="B7176" s="5"/>
      <c r="C7176" s="5"/>
      <c r="D7176" s="5"/>
      <c r="G7176" s="6"/>
      <c r="J7176" s="6"/>
      <c r="K7176" s="6"/>
    </row>
    <row r="7177" spans="1:11" ht="15" customHeight="1">
      <c r="A7177" s="5"/>
      <c r="B7177" s="5"/>
      <c r="C7177" s="5"/>
      <c r="D7177" s="5"/>
      <c r="G7177" s="6"/>
      <c r="J7177" s="6"/>
      <c r="K7177" s="6"/>
    </row>
    <row r="7178" spans="1:11" ht="15" customHeight="1">
      <c r="A7178" s="5"/>
      <c r="B7178" s="5"/>
      <c r="C7178" s="5"/>
      <c r="D7178" s="5"/>
      <c r="G7178" s="6"/>
      <c r="J7178" s="6"/>
      <c r="K7178" s="6"/>
    </row>
    <row r="7179" spans="1:11" ht="15" customHeight="1">
      <c r="A7179" s="5"/>
      <c r="B7179" s="5"/>
      <c r="C7179" s="5"/>
      <c r="D7179" s="5"/>
      <c r="G7179" s="6"/>
      <c r="J7179" s="6"/>
      <c r="K7179" s="6"/>
    </row>
    <row r="7180" spans="1:11" ht="15" customHeight="1">
      <c r="A7180" s="5"/>
      <c r="B7180" s="5"/>
      <c r="C7180" s="5"/>
      <c r="D7180" s="5"/>
      <c r="G7180" s="6"/>
      <c r="J7180" s="6"/>
      <c r="K7180" s="6"/>
    </row>
    <row r="7181" spans="1:11" ht="15" customHeight="1">
      <c r="A7181" s="5"/>
      <c r="B7181" s="5"/>
      <c r="C7181" s="5"/>
      <c r="D7181" s="5"/>
      <c r="E7181" s="7"/>
      <c r="F7181" s="6"/>
      <c r="G7181" s="6"/>
      <c r="I7181" s="6"/>
      <c r="J7181" s="6"/>
      <c r="K7181" s="6"/>
    </row>
    <row r="7182" spans="1:11" ht="15" customHeight="1">
      <c r="A7182" s="5"/>
      <c r="B7182" s="5"/>
      <c r="C7182" s="5"/>
      <c r="D7182" s="5"/>
      <c r="G7182" s="6"/>
      <c r="J7182" s="6"/>
      <c r="K7182" s="6"/>
    </row>
    <row r="7183" spans="1:11" ht="15" customHeight="1">
      <c r="A7183" s="5"/>
      <c r="B7183" s="5"/>
      <c r="C7183" s="5"/>
      <c r="D7183" s="5"/>
      <c r="G7183" s="6"/>
      <c r="J7183" s="6"/>
      <c r="K7183" s="6"/>
    </row>
    <row r="7184" spans="1:11" ht="15" customHeight="1">
      <c r="A7184" s="5"/>
      <c r="B7184" s="5"/>
      <c r="C7184" s="5"/>
      <c r="D7184" s="5"/>
      <c r="G7184" s="6"/>
      <c r="J7184" s="6"/>
      <c r="K7184" s="6"/>
    </row>
    <row r="7185" spans="1:11" ht="15" customHeight="1">
      <c r="A7185" s="5"/>
      <c r="B7185" s="5"/>
      <c r="C7185" s="5"/>
      <c r="D7185" s="5"/>
      <c r="G7185" s="6"/>
      <c r="J7185" s="6"/>
      <c r="K7185" s="6"/>
    </row>
    <row r="7186" spans="1:11" ht="15" customHeight="1">
      <c r="A7186" s="5"/>
      <c r="B7186" s="5"/>
      <c r="C7186" s="5"/>
      <c r="D7186" s="5"/>
      <c r="G7186" s="6"/>
      <c r="J7186" s="6"/>
      <c r="K7186" s="6"/>
    </row>
    <row r="7187" spans="1:11" ht="15" customHeight="1">
      <c r="A7187" s="5"/>
      <c r="B7187" s="5"/>
      <c r="C7187" s="5"/>
      <c r="D7187" s="5"/>
      <c r="G7187" s="6"/>
      <c r="J7187" s="6"/>
      <c r="K7187" s="6"/>
    </row>
    <row r="7188" spans="1:11" ht="15" customHeight="1">
      <c r="A7188" s="5"/>
      <c r="B7188" s="5"/>
      <c r="C7188" s="5"/>
      <c r="D7188" s="5"/>
      <c r="G7188" s="6"/>
      <c r="J7188" s="6"/>
      <c r="K7188" s="6"/>
    </row>
    <row r="7189" spans="1:11" ht="15" customHeight="1">
      <c r="A7189" s="5"/>
      <c r="B7189" s="5"/>
      <c r="C7189" s="5"/>
      <c r="D7189" s="5"/>
      <c r="G7189" s="6"/>
      <c r="J7189" s="6"/>
      <c r="K7189" s="6"/>
    </row>
    <row r="7190" spans="1:11" ht="15" customHeight="1">
      <c r="A7190" s="5"/>
      <c r="B7190" s="5"/>
      <c r="C7190" s="5"/>
      <c r="D7190" s="5"/>
      <c r="G7190" s="6"/>
      <c r="J7190" s="6"/>
      <c r="K7190" s="6"/>
    </row>
    <row r="7191" spans="1:11" ht="15" customHeight="1">
      <c r="A7191" s="5"/>
      <c r="B7191" s="5"/>
      <c r="C7191" s="5"/>
      <c r="D7191" s="5"/>
      <c r="G7191" s="6"/>
      <c r="J7191" s="6"/>
      <c r="K7191" s="6"/>
    </row>
    <row r="7192" spans="1:11" ht="15" customHeight="1">
      <c r="A7192" s="5"/>
      <c r="B7192" s="5"/>
      <c r="C7192" s="5"/>
      <c r="D7192" s="5"/>
      <c r="G7192" s="6"/>
      <c r="J7192" s="6"/>
      <c r="K7192" s="6"/>
    </row>
    <row r="7193" spans="1:11" ht="15" customHeight="1">
      <c r="A7193" s="5"/>
      <c r="B7193" s="5"/>
      <c r="C7193" s="5"/>
      <c r="D7193" s="5"/>
      <c r="G7193" s="6"/>
      <c r="J7193" s="6"/>
      <c r="K7193" s="6"/>
    </row>
    <row r="7194" spans="1:11" ht="15" customHeight="1">
      <c r="A7194" s="5"/>
      <c r="B7194" s="5"/>
      <c r="C7194" s="5"/>
      <c r="D7194" s="5"/>
      <c r="G7194" s="6"/>
      <c r="J7194" s="6"/>
      <c r="K7194" s="6"/>
    </row>
    <row r="7195" spans="1:11" ht="15" customHeight="1">
      <c r="A7195" s="5"/>
      <c r="B7195" s="5"/>
      <c r="C7195" s="5"/>
      <c r="D7195" s="5"/>
      <c r="G7195" s="6"/>
      <c r="J7195" s="6"/>
      <c r="K7195" s="6"/>
    </row>
    <row r="7196" spans="1:11" ht="15" customHeight="1">
      <c r="A7196" s="5"/>
      <c r="B7196" s="5"/>
      <c r="C7196" s="5"/>
      <c r="D7196" s="5"/>
      <c r="G7196" s="6"/>
      <c r="J7196" s="6"/>
      <c r="K7196" s="6"/>
    </row>
    <row r="7197" spans="1:11" ht="15" customHeight="1">
      <c r="A7197" s="5"/>
      <c r="B7197" s="5"/>
      <c r="C7197" s="5"/>
      <c r="D7197" s="5"/>
      <c r="E7197" s="7"/>
      <c r="F7197" s="6"/>
      <c r="G7197" s="6"/>
      <c r="I7197" s="6"/>
      <c r="J7197" s="6"/>
      <c r="K7197" s="6"/>
    </row>
    <row r="7198" spans="1:11" ht="15" customHeight="1">
      <c r="A7198" s="5"/>
      <c r="B7198" s="5"/>
      <c r="C7198" s="5"/>
      <c r="D7198" s="5"/>
      <c r="G7198" s="6"/>
      <c r="J7198" s="6"/>
      <c r="K7198" s="6"/>
    </row>
    <row r="7199" spans="1:11" ht="15" customHeight="1">
      <c r="A7199" s="5"/>
      <c r="B7199" s="5"/>
      <c r="C7199" s="5"/>
      <c r="D7199" s="5"/>
      <c r="G7199" s="6"/>
      <c r="J7199" s="6"/>
      <c r="K7199" s="6"/>
    </row>
    <row r="7200" spans="1:11" ht="15" customHeight="1">
      <c r="A7200" s="5"/>
      <c r="B7200" s="5"/>
      <c r="C7200" s="5"/>
      <c r="D7200" s="5"/>
      <c r="G7200" s="6"/>
      <c r="J7200" s="6"/>
      <c r="K7200" s="6"/>
    </row>
    <row r="7201" spans="1:11" ht="15" customHeight="1">
      <c r="A7201" s="5"/>
      <c r="B7201" s="5"/>
      <c r="C7201" s="5"/>
      <c r="D7201" s="5"/>
      <c r="G7201" s="6"/>
      <c r="J7201" s="6"/>
      <c r="K7201" s="6"/>
    </row>
    <row r="7202" spans="1:11" ht="15" customHeight="1">
      <c r="A7202" s="5"/>
      <c r="B7202" s="5"/>
      <c r="C7202" s="5"/>
      <c r="D7202" s="5"/>
      <c r="G7202" s="6"/>
      <c r="J7202" s="6"/>
      <c r="K7202" s="6"/>
    </row>
    <row r="7203" spans="1:11" ht="15" customHeight="1">
      <c r="A7203" s="5"/>
      <c r="B7203" s="5"/>
      <c r="C7203" s="5"/>
      <c r="D7203" s="5"/>
      <c r="G7203" s="6"/>
      <c r="J7203" s="6"/>
      <c r="K7203" s="6"/>
    </row>
    <row r="7204" spans="1:11" ht="15" customHeight="1">
      <c r="A7204" s="5"/>
      <c r="B7204" s="5"/>
      <c r="C7204" s="5"/>
      <c r="D7204" s="5"/>
      <c r="G7204" s="6"/>
      <c r="J7204" s="6"/>
      <c r="K7204" s="6"/>
    </row>
    <row r="7205" spans="1:11" ht="15" customHeight="1">
      <c r="A7205" s="5"/>
      <c r="B7205" s="5"/>
      <c r="C7205" s="5"/>
      <c r="D7205" s="5"/>
      <c r="G7205" s="6"/>
      <c r="J7205" s="6"/>
      <c r="K7205" s="6"/>
    </row>
    <row r="7206" spans="1:11" ht="15" customHeight="1">
      <c r="A7206" s="5"/>
      <c r="B7206" s="5"/>
      <c r="C7206" s="5"/>
      <c r="D7206" s="5"/>
      <c r="G7206" s="6"/>
      <c r="J7206" s="6"/>
      <c r="K7206" s="6"/>
    </row>
    <row r="7207" spans="1:11" ht="15" customHeight="1">
      <c r="A7207" s="5"/>
      <c r="B7207" s="5"/>
      <c r="C7207" s="5"/>
      <c r="D7207" s="5"/>
      <c r="G7207" s="6"/>
      <c r="J7207" s="6"/>
      <c r="K7207" s="6"/>
    </row>
    <row r="7208" spans="1:11" ht="15" customHeight="1">
      <c r="A7208" s="5"/>
      <c r="B7208" s="5"/>
      <c r="C7208" s="5"/>
      <c r="D7208" s="5"/>
      <c r="G7208" s="6"/>
      <c r="J7208" s="6"/>
      <c r="K7208" s="6"/>
    </row>
    <row r="7209" spans="1:11" ht="15" customHeight="1">
      <c r="A7209" s="5"/>
      <c r="B7209" s="5"/>
      <c r="C7209" s="5"/>
      <c r="D7209" s="5"/>
      <c r="G7209" s="6"/>
      <c r="J7209" s="6"/>
      <c r="K7209" s="6"/>
    </row>
    <row r="7210" spans="1:11" ht="15" customHeight="1">
      <c r="A7210" s="5"/>
      <c r="B7210" s="5"/>
      <c r="C7210" s="5"/>
      <c r="D7210" s="5"/>
      <c r="G7210" s="6"/>
      <c r="J7210" s="6"/>
      <c r="K7210" s="6"/>
    </row>
    <row r="7211" spans="1:11" ht="15" customHeight="1">
      <c r="A7211" s="5"/>
      <c r="B7211" s="5"/>
      <c r="C7211" s="5"/>
      <c r="D7211" s="5"/>
      <c r="E7211" s="7"/>
      <c r="F7211" s="6"/>
      <c r="G7211" s="6"/>
      <c r="I7211" s="6"/>
      <c r="J7211" s="6"/>
      <c r="K7211" s="6"/>
    </row>
    <row r="7212" spans="1:11" ht="15" customHeight="1">
      <c r="A7212" s="5"/>
      <c r="B7212" s="5"/>
      <c r="C7212" s="5"/>
      <c r="D7212" s="5"/>
      <c r="G7212" s="6"/>
      <c r="J7212" s="6"/>
      <c r="K7212" s="6"/>
    </row>
    <row r="7213" spans="1:11" ht="15" customHeight="1">
      <c r="A7213" s="5"/>
      <c r="B7213" s="5"/>
      <c r="C7213" s="5"/>
      <c r="D7213" s="5"/>
      <c r="G7213" s="6"/>
      <c r="J7213" s="6"/>
      <c r="K7213" s="6"/>
    </row>
    <row r="7214" spans="1:11" ht="15" customHeight="1">
      <c r="A7214" s="5"/>
      <c r="B7214" s="5"/>
      <c r="C7214" s="5"/>
      <c r="D7214" s="5"/>
      <c r="G7214" s="6"/>
      <c r="J7214" s="6"/>
      <c r="K7214" s="6"/>
    </row>
    <row r="7215" spans="1:11" ht="15" customHeight="1">
      <c r="A7215" s="5"/>
      <c r="B7215" s="5"/>
      <c r="C7215" s="5"/>
      <c r="D7215" s="5"/>
      <c r="G7215" s="6"/>
      <c r="J7215" s="6"/>
      <c r="K7215" s="6"/>
    </row>
    <row r="7216" spans="1:11" ht="15" customHeight="1">
      <c r="A7216" s="5"/>
      <c r="B7216" s="5"/>
      <c r="C7216" s="5"/>
      <c r="D7216" s="5"/>
      <c r="G7216" s="6"/>
      <c r="J7216" s="6"/>
      <c r="K7216" s="6"/>
    </row>
    <row r="7217" spans="1:11" ht="15" customHeight="1">
      <c r="A7217" s="5"/>
      <c r="B7217" s="5"/>
      <c r="C7217" s="5"/>
      <c r="D7217" s="5"/>
      <c r="G7217" s="6"/>
      <c r="J7217" s="6"/>
      <c r="K7217" s="6"/>
    </row>
    <row r="7218" spans="1:11" ht="15" customHeight="1">
      <c r="A7218" s="5"/>
      <c r="B7218" s="5"/>
      <c r="C7218" s="5"/>
      <c r="D7218" s="5"/>
      <c r="G7218" s="6"/>
      <c r="J7218" s="6"/>
      <c r="K7218" s="6"/>
    </row>
    <row r="7219" spans="1:11" ht="15" customHeight="1">
      <c r="A7219" s="5"/>
      <c r="B7219" s="5"/>
      <c r="C7219" s="5"/>
      <c r="D7219" s="5"/>
      <c r="G7219" s="6"/>
      <c r="J7219" s="6"/>
      <c r="K7219" s="6"/>
    </row>
    <row r="7220" spans="1:11" ht="15" customHeight="1">
      <c r="A7220" s="5"/>
      <c r="B7220" s="5"/>
      <c r="C7220" s="5"/>
      <c r="D7220" s="5"/>
      <c r="G7220" s="6"/>
      <c r="J7220" s="6"/>
      <c r="K7220" s="6"/>
    </row>
    <row r="7221" spans="1:11" ht="15" customHeight="1">
      <c r="A7221" s="5"/>
      <c r="B7221" s="5"/>
      <c r="C7221" s="5"/>
      <c r="D7221" s="5"/>
      <c r="E7221" s="7"/>
      <c r="F7221" s="6"/>
      <c r="G7221" s="6"/>
      <c r="I7221" s="6"/>
      <c r="J7221" s="6"/>
      <c r="K7221" s="6"/>
    </row>
    <row r="7222" spans="1:11" ht="15" customHeight="1">
      <c r="A7222" s="5"/>
      <c r="B7222" s="5"/>
      <c r="C7222" s="5"/>
      <c r="D7222" s="5"/>
      <c r="G7222" s="6"/>
      <c r="J7222" s="6"/>
      <c r="K7222" s="6"/>
    </row>
    <row r="7223" spans="1:11" ht="15" customHeight="1">
      <c r="A7223" s="5"/>
      <c r="B7223" s="5"/>
      <c r="C7223" s="5"/>
      <c r="D7223" s="5"/>
      <c r="G7223" s="6"/>
      <c r="J7223" s="6"/>
      <c r="K7223" s="6"/>
    </row>
    <row r="7224" spans="1:11" ht="15" customHeight="1">
      <c r="A7224" s="5"/>
      <c r="B7224" s="5"/>
      <c r="C7224" s="5"/>
      <c r="D7224" s="5"/>
      <c r="G7224" s="6"/>
      <c r="J7224" s="6"/>
      <c r="K7224" s="6"/>
    </row>
    <row r="7225" spans="1:11" ht="15" customHeight="1">
      <c r="A7225" s="5"/>
      <c r="B7225" s="5"/>
      <c r="C7225" s="5"/>
      <c r="D7225" s="5"/>
      <c r="G7225" s="6"/>
      <c r="J7225" s="6"/>
      <c r="K7225" s="6"/>
    </row>
    <row r="7226" spans="1:11" ht="15" customHeight="1">
      <c r="A7226" s="5"/>
      <c r="B7226" s="5"/>
      <c r="C7226" s="5"/>
      <c r="D7226" s="5"/>
      <c r="G7226" s="6"/>
      <c r="J7226" s="6"/>
      <c r="K7226" s="6"/>
    </row>
    <row r="7227" spans="1:11" ht="15" customHeight="1">
      <c r="A7227" s="5"/>
      <c r="B7227" s="5"/>
      <c r="C7227" s="5"/>
      <c r="D7227" s="5"/>
      <c r="G7227" s="6"/>
      <c r="J7227" s="6"/>
      <c r="K7227" s="6"/>
    </row>
    <row r="7228" spans="1:11" ht="15" customHeight="1">
      <c r="A7228" s="5"/>
      <c r="B7228" s="5"/>
      <c r="C7228" s="5"/>
      <c r="D7228" s="5"/>
      <c r="G7228" s="6"/>
      <c r="J7228" s="6"/>
      <c r="K7228" s="6"/>
    </row>
    <row r="7229" spans="1:11" ht="15" customHeight="1">
      <c r="A7229" s="5"/>
      <c r="B7229" s="5"/>
      <c r="C7229" s="5"/>
      <c r="D7229" s="5"/>
      <c r="G7229" s="6"/>
      <c r="J7229" s="6"/>
      <c r="K7229" s="6"/>
    </row>
    <row r="7230" spans="1:11" ht="15" customHeight="1">
      <c r="A7230" s="5"/>
      <c r="B7230" s="5"/>
      <c r="C7230" s="5"/>
      <c r="D7230" s="5"/>
      <c r="G7230" s="6"/>
      <c r="J7230" s="6"/>
      <c r="K7230" s="6"/>
    </row>
    <row r="7231" spans="1:11" ht="15" customHeight="1">
      <c r="A7231" s="5"/>
      <c r="B7231" s="5"/>
      <c r="C7231" s="5"/>
      <c r="D7231" s="5"/>
      <c r="G7231" s="6"/>
      <c r="J7231" s="6"/>
      <c r="K7231" s="6"/>
    </row>
    <row r="7232" spans="1:11" ht="15" customHeight="1">
      <c r="A7232" s="5"/>
      <c r="B7232" s="5"/>
      <c r="C7232" s="5"/>
      <c r="D7232" s="5"/>
      <c r="G7232" s="6"/>
      <c r="J7232" s="6"/>
      <c r="K7232" s="6"/>
    </row>
    <row r="7233" spans="1:11" ht="15" customHeight="1">
      <c r="A7233" s="5"/>
      <c r="B7233" s="5"/>
      <c r="C7233" s="5"/>
      <c r="D7233" s="5"/>
      <c r="G7233" s="6"/>
      <c r="J7233" s="6"/>
      <c r="K7233" s="6"/>
    </row>
    <row r="7234" spans="1:11" ht="15" customHeight="1">
      <c r="A7234" s="5"/>
      <c r="B7234" s="5"/>
      <c r="C7234" s="5"/>
      <c r="D7234" s="5"/>
      <c r="E7234" s="7"/>
      <c r="F7234" s="6"/>
      <c r="G7234" s="6"/>
      <c r="I7234" s="6"/>
      <c r="J7234" s="6"/>
      <c r="K7234" s="6"/>
    </row>
    <row r="7235" spans="1:11" ht="15" customHeight="1">
      <c r="A7235" s="5"/>
      <c r="B7235" s="5"/>
      <c r="C7235" s="5"/>
      <c r="D7235" s="5"/>
      <c r="G7235" s="6"/>
      <c r="J7235" s="6"/>
      <c r="K7235" s="6"/>
    </row>
    <row r="7236" spans="1:11" ht="15" customHeight="1">
      <c r="A7236" s="5"/>
      <c r="B7236" s="5"/>
      <c r="C7236" s="5"/>
      <c r="D7236" s="5"/>
      <c r="G7236" s="6"/>
      <c r="J7236" s="6"/>
      <c r="K7236" s="6"/>
    </row>
    <row r="7237" spans="1:11" ht="15" customHeight="1">
      <c r="A7237" s="5"/>
      <c r="B7237" s="5"/>
      <c r="C7237" s="5"/>
      <c r="D7237" s="5"/>
      <c r="G7237" s="6"/>
      <c r="J7237" s="6"/>
      <c r="K7237" s="6"/>
    </row>
    <row r="7238" spans="1:11" ht="15" customHeight="1">
      <c r="A7238" s="5"/>
      <c r="B7238" s="5"/>
      <c r="C7238" s="5"/>
      <c r="D7238" s="5"/>
      <c r="G7238" s="6"/>
      <c r="J7238" s="6"/>
      <c r="K7238" s="6"/>
    </row>
    <row r="7239" spans="1:11" ht="15" customHeight="1">
      <c r="A7239" s="5"/>
      <c r="B7239" s="5"/>
      <c r="C7239" s="5"/>
      <c r="D7239" s="5"/>
      <c r="G7239" s="6"/>
      <c r="J7239" s="6"/>
      <c r="K7239" s="6"/>
    </row>
    <row r="7240" spans="1:11" ht="15" customHeight="1">
      <c r="A7240" s="5"/>
      <c r="B7240" s="5"/>
      <c r="C7240" s="5"/>
      <c r="D7240" s="5"/>
      <c r="G7240" s="6"/>
      <c r="J7240" s="6"/>
      <c r="K7240" s="6"/>
    </row>
    <row r="7241" spans="1:11" ht="15" customHeight="1">
      <c r="A7241" s="5"/>
      <c r="B7241" s="5"/>
      <c r="C7241" s="5"/>
      <c r="D7241" s="5"/>
      <c r="G7241" s="6"/>
      <c r="J7241" s="6"/>
      <c r="K7241" s="6"/>
    </row>
    <row r="7242" spans="1:11" ht="15" customHeight="1">
      <c r="A7242" s="5"/>
      <c r="B7242" s="5"/>
      <c r="C7242" s="5"/>
      <c r="D7242" s="5"/>
      <c r="G7242" s="6"/>
      <c r="J7242" s="6"/>
      <c r="K7242" s="6"/>
    </row>
    <row r="7243" spans="1:11" ht="15" customHeight="1">
      <c r="A7243" s="5"/>
      <c r="B7243" s="5"/>
      <c r="C7243" s="5"/>
      <c r="D7243" s="5"/>
      <c r="G7243" s="6"/>
      <c r="J7243" s="6"/>
      <c r="K7243" s="6"/>
    </row>
    <row r="7244" spans="1:11" ht="15" customHeight="1">
      <c r="A7244" s="5"/>
      <c r="B7244" s="5"/>
      <c r="C7244" s="5"/>
      <c r="D7244" s="5"/>
      <c r="G7244" s="6"/>
      <c r="J7244" s="6"/>
      <c r="K7244" s="6"/>
    </row>
    <row r="7245" spans="1:11" ht="15" customHeight="1">
      <c r="A7245" s="5"/>
      <c r="B7245" s="5"/>
      <c r="C7245" s="5"/>
      <c r="D7245" s="5"/>
      <c r="G7245" s="6"/>
      <c r="J7245" s="6"/>
      <c r="K7245" s="6"/>
    </row>
    <row r="7246" spans="1:11" ht="15" customHeight="1">
      <c r="A7246" s="5"/>
      <c r="B7246" s="5"/>
      <c r="C7246" s="5"/>
      <c r="D7246" s="5"/>
      <c r="G7246" s="6"/>
      <c r="J7246" s="6"/>
      <c r="K7246" s="6"/>
    </row>
    <row r="7247" spans="1:11" ht="15" customHeight="1">
      <c r="A7247" s="5"/>
      <c r="B7247" s="5"/>
      <c r="C7247" s="5"/>
      <c r="D7247" s="5"/>
      <c r="G7247" s="6"/>
      <c r="J7247" s="6"/>
      <c r="K7247" s="6"/>
    </row>
    <row r="7248" spans="1:11" ht="15" customHeight="1">
      <c r="A7248" s="5"/>
      <c r="B7248" s="5"/>
      <c r="C7248" s="5"/>
      <c r="D7248" s="5"/>
      <c r="G7248" s="6"/>
      <c r="J7248" s="6"/>
      <c r="K7248" s="6"/>
    </row>
    <row r="7249" spans="1:11" ht="15" customHeight="1">
      <c r="A7249" s="5"/>
      <c r="B7249" s="5"/>
      <c r="C7249" s="5"/>
      <c r="D7249" s="5"/>
      <c r="G7249" s="6"/>
      <c r="J7249" s="6"/>
      <c r="K7249" s="6"/>
    </row>
    <row r="7250" spans="1:11" ht="15" customHeight="1">
      <c r="A7250" s="5"/>
      <c r="B7250" s="5"/>
      <c r="C7250" s="5"/>
      <c r="D7250" s="5"/>
      <c r="E7250" s="7"/>
      <c r="F7250" s="6"/>
      <c r="G7250" s="6"/>
      <c r="I7250" s="6"/>
      <c r="J7250" s="6"/>
      <c r="K7250" s="6"/>
    </row>
    <row r="7251" spans="1:11" ht="15" customHeight="1">
      <c r="A7251" s="5"/>
      <c r="B7251" s="5"/>
      <c r="C7251" s="5"/>
      <c r="D7251" s="5"/>
      <c r="G7251" s="6"/>
      <c r="J7251" s="6"/>
      <c r="K7251" s="6"/>
    </row>
    <row r="7252" spans="1:11" ht="15" customHeight="1">
      <c r="A7252" s="5"/>
      <c r="B7252" s="5"/>
      <c r="C7252" s="5"/>
      <c r="D7252" s="5"/>
      <c r="G7252" s="6"/>
      <c r="J7252" s="6"/>
      <c r="K7252" s="6"/>
    </row>
    <row r="7253" spans="1:11" ht="15" customHeight="1">
      <c r="A7253" s="5"/>
      <c r="B7253" s="5"/>
      <c r="C7253" s="5"/>
      <c r="D7253" s="5"/>
      <c r="G7253" s="6"/>
      <c r="J7253" s="6"/>
      <c r="K7253" s="6"/>
    </row>
    <row r="7254" spans="1:11" ht="15" customHeight="1">
      <c r="A7254" s="5"/>
      <c r="B7254" s="5"/>
      <c r="C7254" s="5"/>
      <c r="D7254" s="5"/>
      <c r="G7254" s="6"/>
      <c r="J7254" s="6"/>
      <c r="K7254" s="6"/>
    </row>
    <row r="7255" spans="1:11" ht="15" customHeight="1">
      <c r="A7255" s="5"/>
      <c r="B7255" s="5"/>
      <c r="C7255" s="5"/>
      <c r="D7255" s="5"/>
      <c r="G7255" s="6"/>
      <c r="J7255" s="6"/>
      <c r="K7255" s="6"/>
    </row>
    <row r="7256" spans="1:11" ht="15" customHeight="1">
      <c r="A7256" s="5"/>
      <c r="B7256" s="5"/>
      <c r="C7256" s="5"/>
      <c r="D7256" s="5"/>
      <c r="G7256" s="6"/>
      <c r="J7256" s="6"/>
      <c r="K7256" s="6"/>
    </row>
    <row r="7257" spans="1:11" ht="15" customHeight="1">
      <c r="A7257" s="5"/>
      <c r="B7257" s="5"/>
      <c r="C7257" s="5"/>
      <c r="D7257" s="5"/>
      <c r="G7257" s="6"/>
      <c r="J7257" s="6"/>
      <c r="K7257" s="6"/>
    </row>
    <row r="7258" spans="1:11" ht="15" customHeight="1">
      <c r="A7258" s="5"/>
      <c r="B7258" s="5"/>
      <c r="C7258" s="5"/>
      <c r="D7258" s="5"/>
      <c r="G7258" s="6"/>
      <c r="J7258" s="6"/>
      <c r="K7258" s="6"/>
    </row>
    <row r="7259" spans="1:11" ht="15" customHeight="1">
      <c r="A7259" s="5"/>
      <c r="B7259" s="5"/>
      <c r="C7259" s="5"/>
      <c r="D7259" s="5"/>
      <c r="G7259" s="6"/>
      <c r="J7259" s="6"/>
      <c r="K7259" s="6"/>
    </row>
    <row r="7260" spans="1:11" ht="15" customHeight="1">
      <c r="A7260" s="5"/>
      <c r="B7260" s="5"/>
      <c r="C7260" s="5"/>
      <c r="D7260" s="5"/>
      <c r="G7260" s="6"/>
      <c r="J7260" s="6"/>
      <c r="K7260" s="6"/>
    </row>
    <row r="7261" spans="1:11" ht="15" customHeight="1">
      <c r="A7261" s="5"/>
      <c r="B7261" s="5"/>
      <c r="C7261" s="5"/>
      <c r="D7261" s="5"/>
      <c r="G7261" s="6"/>
      <c r="J7261" s="6"/>
      <c r="K7261" s="6"/>
    </row>
    <row r="7262" spans="1:11" ht="15" customHeight="1">
      <c r="A7262" s="5"/>
      <c r="B7262" s="5"/>
      <c r="C7262" s="5"/>
      <c r="D7262" s="5"/>
      <c r="G7262" s="6"/>
      <c r="J7262" s="6"/>
      <c r="K7262" s="6"/>
    </row>
    <row r="7263" spans="1:11" ht="15" customHeight="1">
      <c r="A7263" s="5"/>
      <c r="B7263" s="5"/>
      <c r="C7263" s="5"/>
      <c r="D7263" s="5"/>
      <c r="E7263" s="7"/>
      <c r="F7263" s="6"/>
      <c r="G7263" s="6"/>
      <c r="I7263" s="6"/>
      <c r="J7263" s="6"/>
      <c r="K7263" s="6"/>
    </row>
    <row r="7264" spans="1:11" ht="15" customHeight="1">
      <c r="A7264" s="5"/>
      <c r="B7264" s="5"/>
      <c r="C7264" s="5"/>
      <c r="D7264" s="5"/>
      <c r="G7264" s="6"/>
      <c r="J7264" s="6"/>
      <c r="K7264" s="6"/>
    </row>
    <row r="7265" spans="1:11" ht="15" customHeight="1">
      <c r="A7265" s="5"/>
      <c r="B7265" s="5"/>
      <c r="C7265" s="5"/>
      <c r="D7265" s="5"/>
      <c r="G7265" s="6"/>
      <c r="J7265" s="6"/>
      <c r="K7265" s="6"/>
    </row>
    <row r="7266" spans="1:11" ht="15" customHeight="1">
      <c r="A7266" s="5"/>
      <c r="B7266" s="5"/>
      <c r="C7266" s="5"/>
      <c r="D7266" s="5"/>
      <c r="G7266" s="6"/>
      <c r="J7266" s="6"/>
      <c r="K7266" s="6"/>
    </row>
    <row r="7267" spans="1:11" ht="15" customHeight="1">
      <c r="A7267" s="5"/>
      <c r="B7267" s="5"/>
      <c r="C7267" s="5"/>
      <c r="D7267" s="5"/>
      <c r="G7267" s="6"/>
      <c r="J7267" s="6"/>
      <c r="K7267" s="6"/>
    </row>
    <row r="7268" spans="1:11" ht="15" customHeight="1">
      <c r="A7268" s="5"/>
      <c r="B7268" s="5"/>
      <c r="C7268" s="5"/>
      <c r="D7268" s="5"/>
      <c r="G7268" s="6"/>
      <c r="J7268" s="6"/>
      <c r="K7268" s="6"/>
    </row>
    <row r="7269" spans="1:11" ht="15" customHeight="1">
      <c r="A7269" s="5"/>
      <c r="B7269" s="5"/>
      <c r="C7269" s="5"/>
      <c r="D7269" s="5"/>
      <c r="G7269" s="6"/>
      <c r="J7269" s="6"/>
      <c r="K7269" s="6"/>
    </row>
    <row r="7270" spans="1:11" ht="15" customHeight="1">
      <c r="A7270" s="5"/>
      <c r="B7270" s="5"/>
      <c r="C7270" s="5"/>
      <c r="D7270" s="5"/>
      <c r="G7270" s="6"/>
      <c r="J7270" s="6"/>
      <c r="K7270" s="6"/>
    </row>
    <row r="7271" spans="1:11" ht="15" customHeight="1">
      <c r="A7271" s="5"/>
      <c r="B7271" s="5"/>
      <c r="C7271" s="5"/>
      <c r="D7271" s="5"/>
      <c r="G7271" s="6"/>
      <c r="J7271" s="6"/>
      <c r="K7271" s="6"/>
    </row>
    <row r="7272" spans="1:11" ht="15" customHeight="1">
      <c r="A7272" s="5"/>
      <c r="B7272" s="5"/>
      <c r="C7272" s="5"/>
      <c r="D7272" s="5"/>
      <c r="G7272" s="6"/>
      <c r="J7272" s="6"/>
      <c r="K7272" s="6"/>
    </row>
    <row r="7273" spans="1:11" ht="15" customHeight="1">
      <c r="A7273" s="5"/>
      <c r="B7273" s="5"/>
      <c r="C7273" s="5"/>
      <c r="D7273" s="5"/>
      <c r="G7273" s="6"/>
      <c r="J7273" s="6"/>
      <c r="K7273" s="6"/>
    </row>
    <row r="7274" spans="1:11" ht="15" customHeight="1">
      <c r="A7274" s="5"/>
      <c r="B7274" s="5"/>
      <c r="C7274" s="5"/>
      <c r="D7274" s="5"/>
      <c r="G7274" s="6"/>
      <c r="J7274" s="6"/>
      <c r="K7274" s="6"/>
    </row>
    <row r="7275" spans="1:11" ht="15" customHeight="1">
      <c r="A7275" s="5"/>
      <c r="B7275" s="5"/>
      <c r="C7275" s="5"/>
      <c r="D7275" s="5"/>
      <c r="G7275" s="6"/>
      <c r="J7275" s="6"/>
      <c r="K7275" s="6"/>
    </row>
    <row r="7276" spans="1:11" ht="15" customHeight="1">
      <c r="A7276" s="5"/>
      <c r="B7276" s="5"/>
      <c r="C7276" s="5"/>
      <c r="D7276" s="5"/>
      <c r="E7276" s="7"/>
      <c r="F7276" s="6"/>
      <c r="G7276" s="6"/>
      <c r="I7276" s="6"/>
      <c r="J7276" s="6"/>
      <c r="K7276" s="6"/>
    </row>
    <row r="7277" spans="1:11" ht="15" customHeight="1">
      <c r="A7277" s="5"/>
      <c r="B7277" s="5"/>
      <c r="C7277" s="5"/>
      <c r="D7277" s="5"/>
      <c r="G7277" s="6"/>
      <c r="J7277" s="6"/>
      <c r="K7277" s="6"/>
    </row>
    <row r="7278" spans="1:11" ht="15" customHeight="1">
      <c r="A7278" s="5"/>
      <c r="B7278" s="5"/>
      <c r="C7278" s="5"/>
      <c r="D7278" s="5"/>
      <c r="G7278" s="6"/>
      <c r="J7278" s="6"/>
      <c r="K7278" s="6"/>
    </row>
    <row r="7279" spans="1:11" ht="15" customHeight="1">
      <c r="A7279" s="5"/>
      <c r="B7279" s="5"/>
      <c r="C7279" s="5"/>
      <c r="D7279" s="5"/>
      <c r="G7279" s="6"/>
      <c r="J7279" s="6"/>
      <c r="K7279" s="6"/>
    </row>
    <row r="7280" spans="1:11" ht="15" customHeight="1">
      <c r="A7280" s="5"/>
      <c r="B7280" s="5"/>
      <c r="C7280" s="5"/>
      <c r="D7280" s="5"/>
      <c r="G7280" s="6"/>
      <c r="J7280" s="6"/>
      <c r="K7280" s="6"/>
    </row>
    <row r="7281" spans="1:11" ht="15" customHeight="1">
      <c r="A7281" s="5"/>
      <c r="B7281" s="5"/>
      <c r="C7281" s="5"/>
      <c r="D7281" s="5"/>
      <c r="G7281" s="6"/>
      <c r="J7281" s="6"/>
      <c r="K7281" s="6"/>
    </row>
    <row r="7282" spans="1:11" ht="15" customHeight="1">
      <c r="A7282" s="5"/>
      <c r="B7282" s="5"/>
      <c r="C7282" s="5"/>
      <c r="D7282" s="5"/>
      <c r="G7282" s="6"/>
      <c r="J7282" s="6"/>
      <c r="K7282" s="6"/>
    </row>
    <row r="7283" spans="1:11" ht="15" customHeight="1">
      <c r="A7283" s="5"/>
      <c r="B7283" s="5"/>
      <c r="C7283" s="5"/>
      <c r="D7283" s="5"/>
      <c r="G7283" s="6"/>
      <c r="J7283" s="6"/>
      <c r="K7283" s="6"/>
    </row>
    <row r="7284" spans="1:11" ht="15" customHeight="1">
      <c r="A7284" s="5"/>
      <c r="B7284" s="5"/>
      <c r="C7284" s="5"/>
      <c r="D7284" s="5"/>
      <c r="G7284" s="6"/>
      <c r="J7284" s="6"/>
      <c r="K7284" s="6"/>
    </row>
    <row r="7285" spans="1:11" ht="15" customHeight="1">
      <c r="A7285" s="5"/>
      <c r="B7285" s="5"/>
      <c r="C7285" s="5"/>
      <c r="D7285" s="5"/>
      <c r="G7285" s="6"/>
      <c r="J7285" s="6"/>
      <c r="K7285" s="6"/>
    </row>
    <row r="7286" spans="1:11" ht="15" customHeight="1">
      <c r="A7286" s="5"/>
      <c r="B7286" s="5"/>
      <c r="C7286" s="5"/>
      <c r="D7286" s="5"/>
      <c r="G7286" s="6"/>
      <c r="J7286" s="6"/>
      <c r="K7286" s="6"/>
    </row>
    <row r="7287" spans="1:11" ht="15" customHeight="1">
      <c r="A7287" s="5"/>
      <c r="B7287" s="5"/>
      <c r="C7287" s="5"/>
      <c r="D7287" s="5"/>
      <c r="G7287" s="6"/>
      <c r="J7287" s="6"/>
      <c r="K7287" s="6"/>
    </row>
    <row r="7288" spans="1:11" ht="15" customHeight="1">
      <c r="A7288" s="5"/>
      <c r="B7288" s="5"/>
      <c r="C7288" s="5"/>
      <c r="D7288" s="5"/>
      <c r="G7288" s="6"/>
      <c r="J7288" s="6"/>
      <c r="K7288" s="6"/>
    </row>
    <row r="7289" spans="1:11" ht="15" customHeight="1">
      <c r="A7289" s="5"/>
      <c r="B7289" s="5"/>
      <c r="C7289" s="5"/>
      <c r="D7289" s="5"/>
      <c r="E7289" s="7"/>
      <c r="F7289" s="6"/>
      <c r="G7289" s="6"/>
      <c r="I7289" s="6"/>
      <c r="J7289" s="6"/>
      <c r="K7289" s="6"/>
    </row>
    <row r="7290" spans="1:11" ht="15" customHeight="1">
      <c r="A7290" s="5"/>
      <c r="B7290" s="5"/>
      <c r="C7290" s="5"/>
      <c r="D7290" s="5"/>
      <c r="G7290" s="6"/>
      <c r="J7290" s="6"/>
      <c r="K7290" s="6"/>
    </row>
    <row r="7291" spans="1:11" ht="15" customHeight="1">
      <c r="A7291" s="5"/>
      <c r="B7291" s="5"/>
      <c r="C7291" s="5"/>
      <c r="D7291" s="5"/>
      <c r="G7291" s="6"/>
      <c r="J7291" s="6"/>
      <c r="K7291" s="6"/>
    </row>
    <row r="7292" spans="1:11" ht="15" customHeight="1">
      <c r="A7292" s="5"/>
      <c r="B7292" s="5"/>
      <c r="C7292" s="5"/>
      <c r="D7292" s="5"/>
      <c r="G7292" s="6"/>
      <c r="J7292" s="6"/>
      <c r="K7292" s="6"/>
    </row>
    <row r="7293" spans="1:11" ht="15" customHeight="1">
      <c r="A7293" s="5"/>
      <c r="B7293" s="5"/>
      <c r="C7293" s="5"/>
      <c r="D7293" s="5"/>
      <c r="G7293" s="6"/>
      <c r="J7293" s="6"/>
      <c r="K7293" s="6"/>
    </row>
    <row r="7294" spans="1:11" ht="15" customHeight="1">
      <c r="A7294" s="5"/>
      <c r="B7294" s="5"/>
      <c r="C7294" s="5"/>
      <c r="D7294" s="5"/>
      <c r="G7294" s="6"/>
      <c r="J7294" s="6"/>
      <c r="K7294" s="6"/>
    </row>
    <row r="7295" spans="1:11" ht="15" customHeight="1">
      <c r="A7295" s="5"/>
      <c r="B7295" s="5"/>
      <c r="C7295" s="5"/>
      <c r="D7295" s="5"/>
      <c r="G7295" s="6"/>
      <c r="J7295" s="6"/>
      <c r="K7295" s="6"/>
    </row>
    <row r="7296" spans="1:11" ht="15" customHeight="1">
      <c r="A7296" s="5"/>
      <c r="B7296" s="5"/>
      <c r="C7296" s="5"/>
      <c r="D7296" s="5"/>
      <c r="G7296" s="6"/>
      <c r="J7296" s="6"/>
      <c r="K7296" s="6"/>
    </row>
    <row r="7297" spans="1:11" ht="15" customHeight="1">
      <c r="A7297" s="5"/>
      <c r="B7297" s="5"/>
      <c r="C7297" s="5"/>
      <c r="D7297" s="5"/>
      <c r="G7297" s="6"/>
      <c r="J7297" s="6"/>
      <c r="K7297" s="6"/>
    </row>
    <row r="7298" spans="1:11" ht="15" customHeight="1">
      <c r="A7298" s="5"/>
      <c r="B7298" s="5"/>
      <c r="C7298" s="5"/>
      <c r="D7298" s="5"/>
      <c r="G7298" s="6"/>
      <c r="J7298" s="6"/>
      <c r="K7298" s="6"/>
    </row>
    <row r="7299" spans="1:11" ht="15" customHeight="1">
      <c r="A7299" s="5"/>
      <c r="B7299" s="5"/>
      <c r="C7299" s="5"/>
      <c r="D7299" s="5"/>
      <c r="G7299" s="6"/>
      <c r="J7299" s="6"/>
      <c r="K7299" s="6"/>
    </row>
    <row r="7300" spans="1:11" ht="15" customHeight="1">
      <c r="A7300" s="5"/>
      <c r="B7300" s="5"/>
      <c r="C7300" s="5"/>
      <c r="D7300" s="5"/>
      <c r="G7300" s="6"/>
      <c r="J7300" s="6"/>
      <c r="K7300" s="6"/>
    </row>
    <row r="7301" spans="1:11" ht="15" customHeight="1">
      <c r="A7301" s="5"/>
      <c r="B7301" s="5"/>
      <c r="C7301" s="5"/>
      <c r="D7301" s="5"/>
      <c r="G7301" s="6"/>
      <c r="J7301" s="6"/>
      <c r="K7301" s="6"/>
    </row>
    <row r="7302" spans="1:11" ht="15" customHeight="1">
      <c r="A7302" s="5"/>
      <c r="B7302" s="5"/>
      <c r="C7302" s="5"/>
      <c r="D7302" s="5"/>
      <c r="E7302" s="7"/>
      <c r="F7302" s="6"/>
      <c r="G7302" s="6"/>
      <c r="I7302" s="6"/>
      <c r="J7302" s="6"/>
      <c r="K7302" s="6"/>
    </row>
    <row r="7303" spans="1:11" ht="15" customHeight="1">
      <c r="A7303" s="5"/>
      <c r="B7303" s="5"/>
      <c r="C7303" s="5"/>
      <c r="D7303" s="5"/>
      <c r="G7303" s="6"/>
      <c r="J7303" s="6"/>
      <c r="K7303" s="6"/>
    </row>
    <row r="7304" spans="1:11" ht="15" customHeight="1">
      <c r="A7304" s="5"/>
      <c r="B7304" s="5"/>
      <c r="C7304" s="5"/>
      <c r="D7304" s="5"/>
      <c r="G7304" s="6"/>
      <c r="J7304" s="6"/>
      <c r="K7304" s="6"/>
    </row>
    <row r="7305" spans="1:11" ht="15" customHeight="1">
      <c r="A7305" s="5"/>
      <c r="B7305" s="5"/>
      <c r="C7305" s="5"/>
      <c r="D7305" s="5"/>
      <c r="G7305" s="6"/>
      <c r="J7305" s="6"/>
      <c r="K7305" s="6"/>
    </row>
    <row r="7306" spans="1:11" ht="15" customHeight="1">
      <c r="A7306" s="5"/>
      <c r="B7306" s="5"/>
      <c r="C7306" s="5"/>
      <c r="D7306" s="5"/>
      <c r="G7306" s="6"/>
      <c r="J7306" s="6"/>
      <c r="K7306" s="6"/>
    </row>
    <row r="7307" spans="1:11" ht="15" customHeight="1">
      <c r="A7307" s="5"/>
      <c r="B7307" s="5"/>
      <c r="C7307" s="5"/>
      <c r="D7307" s="5"/>
      <c r="G7307" s="6"/>
      <c r="J7307" s="6"/>
      <c r="K7307" s="6"/>
    </row>
    <row r="7308" spans="1:11" ht="15" customHeight="1">
      <c r="A7308" s="5"/>
      <c r="B7308" s="5"/>
      <c r="C7308" s="5"/>
      <c r="D7308" s="5"/>
      <c r="G7308" s="6"/>
      <c r="J7308" s="6"/>
      <c r="K7308" s="6"/>
    </row>
    <row r="7309" spans="1:11" ht="15" customHeight="1">
      <c r="A7309" s="5"/>
      <c r="B7309" s="5"/>
      <c r="C7309" s="5"/>
      <c r="D7309" s="5"/>
      <c r="G7309" s="6"/>
      <c r="J7309" s="6"/>
      <c r="K7309" s="6"/>
    </row>
    <row r="7310" spans="1:11" ht="15" customHeight="1">
      <c r="A7310" s="5"/>
      <c r="B7310" s="5"/>
      <c r="C7310" s="5"/>
      <c r="D7310" s="5"/>
      <c r="G7310" s="6"/>
      <c r="J7310" s="6"/>
      <c r="K7310" s="6"/>
    </row>
    <row r="7311" spans="1:11" ht="15" customHeight="1">
      <c r="A7311" s="5"/>
      <c r="B7311" s="5"/>
      <c r="C7311" s="5"/>
      <c r="D7311" s="5"/>
      <c r="G7311" s="6"/>
      <c r="J7311" s="6"/>
      <c r="K7311" s="6"/>
    </row>
    <row r="7312" spans="1:11" ht="15" customHeight="1">
      <c r="A7312" s="5"/>
      <c r="B7312" s="5"/>
      <c r="C7312" s="5"/>
      <c r="D7312" s="5"/>
      <c r="G7312" s="6"/>
      <c r="J7312" s="6"/>
      <c r="K7312" s="6"/>
    </row>
    <row r="7313" spans="1:11" ht="15" customHeight="1">
      <c r="A7313" s="5"/>
      <c r="B7313" s="5"/>
      <c r="C7313" s="5"/>
      <c r="D7313" s="5"/>
      <c r="G7313" s="6"/>
      <c r="J7313" s="6"/>
      <c r="K7313" s="6"/>
    </row>
    <row r="7314" spans="1:11" ht="15" customHeight="1">
      <c r="A7314" s="5"/>
      <c r="B7314" s="5"/>
      <c r="C7314" s="5"/>
      <c r="D7314" s="5"/>
      <c r="G7314" s="6"/>
      <c r="J7314" s="6"/>
      <c r="K7314" s="6"/>
    </row>
    <row r="7315" spans="1:11" ht="15" customHeight="1">
      <c r="A7315" s="5"/>
      <c r="B7315" s="5"/>
      <c r="C7315" s="5"/>
      <c r="D7315" s="5"/>
      <c r="G7315" s="6"/>
      <c r="J7315" s="6"/>
      <c r="K7315" s="6"/>
    </row>
    <row r="7316" spans="1:11" ht="15" customHeight="1">
      <c r="A7316" s="5"/>
      <c r="B7316" s="5"/>
      <c r="C7316" s="5"/>
      <c r="D7316" s="5"/>
      <c r="G7316" s="6"/>
      <c r="J7316" s="6"/>
      <c r="K7316" s="6"/>
    </row>
    <row r="7317" spans="1:11" ht="15" customHeight="1">
      <c r="A7317" s="5"/>
      <c r="B7317" s="5"/>
      <c r="C7317" s="5"/>
      <c r="D7317" s="5"/>
      <c r="G7317" s="6"/>
      <c r="J7317" s="6"/>
      <c r="K7317" s="6"/>
    </row>
    <row r="7318" spans="1:11" ht="15" customHeight="1">
      <c r="A7318" s="5"/>
      <c r="B7318" s="5"/>
      <c r="C7318" s="5"/>
      <c r="D7318" s="5"/>
      <c r="E7318" s="7"/>
      <c r="F7318" s="6"/>
      <c r="G7318" s="6"/>
      <c r="I7318" s="6"/>
      <c r="J7318" s="6"/>
      <c r="K7318" s="6"/>
    </row>
    <row r="7319" spans="1:11" ht="15" customHeight="1">
      <c r="A7319" s="5"/>
      <c r="B7319" s="5"/>
      <c r="C7319" s="5"/>
      <c r="D7319" s="5"/>
      <c r="G7319" s="6"/>
      <c r="J7319" s="6"/>
      <c r="K7319" s="6"/>
    </row>
    <row r="7320" spans="1:11" ht="15" customHeight="1">
      <c r="A7320" s="5"/>
      <c r="B7320" s="5"/>
      <c r="C7320" s="5"/>
      <c r="D7320" s="5"/>
      <c r="G7320" s="6"/>
      <c r="J7320" s="6"/>
      <c r="K7320" s="6"/>
    </row>
    <row r="7321" spans="1:11" ht="15" customHeight="1">
      <c r="A7321" s="5"/>
      <c r="B7321" s="5"/>
      <c r="C7321" s="5"/>
      <c r="D7321" s="5"/>
      <c r="G7321" s="6"/>
      <c r="J7321" s="6"/>
      <c r="K7321" s="6"/>
    </row>
    <row r="7322" spans="1:11" ht="15" customHeight="1">
      <c r="A7322" s="5"/>
      <c r="B7322" s="5"/>
      <c r="C7322" s="5"/>
      <c r="D7322" s="5"/>
      <c r="G7322" s="6"/>
      <c r="J7322" s="6"/>
      <c r="K7322" s="6"/>
    </row>
    <row r="7323" spans="1:11" ht="15" customHeight="1">
      <c r="A7323" s="5"/>
      <c r="B7323" s="5"/>
      <c r="C7323" s="5"/>
      <c r="D7323" s="5"/>
      <c r="G7323" s="6"/>
      <c r="J7323" s="6"/>
      <c r="K7323" s="6"/>
    </row>
    <row r="7324" spans="1:11" ht="15" customHeight="1">
      <c r="A7324" s="5"/>
      <c r="B7324" s="5"/>
      <c r="C7324" s="5"/>
      <c r="D7324" s="5"/>
      <c r="G7324" s="6"/>
      <c r="J7324" s="6"/>
      <c r="K7324" s="6"/>
    </row>
    <row r="7325" spans="1:11" ht="15" customHeight="1">
      <c r="A7325" s="5"/>
      <c r="B7325" s="5"/>
      <c r="C7325" s="5"/>
      <c r="D7325" s="5"/>
      <c r="G7325" s="6"/>
      <c r="J7325" s="6"/>
      <c r="K7325" s="6"/>
    </row>
    <row r="7326" spans="1:11" ht="15" customHeight="1">
      <c r="A7326" s="5"/>
      <c r="B7326" s="5"/>
      <c r="C7326" s="5"/>
      <c r="D7326" s="5"/>
      <c r="G7326" s="6"/>
      <c r="J7326" s="6"/>
      <c r="K7326" s="6"/>
    </row>
    <row r="7327" spans="1:11" ht="15" customHeight="1">
      <c r="A7327" s="5"/>
      <c r="B7327" s="5"/>
      <c r="C7327" s="5"/>
      <c r="D7327" s="5"/>
      <c r="G7327" s="6"/>
      <c r="J7327" s="6"/>
      <c r="K7327" s="6"/>
    </row>
    <row r="7328" spans="1:11" ht="15" customHeight="1">
      <c r="A7328" s="5"/>
      <c r="B7328" s="5"/>
      <c r="C7328" s="5"/>
      <c r="D7328" s="5"/>
      <c r="G7328" s="6"/>
      <c r="J7328" s="6"/>
      <c r="K7328" s="6"/>
    </row>
    <row r="7329" spans="1:11" ht="15" customHeight="1">
      <c r="A7329" s="5"/>
      <c r="B7329" s="5"/>
      <c r="C7329" s="5"/>
      <c r="D7329" s="5"/>
      <c r="G7329" s="6"/>
      <c r="J7329" s="6"/>
      <c r="K7329" s="6"/>
    </row>
    <row r="7330" spans="1:11" ht="15" customHeight="1">
      <c r="A7330" s="5"/>
      <c r="B7330" s="5"/>
      <c r="C7330" s="5"/>
      <c r="D7330" s="5"/>
      <c r="G7330" s="6"/>
      <c r="J7330" s="6"/>
      <c r="K7330" s="6"/>
    </row>
    <row r="7331" spans="1:11" ht="15" customHeight="1">
      <c r="A7331" s="5"/>
      <c r="B7331" s="5"/>
      <c r="C7331" s="5"/>
      <c r="D7331" s="5"/>
      <c r="E7331" s="7"/>
      <c r="F7331" s="6"/>
      <c r="G7331" s="6"/>
      <c r="I7331" s="6"/>
      <c r="J7331" s="6"/>
      <c r="K7331" s="6"/>
    </row>
    <row r="7332" spans="1:11" ht="15" customHeight="1">
      <c r="A7332" s="5"/>
      <c r="B7332" s="5"/>
      <c r="C7332" s="5"/>
      <c r="D7332" s="5"/>
      <c r="G7332" s="6"/>
      <c r="J7332" s="6"/>
      <c r="K7332" s="6"/>
    </row>
    <row r="7333" spans="1:11" ht="15" customHeight="1">
      <c r="A7333" s="5"/>
      <c r="B7333" s="5"/>
      <c r="C7333" s="5"/>
      <c r="D7333" s="5"/>
      <c r="G7333" s="6"/>
      <c r="J7333" s="6"/>
      <c r="K7333" s="6"/>
    </row>
    <row r="7334" spans="1:11" ht="15" customHeight="1">
      <c r="A7334" s="5"/>
      <c r="B7334" s="5"/>
      <c r="C7334" s="5"/>
      <c r="D7334" s="5"/>
      <c r="G7334" s="6"/>
      <c r="J7334" s="6"/>
      <c r="K7334" s="6"/>
    </row>
    <row r="7335" spans="1:11" ht="15" customHeight="1">
      <c r="A7335" s="5"/>
      <c r="B7335" s="5"/>
      <c r="C7335" s="5"/>
      <c r="D7335" s="5"/>
      <c r="G7335" s="6"/>
      <c r="J7335" s="6"/>
      <c r="K7335" s="6"/>
    </row>
    <row r="7336" spans="1:11" ht="15" customHeight="1">
      <c r="A7336" s="5"/>
      <c r="B7336" s="5"/>
      <c r="C7336" s="5"/>
      <c r="D7336" s="5"/>
      <c r="G7336" s="6"/>
      <c r="J7336" s="6"/>
      <c r="K7336" s="6"/>
    </row>
    <row r="7337" spans="1:11" ht="15" customHeight="1">
      <c r="A7337" s="5"/>
      <c r="B7337" s="5"/>
      <c r="C7337" s="5"/>
      <c r="D7337" s="5"/>
      <c r="G7337" s="6"/>
      <c r="J7337" s="6"/>
      <c r="K7337" s="6"/>
    </row>
    <row r="7338" spans="1:11" ht="15" customHeight="1">
      <c r="A7338" s="5"/>
      <c r="B7338" s="5"/>
      <c r="C7338" s="5"/>
      <c r="D7338" s="5"/>
      <c r="G7338" s="6"/>
      <c r="J7338" s="6"/>
      <c r="K7338" s="6"/>
    </row>
    <row r="7339" spans="1:11" ht="15" customHeight="1">
      <c r="A7339" s="5"/>
      <c r="B7339" s="5"/>
      <c r="C7339" s="5"/>
      <c r="D7339" s="5"/>
      <c r="G7339" s="6"/>
      <c r="J7339" s="6"/>
      <c r="K7339" s="6"/>
    </row>
    <row r="7340" spans="1:11" ht="15" customHeight="1">
      <c r="A7340" s="5"/>
      <c r="B7340" s="5"/>
      <c r="C7340" s="5"/>
      <c r="D7340" s="5"/>
      <c r="G7340" s="6"/>
      <c r="J7340" s="6"/>
      <c r="K7340" s="6"/>
    </row>
    <row r="7341" spans="1:11" ht="15" customHeight="1">
      <c r="A7341" s="5"/>
      <c r="B7341" s="5"/>
      <c r="C7341" s="5"/>
      <c r="D7341" s="5"/>
      <c r="G7341" s="6"/>
      <c r="J7341" s="6"/>
      <c r="K7341" s="6"/>
    </row>
    <row r="7342" spans="1:11" ht="15" customHeight="1">
      <c r="A7342" s="5"/>
      <c r="B7342" s="5"/>
      <c r="C7342" s="5"/>
      <c r="D7342" s="5"/>
      <c r="G7342" s="6"/>
      <c r="J7342" s="6"/>
      <c r="K7342" s="6"/>
    </row>
    <row r="7343" spans="1:11" ht="15" customHeight="1">
      <c r="A7343" s="5"/>
      <c r="B7343" s="5"/>
      <c r="C7343" s="5"/>
      <c r="D7343" s="5"/>
      <c r="G7343" s="6"/>
      <c r="J7343" s="6"/>
      <c r="K7343" s="6"/>
    </row>
    <row r="7344" spans="1:11" ht="15" customHeight="1">
      <c r="A7344" s="5"/>
      <c r="B7344" s="5"/>
      <c r="C7344" s="5"/>
      <c r="D7344" s="5"/>
      <c r="E7344" s="7"/>
      <c r="F7344" s="6"/>
      <c r="G7344" s="6"/>
      <c r="I7344" s="6"/>
      <c r="J7344" s="6"/>
      <c r="K7344" s="6"/>
    </row>
    <row r="7345" spans="1:11" ht="15" customHeight="1">
      <c r="A7345" s="5"/>
      <c r="B7345" s="5"/>
      <c r="C7345" s="5"/>
      <c r="D7345" s="5"/>
      <c r="G7345" s="6"/>
      <c r="J7345" s="6"/>
      <c r="K7345" s="6"/>
    </row>
    <row r="7346" spans="1:11" ht="15" customHeight="1">
      <c r="A7346" s="5"/>
      <c r="B7346" s="5"/>
      <c r="C7346" s="5"/>
      <c r="D7346" s="5"/>
      <c r="G7346" s="6"/>
      <c r="J7346" s="6"/>
      <c r="K7346" s="6"/>
    </row>
    <row r="7347" spans="1:11" ht="15" customHeight="1">
      <c r="A7347" s="5"/>
      <c r="B7347" s="5"/>
      <c r="C7347" s="5"/>
      <c r="D7347" s="5"/>
      <c r="G7347" s="6"/>
      <c r="J7347" s="6"/>
      <c r="K7347" s="6"/>
    </row>
    <row r="7348" spans="1:11" ht="15" customHeight="1">
      <c r="A7348" s="5"/>
      <c r="B7348" s="5"/>
      <c r="C7348" s="5"/>
      <c r="D7348" s="5"/>
      <c r="G7348" s="6"/>
      <c r="J7348" s="6"/>
      <c r="K7348" s="6"/>
    </row>
    <row r="7349" spans="1:11" ht="15" customHeight="1">
      <c r="A7349" s="5"/>
      <c r="B7349" s="5"/>
      <c r="C7349" s="5"/>
      <c r="D7349" s="5"/>
      <c r="G7349" s="6"/>
      <c r="J7349" s="6"/>
      <c r="K7349" s="6"/>
    </row>
    <row r="7350" spans="1:11" ht="15" customHeight="1">
      <c r="A7350" s="5"/>
      <c r="B7350" s="5"/>
      <c r="C7350" s="5"/>
      <c r="D7350" s="5"/>
      <c r="G7350" s="6"/>
      <c r="J7350" s="6"/>
      <c r="K7350" s="6"/>
    </row>
    <row r="7351" spans="1:11" ht="15" customHeight="1">
      <c r="A7351" s="5"/>
      <c r="B7351" s="5"/>
      <c r="C7351" s="5"/>
      <c r="D7351" s="5"/>
      <c r="G7351" s="6"/>
      <c r="J7351" s="6"/>
      <c r="K7351" s="6"/>
    </row>
    <row r="7352" spans="1:11" ht="15" customHeight="1">
      <c r="A7352" s="5"/>
      <c r="B7352" s="5"/>
      <c r="C7352" s="5"/>
      <c r="D7352" s="5"/>
      <c r="G7352" s="6"/>
      <c r="J7352" s="6"/>
      <c r="K7352" s="6"/>
    </row>
    <row r="7353" spans="1:11" ht="15" customHeight="1">
      <c r="A7353" s="5"/>
      <c r="B7353" s="5"/>
      <c r="C7353" s="5"/>
      <c r="D7353" s="5"/>
      <c r="G7353" s="6"/>
      <c r="J7353" s="6"/>
      <c r="K7353" s="6"/>
    </row>
    <row r="7354" spans="1:11" ht="15" customHeight="1">
      <c r="A7354" s="5"/>
      <c r="B7354" s="5"/>
      <c r="C7354" s="5"/>
      <c r="D7354" s="5"/>
      <c r="G7354" s="6"/>
      <c r="J7354" s="6"/>
      <c r="K7354" s="6"/>
    </row>
    <row r="7355" spans="1:11" ht="15" customHeight="1">
      <c r="A7355" s="5"/>
      <c r="B7355" s="5"/>
      <c r="C7355" s="5"/>
      <c r="D7355" s="5"/>
      <c r="G7355" s="6"/>
      <c r="J7355" s="6"/>
      <c r="K7355" s="6"/>
    </row>
    <row r="7356" spans="1:11" ht="15" customHeight="1">
      <c r="A7356" s="5"/>
      <c r="B7356" s="5"/>
      <c r="C7356" s="5"/>
      <c r="D7356" s="5"/>
      <c r="G7356" s="6"/>
      <c r="J7356" s="6"/>
      <c r="K7356" s="6"/>
    </row>
    <row r="7357" spans="1:11" ht="15" customHeight="1">
      <c r="A7357" s="5"/>
      <c r="B7357" s="5"/>
      <c r="C7357" s="5"/>
      <c r="D7357" s="5"/>
      <c r="E7357" s="7"/>
      <c r="F7357" s="6"/>
      <c r="G7357" s="6"/>
      <c r="I7357" s="6"/>
      <c r="J7357" s="6"/>
      <c r="K7357" s="6"/>
    </row>
    <row r="7358" spans="1:11" ht="15" customHeight="1">
      <c r="A7358" s="5"/>
      <c r="B7358" s="5"/>
      <c r="C7358" s="5"/>
      <c r="D7358" s="5"/>
      <c r="G7358" s="6"/>
      <c r="J7358" s="6"/>
      <c r="K7358" s="6"/>
    </row>
    <row r="7359" spans="1:11" ht="15" customHeight="1">
      <c r="A7359" s="5"/>
      <c r="B7359" s="5"/>
      <c r="C7359" s="5"/>
      <c r="D7359" s="5"/>
      <c r="G7359" s="6"/>
      <c r="J7359" s="6"/>
      <c r="K7359" s="6"/>
    </row>
    <row r="7360" spans="1:11" ht="15" customHeight="1">
      <c r="A7360" s="5"/>
      <c r="B7360" s="5"/>
      <c r="C7360" s="5"/>
      <c r="D7360" s="5"/>
      <c r="G7360" s="6"/>
      <c r="J7360" s="6"/>
      <c r="K7360" s="6"/>
    </row>
    <row r="7361" spans="1:11" ht="15" customHeight="1">
      <c r="A7361" s="5"/>
      <c r="B7361" s="5"/>
      <c r="C7361" s="5"/>
      <c r="D7361" s="5"/>
      <c r="G7361" s="6"/>
      <c r="J7361" s="6"/>
      <c r="K7361" s="6"/>
    </row>
    <row r="7362" spans="1:11" ht="15" customHeight="1">
      <c r="A7362" s="5"/>
      <c r="B7362" s="5"/>
      <c r="C7362" s="5"/>
      <c r="D7362" s="5"/>
      <c r="G7362" s="6"/>
      <c r="J7362" s="6"/>
      <c r="K7362" s="6"/>
    </row>
    <row r="7363" spans="1:11" ht="15" customHeight="1">
      <c r="A7363" s="5"/>
      <c r="B7363" s="5"/>
      <c r="C7363" s="5"/>
      <c r="D7363" s="5"/>
      <c r="G7363" s="6"/>
      <c r="J7363" s="6"/>
      <c r="K7363" s="6"/>
    </row>
    <row r="7364" spans="1:11" ht="15" customHeight="1">
      <c r="A7364" s="5"/>
      <c r="B7364" s="5"/>
      <c r="C7364" s="5"/>
      <c r="D7364" s="5"/>
      <c r="G7364" s="6"/>
      <c r="J7364" s="6"/>
      <c r="K7364" s="6"/>
    </row>
    <row r="7365" spans="1:11" ht="15" customHeight="1">
      <c r="A7365" s="5"/>
      <c r="B7365" s="5"/>
      <c r="C7365" s="5"/>
      <c r="D7365" s="5"/>
      <c r="G7365" s="6"/>
      <c r="J7365" s="6"/>
      <c r="K7365" s="6"/>
    </row>
    <row r="7366" spans="1:11" ht="15" customHeight="1">
      <c r="A7366" s="5"/>
      <c r="B7366" s="5"/>
      <c r="C7366" s="5"/>
      <c r="D7366" s="5"/>
      <c r="G7366" s="6"/>
      <c r="J7366" s="6"/>
      <c r="K7366" s="6"/>
    </row>
    <row r="7367" spans="1:11" ht="15" customHeight="1">
      <c r="A7367" s="5"/>
      <c r="B7367" s="5"/>
      <c r="C7367" s="5"/>
      <c r="D7367" s="5"/>
      <c r="G7367" s="6"/>
      <c r="J7367" s="6"/>
      <c r="K7367" s="6"/>
    </row>
    <row r="7368" spans="1:11" ht="15" customHeight="1">
      <c r="A7368" s="5"/>
      <c r="B7368" s="5"/>
      <c r="C7368" s="5"/>
      <c r="D7368" s="5"/>
      <c r="G7368" s="6"/>
      <c r="J7368" s="6"/>
      <c r="K7368" s="6"/>
    </row>
    <row r="7369" spans="1:11" ht="15" customHeight="1">
      <c r="A7369" s="5"/>
      <c r="B7369" s="5"/>
      <c r="C7369" s="5"/>
      <c r="D7369" s="5"/>
      <c r="G7369" s="6"/>
      <c r="J7369" s="6"/>
      <c r="K7369" s="6"/>
    </row>
    <row r="7370" spans="1:11" ht="15" customHeight="1">
      <c r="A7370" s="5"/>
      <c r="B7370" s="5"/>
      <c r="C7370" s="5"/>
      <c r="D7370" s="5"/>
      <c r="G7370" s="6"/>
      <c r="J7370" s="6"/>
      <c r="K7370" s="6"/>
    </row>
    <row r="7371" spans="1:11" ht="15" customHeight="1">
      <c r="A7371" s="5"/>
      <c r="B7371" s="5"/>
      <c r="C7371" s="5"/>
      <c r="D7371" s="5"/>
      <c r="G7371" s="6"/>
      <c r="J7371" s="6"/>
      <c r="K7371" s="6"/>
    </row>
    <row r="7372" spans="1:11" ht="15" customHeight="1">
      <c r="A7372" s="5"/>
      <c r="B7372" s="5"/>
      <c r="C7372" s="5"/>
      <c r="D7372" s="5"/>
      <c r="G7372" s="6"/>
      <c r="J7372" s="6"/>
      <c r="K7372" s="6"/>
    </row>
    <row r="7373" spans="1:11" ht="15" customHeight="1">
      <c r="A7373" s="5"/>
      <c r="B7373" s="5"/>
      <c r="C7373" s="5"/>
      <c r="D7373" s="5"/>
      <c r="E7373" s="7"/>
      <c r="F7373" s="6"/>
      <c r="G7373" s="6"/>
      <c r="I7373" s="6"/>
      <c r="J7373" s="6"/>
      <c r="K7373" s="6"/>
    </row>
    <row r="7374" spans="1:11" ht="15" customHeight="1">
      <c r="A7374" s="5"/>
      <c r="B7374" s="5"/>
      <c r="C7374" s="5"/>
      <c r="D7374" s="5"/>
      <c r="G7374" s="6"/>
      <c r="J7374" s="6"/>
      <c r="K7374" s="6"/>
    </row>
    <row r="7375" spans="1:11" ht="15" customHeight="1">
      <c r="A7375" s="5"/>
      <c r="B7375" s="5"/>
      <c r="C7375" s="5"/>
      <c r="D7375" s="5"/>
      <c r="G7375" s="6"/>
      <c r="J7375" s="6"/>
      <c r="K7375" s="6"/>
    </row>
    <row r="7376" spans="1:11" ht="15" customHeight="1">
      <c r="A7376" s="5"/>
      <c r="B7376" s="5"/>
      <c r="C7376" s="5"/>
      <c r="D7376" s="5"/>
      <c r="G7376" s="6"/>
      <c r="J7376" s="6"/>
      <c r="K7376" s="6"/>
    </row>
    <row r="7377" spans="1:11" ht="15" customHeight="1">
      <c r="A7377" s="5"/>
      <c r="B7377" s="5"/>
      <c r="C7377" s="5"/>
      <c r="D7377" s="5"/>
      <c r="G7377" s="6"/>
      <c r="J7377" s="6"/>
      <c r="K7377" s="6"/>
    </row>
    <row r="7378" spans="1:11" ht="15" customHeight="1">
      <c r="A7378" s="5"/>
      <c r="B7378" s="5"/>
      <c r="C7378" s="5"/>
      <c r="D7378" s="5"/>
      <c r="G7378" s="6"/>
      <c r="J7378" s="6"/>
      <c r="K7378" s="6"/>
    </row>
    <row r="7379" spans="1:11" ht="15" customHeight="1">
      <c r="A7379" s="5"/>
      <c r="B7379" s="5"/>
      <c r="C7379" s="5"/>
      <c r="D7379" s="5"/>
      <c r="G7379" s="6"/>
      <c r="J7379" s="6"/>
      <c r="K7379" s="6"/>
    </row>
    <row r="7380" spans="1:11" ht="15" customHeight="1">
      <c r="A7380" s="5"/>
      <c r="B7380" s="5"/>
      <c r="C7380" s="5"/>
      <c r="D7380" s="5"/>
      <c r="G7380" s="6"/>
      <c r="J7380" s="6"/>
      <c r="K7380" s="6"/>
    </row>
    <row r="7381" spans="1:11" ht="15" customHeight="1">
      <c r="A7381" s="5"/>
      <c r="B7381" s="5"/>
      <c r="C7381" s="5"/>
      <c r="D7381" s="5"/>
      <c r="G7381" s="6"/>
      <c r="J7381" s="6"/>
      <c r="K7381" s="6"/>
    </row>
    <row r="7382" spans="1:11" ht="15" customHeight="1">
      <c r="A7382" s="5"/>
      <c r="B7382" s="5"/>
      <c r="C7382" s="5"/>
      <c r="D7382" s="5"/>
      <c r="G7382" s="6"/>
      <c r="J7382" s="6"/>
      <c r="K7382" s="6"/>
    </row>
    <row r="7383" spans="1:11" ht="15" customHeight="1">
      <c r="A7383" s="5"/>
      <c r="B7383" s="5"/>
      <c r="C7383" s="5"/>
      <c r="D7383" s="5"/>
      <c r="G7383" s="6"/>
      <c r="J7383" s="6"/>
      <c r="K7383" s="6"/>
    </row>
    <row r="7384" spans="1:11" ht="15" customHeight="1">
      <c r="A7384" s="5"/>
      <c r="B7384" s="5"/>
      <c r="C7384" s="5"/>
      <c r="D7384" s="5"/>
      <c r="G7384" s="6"/>
      <c r="J7384" s="6"/>
      <c r="K7384" s="6"/>
    </row>
    <row r="7385" spans="1:11" ht="15" customHeight="1">
      <c r="A7385" s="5"/>
      <c r="B7385" s="5"/>
      <c r="C7385" s="5"/>
      <c r="D7385" s="5"/>
      <c r="G7385" s="6"/>
      <c r="J7385" s="6"/>
      <c r="K7385" s="6"/>
    </row>
    <row r="7386" spans="1:11" ht="15" customHeight="1">
      <c r="A7386" s="5"/>
      <c r="B7386" s="5"/>
      <c r="C7386" s="5"/>
      <c r="D7386" s="5"/>
      <c r="G7386" s="6"/>
      <c r="J7386" s="6"/>
      <c r="K7386" s="6"/>
    </row>
    <row r="7387" spans="1:11" ht="15" customHeight="1">
      <c r="A7387" s="5"/>
      <c r="B7387" s="5"/>
      <c r="C7387" s="5"/>
      <c r="D7387" s="5"/>
      <c r="G7387" s="6"/>
      <c r="J7387" s="6"/>
      <c r="K7387" s="6"/>
    </row>
    <row r="7388" spans="1:11" ht="15" customHeight="1">
      <c r="A7388" s="5"/>
      <c r="B7388" s="5"/>
      <c r="C7388" s="5"/>
      <c r="D7388" s="5"/>
      <c r="G7388" s="6"/>
      <c r="J7388" s="6"/>
      <c r="K7388" s="6"/>
    </row>
    <row r="7389" spans="1:11" ht="15" customHeight="1">
      <c r="A7389" s="5"/>
      <c r="B7389" s="5"/>
      <c r="C7389" s="5"/>
      <c r="D7389" s="5"/>
      <c r="E7389" s="7"/>
      <c r="F7389" s="6"/>
      <c r="G7389" s="6"/>
      <c r="I7389" s="6"/>
      <c r="J7389" s="6"/>
      <c r="K7389" s="6"/>
    </row>
    <row r="7390" spans="1:11" ht="15" customHeight="1">
      <c r="A7390" s="5"/>
      <c r="B7390" s="5"/>
      <c r="C7390" s="5"/>
      <c r="D7390" s="5"/>
      <c r="G7390" s="6"/>
      <c r="J7390" s="6"/>
      <c r="K7390" s="6"/>
    </row>
    <row r="7391" spans="1:11" ht="15" customHeight="1">
      <c r="A7391" s="5"/>
      <c r="B7391" s="5"/>
      <c r="C7391" s="5"/>
      <c r="D7391" s="5"/>
      <c r="G7391" s="6"/>
      <c r="J7391" s="6"/>
      <c r="K7391" s="6"/>
    </row>
    <row r="7392" spans="1:11" ht="15" customHeight="1">
      <c r="A7392" s="5"/>
      <c r="B7392" s="5"/>
      <c r="C7392" s="5"/>
      <c r="D7392" s="5"/>
      <c r="G7392" s="6"/>
      <c r="J7392" s="6"/>
      <c r="K7392" s="6"/>
    </row>
    <row r="7393" spans="1:11" ht="15" customHeight="1">
      <c r="A7393" s="5"/>
      <c r="B7393" s="5"/>
      <c r="C7393" s="5"/>
      <c r="D7393" s="5"/>
      <c r="G7393" s="6"/>
      <c r="J7393" s="6"/>
      <c r="K7393" s="6"/>
    </row>
    <row r="7394" spans="1:11" ht="15" customHeight="1">
      <c r="A7394" s="5"/>
      <c r="B7394" s="5"/>
      <c r="C7394" s="5"/>
      <c r="D7394" s="5"/>
      <c r="G7394" s="6"/>
      <c r="J7394" s="6"/>
      <c r="K7394" s="6"/>
    </row>
    <row r="7395" spans="1:11" ht="15" customHeight="1">
      <c r="A7395" s="5"/>
      <c r="B7395" s="5"/>
      <c r="C7395" s="5"/>
      <c r="D7395" s="5"/>
      <c r="G7395" s="6"/>
      <c r="J7395" s="6"/>
      <c r="K7395" s="6"/>
    </row>
    <row r="7396" spans="1:11" ht="15" customHeight="1">
      <c r="A7396" s="5"/>
      <c r="B7396" s="5"/>
      <c r="C7396" s="5"/>
      <c r="D7396" s="5"/>
      <c r="G7396" s="6"/>
      <c r="J7396" s="6"/>
      <c r="K7396" s="6"/>
    </row>
    <row r="7397" spans="1:11" ht="15" customHeight="1">
      <c r="A7397" s="5"/>
      <c r="B7397" s="5"/>
      <c r="C7397" s="5"/>
      <c r="D7397" s="5"/>
      <c r="G7397" s="6"/>
      <c r="J7397" s="6"/>
      <c r="K7397" s="6"/>
    </row>
    <row r="7398" spans="1:11" ht="15" customHeight="1">
      <c r="A7398" s="5"/>
      <c r="B7398" s="5"/>
      <c r="C7398" s="5"/>
      <c r="D7398" s="5"/>
      <c r="G7398" s="6"/>
      <c r="J7398" s="6"/>
      <c r="K7398" s="6"/>
    </row>
    <row r="7399" spans="1:11" ht="15" customHeight="1">
      <c r="A7399" s="5"/>
      <c r="B7399" s="5"/>
      <c r="C7399" s="5"/>
      <c r="D7399" s="5"/>
      <c r="G7399" s="6"/>
      <c r="J7399" s="6"/>
      <c r="K7399" s="6"/>
    </row>
    <row r="7400" spans="1:11" ht="15" customHeight="1">
      <c r="A7400" s="5"/>
      <c r="B7400" s="5"/>
      <c r="C7400" s="5"/>
      <c r="D7400" s="5"/>
      <c r="G7400" s="6"/>
      <c r="J7400" s="6"/>
      <c r="K7400" s="6"/>
    </row>
    <row r="7401" spans="1:11" ht="15" customHeight="1">
      <c r="A7401" s="5"/>
      <c r="B7401" s="5"/>
      <c r="C7401" s="5"/>
      <c r="D7401" s="5"/>
      <c r="G7401" s="6"/>
      <c r="J7401" s="6"/>
      <c r="K7401" s="6"/>
    </row>
    <row r="7402" spans="1:11" ht="15" customHeight="1">
      <c r="A7402" s="5"/>
      <c r="B7402" s="5"/>
      <c r="C7402" s="5"/>
      <c r="D7402" s="5"/>
      <c r="E7402" s="7"/>
      <c r="F7402" s="6"/>
      <c r="G7402" s="6"/>
      <c r="I7402" s="6"/>
      <c r="J7402" s="6"/>
      <c r="K7402" s="6"/>
    </row>
    <row r="7403" spans="1:11" ht="15" customHeight="1">
      <c r="A7403" s="5"/>
      <c r="B7403" s="5"/>
      <c r="C7403" s="5"/>
      <c r="D7403" s="5"/>
      <c r="G7403" s="6"/>
      <c r="J7403" s="6"/>
      <c r="K7403" s="6"/>
    </row>
    <row r="7404" spans="1:11" ht="15" customHeight="1">
      <c r="A7404" s="5"/>
      <c r="B7404" s="5"/>
      <c r="C7404" s="5"/>
      <c r="D7404" s="5"/>
      <c r="G7404" s="6"/>
      <c r="J7404" s="6"/>
      <c r="K7404" s="6"/>
    </row>
    <row r="7405" spans="1:11" ht="15" customHeight="1">
      <c r="A7405" s="5"/>
      <c r="B7405" s="5"/>
      <c r="C7405" s="5"/>
      <c r="D7405" s="5"/>
      <c r="G7405" s="6"/>
      <c r="J7405" s="6"/>
      <c r="K7405" s="6"/>
    </row>
    <row r="7406" spans="1:11" ht="15" customHeight="1">
      <c r="A7406" s="5"/>
      <c r="B7406" s="5"/>
      <c r="C7406" s="5"/>
      <c r="D7406" s="5"/>
      <c r="G7406" s="6"/>
      <c r="J7406" s="6"/>
      <c r="K7406" s="6"/>
    </row>
    <row r="7407" spans="1:11" ht="15" customHeight="1">
      <c r="A7407" s="5"/>
      <c r="B7407" s="5"/>
      <c r="C7407" s="5"/>
      <c r="D7407" s="5"/>
      <c r="G7407" s="6"/>
      <c r="J7407" s="6"/>
      <c r="K7407" s="6"/>
    </row>
    <row r="7408" spans="1:11" ht="15" customHeight="1">
      <c r="A7408" s="5"/>
      <c r="B7408" s="5"/>
      <c r="C7408" s="5"/>
      <c r="D7408" s="5"/>
      <c r="G7408" s="6"/>
      <c r="J7408" s="6"/>
      <c r="K7408" s="6"/>
    </row>
    <row r="7409" spans="1:11" ht="15" customHeight="1">
      <c r="A7409" s="5"/>
      <c r="B7409" s="5"/>
      <c r="C7409" s="5"/>
      <c r="D7409" s="5"/>
      <c r="G7409" s="6"/>
      <c r="J7409" s="6"/>
      <c r="K7409" s="6"/>
    </row>
    <row r="7410" spans="1:11" ht="15" customHeight="1">
      <c r="A7410" s="5"/>
      <c r="B7410" s="5"/>
      <c r="C7410" s="5"/>
      <c r="D7410" s="5"/>
      <c r="G7410" s="6"/>
      <c r="J7410" s="6"/>
      <c r="K7410" s="6"/>
    </row>
    <row r="7411" spans="1:11" ht="15" customHeight="1">
      <c r="A7411" s="5"/>
      <c r="B7411" s="5"/>
      <c r="C7411" s="5"/>
      <c r="D7411" s="5"/>
      <c r="G7411" s="6"/>
      <c r="J7411" s="6"/>
      <c r="K7411" s="6"/>
    </row>
    <row r="7412" spans="1:11" ht="15" customHeight="1">
      <c r="A7412" s="5"/>
      <c r="B7412" s="5"/>
      <c r="C7412" s="5"/>
      <c r="D7412" s="5"/>
      <c r="G7412" s="6"/>
      <c r="J7412" s="6"/>
      <c r="K7412" s="6"/>
    </row>
    <row r="7413" spans="1:11" ht="15" customHeight="1">
      <c r="A7413" s="5"/>
      <c r="B7413" s="5"/>
      <c r="C7413" s="5"/>
      <c r="D7413" s="5"/>
      <c r="G7413" s="6"/>
      <c r="J7413" s="6"/>
      <c r="K7413" s="6"/>
    </row>
    <row r="7414" spans="1:11" ht="15" customHeight="1">
      <c r="A7414" s="5"/>
      <c r="B7414" s="5"/>
      <c r="C7414" s="5"/>
      <c r="D7414" s="5"/>
      <c r="G7414" s="6"/>
      <c r="J7414" s="6"/>
      <c r="K7414" s="6"/>
    </row>
    <row r="7415" spans="1:11" ht="15" customHeight="1">
      <c r="A7415" s="5"/>
      <c r="B7415" s="5"/>
      <c r="C7415" s="5"/>
      <c r="D7415" s="5"/>
      <c r="E7415" s="7"/>
      <c r="F7415" s="6"/>
      <c r="G7415" s="6"/>
      <c r="I7415" s="6"/>
      <c r="J7415" s="6"/>
      <c r="K7415" s="6"/>
    </row>
    <row r="7416" spans="1:11" ht="15" customHeight="1">
      <c r="A7416" s="5"/>
      <c r="B7416" s="5"/>
      <c r="C7416" s="5"/>
      <c r="D7416" s="5"/>
      <c r="G7416" s="6"/>
      <c r="J7416" s="6"/>
      <c r="K7416" s="6"/>
    </row>
    <row r="7417" spans="1:11" ht="15" customHeight="1">
      <c r="A7417" s="5"/>
      <c r="B7417" s="5"/>
      <c r="C7417" s="5"/>
      <c r="D7417" s="5"/>
      <c r="G7417" s="6"/>
      <c r="J7417" s="6"/>
      <c r="K7417" s="6"/>
    </row>
    <row r="7418" spans="1:11" ht="15" customHeight="1">
      <c r="A7418" s="5"/>
      <c r="B7418" s="5"/>
      <c r="C7418" s="5"/>
      <c r="D7418" s="5"/>
      <c r="G7418" s="6"/>
      <c r="J7418" s="6"/>
      <c r="K7418" s="6"/>
    </row>
    <row r="7419" spans="1:11" ht="15" customHeight="1">
      <c r="A7419" s="5"/>
      <c r="B7419" s="5"/>
      <c r="C7419" s="5"/>
      <c r="D7419" s="5"/>
      <c r="G7419" s="6"/>
      <c r="J7419" s="6"/>
      <c r="K7419" s="6"/>
    </row>
    <row r="7420" spans="1:11" ht="15" customHeight="1">
      <c r="A7420" s="5"/>
      <c r="B7420" s="5"/>
      <c r="C7420" s="5"/>
      <c r="D7420" s="5"/>
      <c r="G7420" s="6"/>
      <c r="J7420" s="6"/>
      <c r="K7420" s="6"/>
    </row>
    <row r="7421" spans="1:11" ht="15" customHeight="1">
      <c r="A7421" s="5"/>
      <c r="B7421" s="5"/>
      <c r="C7421" s="5"/>
      <c r="D7421" s="5"/>
      <c r="G7421" s="6"/>
      <c r="J7421" s="6"/>
      <c r="K7421" s="6"/>
    </row>
    <row r="7422" spans="1:11" ht="15" customHeight="1">
      <c r="A7422" s="5"/>
      <c r="B7422" s="5"/>
      <c r="C7422" s="5"/>
      <c r="D7422" s="5"/>
      <c r="G7422" s="6"/>
      <c r="J7422" s="6"/>
      <c r="K7422" s="6"/>
    </row>
    <row r="7423" spans="1:11" ht="15" customHeight="1">
      <c r="A7423" s="5"/>
      <c r="B7423" s="5"/>
      <c r="C7423" s="5"/>
      <c r="D7423" s="5"/>
      <c r="G7423" s="6"/>
      <c r="J7423" s="6"/>
      <c r="K7423" s="6"/>
    </row>
    <row r="7424" spans="1:11" ht="15" customHeight="1">
      <c r="A7424" s="5"/>
      <c r="B7424" s="5"/>
      <c r="C7424" s="5"/>
      <c r="D7424" s="5"/>
      <c r="G7424" s="6"/>
      <c r="J7424" s="6"/>
      <c r="K7424" s="6"/>
    </row>
    <row r="7425" spans="1:11" ht="15" customHeight="1">
      <c r="A7425" s="5"/>
      <c r="B7425" s="5"/>
      <c r="C7425" s="5"/>
      <c r="D7425" s="5"/>
      <c r="G7425" s="6"/>
      <c r="J7425" s="6"/>
      <c r="K7425" s="6"/>
    </row>
    <row r="7426" spans="1:11" ht="15" customHeight="1">
      <c r="A7426" s="5"/>
      <c r="B7426" s="5"/>
      <c r="C7426" s="5"/>
      <c r="D7426" s="5"/>
      <c r="G7426" s="6"/>
      <c r="J7426" s="6"/>
      <c r="K7426" s="6"/>
    </row>
    <row r="7427" spans="1:11" ht="15" customHeight="1">
      <c r="A7427" s="5"/>
      <c r="B7427" s="5"/>
      <c r="C7427" s="5"/>
      <c r="D7427" s="5"/>
      <c r="G7427" s="6"/>
      <c r="J7427" s="6"/>
      <c r="K7427" s="6"/>
    </row>
    <row r="7428" spans="1:11" ht="15" customHeight="1">
      <c r="A7428" s="5"/>
      <c r="B7428" s="5"/>
      <c r="C7428" s="5"/>
      <c r="D7428" s="5"/>
      <c r="E7428" s="7"/>
      <c r="F7428" s="6"/>
      <c r="G7428" s="6"/>
      <c r="I7428" s="6"/>
      <c r="J7428" s="6"/>
      <c r="K7428" s="6"/>
    </row>
    <row r="7429" spans="1:11" ht="15" customHeight="1">
      <c r="A7429" s="5"/>
      <c r="B7429" s="5"/>
      <c r="C7429" s="5"/>
      <c r="D7429" s="5"/>
      <c r="G7429" s="6"/>
      <c r="J7429" s="6"/>
      <c r="K7429" s="6"/>
    </row>
    <row r="7430" spans="1:11" ht="15" customHeight="1">
      <c r="A7430" s="5"/>
      <c r="B7430" s="5"/>
      <c r="C7430" s="5"/>
      <c r="D7430" s="5"/>
      <c r="G7430" s="6"/>
      <c r="J7430" s="6"/>
      <c r="K7430" s="6"/>
    </row>
    <row r="7431" spans="1:11" ht="15" customHeight="1">
      <c r="A7431" s="5"/>
      <c r="B7431" s="5"/>
      <c r="C7431" s="5"/>
      <c r="D7431" s="5"/>
      <c r="G7431" s="6"/>
      <c r="J7431" s="6"/>
      <c r="K7431" s="6"/>
    </row>
    <row r="7432" spans="1:11" ht="15" customHeight="1">
      <c r="A7432" s="5"/>
      <c r="B7432" s="5"/>
      <c r="C7432" s="5"/>
      <c r="D7432" s="5"/>
      <c r="G7432" s="6"/>
      <c r="J7432" s="6"/>
      <c r="K7432" s="6"/>
    </row>
    <row r="7433" spans="1:11" ht="15" customHeight="1">
      <c r="A7433" s="5"/>
      <c r="B7433" s="5"/>
      <c r="C7433" s="5"/>
      <c r="D7433" s="5"/>
      <c r="G7433" s="6"/>
      <c r="J7433" s="6"/>
      <c r="K7433" s="6"/>
    </row>
    <row r="7434" spans="1:11" ht="15" customHeight="1">
      <c r="A7434" s="5"/>
      <c r="B7434" s="5"/>
      <c r="C7434" s="5"/>
      <c r="D7434" s="5"/>
      <c r="G7434" s="6"/>
      <c r="J7434" s="6"/>
      <c r="K7434" s="6"/>
    </row>
    <row r="7435" spans="1:11" ht="15" customHeight="1">
      <c r="A7435" s="5"/>
      <c r="B7435" s="5"/>
      <c r="C7435" s="5"/>
      <c r="D7435" s="5"/>
      <c r="G7435" s="6"/>
      <c r="J7435" s="6"/>
      <c r="K7435" s="6"/>
    </row>
    <row r="7436" spans="1:11" ht="15" customHeight="1">
      <c r="A7436" s="5"/>
      <c r="B7436" s="5"/>
      <c r="C7436" s="5"/>
      <c r="D7436" s="5"/>
      <c r="G7436" s="6"/>
      <c r="J7436" s="6"/>
      <c r="K7436" s="6"/>
    </row>
    <row r="7437" spans="1:11" ht="15" customHeight="1">
      <c r="A7437" s="5"/>
      <c r="B7437" s="5"/>
      <c r="C7437" s="5"/>
      <c r="D7437" s="5"/>
      <c r="G7437" s="6"/>
      <c r="J7437" s="6"/>
      <c r="K7437" s="6"/>
    </row>
    <row r="7438" spans="1:11" ht="15" customHeight="1">
      <c r="A7438" s="5"/>
      <c r="B7438" s="5"/>
      <c r="C7438" s="5"/>
      <c r="D7438" s="5"/>
      <c r="G7438" s="6"/>
      <c r="J7438" s="6"/>
      <c r="K7438" s="6"/>
    </row>
    <row r="7439" spans="1:11" ht="15" customHeight="1">
      <c r="A7439" s="5"/>
      <c r="B7439" s="5"/>
      <c r="C7439" s="5"/>
      <c r="D7439" s="5"/>
      <c r="G7439" s="6"/>
      <c r="J7439" s="6"/>
      <c r="K7439" s="6"/>
    </row>
    <row r="7440" spans="1:11" ht="15" customHeight="1">
      <c r="A7440" s="5"/>
      <c r="B7440" s="5"/>
      <c r="C7440" s="5"/>
      <c r="D7440" s="5"/>
      <c r="G7440" s="6"/>
      <c r="J7440" s="6"/>
      <c r="K7440" s="6"/>
    </row>
    <row r="7441" spans="1:11" ht="15" customHeight="1">
      <c r="A7441" s="5"/>
      <c r="B7441" s="5"/>
      <c r="C7441" s="5"/>
      <c r="D7441" s="5"/>
      <c r="G7441" s="6"/>
      <c r="J7441" s="6"/>
      <c r="K7441" s="6"/>
    </row>
    <row r="7442" spans="1:11" ht="15" customHeight="1">
      <c r="A7442" s="5"/>
      <c r="B7442" s="5"/>
      <c r="C7442" s="5"/>
      <c r="D7442" s="5"/>
      <c r="G7442" s="6"/>
      <c r="J7442" s="6"/>
      <c r="K7442" s="6"/>
    </row>
    <row r="7443" spans="1:11" ht="15" customHeight="1">
      <c r="A7443" s="5"/>
      <c r="B7443" s="5"/>
      <c r="C7443" s="5"/>
      <c r="D7443" s="5"/>
      <c r="G7443" s="6"/>
      <c r="J7443" s="6"/>
      <c r="K7443" s="6"/>
    </row>
    <row r="7444" spans="1:11" ht="15" customHeight="1">
      <c r="A7444" s="5"/>
      <c r="B7444" s="5"/>
      <c r="C7444" s="5"/>
      <c r="D7444" s="5"/>
      <c r="E7444" s="7"/>
      <c r="F7444" s="6"/>
      <c r="G7444" s="6"/>
      <c r="I7444" s="6"/>
      <c r="J7444" s="6"/>
      <c r="K7444" s="6"/>
    </row>
    <row r="7445" spans="1:11" ht="15" customHeight="1">
      <c r="A7445" s="5"/>
      <c r="B7445" s="5"/>
      <c r="C7445" s="5"/>
      <c r="D7445" s="5"/>
      <c r="G7445" s="6"/>
      <c r="J7445" s="6"/>
      <c r="K7445" s="6"/>
    </row>
    <row r="7446" spans="1:11" ht="15" customHeight="1">
      <c r="A7446" s="5"/>
      <c r="B7446" s="5"/>
      <c r="C7446" s="5"/>
      <c r="D7446" s="5"/>
      <c r="G7446" s="6"/>
      <c r="J7446" s="6"/>
      <c r="K7446" s="6"/>
    </row>
    <row r="7447" spans="1:11" ht="15" customHeight="1">
      <c r="A7447" s="5"/>
      <c r="B7447" s="5"/>
      <c r="C7447" s="5"/>
      <c r="D7447" s="5"/>
      <c r="G7447" s="6"/>
      <c r="J7447" s="6"/>
      <c r="K7447" s="6"/>
    </row>
    <row r="7448" spans="1:11" ht="15" customHeight="1">
      <c r="A7448" s="5"/>
      <c r="B7448" s="5"/>
      <c r="C7448" s="5"/>
      <c r="D7448" s="5"/>
      <c r="G7448" s="6"/>
      <c r="J7448" s="6"/>
      <c r="K7448" s="6"/>
    </row>
    <row r="7449" spans="1:11" ht="15" customHeight="1">
      <c r="A7449" s="5"/>
      <c r="B7449" s="5"/>
      <c r="C7449" s="5"/>
      <c r="D7449" s="5"/>
      <c r="G7449" s="6"/>
      <c r="J7449" s="6"/>
      <c r="K7449" s="6"/>
    </row>
    <row r="7450" spans="1:11" ht="15" customHeight="1">
      <c r="A7450" s="5"/>
      <c r="B7450" s="5"/>
      <c r="C7450" s="5"/>
      <c r="D7450" s="5"/>
      <c r="G7450" s="6"/>
      <c r="J7450" s="6"/>
      <c r="K7450" s="6"/>
    </row>
    <row r="7451" spans="1:11" ht="15" customHeight="1">
      <c r="A7451" s="5"/>
      <c r="B7451" s="5"/>
      <c r="C7451" s="5"/>
      <c r="D7451" s="5"/>
      <c r="G7451" s="6"/>
      <c r="J7451" s="6"/>
      <c r="K7451" s="6"/>
    </row>
    <row r="7452" spans="1:11" ht="15" customHeight="1">
      <c r="A7452" s="5"/>
      <c r="B7452" s="5"/>
      <c r="C7452" s="5"/>
      <c r="D7452" s="5"/>
      <c r="G7452" s="6"/>
      <c r="J7452" s="6"/>
      <c r="K7452" s="6"/>
    </row>
    <row r="7453" spans="1:11" ht="15" customHeight="1">
      <c r="A7453" s="5"/>
      <c r="B7453" s="5"/>
      <c r="C7453" s="5"/>
      <c r="D7453" s="5"/>
      <c r="G7453" s="6"/>
      <c r="J7453" s="6"/>
      <c r="K7453" s="6"/>
    </row>
    <row r="7454" spans="1:11" ht="15" customHeight="1">
      <c r="A7454" s="5"/>
      <c r="B7454" s="5"/>
      <c r="C7454" s="5"/>
      <c r="D7454" s="5"/>
      <c r="G7454" s="6"/>
      <c r="J7454" s="6"/>
      <c r="K7454" s="6"/>
    </row>
    <row r="7455" spans="1:11" ht="15" customHeight="1">
      <c r="A7455" s="5"/>
      <c r="B7455" s="5"/>
      <c r="C7455" s="5"/>
      <c r="D7455" s="5"/>
      <c r="G7455" s="6"/>
      <c r="J7455" s="6"/>
      <c r="K7455" s="6"/>
    </row>
    <row r="7456" spans="1:11" ht="15" customHeight="1">
      <c r="A7456" s="5"/>
      <c r="B7456" s="5"/>
      <c r="C7456" s="5"/>
      <c r="D7456" s="5"/>
      <c r="G7456" s="6"/>
      <c r="J7456" s="6"/>
      <c r="K7456" s="6"/>
    </row>
    <row r="7457" spans="1:11" ht="15" customHeight="1">
      <c r="A7457" s="5"/>
      <c r="B7457" s="5"/>
      <c r="C7457" s="5"/>
      <c r="D7457" s="5"/>
      <c r="E7457" s="7"/>
      <c r="F7457" s="6"/>
      <c r="G7457" s="6"/>
      <c r="I7457" s="6"/>
      <c r="J7457" s="6"/>
      <c r="K7457" s="6"/>
    </row>
    <row r="7458" spans="1:11" ht="15" customHeight="1">
      <c r="A7458" s="5"/>
      <c r="B7458" s="5"/>
      <c r="C7458" s="5"/>
      <c r="D7458" s="5"/>
      <c r="G7458" s="6"/>
      <c r="J7458" s="6"/>
      <c r="K7458" s="6"/>
    </row>
    <row r="7459" spans="1:11" ht="15" customHeight="1">
      <c r="A7459" s="5"/>
      <c r="B7459" s="5"/>
      <c r="C7459" s="5"/>
      <c r="D7459" s="5"/>
      <c r="G7459" s="6"/>
      <c r="J7459" s="6"/>
      <c r="K7459" s="6"/>
    </row>
    <row r="7460" spans="1:11" ht="15" customHeight="1">
      <c r="A7460" s="5"/>
      <c r="B7460" s="5"/>
      <c r="C7460" s="5"/>
      <c r="D7460" s="5"/>
      <c r="G7460" s="6"/>
      <c r="J7460" s="6"/>
      <c r="K7460" s="6"/>
    </row>
    <row r="7461" spans="1:11" ht="15" customHeight="1">
      <c r="A7461" s="5"/>
      <c r="B7461" s="5"/>
      <c r="C7461" s="5"/>
      <c r="D7461" s="5"/>
      <c r="G7461" s="6"/>
      <c r="J7461" s="6"/>
      <c r="K7461" s="6"/>
    </row>
    <row r="7462" spans="1:11" ht="15" customHeight="1">
      <c r="A7462" s="5"/>
      <c r="B7462" s="5"/>
      <c r="C7462" s="5"/>
      <c r="D7462" s="5"/>
      <c r="G7462" s="6"/>
      <c r="J7462" s="6"/>
      <c r="K7462" s="6"/>
    </row>
    <row r="7463" spans="1:11" ht="15" customHeight="1">
      <c r="A7463" s="5"/>
      <c r="B7463" s="5"/>
      <c r="C7463" s="5"/>
      <c r="D7463" s="5"/>
      <c r="G7463" s="6"/>
      <c r="J7463" s="6"/>
      <c r="K7463" s="6"/>
    </row>
    <row r="7464" spans="1:11" ht="15" customHeight="1">
      <c r="A7464" s="5"/>
      <c r="B7464" s="5"/>
      <c r="C7464" s="5"/>
      <c r="D7464" s="5"/>
      <c r="G7464" s="6"/>
      <c r="J7464" s="6"/>
      <c r="K7464" s="6"/>
    </row>
    <row r="7465" spans="1:11" ht="15" customHeight="1">
      <c r="A7465" s="5"/>
      <c r="B7465" s="5"/>
      <c r="C7465" s="5"/>
      <c r="D7465" s="5"/>
      <c r="G7465" s="6"/>
      <c r="J7465" s="6"/>
      <c r="K7465" s="6"/>
    </row>
    <row r="7466" spans="1:11" ht="15" customHeight="1">
      <c r="A7466" s="5"/>
      <c r="B7466" s="5"/>
      <c r="C7466" s="5"/>
      <c r="D7466" s="5"/>
      <c r="G7466" s="6"/>
      <c r="J7466" s="6"/>
      <c r="K7466" s="6"/>
    </row>
    <row r="7467" spans="1:11" ht="15" customHeight="1">
      <c r="A7467" s="5"/>
      <c r="B7467" s="5"/>
      <c r="C7467" s="5"/>
      <c r="D7467" s="5"/>
      <c r="G7467" s="6"/>
      <c r="J7467" s="6"/>
      <c r="K7467" s="6"/>
    </row>
    <row r="7468" spans="1:11" ht="15" customHeight="1">
      <c r="A7468" s="5"/>
      <c r="B7468" s="5"/>
      <c r="C7468" s="5"/>
      <c r="D7468" s="5"/>
      <c r="G7468" s="6"/>
      <c r="J7468" s="6"/>
      <c r="K7468" s="6"/>
    </row>
    <row r="7469" spans="1:11" ht="15" customHeight="1">
      <c r="A7469" s="5"/>
      <c r="B7469" s="5"/>
      <c r="C7469" s="5"/>
      <c r="D7469" s="5"/>
      <c r="G7469" s="6"/>
      <c r="J7469" s="6"/>
      <c r="K7469" s="6"/>
    </row>
    <row r="7470" spans="1:11" ht="15" customHeight="1">
      <c r="A7470" s="5"/>
      <c r="B7470" s="5"/>
      <c r="C7470" s="5"/>
      <c r="D7470" s="5"/>
      <c r="G7470" s="6"/>
      <c r="J7470" s="6"/>
      <c r="K7470" s="6"/>
    </row>
    <row r="7471" spans="1:11" ht="15" customHeight="1">
      <c r="A7471" s="5"/>
      <c r="B7471" s="5"/>
      <c r="C7471" s="5"/>
      <c r="D7471" s="5"/>
      <c r="G7471" s="6"/>
      <c r="J7471" s="6"/>
      <c r="K7471" s="6"/>
    </row>
    <row r="7472" spans="1:11" ht="15" customHeight="1">
      <c r="A7472" s="5"/>
      <c r="B7472" s="5"/>
      <c r="C7472" s="5"/>
      <c r="D7472" s="5"/>
      <c r="G7472" s="6"/>
      <c r="J7472" s="6"/>
      <c r="K7472" s="6"/>
    </row>
    <row r="7473" spans="1:11" ht="15" customHeight="1">
      <c r="A7473" s="5"/>
      <c r="B7473" s="5"/>
      <c r="C7473" s="5"/>
      <c r="D7473" s="5"/>
      <c r="E7473" s="7"/>
      <c r="F7473" s="6"/>
      <c r="G7473" s="6"/>
      <c r="I7473" s="6"/>
      <c r="J7473" s="6"/>
      <c r="K7473" s="6"/>
    </row>
    <row r="7474" spans="1:11" ht="15" customHeight="1">
      <c r="A7474" s="5"/>
      <c r="B7474" s="5"/>
      <c r="C7474" s="5"/>
      <c r="D7474" s="5"/>
      <c r="G7474" s="6"/>
      <c r="J7474" s="6"/>
      <c r="K7474" s="6"/>
    </row>
    <row r="7475" spans="1:11" ht="15" customHeight="1">
      <c r="A7475" s="5"/>
      <c r="B7475" s="5"/>
      <c r="C7475" s="5"/>
      <c r="D7475" s="5"/>
      <c r="G7475" s="6"/>
      <c r="J7475" s="6"/>
      <c r="K7475" s="6"/>
    </row>
    <row r="7476" spans="1:11" ht="15" customHeight="1">
      <c r="A7476" s="5"/>
      <c r="B7476" s="5"/>
      <c r="C7476" s="5"/>
      <c r="D7476" s="5"/>
      <c r="G7476" s="6"/>
      <c r="J7476" s="6"/>
      <c r="K7476" s="6"/>
    </row>
    <row r="7477" spans="1:11" ht="15" customHeight="1">
      <c r="A7477" s="5"/>
      <c r="B7477" s="5"/>
      <c r="C7477" s="5"/>
      <c r="D7477" s="5"/>
      <c r="G7477" s="6"/>
      <c r="J7477" s="6"/>
      <c r="K7477" s="6"/>
    </row>
    <row r="7478" spans="1:11" ht="15" customHeight="1">
      <c r="A7478" s="5"/>
      <c r="B7478" s="5"/>
      <c r="C7478" s="5"/>
      <c r="D7478" s="5"/>
      <c r="G7478" s="6"/>
      <c r="J7478" s="6"/>
      <c r="K7478" s="6"/>
    </row>
    <row r="7479" spans="1:11" ht="15" customHeight="1">
      <c r="A7479" s="5"/>
      <c r="B7479" s="5"/>
      <c r="C7479" s="5"/>
      <c r="D7479" s="5"/>
      <c r="G7479" s="6"/>
      <c r="J7479" s="6"/>
      <c r="K7479" s="6"/>
    </row>
    <row r="7480" spans="1:11" ht="15" customHeight="1">
      <c r="A7480" s="5"/>
      <c r="B7480" s="5"/>
      <c r="C7480" s="5"/>
      <c r="D7480" s="5"/>
      <c r="G7480" s="6"/>
      <c r="J7480" s="6"/>
      <c r="K7480" s="6"/>
    </row>
    <row r="7481" spans="1:11" ht="15" customHeight="1">
      <c r="A7481" s="5"/>
      <c r="B7481" s="5"/>
      <c r="C7481" s="5"/>
      <c r="D7481" s="5"/>
      <c r="G7481" s="6"/>
      <c r="J7481" s="6"/>
      <c r="K7481" s="6"/>
    </row>
    <row r="7482" spans="1:11" ht="15" customHeight="1">
      <c r="A7482" s="5"/>
      <c r="B7482" s="5"/>
      <c r="C7482" s="5"/>
      <c r="D7482" s="5"/>
      <c r="G7482" s="6"/>
      <c r="J7482" s="6"/>
      <c r="K7482" s="6"/>
    </row>
    <row r="7483" spans="1:11" ht="15" customHeight="1">
      <c r="A7483" s="5"/>
      <c r="B7483" s="5"/>
      <c r="C7483" s="5"/>
      <c r="D7483" s="5"/>
      <c r="G7483" s="6"/>
      <c r="J7483" s="6"/>
      <c r="K7483" s="6"/>
    </row>
    <row r="7484" spans="1:11" ht="15" customHeight="1">
      <c r="A7484" s="5"/>
      <c r="B7484" s="5"/>
      <c r="C7484" s="5"/>
      <c r="D7484" s="5"/>
      <c r="G7484" s="6"/>
      <c r="J7484" s="6"/>
      <c r="K7484" s="6"/>
    </row>
    <row r="7485" spans="1:11" ht="15" customHeight="1">
      <c r="A7485" s="5"/>
      <c r="B7485" s="5"/>
      <c r="C7485" s="5"/>
      <c r="D7485" s="5"/>
      <c r="G7485" s="6"/>
      <c r="J7485" s="6"/>
      <c r="K7485" s="6"/>
    </row>
    <row r="7486" spans="1:11" ht="15" customHeight="1">
      <c r="A7486" s="5"/>
      <c r="B7486" s="5"/>
      <c r="C7486" s="5"/>
      <c r="D7486" s="5"/>
      <c r="G7486" s="6"/>
      <c r="J7486" s="6"/>
      <c r="K7486" s="6"/>
    </row>
    <row r="7487" spans="1:11" ht="15" customHeight="1">
      <c r="A7487" s="5"/>
      <c r="B7487" s="5"/>
      <c r="C7487" s="5"/>
      <c r="D7487" s="5"/>
      <c r="G7487" s="6"/>
      <c r="J7487" s="6"/>
      <c r="K7487" s="6"/>
    </row>
    <row r="7488" spans="1:11" ht="15" customHeight="1">
      <c r="A7488" s="5"/>
      <c r="B7488" s="5"/>
      <c r="C7488" s="5"/>
      <c r="D7488" s="5"/>
      <c r="G7488" s="6"/>
      <c r="J7488" s="6"/>
      <c r="K7488" s="6"/>
    </row>
    <row r="7489" spans="1:11" ht="15" customHeight="1">
      <c r="A7489" s="5"/>
      <c r="B7489" s="5"/>
      <c r="C7489" s="5"/>
      <c r="D7489" s="5"/>
      <c r="E7489" s="7"/>
      <c r="F7489" s="6"/>
      <c r="G7489" s="6"/>
      <c r="I7489" s="6"/>
      <c r="J7489" s="6"/>
      <c r="K7489" s="6"/>
    </row>
    <row r="7490" spans="1:11" ht="15" customHeight="1">
      <c r="A7490" s="5"/>
      <c r="B7490" s="5"/>
      <c r="C7490" s="5"/>
      <c r="D7490" s="5"/>
      <c r="G7490" s="6"/>
      <c r="J7490" s="6"/>
      <c r="K7490" s="6"/>
    </row>
    <row r="7491" spans="1:11" ht="15" customHeight="1">
      <c r="A7491" s="5"/>
      <c r="B7491" s="5"/>
      <c r="C7491" s="5"/>
      <c r="D7491" s="5"/>
      <c r="G7491" s="6"/>
      <c r="J7491" s="6"/>
      <c r="K7491" s="6"/>
    </row>
    <row r="7492" spans="1:11" ht="15" customHeight="1">
      <c r="A7492" s="5"/>
      <c r="B7492" s="5"/>
      <c r="C7492" s="5"/>
      <c r="D7492" s="5"/>
      <c r="G7492" s="6"/>
      <c r="J7492" s="6"/>
      <c r="K7492" s="6"/>
    </row>
    <row r="7493" spans="1:11" ht="15" customHeight="1">
      <c r="A7493" s="5"/>
      <c r="B7493" s="5"/>
      <c r="C7493" s="5"/>
      <c r="D7493" s="5"/>
      <c r="G7493" s="6"/>
      <c r="J7493" s="6"/>
      <c r="K7493" s="6"/>
    </row>
    <row r="7494" spans="1:11" ht="15" customHeight="1">
      <c r="A7494" s="5"/>
      <c r="B7494" s="5"/>
      <c r="C7494" s="5"/>
      <c r="D7494" s="5"/>
      <c r="G7494" s="6"/>
      <c r="J7494" s="6"/>
      <c r="K7494" s="6"/>
    </row>
    <row r="7495" spans="1:11" ht="15" customHeight="1">
      <c r="A7495" s="5"/>
      <c r="B7495" s="5"/>
      <c r="C7495" s="5"/>
      <c r="D7495" s="5"/>
      <c r="G7495" s="6"/>
      <c r="J7495" s="6"/>
      <c r="K7495" s="6"/>
    </row>
    <row r="7496" spans="1:11" ht="15" customHeight="1">
      <c r="A7496" s="5"/>
      <c r="B7496" s="5"/>
      <c r="C7496" s="5"/>
      <c r="D7496" s="5"/>
      <c r="G7496" s="6"/>
      <c r="J7496" s="6"/>
      <c r="K7496" s="6"/>
    </row>
    <row r="7497" spans="1:11" ht="15" customHeight="1">
      <c r="A7497" s="5"/>
      <c r="B7497" s="5"/>
      <c r="C7497" s="5"/>
      <c r="D7497" s="5"/>
      <c r="G7497" s="6"/>
      <c r="J7497" s="6"/>
      <c r="K7497" s="6"/>
    </row>
    <row r="7498" spans="1:11" ht="15" customHeight="1">
      <c r="A7498" s="5"/>
      <c r="B7498" s="5"/>
      <c r="C7498" s="5"/>
      <c r="D7498" s="5"/>
      <c r="G7498" s="6"/>
      <c r="J7498" s="6"/>
      <c r="K7498" s="6"/>
    </row>
    <row r="7499" spans="1:11" ht="15" customHeight="1">
      <c r="A7499" s="5"/>
      <c r="B7499" s="5"/>
      <c r="C7499" s="5"/>
      <c r="D7499" s="5"/>
      <c r="G7499" s="6"/>
      <c r="J7499" s="6"/>
      <c r="K7499" s="6"/>
    </row>
    <row r="7500" spans="1:11" ht="15" customHeight="1">
      <c r="A7500" s="5"/>
      <c r="B7500" s="5"/>
      <c r="C7500" s="5"/>
      <c r="D7500" s="5"/>
      <c r="G7500" s="6"/>
      <c r="J7500" s="6"/>
      <c r="K7500" s="6"/>
    </row>
    <row r="7501" spans="1:11" ht="15" customHeight="1">
      <c r="A7501" s="5"/>
      <c r="B7501" s="5"/>
      <c r="C7501" s="5"/>
      <c r="D7501" s="5"/>
      <c r="G7501" s="6"/>
      <c r="J7501" s="6"/>
      <c r="K7501" s="6"/>
    </row>
    <row r="7502" spans="1:11" ht="15" customHeight="1">
      <c r="A7502" s="5"/>
      <c r="B7502" s="5"/>
      <c r="C7502" s="5"/>
      <c r="D7502" s="5"/>
      <c r="G7502" s="6"/>
      <c r="J7502" s="6"/>
      <c r="K7502" s="6"/>
    </row>
    <row r="7503" spans="1:11" ht="15" customHeight="1">
      <c r="A7503" s="5"/>
      <c r="B7503" s="5"/>
      <c r="C7503" s="5"/>
      <c r="D7503" s="5"/>
      <c r="G7503" s="6"/>
      <c r="J7503" s="6"/>
      <c r="K7503" s="6"/>
    </row>
    <row r="7504" spans="1:11" ht="15" customHeight="1">
      <c r="A7504" s="5"/>
      <c r="B7504" s="5"/>
      <c r="C7504" s="5"/>
      <c r="D7504" s="5"/>
      <c r="G7504" s="6"/>
      <c r="J7504" s="6"/>
      <c r="K7504" s="6"/>
    </row>
    <row r="7505" spans="1:11" ht="15" customHeight="1">
      <c r="A7505" s="5"/>
      <c r="B7505" s="5"/>
      <c r="C7505" s="5"/>
      <c r="D7505" s="5"/>
      <c r="E7505" s="7"/>
      <c r="F7505" s="6"/>
      <c r="G7505" s="6"/>
      <c r="I7505" s="6"/>
      <c r="J7505" s="6"/>
      <c r="K7505" s="6"/>
    </row>
    <row r="7506" spans="1:11" ht="15" customHeight="1">
      <c r="A7506" s="5"/>
      <c r="B7506" s="5"/>
      <c r="C7506" s="5"/>
      <c r="D7506" s="5"/>
      <c r="G7506" s="6"/>
      <c r="J7506" s="6"/>
      <c r="K7506" s="6"/>
    </row>
    <row r="7507" spans="1:11" ht="15" customHeight="1">
      <c r="A7507" s="5"/>
      <c r="B7507" s="5"/>
      <c r="C7507" s="5"/>
      <c r="D7507" s="5"/>
      <c r="G7507" s="6"/>
      <c r="J7507" s="6"/>
      <c r="K7507" s="6"/>
    </row>
    <row r="7508" spans="1:11" ht="15" customHeight="1">
      <c r="A7508" s="5"/>
      <c r="B7508" s="5"/>
      <c r="C7508" s="5"/>
      <c r="D7508" s="5"/>
      <c r="G7508" s="6"/>
      <c r="J7508" s="6"/>
      <c r="K7508" s="6"/>
    </row>
    <row r="7509" spans="1:11" ht="15" customHeight="1">
      <c r="A7509" s="5"/>
      <c r="B7509" s="5"/>
      <c r="C7509" s="5"/>
      <c r="D7509" s="5"/>
      <c r="G7509" s="6"/>
      <c r="J7509" s="6"/>
      <c r="K7509" s="6"/>
    </row>
    <row r="7510" spans="1:11" ht="15" customHeight="1">
      <c r="A7510" s="5"/>
      <c r="B7510" s="5"/>
      <c r="C7510" s="5"/>
      <c r="D7510" s="5"/>
      <c r="G7510" s="6"/>
      <c r="J7510" s="6"/>
      <c r="K7510" s="6"/>
    </row>
    <row r="7511" spans="1:11" ht="15" customHeight="1">
      <c r="A7511" s="5"/>
      <c r="B7511" s="5"/>
      <c r="C7511" s="5"/>
      <c r="D7511" s="5"/>
      <c r="G7511" s="6"/>
      <c r="J7511" s="6"/>
      <c r="K7511" s="6"/>
    </row>
    <row r="7512" spans="1:11" ht="15" customHeight="1">
      <c r="A7512" s="5"/>
      <c r="B7512" s="5"/>
      <c r="C7512" s="5"/>
      <c r="D7512" s="5"/>
      <c r="G7512" s="6"/>
      <c r="J7512" s="6"/>
      <c r="K7512" s="6"/>
    </row>
    <row r="7513" spans="1:11" ht="15" customHeight="1">
      <c r="A7513" s="5"/>
      <c r="B7513" s="5"/>
      <c r="C7513" s="5"/>
      <c r="D7513" s="5"/>
      <c r="G7513" s="6"/>
      <c r="J7513" s="6"/>
      <c r="K7513" s="6"/>
    </row>
    <row r="7514" spans="1:11" ht="15" customHeight="1">
      <c r="A7514" s="5"/>
      <c r="B7514" s="5"/>
      <c r="C7514" s="5"/>
      <c r="D7514" s="5"/>
      <c r="G7514" s="6"/>
      <c r="J7514" s="6"/>
      <c r="K7514" s="6"/>
    </row>
    <row r="7515" spans="1:11" ht="15" customHeight="1">
      <c r="A7515" s="5"/>
      <c r="B7515" s="5"/>
      <c r="C7515" s="5"/>
      <c r="D7515" s="5"/>
      <c r="G7515" s="6"/>
      <c r="J7515" s="6"/>
      <c r="K7515" s="6"/>
    </row>
    <row r="7516" spans="1:11" ht="15" customHeight="1">
      <c r="A7516" s="5"/>
      <c r="B7516" s="5"/>
      <c r="C7516" s="5"/>
      <c r="D7516" s="5"/>
      <c r="G7516" s="6"/>
      <c r="J7516" s="6"/>
      <c r="K7516" s="6"/>
    </row>
    <row r="7517" spans="1:11" ht="15" customHeight="1">
      <c r="A7517" s="5"/>
      <c r="B7517" s="5"/>
      <c r="C7517" s="5"/>
      <c r="D7517" s="5"/>
      <c r="G7517" s="6"/>
      <c r="J7517" s="6"/>
      <c r="K7517" s="6"/>
    </row>
    <row r="7518" spans="1:11" ht="15" customHeight="1">
      <c r="A7518" s="5"/>
      <c r="B7518" s="5"/>
      <c r="C7518" s="5"/>
      <c r="D7518" s="5"/>
      <c r="G7518" s="6"/>
      <c r="J7518" s="6"/>
      <c r="K7518" s="6"/>
    </row>
    <row r="7519" spans="1:11" ht="15" customHeight="1">
      <c r="A7519" s="5"/>
      <c r="B7519" s="5"/>
      <c r="C7519" s="5"/>
      <c r="D7519" s="5"/>
      <c r="G7519" s="6"/>
      <c r="J7519" s="6"/>
      <c r="K7519" s="6"/>
    </row>
    <row r="7520" spans="1:11" ht="15" customHeight="1">
      <c r="A7520" s="5"/>
      <c r="B7520" s="5"/>
      <c r="C7520" s="5"/>
      <c r="D7520" s="5"/>
      <c r="G7520" s="6"/>
      <c r="J7520" s="6"/>
      <c r="K7520" s="6"/>
    </row>
    <row r="7521" spans="1:11" ht="15" customHeight="1">
      <c r="A7521" s="5"/>
      <c r="B7521" s="5"/>
      <c r="C7521" s="5"/>
      <c r="D7521" s="5"/>
      <c r="E7521" s="7"/>
      <c r="F7521" s="6"/>
      <c r="G7521" s="6"/>
      <c r="I7521" s="6"/>
      <c r="J7521" s="6"/>
      <c r="K7521" s="6"/>
    </row>
    <row r="7522" spans="1:11" ht="15" customHeight="1">
      <c r="A7522" s="5"/>
      <c r="B7522" s="5"/>
      <c r="C7522" s="5"/>
      <c r="D7522" s="5"/>
      <c r="G7522" s="6"/>
      <c r="J7522" s="6"/>
      <c r="K7522" s="6"/>
    </row>
    <row r="7523" spans="1:11" ht="15" customHeight="1">
      <c r="A7523" s="5"/>
      <c r="B7523" s="5"/>
      <c r="C7523" s="5"/>
      <c r="D7523" s="5"/>
      <c r="G7523" s="6"/>
      <c r="J7523" s="6"/>
      <c r="K7523" s="6"/>
    </row>
    <row r="7524" spans="1:11" ht="15" customHeight="1">
      <c r="A7524" s="5"/>
      <c r="B7524" s="5"/>
      <c r="C7524" s="5"/>
      <c r="D7524" s="5"/>
      <c r="G7524" s="6"/>
      <c r="J7524" s="6"/>
      <c r="K7524" s="6"/>
    </row>
    <row r="7525" spans="1:11" ht="15" customHeight="1">
      <c r="A7525" s="5"/>
      <c r="B7525" s="5"/>
      <c r="C7525" s="5"/>
      <c r="D7525" s="5"/>
      <c r="G7525" s="6"/>
      <c r="J7525" s="6"/>
      <c r="K7525" s="6"/>
    </row>
    <row r="7526" spans="1:11" ht="15" customHeight="1">
      <c r="A7526" s="5"/>
      <c r="B7526" s="5"/>
      <c r="C7526" s="5"/>
      <c r="D7526" s="5"/>
      <c r="G7526" s="6"/>
      <c r="J7526" s="6"/>
      <c r="K7526" s="6"/>
    </row>
    <row r="7527" spans="1:11" ht="15" customHeight="1">
      <c r="A7527" s="5"/>
      <c r="B7527" s="5"/>
      <c r="C7527" s="5"/>
      <c r="D7527" s="5"/>
      <c r="G7527" s="6"/>
      <c r="J7527" s="6"/>
      <c r="K7527" s="6"/>
    </row>
    <row r="7528" spans="1:11" ht="15" customHeight="1">
      <c r="A7528" s="5"/>
      <c r="B7528" s="5"/>
      <c r="C7528" s="5"/>
      <c r="D7528" s="5"/>
      <c r="G7528" s="6"/>
      <c r="J7528" s="6"/>
      <c r="K7528" s="6"/>
    </row>
    <row r="7529" spans="1:11" ht="15" customHeight="1">
      <c r="A7529" s="5"/>
      <c r="B7529" s="5"/>
      <c r="C7529" s="5"/>
      <c r="D7529" s="5"/>
      <c r="G7529" s="6"/>
      <c r="J7529" s="6"/>
      <c r="K7529" s="6"/>
    </row>
    <row r="7530" spans="1:11" ht="15" customHeight="1">
      <c r="A7530" s="5"/>
      <c r="B7530" s="5"/>
      <c r="C7530" s="5"/>
      <c r="D7530" s="5"/>
      <c r="G7530" s="6"/>
      <c r="J7530" s="6"/>
      <c r="K7530" s="6"/>
    </row>
    <row r="7531" spans="1:11" ht="15" customHeight="1">
      <c r="A7531" s="5"/>
      <c r="B7531" s="5"/>
      <c r="C7531" s="5"/>
      <c r="D7531" s="5"/>
      <c r="G7531" s="6"/>
      <c r="J7531" s="6"/>
      <c r="K7531" s="6"/>
    </row>
    <row r="7532" spans="1:11" ht="15" customHeight="1">
      <c r="A7532" s="5"/>
      <c r="B7532" s="5"/>
      <c r="C7532" s="5"/>
      <c r="D7532" s="5"/>
      <c r="G7532" s="6"/>
      <c r="J7532" s="6"/>
      <c r="K7532" s="6"/>
    </row>
    <row r="7533" spans="1:11" ht="15" customHeight="1">
      <c r="A7533" s="5"/>
      <c r="B7533" s="5"/>
      <c r="C7533" s="5"/>
      <c r="D7533" s="5"/>
      <c r="G7533" s="6"/>
      <c r="J7533" s="6"/>
      <c r="K7533" s="6"/>
    </row>
    <row r="7534" spans="1:11" ht="15" customHeight="1">
      <c r="A7534" s="5"/>
      <c r="B7534" s="5"/>
      <c r="C7534" s="5"/>
      <c r="D7534" s="5"/>
      <c r="G7534" s="6"/>
      <c r="J7534" s="6"/>
      <c r="K7534" s="6"/>
    </row>
    <row r="7535" spans="1:11" ht="15" customHeight="1">
      <c r="A7535" s="5"/>
      <c r="B7535" s="5"/>
      <c r="C7535" s="5"/>
      <c r="D7535" s="5"/>
      <c r="G7535" s="6"/>
      <c r="J7535" s="6"/>
      <c r="K7535" s="6"/>
    </row>
    <row r="7536" spans="1:11" ht="15" customHeight="1">
      <c r="A7536" s="5"/>
      <c r="B7536" s="5"/>
      <c r="C7536" s="5"/>
      <c r="D7536" s="5"/>
      <c r="G7536" s="6"/>
      <c r="J7536" s="6"/>
      <c r="K7536" s="6"/>
    </row>
    <row r="7537" spans="1:11" ht="15" customHeight="1">
      <c r="A7537" s="5"/>
      <c r="B7537" s="5"/>
      <c r="C7537" s="5"/>
      <c r="D7537" s="5"/>
      <c r="E7537" s="7"/>
      <c r="F7537" s="6"/>
      <c r="G7537" s="6"/>
      <c r="I7537" s="6"/>
      <c r="J7537" s="6"/>
      <c r="K7537" s="6"/>
    </row>
    <row r="7538" spans="1:11" ht="15" customHeight="1">
      <c r="A7538" s="5"/>
      <c r="B7538" s="5"/>
      <c r="C7538" s="5"/>
      <c r="D7538" s="5"/>
      <c r="G7538" s="6"/>
      <c r="J7538" s="6"/>
      <c r="K7538" s="6"/>
    </row>
    <row r="7539" spans="1:11" ht="15" customHeight="1">
      <c r="A7539" s="5"/>
      <c r="B7539" s="5"/>
      <c r="C7539" s="5"/>
      <c r="D7539" s="5"/>
      <c r="G7539" s="6"/>
      <c r="J7539" s="6"/>
      <c r="K7539" s="6"/>
    </row>
    <row r="7540" spans="1:11" ht="15" customHeight="1">
      <c r="A7540" s="5"/>
      <c r="B7540" s="5"/>
      <c r="C7540" s="5"/>
      <c r="D7540" s="5"/>
      <c r="G7540" s="6"/>
      <c r="J7540" s="6"/>
      <c r="K7540" s="6"/>
    </row>
    <row r="7541" spans="1:11" ht="15" customHeight="1">
      <c r="A7541" s="5"/>
      <c r="B7541" s="5"/>
      <c r="C7541" s="5"/>
      <c r="D7541" s="5"/>
      <c r="G7541" s="6"/>
      <c r="J7541" s="6"/>
      <c r="K7541" s="6"/>
    </row>
    <row r="7542" spans="1:11" ht="15" customHeight="1">
      <c r="A7542" s="5"/>
      <c r="B7542" s="5"/>
      <c r="C7542" s="5"/>
      <c r="D7542" s="5"/>
      <c r="G7542" s="6"/>
      <c r="J7542" s="6"/>
      <c r="K7542" s="6"/>
    </row>
    <row r="7543" spans="1:11" ht="15" customHeight="1">
      <c r="A7543" s="5"/>
      <c r="B7543" s="5"/>
      <c r="C7543" s="5"/>
      <c r="D7543" s="5"/>
      <c r="G7543" s="6"/>
      <c r="J7543" s="6"/>
      <c r="K7543" s="6"/>
    </row>
    <row r="7544" spans="1:11" ht="15" customHeight="1">
      <c r="A7544" s="5"/>
      <c r="B7544" s="5"/>
      <c r="C7544" s="5"/>
      <c r="D7544" s="5"/>
      <c r="G7544" s="6"/>
      <c r="J7544" s="6"/>
      <c r="K7544" s="6"/>
    </row>
    <row r="7545" spans="1:11" ht="15" customHeight="1">
      <c r="A7545" s="5"/>
      <c r="B7545" s="5"/>
      <c r="C7545" s="5"/>
      <c r="D7545" s="5"/>
      <c r="G7545" s="6"/>
      <c r="J7545" s="6"/>
      <c r="K7545" s="6"/>
    </row>
    <row r="7546" spans="1:11" ht="15" customHeight="1">
      <c r="A7546" s="5"/>
      <c r="B7546" s="5"/>
      <c r="C7546" s="5"/>
      <c r="D7546" s="5"/>
      <c r="G7546" s="6"/>
      <c r="J7546" s="6"/>
      <c r="K7546" s="6"/>
    </row>
    <row r="7547" spans="1:11" ht="15" customHeight="1">
      <c r="A7547" s="5"/>
      <c r="B7547" s="5"/>
      <c r="C7547" s="5"/>
      <c r="D7547" s="5"/>
      <c r="G7547" s="6"/>
      <c r="J7547" s="6"/>
      <c r="K7547" s="6"/>
    </row>
    <row r="7548" spans="1:11" ht="15" customHeight="1">
      <c r="A7548" s="5"/>
      <c r="B7548" s="5"/>
      <c r="C7548" s="5"/>
      <c r="D7548" s="5"/>
      <c r="G7548" s="6"/>
      <c r="J7548" s="6"/>
      <c r="K7548" s="6"/>
    </row>
    <row r="7549" spans="1:11" ht="15" customHeight="1">
      <c r="A7549" s="5"/>
      <c r="B7549" s="5"/>
      <c r="C7549" s="5"/>
      <c r="D7549" s="5"/>
      <c r="G7549" s="6"/>
      <c r="J7549" s="6"/>
      <c r="K7549" s="6"/>
    </row>
    <row r="7550" spans="1:11" ht="15" customHeight="1">
      <c r="A7550" s="5"/>
      <c r="B7550" s="5"/>
      <c r="C7550" s="5"/>
      <c r="D7550" s="5"/>
      <c r="G7550" s="6"/>
      <c r="J7550" s="6"/>
      <c r="K7550" s="6"/>
    </row>
    <row r="7551" spans="1:11" ht="15" customHeight="1">
      <c r="A7551" s="5"/>
      <c r="B7551" s="5"/>
      <c r="C7551" s="5"/>
      <c r="D7551" s="5"/>
      <c r="G7551" s="6"/>
      <c r="J7551" s="6"/>
      <c r="K7551" s="6"/>
    </row>
    <row r="7552" spans="1:11" ht="15" customHeight="1">
      <c r="A7552" s="5"/>
      <c r="B7552" s="5"/>
      <c r="C7552" s="5"/>
      <c r="D7552" s="5"/>
      <c r="G7552" s="6"/>
      <c r="J7552" s="6"/>
      <c r="K7552" s="6"/>
    </row>
    <row r="7553" spans="1:11" ht="15" customHeight="1">
      <c r="A7553" s="5"/>
      <c r="B7553" s="5"/>
      <c r="C7553" s="5"/>
      <c r="D7553" s="5"/>
      <c r="E7553" s="7"/>
      <c r="F7553" s="6"/>
      <c r="G7553" s="6"/>
      <c r="I7553" s="6"/>
      <c r="J7553" s="6"/>
      <c r="K7553" s="6"/>
    </row>
    <row r="7554" spans="1:11" ht="15" customHeight="1">
      <c r="A7554" s="5"/>
      <c r="B7554" s="5"/>
      <c r="C7554" s="5"/>
      <c r="D7554" s="5"/>
      <c r="G7554" s="6"/>
      <c r="J7554" s="6"/>
      <c r="K7554" s="6"/>
    </row>
    <row r="7555" spans="1:11" ht="15" customHeight="1">
      <c r="A7555" s="5"/>
      <c r="B7555" s="5"/>
      <c r="C7555" s="5"/>
      <c r="D7555" s="5"/>
      <c r="G7555" s="6"/>
      <c r="J7555" s="6"/>
      <c r="K7555" s="6"/>
    </row>
    <row r="7556" spans="1:11" ht="15" customHeight="1">
      <c r="A7556" s="5"/>
      <c r="B7556" s="5"/>
      <c r="C7556" s="5"/>
      <c r="D7556" s="5"/>
      <c r="G7556" s="6"/>
      <c r="J7556" s="6"/>
      <c r="K7556" s="6"/>
    </row>
    <row r="7557" spans="1:11" ht="15" customHeight="1">
      <c r="A7557" s="5"/>
      <c r="B7557" s="5"/>
      <c r="C7557" s="5"/>
      <c r="D7557" s="5"/>
      <c r="G7557" s="6"/>
      <c r="J7557" s="6"/>
      <c r="K7557" s="6"/>
    </row>
    <row r="7558" spans="1:11" ht="15" customHeight="1">
      <c r="A7558" s="5"/>
      <c r="B7558" s="5"/>
      <c r="C7558" s="5"/>
      <c r="D7558" s="5"/>
      <c r="G7558" s="6"/>
      <c r="J7558" s="6"/>
      <c r="K7558" s="6"/>
    </row>
    <row r="7559" spans="1:11" ht="15" customHeight="1">
      <c r="A7559" s="5"/>
      <c r="B7559" s="5"/>
      <c r="C7559" s="5"/>
      <c r="D7559" s="5"/>
      <c r="G7559" s="6"/>
      <c r="J7559" s="6"/>
      <c r="K7559" s="6"/>
    </row>
    <row r="7560" spans="1:11" ht="15" customHeight="1">
      <c r="A7560" s="5"/>
      <c r="B7560" s="5"/>
      <c r="C7560" s="5"/>
      <c r="D7560" s="5"/>
      <c r="G7560" s="6"/>
      <c r="J7560" s="6"/>
      <c r="K7560" s="6"/>
    </row>
    <row r="7561" spans="1:11" ht="15" customHeight="1">
      <c r="A7561" s="5"/>
      <c r="B7561" s="5"/>
      <c r="C7561" s="5"/>
      <c r="D7561" s="5"/>
      <c r="G7561" s="6"/>
      <c r="J7561" s="6"/>
      <c r="K7561" s="6"/>
    </row>
    <row r="7562" spans="1:11" ht="15" customHeight="1">
      <c r="A7562" s="5"/>
      <c r="B7562" s="5"/>
      <c r="C7562" s="5"/>
      <c r="D7562" s="5"/>
      <c r="G7562" s="6"/>
      <c r="J7562" s="6"/>
      <c r="K7562" s="6"/>
    </row>
    <row r="7563" spans="1:11" ht="15" customHeight="1">
      <c r="A7563" s="5"/>
      <c r="B7563" s="5"/>
      <c r="C7563" s="5"/>
      <c r="D7563" s="5"/>
      <c r="G7563" s="6"/>
      <c r="J7563" s="6"/>
      <c r="K7563" s="6"/>
    </row>
    <row r="7564" spans="1:11" ht="15" customHeight="1">
      <c r="A7564" s="5"/>
      <c r="B7564" s="5"/>
      <c r="C7564" s="5"/>
      <c r="D7564" s="5"/>
      <c r="G7564" s="6"/>
      <c r="J7564" s="6"/>
      <c r="K7564" s="6"/>
    </row>
    <row r="7565" spans="1:11" ht="15" customHeight="1">
      <c r="A7565" s="5"/>
      <c r="B7565" s="5"/>
      <c r="C7565" s="5"/>
      <c r="D7565" s="5"/>
      <c r="G7565" s="6"/>
      <c r="J7565" s="6"/>
      <c r="K7565" s="6"/>
    </row>
    <row r="7566" spans="1:11" ht="15" customHeight="1">
      <c r="A7566" s="5"/>
      <c r="B7566" s="5"/>
      <c r="C7566" s="5"/>
      <c r="D7566" s="5"/>
      <c r="G7566" s="6"/>
      <c r="J7566" s="6"/>
      <c r="K7566" s="6"/>
    </row>
    <row r="7567" spans="1:11" ht="15" customHeight="1">
      <c r="A7567" s="5"/>
      <c r="B7567" s="5"/>
      <c r="C7567" s="5"/>
      <c r="D7567" s="5"/>
      <c r="G7567" s="6"/>
      <c r="J7567" s="6"/>
      <c r="K7567" s="6"/>
    </row>
    <row r="7568" spans="1:11" ht="15" customHeight="1">
      <c r="A7568" s="5"/>
      <c r="B7568" s="5"/>
      <c r="C7568" s="5"/>
      <c r="D7568" s="5"/>
      <c r="G7568" s="6"/>
      <c r="J7568" s="6"/>
      <c r="K7568" s="6"/>
    </row>
    <row r="7569" spans="1:11" ht="15" customHeight="1">
      <c r="A7569" s="5"/>
      <c r="B7569" s="5"/>
      <c r="C7569" s="5"/>
      <c r="D7569" s="5"/>
      <c r="E7569" s="7"/>
      <c r="F7569" s="6"/>
      <c r="G7569" s="6"/>
      <c r="I7569" s="6"/>
      <c r="J7569" s="6"/>
      <c r="K7569" s="6"/>
    </row>
    <row r="7570" spans="1:11" ht="15" customHeight="1">
      <c r="A7570" s="5"/>
      <c r="B7570" s="5"/>
      <c r="C7570" s="5"/>
      <c r="D7570" s="5"/>
      <c r="G7570" s="6"/>
      <c r="J7570" s="6"/>
      <c r="K7570" s="6"/>
    </row>
    <row r="7571" spans="1:11" ht="15" customHeight="1">
      <c r="A7571" s="5"/>
      <c r="B7571" s="5"/>
      <c r="C7571" s="5"/>
      <c r="D7571" s="5"/>
      <c r="G7571" s="6"/>
      <c r="J7571" s="6"/>
      <c r="K7571" s="6"/>
    </row>
    <row r="7572" spans="1:11" ht="15" customHeight="1">
      <c r="A7572" s="5"/>
      <c r="B7572" s="5"/>
      <c r="C7572" s="5"/>
      <c r="D7572" s="5"/>
      <c r="G7572" s="6"/>
      <c r="J7572" s="6"/>
      <c r="K7572" s="6"/>
    </row>
    <row r="7573" spans="1:11" ht="15" customHeight="1">
      <c r="A7573" s="5"/>
      <c r="B7573" s="5"/>
      <c r="C7573" s="5"/>
      <c r="D7573" s="5"/>
      <c r="G7573" s="6"/>
      <c r="J7573" s="6"/>
      <c r="K7573" s="6"/>
    </row>
    <row r="7574" spans="1:11" ht="15" customHeight="1">
      <c r="A7574" s="5"/>
      <c r="B7574" s="5"/>
      <c r="C7574" s="5"/>
      <c r="D7574" s="5"/>
      <c r="G7574" s="6"/>
      <c r="J7574" s="6"/>
      <c r="K7574" s="6"/>
    </row>
    <row r="7575" spans="1:11" ht="15" customHeight="1">
      <c r="A7575" s="5"/>
      <c r="B7575" s="5"/>
      <c r="C7575" s="5"/>
      <c r="D7575" s="5"/>
      <c r="G7575" s="6"/>
      <c r="J7575" s="6"/>
      <c r="K7575" s="6"/>
    </row>
    <row r="7576" spans="1:11" ht="15" customHeight="1">
      <c r="A7576" s="5"/>
      <c r="B7576" s="5"/>
      <c r="C7576" s="5"/>
      <c r="D7576" s="5"/>
      <c r="G7576" s="6"/>
      <c r="J7576" s="6"/>
      <c r="K7576" s="6"/>
    </row>
    <row r="7577" spans="1:11" ht="15" customHeight="1">
      <c r="A7577" s="5"/>
      <c r="B7577" s="5"/>
      <c r="C7577" s="5"/>
      <c r="D7577" s="5"/>
      <c r="G7577" s="6"/>
      <c r="J7577" s="6"/>
      <c r="K7577" s="6"/>
    </row>
    <row r="7578" spans="1:11" ht="15" customHeight="1">
      <c r="A7578" s="5"/>
      <c r="B7578" s="5"/>
      <c r="C7578" s="5"/>
      <c r="D7578" s="5"/>
      <c r="G7578" s="6"/>
      <c r="J7578" s="6"/>
      <c r="K7578" s="6"/>
    </row>
    <row r="7579" spans="1:11" ht="15" customHeight="1">
      <c r="A7579" s="5"/>
      <c r="B7579" s="5"/>
      <c r="C7579" s="5"/>
      <c r="D7579" s="5"/>
      <c r="G7579" s="6"/>
      <c r="J7579" s="6"/>
      <c r="K7579" s="6"/>
    </row>
    <row r="7580" spans="1:11" ht="15" customHeight="1">
      <c r="A7580" s="5"/>
      <c r="B7580" s="5"/>
      <c r="C7580" s="5"/>
      <c r="D7580" s="5"/>
      <c r="G7580" s="6"/>
      <c r="J7580" s="6"/>
      <c r="K7580" s="6"/>
    </row>
    <row r="7581" spans="1:11" ht="15" customHeight="1">
      <c r="A7581" s="5"/>
      <c r="B7581" s="5"/>
      <c r="C7581" s="5"/>
      <c r="D7581" s="5"/>
      <c r="G7581" s="6"/>
      <c r="J7581" s="6"/>
      <c r="K7581" s="6"/>
    </row>
    <row r="7582" spans="1:11" ht="15" customHeight="1">
      <c r="A7582" s="5"/>
      <c r="B7582" s="5"/>
      <c r="C7582" s="5"/>
      <c r="D7582" s="5"/>
      <c r="E7582" s="7"/>
      <c r="F7582" s="6"/>
      <c r="G7582" s="6"/>
      <c r="I7582" s="6"/>
      <c r="J7582" s="6"/>
      <c r="K7582" s="6"/>
    </row>
    <row r="7583" spans="1:11" ht="15" customHeight="1">
      <c r="A7583" s="5"/>
      <c r="B7583" s="5"/>
      <c r="C7583" s="5"/>
      <c r="D7583" s="5"/>
      <c r="G7583" s="6"/>
      <c r="J7583" s="6"/>
      <c r="K7583" s="6"/>
    </row>
    <row r="7584" spans="1:11" ht="15" customHeight="1">
      <c r="A7584" s="5"/>
      <c r="B7584" s="5"/>
      <c r="C7584" s="5"/>
      <c r="D7584" s="5"/>
      <c r="G7584" s="6"/>
      <c r="J7584" s="6"/>
      <c r="K7584" s="6"/>
    </row>
    <row r="7585" spans="1:11" ht="15" customHeight="1">
      <c r="A7585" s="5"/>
      <c r="B7585" s="5"/>
      <c r="C7585" s="5"/>
      <c r="D7585" s="5"/>
      <c r="G7585" s="6"/>
      <c r="J7585" s="6"/>
      <c r="K7585" s="6"/>
    </row>
    <row r="7586" spans="1:11" ht="15" customHeight="1">
      <c r="A7586" s="5"/>
      <c r="B7586" s="5"/>
      <c r="C7586" s="5"/>
      <c r="D7586" s="5"/>
      <c r="G7586" s="6"/>
      <c r="J7586" s="6"/>
      <c r="K7586" s="6"/>
    </row>
    <row r="7587" spans="1:11" ht="15" customHeight="1">
      <c r="A7587" s="5"/>
      <c r="B7587" s="5"/>
      <c r="C7587" s="5"/>
      <c r="D7587" s="5"/>
      <c r="G7587" s="6"/>
      <c r="J7587" s="6"/>
      <c r="K7587" s="6"/>
    </row>
    <row r="7588" spans="1:11" ht="15" customHeight="1">
      <c r="A7588" s="5"/>
      <c r="B7588" s="5"/>
      <c r="C7588" s="5"/>
      <c r="D7588" s="5"/>
      <c r="G7588" s="6"/>
      <c r="J7588" s="6"/>
      <c r="K7588" s="6"/>
    </row>
    <row r="7589" spans="1:11" ht="15" customHeight="1">
      <c r="A7589" s="5"/>
      <c r="B7589" s="5"/>
      <c r="C7589" s="5"/>
      <c r="D7589" s="5"/>
      <c r="G7589" s="6"/>
      <c r="J7589" s="6"/>
      <c r="K7589" s="6"/>
    </row>
    <row r="7590" spans="1:11" ht="15" customHeight="1">
      <c r="A7590" s="5"/>
      <c r="B7590" s="5"/>
      <c r="C7590" s="5"/>
      <c r="D7590" s="5"/>
      <c r="G7590" s="6"/>
      <c r="J7590" s="6"/>
      <c r="K7590" s="6"/>
    </row>
    <row r="7591" spans="1:11" ht="15" customHeight="1">
      <c r="A7591" s="5"/>
      <c r="B7591" s="5"/>
      <c r="C7591" s="5"/>
      <c r="D7591" s="5"/>
      <c r="G7591" s="6"/>
      <c r="J7591" s="6"/>
      <c r="K7591" s="6"/>
    </row>
    <row r="7592" spans="1:11" ht="15" customHeight="1">
      <c r="A7592" s="5"/>
      <c r="B7592" s="5"/>
      <c r="C7592" s="5"/>
      <c r="D7592" s="5"/>
      <c r="G7592" s="6"/>
      <c r="J7592" s="6"/>
      <c r="K7592" s="6"/>
    </row>
    <row r="7593" spans="1:11" ht="15" customHeight="1">
      <c r="A7593" s="5"/>
      <c r="B7593" s="5"/>
      <c r="C7593" s="5"/>
      <c r="D7593" s="5"/>
      <c r="G7593" s="6"/>
      <c r="J7593" s="6"/>
      <c r="K7593" s="6"/>
    </row>
    <row r="7594" spans="1:11" ht="15" customHeight="1">
      <c r="A7594" s="5"/>
      <c r="B7594" s="5"/>
      <c r="C7594" s="5"/>
      <c r="D7594" s="5"/>
      <c r="G7594" s="6"/>
      <c r="J7594" s="6"/>
      <c r="K7594" s="6"/>
    </row>
    <row r="7595" spans="1:11" ht="15" customHeight="1">
      <c r="A7595" s="5"/>
      <c r="B7595" s="5"/>
      <c r="C7595" s="5"/>
      <c r="D7595" s="5"/>
      <c r="G7595" s="6"/>
      <c r="J7595" s="6"/>
      <c r="K7595" s="6"/>
    </row>
    <row r="7596" spans="1:11" ht="15" customHeight="1">
      <c r="A7596" s="5"/>
      <c r="B7596" s="5"/>
      <c r="C7596" s="5"/>
      <c r="D7596" s="5"/>
      <c r="G7596" s="6"/>
      <c r="J7596" s="6"/>
      <c r="K7596" s="6"/>
    </row>
    <row r="7597" spans="1:11" ht="15" customHeight="1">
      <c r="A7597" s="5"/>
      <c r="B7597" s="5"/>
      <c r="C7597" s="5"/>
      <c r="D7597" s="5"/>
      <c r="G7597" s="6"/>
      <c r="J7597" s="6"/>
      <c r="K7597" s="6"/>
    </row>
    <row r="7598" spans="1:11" ht="15" customHeight="1">
      <c r="A7598" s="5"/>
      <c r="B7598" s="5"/>
      <c r="C7598" s="5"/>
      <c r="D7598" s="5"/>
      <c r="E7598" s="7"/>
      <c r="F7598" s="6"/>
      <c r="G7598" s="6"/>
      <c r="I7598" s="6"/>
      <c r="J7598" s="6"/>
      <c r="K7598" s="6"/>
    </row>
    <row r="7599" spans="1:11" ht="15" customHeight="1">
      <c r="A7599" s="5"/>
      <c r="B7599" s="5"/>
      <c r="C7599" s="5"/>
      <c r="D7599" s="5"/>
      <c r="G7599" s="6"/>
      <c r="J7599" s="6"/>
      <c r="K7599" s="6"/>
    </row>
    <row r="7600" spans="1:11" ht="15" customHeight="1">
      <c r="A7600" s="5"/>
      <c r="B7600" s="5"/>
      <c r="C7600" s="5"/>
      <c r="D7600" s="5"/>
      <c r="G7600" s="6"/>
      <c r="J7600" s="6"/>
      <c r="K7600" s="6"/>
    </row>
    <row r="7601" spans="1:11" ht="15" customHeight="1">
      <c r="A7601" s="5"/>
      <c r="B7601" s="5"/>
      <c r="C7601" s="5"/>
      <c r="D7601" s="5"/>
      <c r="G7601" s="6"/>
      <c r="J7601" s="6"/>
      <c r="K7601" s="6"/>
    </row>
    <row r="7602" spans="1:11" ht="15" customHeight="1">
      <c r="A7602" s="5"/>
      <c r="B7602" s="5"/>
      <c r="C7602" s="5"/>
      <c r="D7602" s="5"/>
      <c r="G7602" s="6"/>
      <c r="J7602" s="6"/>
      <c r="K7602" s="6"/>
    </row>
    <row r="7603" spans="1:11" ht="15" customHeight="1">
      <c r="A7603" s="5"/>
      <c r="B7603" s="5"/>
      <c r="C7603" s="5"/>
      <c r="D7603" s="5"/>
      <c r="G7603" s="6"/>
      <c r="J7603" s="6"/>
      <c r="K7603" s="6"/>
    </row>
    <row r="7604" spans="1:11" ht="15" customHeight="1">
      <c r="A7604" s="5"/>
      <c r="B7604" s="5"/>
      <c r="C7604" s="5"/>
      <c r="D7604" s="5"/>
      <c r="G7604" s="6"/>
      <c r="J7604" s="6"/>
      <c r="K7604" s="6"/>
    </row>
    <row r="7605" spans="1:11" ht="15" customHeight="1">
      <c r="A7605" s="5"/>
      <c r="B7605" s="5"/>
      <c r="C7605" s="5"/>
      <c r="D7605" s="5"/>
      <c r="G7605" s="6"/>
      <c r="J7605" s="6"/>
      <c r="K7605" s="6"/>
    </row>
    <row r="7606" spans="1:11" ht="15" customHeight="1">
      <c r="A7606" s="5"/>
      <c r="B7606" s="5"/>
      <c r="C7606" s="5"/>
      <c r="D7606" s="5"/>
      <c r="G7606" s="6"/>
      <c r="J7606" s="6"/>
      <c r="K7606" s="6"/>
    </row>
    <row r="7607" spans="1:11" ht="15" customHeight="1">
      <c r="A7607" s="5"/>
      <c r="B7607" s="5"/>
      <c r="C7607" s="5"/>
      <c r="D7607" s="5"/>
      <c r="G7607" s="6"/>
      <c r="J7607" s="6"/>
      <c r="K7607" s="6"/>
    </row>
    <row r="7608" spans="1:11" ht="15" customHeight="1">
      <c r="A7608" s="5"/>
      <c r="B7608" s="5"/>
      <c r="C7608" s="5"/>
      <c r="D7608" s="5"/>
      <c r="G7608" s="6"/>
      <c r="J7608" s="6"/>
      <c r="K7608" s="6"/>
    </row>
    <row r="7609" spans="1:11" ht="15" customHeight="1">
      <c r="A7609" s="5"/>
      <c r="B7609" s="5"/>
      <c r="C7609" s="5"/>
      <c r="D7609" s="5"/>
      <c r="G7609" s="6"/>
      <c r="J7609" s="6"/>
      <c r="K7609" s="6"/>
    </row>
    <row r="7610" spans="1:11" ht="15" customHeight="1">
      <c r="A7610" s="5"/>
      <c r="B7610" s="5"/>
      <c r="C7610" s="5"/>
      <c r="D7610" s="5"/>
      <c r="G7610" s="6"/>
      <c r="J7610" s="6"/>
      <c r="K7610" s="6"/>
    </row>
    <row r="7611" spans="1:11" ht="15" customHeight="1">
      <c r="A7611" s="5"/>
      <c r="B7611" s="5"/>
      <c r="C7611" s="5"/>
      <c r="D7611" s="5"/>
      <c r="G7611" s="6"/>
      <c r="J7611" s="6"/>
      <c r="K7611" s="6"/>
    </row>
    <row r="7612" spans="1:11" ht="15" customHeight="1">
      <c r="A7612" s="5"/>
      <c r="B7612" s="5"/>
      <c r="C7612" s="5"/>
      <c r="D7612" s="5"/>
      <c r="G7612" s="6"/>
      <c r="J7612" s="6"/>
      <c r="K7612" s="6"/>
    </row>
    <row r="7613" spans="1:11" ht="15" customHeight="1">
      <c r="A7613" s="5"/>
      <c r="B7613" s="5"/>
      <c r="C7613" s="5"/>
      <c r="D7613" s="5"/>
      <c r="G7613" s="6"/>
      <c r="J7613" s="6"/>
      <c r="K7613" s="6"/>
    </row>
    <row r="7614" spans="1:11" ht="15" customHeight="1">
      <c r="A7614" s="5"/>
      <c r="B7614" s="5"/>
      <c r="C7614" s="5"/>
      <c r="D7614" s="5"/>
      <c r="E7614" s="7"/>
      <c r="F7614" s="6"/>
      <c r="G7614" s="6"/>
      <c r="I7614" s="6"/>
      <c r="J7614" s="6"/>
      <c r="K7614" s="6"/>
    </row>
    <row r="7615" spans="1:11" ht="15" customHeight="1">
      <c r="A7615" s="5"/>
      <c r="B7615" s="5"/>
      <c r="C7615" s="5"/>
      <c r="D7615" s="5"/>
      <c r="G7615" s="6"/>
      <c r="J7615" s="6"/>
      <c r="K7615" s="6"/>
    </row>
    <row r="7616" spans="1:11" ht="15" customHeight="1">
      <c r="A7616" s="5"/>
      <c r="B7616" s="5"/>
      <c r="C7616" s="5"/>
      <c r="D7616" s="5"/>
      <c r="G7616" s="6"/>
      <c r="J7616" s="6"/>
      <c r="K7616" s="6"/>
    </row>
    <row r="7617" spans="1:11" ht="15" customHeight="1">
      <c r="A7617" s="5"/>
      <c r="B7617" s="5"/>
      <c r="C7617" s="5"/>
      <c r="D7617" s="5"/>
      <c r="G7617" s="6"/>
      <c r="J7617" s="6"/>
      <c r="K7617" s="6"/>
    </row>
    <row r="7618" spans="1:11" ht="15" customHeight="1">
      <c r="A7618" s="5"/>
      <c r="B7618" s="5"/>
      <c r="C7618" s="5"/>
      <c r="D7618" s="5"/>
      <c r="G7618" s="6"/>
      <c r="J7618" s="6"/>
      <c r="K7618" s="6"/>
    </row>
    <row r="7619" spans="1:11" ht="15" customHeight="1">
      <c r="A7619" s="5"/>
      <c r="B7619" s="5"/>
      <c r="C7619" s="5"/>
      <c r="D7619" s="5"/>
      <c r="G7619" s="6"/>
      <c r="J7619" s="6"/>
      <c r="K7619" s="6"/>
    </row>
    <row r="7620" spans="1:11" ht="15" customHeight="1">
      <c r="A7620" s="5"/>
      <c r="B7620" s="5"/>
      <c r="C7620" s="5"/>
      <c r="D7620" s="5"/>
      <c r="G7620" s="6"/>
      <c r="J7620" s="6"/>
      <c r="K7620" s="6"/>
    </row>
    <row r="7621" spans="1:11" ht="15" customHeight="1">
      <c r="A7621" s="5"/>
      <c r="B7621" s="5"/>
      <c r="C7621" s="5"/>
      <c r="D7621" s="5"/>
      <c r="G7621" s="6"/>
      <c r="J7621" s="6"/>
      <c r="K7621" s="6"/>
    </row>
    <row r="7622" spans="1:11" ht="15" customHeight="1">
      <c r="A7622" s="5"/>
      <c r="B7622" s="5"/>
      <c r="C7622" s="5"/>
      <c r="D7622" s="5"/>
      <c r="G7622" s="6"/>
      <c r="J7622" s="6"/>
      <c r="K7622" s="6"/>
    </row>
    <row r="7623" spans="1:11" ht="15" customHeight="1">
      <c r="A7623" s="5"/>
      <c r="B7623" s="5"/>
      <c r="C7623" s="5"/>
      <c r="D7623" s="5"/>
      <c r="G7623" s="6"/>
      <c r="J7623" s="6"/>
      <c r="K7623" s="6"/>
    </row>
    <row r="7624" spans="1:11" ht="15" customHeight="1">
      <c r="A7624" s="5"/>
      <c r="B7624" s="5"/>
      <c r="C7624" s="5"/>
      <c r="D7624" s="5"/>
      <c r="G7624" s="6"/>
      <c r="J7624" s="6"/>
      <c r="K7624" s="6"/>
    </row>
    <row r="7625" spans="1:11" ht="15" customHeight="1">
      <c r="A7625" s="5"/>
      <c r="B7625" s="5"/>
      <c r="C7625" s="5"/>
      <c r="D7625" s="5"/>
      <c r="G7625" s="6"/>
      <c r="J7625" s="6"/>
      <c r="K7625" s="6"/>
    </row>
    <row r="7626" spans="1:11" ht="15" customHeight="1">
      <c r="A7626" s="5"/>
      <c r="B7626" s="5"/>
      <c r="C7626" s="5"/>
      <c r="D7626" s="5"/>
      <c r="G7626" s="6"/>
      <c r="J7626" s="6"/>
      <c r="K7626" s="6"/>
    </row>
    <row r="7627" spans="1:11" ht="15" customHeight="1">
      <c r="A7627" s="5"/>
      <c r="B7627" s="5"/>
      <c r="C7627" s="5"/>
      <c r="D7627" s="5"/>
      <c r="G7627" s="6"/>
      <c r="J7627" s="6"/>
      <c r="K7627" s="6"/>
    </row>
    <row r="7628" spans="1:11" ht="15" customHeight="1">
      <c r="A7628" s="5"/>
      <c r="B7628" s="5"/>
      <c r="C7628" s="5"/>
      <c r="D7628" s="5"/>
      <c r="G7628" s="6"/>
      <c r="J7628" s="6"/>
      <c r="K7628" s="6"/>
    </row>
    <row r="7629" spans="1:11" ht="15" customHeight="1">
      <c r="A7629" s="5"/>
      <c r="B7629" s="5"/>
      <c r="C7629" s="5"/>
      <c r="D7629" s="5"/>
      <c r="G7629" s="6"/>
      <c r="J7629" s="6"/>
      <c r="K7629" s="6"/>
    </row>
    <row r="7630" spans="1:11" ht="15" customHeight="1">
      <c r="A7630" s="5"/>
      <c r="B7630" s="5"/>
      <c r="C7630" s="5"/>
      <c r="D7630" s="5"/>
      <c r="E7630" s="7"/>
      <c r="F7630" s="6"/>
      <c r="G7630" s="6"/>
      <c r="I7630" s="6"/>
      <c r="J7630" s="6"/>
      <c r="K7630" s="6"/>
    </row>
    <row r="7631" spans="1:11" ht="15" customHeight="1">
      <c r="A7631" s="5"/>
      <c r="B7631" s="5"/>
      <c r="C7631" s="5"/>
      <c r="D7631" s="5"/>
      <c r="G7631" s="6"/>
      <c r="J7631" s="6"/>
      <c r="K7631" s="6"/>
    </row>
    <row r="7632" spans="1:11" ht="15" customHeight="1">
      <c r="A7632" s="5"/>
      <c r="B7632" s="5"/>
      <c r="C7632" s="5"/>
      <c r="D7632" s="5"/>
      <c r="G7632" s="6"/>
      <c r="J7632" s="6"/>
      <c r="K7632" s="6"/>
    </row>
    <row r="7633" spans="1:11" ht="15" customHeight="1">
      <c r="A7633" s="5"/>
      <c r="B7633" s="5"/>
      <c r="C7633" s="5"/>
      <c r="D7633" s="5"/>
      <c r="G7633" s="6"/>
      <c r="J7633" s="6"/>
      <c r="K7633" s="6"/>
    </row>
    <row r="7634" spans="1:11" ht="15" customHeight="1">
      <c r="A7634" s="5"/>
      <c r="B7634" s="5"/>
      <c r="C7634" s="5"/>
      <c r="D7634" s="5"/>
      <c r="G7634" s="6"/>
      <c r="J7634" s="6"/>
      <c r="K7634" s="6"/>
    </row>
    <row r="7635" spans="1:11" ht="15" customHeight="1">
      <c r="A7635" s="5"/>
      <c r="B7635" s="5"/>
      <c r="C7635" s="5"/>
      <c r="D7635" s="5"/>
      <c r="G7635" s="6"/>
      <c r="J7635" s="6"/>
      <c r="K7635" s="6"/>
    </row>
    <row r="7636" spans="1:11" ht="15" customHeight="1">
      <c r="A7636" s="5"/>
      <c r="B7636" s="5"/>
      <c r="C7636" s="5"/>
      <c r="D7636" s="5"/>
      <c r="G7636" s="6"/>
      <c r="J7636" s="6"/>
      <c r="K7636" s="6"/>
    </row>
    <row r="7637" spans="1:11" ht="15" customHeight="1">
      <c r="A7637" s="5"/>
      <c r="B7637" s="5"/>
      <c r="C7637" s="5"/>
      <c r="D7637" s="5"/>
      <c r="G7637" s="6"/>
      <c r="J7637" s="6"/>
      <c r="K7637" s="6"/>
    </row>
    <row r="7638" spans="1:11" ht="15" customHeight="1">
      <c r="A7638" s="5"/>
      <c r="B7638" s="5"/>
      <c r="C7638" s="5"/>
      <c r="D7638" s="5"/>
      <c r="G7638" s="6"/>
      <c r="J7638" s="6"/>
      <c r="K7638" s="6"/>
    </row>
    <row r="7639" spans="1:11" ht="15" customHeight="1">
      <c r="A7639" s="5"/>
      <c r="B7639" s="5"/>
      <c r="C7639" s="5"/>
      <c r="D7639" s="5"/>
      <c r="G7639" s="6"/>
      <c r="J7639" s="6"/>
      <c r="K7639" s="6"/>
    </row>
    <row r="7640" spans="1:11" ht="15" customHeight="1">
      <c r="A7640" s="5"/>
      <c r="B7640" s="5"/>
      <c r="C7640" s="5"/>
      <c r="D7640" s="5"/>
      <c r="G7640" s="6"/>
      <c r="J7640" s="6"/>
      <c r="K7640" s="6"/>
    </row>
    <row r="7641" spans="1:11" ht="15" customHeight="1">
      <c r="A7641" s="5"/>
      <c r="B7641" s="5"/>
      <c r="C7641" s="5"/>
      <c r="D7641" s="5"/>
      <c r="G7641" s="6"/>
      <c r="J7641" s="6"/>
      <c r="K7641" s="6"/>
    </row>
    <row r="7642" spans="1:11" ht="15" customHeight="1">
      <c r="A7642" s="5"/>
      <c r="B7642" s="5"/>
      <c r="C7642" s="5"/>
      <c r="D7642" s="5"/>
      <c r="G7642" s="6"/>
      <c r="J7642" s="6"/>
      <c r="K7642" s="6"/>
    </row>
    <row r="7643" spans="1:11" ht="15" customHeight="1">
      <c r="A7643" s="5"/>
      <c r="B7643" s="5"/>
      <c r="C7643" s="5"/>
      <c r="D7643" s="5"/>
      <c r="G7643" s="6"/>
      <c r="J7643" s="6"/>
      <c r="K7643" s="6"/>
    </row>
    <row r="7644" spans="1:11" ht="15" customHeight="1">
      <c r="A7644" s="5"/>
      <c r="B7644" s="5"/>
      <c r="C7644" s="5"/>
      <c r="D7644" s="5"/>
      <c r="G7644" s="6"/>
      <c r="J7644" s="6"/>
      <c r="K7644" s="6"/>
    </row>
    <row r="7645" spans="1:11" ht="15" customHeight="1">
      <c r="A7645" s="5"/>
      <c r="B7645" s="5"/>
      <c r="C7645" s="5"/>
      <c r="D7645" s="5"/>
      <c r="G7645" s="6"/>
      <c r="J7645" s="6"/>
      <c r="K7645" s="6"/>
    </row>
    <row r="7646" spans="1:11" ht="15" customHeight="1">
      <c r="A7646" s="5"/>
      <c r="B7646" s="5"/>
      <c r="C7646" s="5"/>
      <c r="D7646" s="5"/>
      <c r="E7646" s="7"/>
      <c r="F7646" s="6"/>
      <c r="G7646" s="6"/>
      <c r="I7646" s="6"/>
      <c r="J7646" s="6"/>
      <c r="K7646" s="6"/>
    </row>
    <row r="7647" spans="1:11" ht="15" customHeight="1">
      <c r="A7647" s="5"/>
      <c r="B7647" s="5"/>
      <c r="C7647" s="5"/>
      <c r="D7647" s="5"/>
      <c r="G7647" s="6"/>
      <c r="J7647" s="6"/>
      <c r="K7647" s="6"/>
    </row>
    <row r="7648" spans="1:11" ht="15" customHeight="1">
      <c r="A7648" s="5"/>
      <c r="B7648" s="5"/>
      <c r="C7648" s="5"/>
      <c r="D7648" s="5"/>
      <c r="G7648" s="6"/>
      <c r="J7648" s="6"/>
      <c r="K7648" s="6"/>
    </row>
    <row r="7649" spans="1:11" ht="15" customHeight="1">
      <c r="A7649" s="5"/>
      <c r="B7649" s="5"/>
      <c r="C7649" s="5"/>
      <c r="D7649" s="5"/>
      <c r="G7649" s="6"/>
      <c r="J7649" s="6"/>
      <c r="K7649" s="6"/>
    </row>
    <row r="7650" spans="1:11" ht="15" customHeight="1">
      <c r="A7650" s="5"/>
      <c r="B7650" s="5"/>
      <c r="C7650" s="5"/>
      <c r="D7650" s="5"/>
      <c r="G7650" s="6"/>
      <c r="J7650" s="6"/>
      <c r="K7650" s="6"/>
    </row>
    <row r="7651" spans="1:11" ht="15" customHeight="1">
      <c r="A7651" s="5"/>
      <c r="B7651" s="5"/>
      <c r="C7651" s="5"/>
      <c r="D7651" s="5"/>
      <c r="G7651" s="6"/>
      <c r="J7651" s="6"/>
      <c r="K7651" s="6"/>
    </row>
    <row r="7652" spans="1:11" ht="15" customHeight="1">
      <c r="A7652" s="5"/>
      <c r="B7652" s="5"/>
      <c r="C7652" s="5"/>
      <c r="D7652" s="5"/>
      <c r="G7652" s="6"/>
      <c r="J7652" s="6"/>
      <c r="K7652" s="6"/>
    </row>
    <row r="7653" spans="1:11" ht="15" customHeight="1">
      <c r="A7653" s="5"/>
      <c r="B7653" s="5"/>
      <c r="C7653" s="5"/>
      <c r="D7653" s="5"/>
      <c r="G7653" s="6"/>
      <c r="J7653" s="6"/>
      <c r="K7653" s="6"/>
    </row>
    <row r="7654" spans="1:11" ht="15" customHeight="1">
      <c r="A7654" s="5"/>
      <c r="B7654" s="5"/>
      <c r="C7654" s="5"/>
      <c r="D7654" s="5"/>
      <c r="G7654" s="6"/>
      <c r="J7654" s="6"/>
      <c r="K7654" s="6"/>
    </row>
    <row r="7655" spans="1:11" ht="15" customHeight="1">
      <c r="A7655" s="5"/>
      <c r="B7655" s="5"/>
      <c r="C7655" s="5"/>
      <c r="D7655" s="5"/>
      <c r="G7655" s="6"/>
      <c r="J7655" s="6"/>
      <c r="K7655" s="6"/>
    </row>
    <row r="7656" spans="1:11" ht="15" customHeight="1">
      <c r="A7656" s="5"/>
      <c r="B7656" s="5"/>
      <c r="C7656" s="5"/>
      <c r="D7656" s="5"/>
      <c r="G7656" s="6"/>
      <c r="J7656" s="6"/>
      <c r="K7656" s="6"/>
    </row>
    <row r="7657" spans="1:11" ht="15" customHeight="1">
      <c r="A7657" s="5"/>
      <c r="B7657" s="5"/>
      <c r="C7657" s="5"/>
      <c r="D7657" s="5"/>
      <c r="G7657" s="6"/>
      <c r="J7657" s="6"/>
      <c r="K7657" s="6"/>
    </row>
    <row r="7658" spans="1:11" ht="15" customHeight="1">
      <c r="A7658" s="5"/>
      <c r="B7658" s="5"/>
      <c r="C7658" s="5"/>
      <c r="D7658" s="5"/>
      <c r="G7658" s="6"/>
      <c r="J7658" s="6"/>
      <c r="K7658" s="6"/>
    </row>
    <row r="7659" spans="1:11" ht="15" customHeight="1">
      <c r="A7659" s="5"/>
      <c r="B7659" s="5"/>
      <c r="C7659" s="5"/>
      <c r="D7659" s="5"/>
      <c r="G7659" s="6"/>
      <c r="J7659" s="6"/>
      <c r="K7659" s="6"/>
    </row>
    <row r="7660" spans="1:11" ht="15" customHeight="1">
      <c r="A7660" s="5"/>
      <c r="B7660" s="5"/>
      <c r="C7660" s="5"/>
      <c r="D7660" s="5"/>
      <c r="G7660" s="6"/>
      <c r="J7660" s="6"/>
      <c r="K7660" s="6"/>
    </row>
    <row r="7661" spans="1:11" ht="15" customHeight="1">
      <c r="A7661" s="5"/>
      <c r="B7661" s="5"/>
      <c r="C7661" s="5"/>
      <c r="D7661" s="5"/>
      <c r="G7661" s="6"/>
      <c r="J7661" s="6"/>
      <c r="K7661" s="6"/>
    </row>
    <row r="7662" spans="1:11" ht="15" customHeight="1">
      <c r="A7662" s="5"/>
      <c r="B7662" s="5"/>
      <c r="C7662" s="5"/>
      <c r="D7662" s="5"/>
      <c r="E7662" s="7"/>
      <c r="F7662" s="6"/>
      <c r="G7662" s="6"/>
      <c r="I7662" s="6"/>
      <c r="J7662" s="6"/>
      <c r="K7662" s="6"/>
    </row>
    <row r="7663" spans="1:11" ht="15" customHeight="1">
      <c r="A7663" s="5"/>
      <c r="B7663" s="5"/>
      <c r="C7663" s="5"/>
      <c r="D7663" s="5"/>
      <c r="G7663" s="6"/>
      <c r="J7663" s="6"/>
      <c r="K7663" s="6"/>
    </row>
    <row r="7664" spans="1:11" ht="15" customHeight="1">
      <c r="A7664" s="5"/>
      <c r="B7664" s="5"/>
      <c r="C7664" s="5"/>
      <c r="D7664" s="5"/>
      <c r="G7664" s="6"/>
      <c r="J7664" s="6"/>
      <c r="K7664" s="6"/>
    </row>
    <row r="7665" spans="1:11" ht="15" customHeight="1">
      <c r="A7665" s="5"/>
      <c r="B7665" s="5"/>
      <c r="C7665" s="5"/>
      <c r="D7665" s="5"/>
      <c r="G7665" s="6"/>
      <c r="J7665" s="6"/>
      <c r="K7665" s="6"/>
    </row>
    <row r="7666" spans="1:11" ht="15" customHeight="1">
      <c r="A7666" s="5"/>
      <c r="B7666" s="5"/>
      <c r="C7666" s="5"/>
      <c r="D7666" s="5"/>
      <c r="G7666" s="6"/>
      <c r="J7666" s="6"/>
      <c r="K7666" s="6"/>
    </row>
    <row r="7667" spans="1:11" ht="15" customHeight="1">
      <c r="A7667" s="5"/>
      <c r="B7667" s="5"/>
      <c r="C7667" s="5"/>
      <c r="D7667" s="5"/>
      <c r="G7667" s="6"/>
      <c r="J7667" s="6"/>
      <c r="K7667" s="6"/>
    </row>
    <row r="7668" spans="1:11" ht="15" customHeight="1">
      <c r="A7668" s="5"/>
      <c r="B7668" s="5"/>
      <c r="C7668" s="5"/>
      <c r="D7668" s="5"/>
      <c r="G7668" s="6"/>
      <c r="J7668" s="6"/>
      <c r="K7668" s="6"/>
    </row>
    <row r="7669" spans="1:11" ht="15" customHeight="1">
      <c r="A7669" s="5"/>
      <c r="B7669" s="5"/>
      <c r="C7669" s="5"/>
      <c r="D7669" s="5"/>
      <c r="G7669" s="6"/>
      <c r="J7669" s="6"/>
      <c r="K7669" s="6"/>
    </row>
    <row r="7670" spans="1:11" ht="15" customHeight="1">
      <c r="A7670" s="5"/>
      <c r="B7670" s="5"/>
      <c r="C7670" s="5"/>
      <c r="D7670" s="5"/>
      <c r="G7670" s="6"/>
      <c r="J7670" s="6"/>
      <c r="K7670" s="6"/>
    </row>
    <row r="7671" spans="1:11" ht="15" customHeight="1">
      <c r="A7671" s="5"/>
      <c r="B7671" s="5"/>
      <c r="C7671" s="5"/>
      <c r="D7671" s="5"/>
      <c r="G7671" s="6"/>
      <c r="J7671" s="6"/>
      <c r="K7671" s="6"/>
    </row>
    <row r="7672" spans="1:11" ht="15" customHeight="1">
      <c r="A7672" s="5"/>
      <c r="B7672" s="5"/>
      <c r="C7672" s="5"/>
      <c r="D7672" s="5"/>
      <c r="G7672" s="6"/>
      <c r="J7672" s="6"/>
      <c r="K7672" s="6"/>
    </row>
    <row r="7673" spans="1:11" ht="15" customHeight="1">
      <c r="A7673" s="5"/>
      <c r="B7673" s="5"/>
      <c r="C7673" s="5"/>
      <c r="D7673" s="5"/>
      <c r="G7673" s="6"/>
      <c r="J7673" s="6"/>
      <c r="K7673" s="6"/>
    </row>
    <row r="7674" spans="1:11" ht="15" customHeight="1">
      <c r="A7674" s="5"/>
      <c r="B7674" s="5"/>
      <c r="C7674" s="5"/>
      <c r="D7674" s="5"/>
      <c r="G7674" s="6"/>
      <c r="J7674" s="6"/>
      <c r="K7674" s="6"/>
    </row>
    <row r="7675" spans="1:11" ht="15" customHeight="1">
      <c r="A7675" s="5"/>
      <c r="B7675" s="5"/>
      <c r="C7675" s="5"/>
      <c r="D7675" s="5"/>
      <c r="E7675" s="7"/>
      <c r="F7675" s="6"/>
      <c r="G7675" s="6"/>
      <c r="I7675" s="6"/>
      <c r="J7675" s="6"/>
      <c r="K7675" s="6"/>
    </row>
    <row r="7676" spans="1:11" ht="15" customHeight="1">
      <c r="A7676" s="5"/>
      <c r="B7676" s="5"/>
      <c r="C7676" s="5"/>
      <c r="D7676" s="5"/>
      <c r="G7676" s="6"/>
      <c r="J7676" s="6"/>
      <c r="K7676" s="6"/>
    </row>
    <row r="7677" spans="1:11" ht="15" customHeight="1">
      <c r="A7677" s="5"/>
      <c r="B7677" s="5"/>
      <c r="C7677" s="5"/>
      <c r="D7677" s="5"/>
      <c r="G7677" s="6"/>
      <c r="J7677" s="6"/>
      <c r="K7677" s="6"/>
    </row>
    <row r="7678" spans="1:11" ht="15" customHeight="1">
      <c r="A7678" s="5"/>
      <c r="B7678" s="5"/>
      <c r="C7678" s="5"/>
      <c r="D7678" s="5"/>
      <c r="G7678" s="6"/>
      <c r="J7678" s="6"/>
      <c r="K7678" s="6"/>
    </row>
    <row r="7679" spans="1:11" ht="15" customHeight="1">
      <c r="A7679" s="5"/>
      <c r="B7679" s="5"/>
      <c r="C7679" s="5"/>
      <c r="D7679" s="5"/>
      <c r="G7679" s="6"/>
      <c r="J7679" s="6"/>
      <c r="K7679" s="6"/>
    </row>
    <row r="7680" spans="1:11" ht="15" customHeight="1">
      <c r="A7680" s="5"/>
      <c r="B7680" s="5"/>
      <c r="C7680" s="5"/>
      <c r="D7680" s="5"/>
      <c r="G7680" s="6"/>
      <c r="J7680" s="6"/>
      <c r="K7680" s="6"/>
    </row>
    <row r="7681" spans="1:11" ht="15" customHeight="1">
      <c r="A7681" s="5"/>
      <c r="B7681" s="5"/>
      <c r="C7681" s="5"/>
      <c r="D7681" s="5"/>
      <c r="G7681" s="6"/>
      <c r="J7681" s="6"/>
      <c r="K7681" s="6"/>
    </row>
    <row r="7682" spans="1:11" ht="15" customHeight="1">
      <c r="A7682" s="5"/>
      <c r="B7682" s="5"/>
      <c r="C7682" s="5"/>
      <c r="D7682" s="5"/>
      <c r="G7682" s="6"/>
      <c r="J7682" s="6"/>
      <c r="K7682" s="6"/>
    </row>
    <row r="7683" spans="1:11" ht="15" customHeight="1">
      <c r="A7683" s="5"/>
      <c r="B7683" s="5"/>
      <c r="C7683" s="5"/>
      <c r="D7683" s="5"/>
      <c r="G7683" s="6"/>
      <c r="J7683" s="6"/>
      <c r="K7683" s="6"/>
    </row>
    <row r="7684" spans="1:11" ht="15" customHeight="1">
      <c r="A7684" s="5"/>
      <c r="B7684" s="5"/>
      <c r="C7684" s="5"/>
      <c r="D7684" s="5"/>
      <c r="G7684" s="6"/>
      <c r="J7684" s="6"/>
      <c r="K7684" s="6"/>
    </row>
    <row r="7685" spans="1:11" ht="15" customHeight="1">
      <c r="A7685" s="5"/>
      <c r="B7685" s="5"/>
      <c r="C7685" s="5"/>
      <c r="D7685" s="5"/>
      <c r="G7685" s="6"/>
      <c r="J7685" s="6"/>
      <c r="K7685" s="6"/>
    </row>
    <row r="7686" spans="1:11" ht="15" customHeight="1">
      <c r="A7686" s="5"/>
      <c r="B7686" s="5"/>
      <c r="C7686" s="5"/>
      <c r="D7686" s="5"/>
      <c r="G7686" s="6"/>
      <c r="J7686" s="6"/>
      <c r="K7686" s="6"/>
    </row>
    <row r="7687" spans="1:11" ht="15" customHeight="1">
      <c r="A7687" s="5"/>
      <c r="B7687" s="5"/>
      <c r="C7687" s="5"/>
      <c r="D7687" s="5"/>
      <c r="G7687" s="6"/>
      <c r="J7687" s="6"/>
      <c r="K7687" s="6"/>
    </row>
    <row r="7688" spans="1:11" ht="15" customHeight="1">
      <c r="A7688" s="5"/>
      <c r="B7688" s="5"/>
      <c r="C7688" s="5"/>
      <c r="D7688" s="5"/>
      <c r="G7688" s="6"/>
      <c r="J7688" s="6"/>
      <c r="K7688" s="6"/>
    </row>
    <row r="7689" spans="1:11" ht="15" customHeight="1">
      <c r="A7689" s="5"/>
      <c r="B7689" s="5"/>
      <c r="C7689" s="5"/>
      <c r="D7689" s="5"/>
      <c r="G7689" s="6"/>
      <c r="J7689" s="6"/>
      <c r="K7689" s="6"/>
    </row>
    <row r="7690" spans="1:11" ht="15" customHeight="1">
      <c r="A7690" s="5"/>
      <c r="B7690" s="5"/>
      <c r="C7690" s="5"/>
      <c r="D7690" s="5"/>
      <c r="G7690" s="6"/>
      <c r="J7690" s="6"/>
      <c r="K7690" s="6"/>
    </row>
    <row r="7691" spans="1:11" ht="15" customHeight="1">
      <c r="A7691" s="5"/>
      <c r="B7691" s="5"/>
      <c r="C7691" s="5"/>
      <c r="D7691" s="5"/>
      <c r="E7691" s="7"/>
      <c r="F7691" s="6"/>
      <c r="G7691" s="6"/>
      <c r="I7691" s="6"/>
      <c r="J7691" s="6"/>
      <c r="K7691" s="6"/>
    </row>
    <row r="7692" spans="1:11" ht="15" customHeight="1">
      <c r="A7692" s="5"/>
      <c r="B7692" s="5"/>
      <c r="C7692" s="5"/>
      <c r="D7692" s="5"/>
      <c r="G7692" s="6"/>
      <c r="J7692" s="6"/>
      <c r="K7692" s="6"/>
    </row>
    <row r="7693" spans="1:11" ht="15" customHeight="1">
      <c r="A7693" s="5"/>
      <c r="B7693" s="5"/>
      <c r="C7693" s="5"/>
      <c r="D7693" s="5"/>
      <c r="G7693" s="6"/>
      <c r="J7693" s="6"/>
      <c r="K7693" s="6"/>
    </row>
    <row r="7694" spans="1:11" ht="15" customHeight="1">
      <c r="A7694" s="5"/>
      <c r="B7694" s="5"/>
      <c r="C7694" s="5"/>
      <c r="D7694" s="5"/>
      <c r="G7694" s="6"/>
      <c r="J7694" s="6"/>
      <c r="K7694" s="6"/>
    </row>
    <row r="7695" spans="1:11" ht="15" customHeight="1">
      <c r="A7695" s="5"/>
      <c r="B7695" s="5"/>
      <c r="C7695" s="5"/>
      <c r="D7695" s="5"/>
      <c r="G7695" s="6"/>
      <c r="J7695" s="6"/>
      <c r="K7695" s="6"/>
    </row>
    <row r="7696" spans="1:11" ht="15" customHeight="1">
      <c r="A7696" s="5"/>
      <c r="B7696" s="5"/>
      <c r="C7696" s="5"/>
      <c r="D7696" s="5"/>
      <c r="G7696" s="6"/>
      <c r="J7696" s="6"/>
      <c r="K7696" s="6"/>
    </row>
    <row r="7697" spans="1:11" ht="15" customHeight="1">
      <c r="A7697" s="5"/>
      <c r="B7697" s="5"/>
      <c r="C7697" s="5"/>
      <c r="D7697" s="5"/>
      <c r="G7697" s="6"/>
      <c r="J7697" s="6"/>
      <c r="K7697" s="6"/>
    </row>
    <row r="7698" spans="1:11" ht="15" customHeight="1">
      <c r="A7698" s="5"/>
      <c r="B7698" s="5"/>
      <c r="C7698" s="5"/>
      <c r="D7698" s="5"/>
      <c r="G7698" s="6"/>
      <c r="J7698" s="6"/>
      <c r="K7698" s="6"/>
    </row>
    <row r="7699" spans="1:11" ht="15" customHeight="1">
      <c r="A7699" s="5"/>
      <c r="B7699" s="5"/>
      <c r="C7699" s="5"/>
      <c r="D7699" s="5"/>
      <c r="G7699" s="6"/>
      <c r="J7699" s="6"/>
      <c r="K7699" s="6"/>
    </row>
    <row r="7700" spans="1:11" ht="15" customHeight="1">
      <c r="A7700" s="5"/>
      <c r="B7700" s="5"/>
      <c r="C7700" s="5"/>
      <c r="D7700" s="5"/>
      <c r="G7700" s="6"/>
      <c r="J7700" s="6"/>
      <c r="K7700" s="6"/>
    </row>
    <row r="7701" spans="1:11" ht="15" customHeight="1">
      <c r="A7701" s="5"/>
      <c r="B7701" s="5"/>
      <c r="C7701" s="5"/>
      <c r="D7701" s="5"/>
      <c r="E7701" s="7"/>
      <c r="F7701" s="6"/>
      <c r="G7701" s="6"/>
      <c r="I7701" s="6"/>
      <c r="J7701" s="6"/>
      <c r="K7701" s="6"/>
    </row>
    <row r="7702" spans="1:11" ht="15" customHeight="1">
      <c r="A7702" s="5"/>
      <c r="B7702" s="5"/>
      <c r="C7702" s="5"/>
      <c r="D7702" s="5"/>
      <c r="G7702" s="6"/>
      <c r="J7702" s="6"/>
      <c r="K7702" s="6"/>
    </row>
    <row r="7703" spans="1:11" ht="15" customHeight="1">
      <c r="A7703" s="5"/>
      <c r="B7703" s="5"/>
      <c r="C7703" s="5"/>
      <c r="D7703" s="5"/>
      <c r="G7703" s="6"/>
      <c r="J7703" s="6"/>
      <c r="K7703" s="6"/>
    </row>
    <row r="7704" spans="1:11" ht="15" customHeight="1">
      <c r="A7704" s="5"/>
      <c r="B7704" s="5"/>
      <c r="C7704" s="5"/>
      <c r="D7704" s="5"/>
      <c r="G7704" s="6"/>
      <c r="J7704" s="6"/>
      <c r="K7704" s="6"/>
    </row>
    <row r="7705" spans="1:11" ht="15" customHeight="1">
      <c r="A7705" s="5"/>
      <c r="B7705" s="5"/>
      <c r="C7705" s="5"/>
      <c r="D7705" s="5"/>
      <c r="G7705" s="6"/>
      <c r="J7705" s="6"/>
      <c r="K7705" s="6"/>
    </row>
    <row r="7706" spans="1:11" ht="15" customHeight="1">
      <c r="A7706" s="5"/>
      <c r="B7706" s="5"/>
      <c r="C7706" s="5"/>
      <c r="D7706" s="5"/>
      <c r="G7706" s="6"/>
      <c r="J7706" s="6"/>
      <c r="K7706" s="6"/>
    </row>
    <row r="7707" spans="1:11" ht="15" customHeight="1">
      <c r="A7707" s="5"/>
      <c r="B7707" s="5"/>
      <c r="C7707" s="5"/>
      <c r="D7707" s="5"/>
      <c r="G7707" s="6"/>
      <c r="J7707" s="6"/>
      <c r="K7707" s="6"/>
    </row>
    <row r="7708" spans="1:11" ht="15" customHeight="1">
      <c r="A7708" s="5"/>
      <c r="B7708" s="5"/>
      <c r="C7708" s="5"/>
      <c r="D7708" s="5"/>
      <c r="G7708" s="6"/>
      <c r="J7708" s="6"/>
      <c r="K7708" s="6"/>
    </row>
    <row r="7709" spans="1:11" ht="15" customHeight="1">
      <c r="A7709" s="5"/>
      <c r="B7709" s="5"/>
      <c r="C7709" s="5"/>
      <c r="D7709" s="5"/>
      <c r="G7709" s="6"/>
      <c r="J7709" s="6"/>
      <c r="K7709" s="6"/>
    </row>
    <row r="7710" spans="1:11" ht="15" customHeight="1">
      <c r="A7710" s="5"/>
      <c r="B7710" s="5"/>
      <c r="C7710" s="5"/>
      <c r="D7710" s="5"/>
      <c r="G7710" s="6"/>
      <c r="J7710" s="6"/>
      <c r="K7710" s="6"/>
    </row>
    <row r="7711" spans="1:11" ht="15" customHeight="1">
      <c r="A7711" s="5"/>
      <c r="B7711" s="5"/>
      <c r="C7711" s="5"/>
      <c r="D7711" s="5"/>
      <c r="G7711" s="6"/>
      <c r="J7711" s="6"/>
      <c r="K7711" s="6"/>
    </row>
    <row r="7712" spans="1:11" ht="15" customHeight="1">
      <c r="A7712" s="5"/>
      <c r="B7712" s="5"/>
      <c r="C7712" s="5"/>
      <c r="D7712" s="5"/>
      <c r="G7712" s="6"/>
      <c r="J7712" s="6"/>
      <c r="K7712" s="6"/>
    </row>
    <row r="7713" spans="1:11" ht="15" customHeight="1">
      <c r="A7713" s="5"/>
      <c r="B7713" s="5"/>
      <c r="C7713" s="5"/>
      <c r="D7713" s="5"/>
      <c r="G7713" s="6"/>
      <c r="J7713" s="6"/>
      <c r="K7713" s="6"/>
    </row>
    <row r="7714" spans="1:11" ht="15" customHeight="1">
      <c r="A7714" s="5"/>
      <c r="B7714" s="5"/>
      <c r="C7714" s="5"/>
      <c r="D7714" s="5"/>
      <c r="E7714" s="7"/>
      <c r="F7714" s="6"/>
      <c r="G7714" s="6"/>
      <c r="I7714" s="6"/>
      <c r="J7714" s="6"/>
      <c r="K7714" s="6"/>
    </row>
    <row r="7715" spans="1:11" ht="15" customHeight="1">
      <c r="A7715" s="5"/>
      <c r="B7715" s="5"/>
      <c r="C7715" s="5"/>
      <c r="D7715" s="5"/>
      <c r="G7715" s="6"/>
      <c r="J7715" s="6"/>
      <c r="K7715" s="6"/>
    </row>
    <row r="7716" spans="1:11" ht="15" customHeight="1">
      <c r="A7716" s="5"/>
      <c r="B7716" s="5"/>
      <c r="C7716" s="5"/>
      <c r="D7716" s="5"/>
      <c r="G7716" s="6"/>
      <c r="J7716" s="6"/>
      <c r="K7716" s="6"/>
    </row>
    <row r="7717" spans="1:11" ht="15" customHeight="1">
      <c r="A7717" s="5"/>
      <c r="B7717" s="5"/>
      <c r="C7717" s="5"/>
      <c r="D7717" s="5"/>
      <c r="G7717" s="6"/>
      <c r="J7717" s="6"/>
      <c r="K7717" s="6"/>
    </row>
    <row r="7718" spans="1:11" ht="15" customHeight="1">
      <c r="A7718" s="5"/>
      <c r="B7718" s="5"/>
      <c r="C7718" s="5"/>
      <c r="D7718" s="5"/>
      <c r="G7718" s="6"/>
      <c r="J7718" s="6"/>
      <c r="K7718" s="6"/>
    </row>
    <row r="7719" spans="1:11" ht="15" customHeight="1">
      <c r="A7719" s="5"/>
      <c r="B7719" s="5"/>
      <c r="C7719" s="5"/>
      <c r="D7719" s="5"/>
      <c r="G7719" s="6"/>
      <c r="J7719" s="6"/>
      <c r="K7719" s="6"/>
    </row>
    <row r="7720" spans="1:11" ht="15" customHeight="1">
      <c r="A7720" s="5"/>
      <c r="B7720" s="5"/>
      <c r="C7720" s="5"/>
      <c r="D7720" s="5"/>
      <c r="G7720" s="6"/>
      <c r="J7720" s="6"/>
      <c r="K7720" s="6"/>
    </row>
    <row r="7721" spans="1:11" ht="15" customHeight="1">
      <c r="A7721" s="5"/>
      <c r="B7721" s="5"/>
      <c r="C7721" s="5"/>
      <c r="D7721" s="5"/>
      <c r="G7721" s="6"/>
      <c r="J7721" s="6"/>
      <c r="K7721" s="6"/>
    </row>
    <row r="7722" spans="1:11" ht="15" customHeight="1">
      <c r="A7722" s="5"/>
      <c r="B7722" s="5"/>
      <c r="C7722" s="5"/>
      <c r="D7722" s="5"/>
      <c r="G7722" s="6"/>
      <c r="J7722" s="6"/>
      <c r="K7722" s="6"/>
    </row>
    <row r="7723" spans="1:11" ht="15" customHeight="1">
      <c r="A7723" s="5"/>
      <c r="B7723" s="5"/>
      <c r="C7723" s="5"/>
      <c r="D7723" s="5"/>
      <c r="G7723" s="6"/>
      <c r="J7723" s="6"/>
      <c r="K7723" s="6"/>
    </row>
    <row r="7724" spans="1:11" ht="15" customHeight="1">
      <c r="A7724" s="5"/>
      <c r="B7724" s="5"/>
      <c r="C7724" s="5"/>
      <c r="D7724" s="5"/>
      <c r="G7724" s="6"/>
      <c r="J7724" s="6"/>
      <c r="K7724" s="6"/>
    </row>
    <row r="7725" spans="1:11" ht="15" customHeight="1">
      <c r="A7725" s="5"/>
      <c r="B7725" s="5"/>
      <c r="C7725" s="5"/>
      <c r="D7725" s="5"/>
      <c r="G7725" s="6"/>
      <c r="J7725" s="6"/>
      <c r="K7725" s="6"/>
    </row>
    <row r="7726" spans="1:11" ht="15" customHeight="1">
      <c r="A7726" s="5"/>
      <c r="B7726" s="5"/>
      <c r="C7726" s="5"/>
      <c r="D7726" s="5"/>
      <c r="G7726" s="6"/>
      <c r="J7726" s="6"/>
      <c r="K7726" s="6"/>
    </row>
    <row r="7727" spans="1:11" ht="15" customHeight="1">
      <c r="A7727" s="5"/>
      <c r="B7727" s="5"/>
      <c r="C7727" s="5"/>
      <c r="D7727" s="5"/>
      <c r="E7727" s="7"/>
      <c r="F7727" s="6"/>
      <c r="G7727" s="6"/>
      <c r="I7727" s="6"/>
      <c r="J7727" s="6"/>
      <c r="K7727" s="6"/>
    </row>
    <row r="7728" spans="1:11" ht="15" customHeight="1">
      <c r="A7728" s="5"/>
      <c r="B7728" s="5"/>
      <c r="C7728" s="5"/>
      <c r="D7728" s="5"/>
      <c r="G7728" s="6"/>
      <c r="J7728" s="6"/>
      <c r="K7728" s="6"/>
    </row>
    <row r="7729" spans="1:11" ht="15" customHeight="1">
      <c r="A7729" s="5"/>
      <c r="B7729" s="5"/>
      <c r="C7729" s="5"/>
      <c r="D7729" s="5"/>
      <c r="G7729" s="6"/>
      <c r="J7729" s="6"/>
      <c r="K7729" s="6"/>
    </row>
    <row r="7730" spans="1:11" ht="15" customHeight="1">
      <c r="A7730" s="5"/>
      <c r="B7730" s="5"/>
      <c r="C7730" s="5"/>
      <c r="D7730" s="5"/>
      <c r="G7730" s="6"/>
      <c r="J7730" s="6"/>
      <c r="K7730" s="6"/>
    </row>
    <row r="7731" spans="1:11" ht="15" customHeight="1">
      <c r="A7731" s="5"/>
      <c r="B7731" s="5"/>
      <c r="C7731" s="5"/>
      <c r="D7731" s="5"/>
      <c r="G7731" s="6"/>
      <c r="J7731" s="6"/>
      <c r="K7731" s="6"/>
    </row>
    <row r="7732" spans="1:11" ht="15" customHeight="1">
      <c r="A7732" s="5"/>
      <c r="B7732" s="5"/>
      <c r="C7732" s="5"/>
      <c r="D7732" s="5"/>
      <c r="G7732" s="6"/>
      <c r="J7732" s="6"/>
      <c r="K7732" s="6"/>
    </row>
    <row r="7733" spans="1:11" ht="15" customHeight="1">
      <c r="A7733" s="5"/>
      <c r="B7733" s="5"/>
      <c r="C7733" s="5"/>
      <c r="D7733" s="5"/>
      <c r="G7733" s="6"/>
      <c r="J7733" s="6"/>
      <c r="K7733" s="6"/>
    </row>
    <row r="7734" spans="1:11" ht="15" customHeight="1">
      <c r="A7734" s="5"/>
      <c r="B7734" s="5"/>
      <c r="C7734" s="5"/>
      <c r="D7734" s="5"/>
      <c r="G7734" s="6"/>
      <c r="J7734" s="6"/>
      <c r="K7734" s="6"/>
    </row>
    <row r="7735" spans="1:11" ht="15" customHeight="1">
      <c r="A7735" s="5"/>
      <c r="B7735" s="5"/>
      <c r="C7735" s="5"/>
      <c r="D7735" s="5"/>
      <c r="G7735" s="6"/>
      <c r="J7735" s="6"/>
      <c r="K7735" s="6"/>
    </row>
    <row r="7736" spans="1:11" ht="15" customHeight="1">
      <c r="A7736" s="5"/>
      <c r="B7736" s="5"/>
      <c r="C7736" s="5"/>
      <c r="D7736" s="5"/>
      <c r="G7736" s="6"/>
      <c r="J7736" s="6"/>
      <c r="K7736" s="6"/>
    </row>
    <row r="7737" spans="1:11" ht="15" customHeight="1">
      <c r="A7737" s="5"/>
      <c r="B7737" s="5"/>
      <c r="C7737" s="5"/>
      <c r="D7737" s="5"/>
      <c r="E7737" s="7"/>
      <c r="F7737" s="6"/>
      <c r="G7737" s="6"/>
      <c r="I7737" s="6"/>
      <c r="J7737" s="6"/>
      <c r="K7737" s="6"/>
    </row>
    <row r="7738" spans="1:11" ht="15" customHeight="1">
      <c r="A7738" s="5"/>
      <c r="B7738" s="5"/>
      <c r="C7738" s="5"/>
      <c r="D7738" s="5"/>
      <c r="G7738" s="6"/>
      <c r="J7738" s="6"/>
      <c r="K7738" s="6"/>
    </row>
    <row r="7739" spans="1:11" ht="15" customHeight="1">
      <c r="A7739" s="5"/>
      <c r="B7739" s="5"/>
      <c r="C7739" s="5"/>
      <c r="D7739" s="5"/>
      <c r="G7739" s="6"/>
      <c r="J7739" s="6"/>
      <c r="K7739" s="6"/>
    </row>
    <row r="7740" spans="1:11" ht="15" customHeight="1">
      <c r="A7740" s="5"/>
      <c r="B7740" s="5"/>
      <c r="C7740" s="5"/>
      <c r="D7740" s="5"/>
      <c r="G7740" s="6"/>
      <c r="J7740" s="6"/>
      <c r="K7740" s="6"/>
    </row>
    <row r="7741" spans="1:11" ht="15" customHeight="1">
      <c r="A7741" s="5"/>
      <c r="B7741" s="5"/>
      <c r="C7741" s="5"/>
      <c r="D7741" s="5"/>
      <c r="G7741" s="6"/>
      <c r="J7741" s="6"/>
      <c r="K7741" s="6"/>
    </row>
    <row r="7742" spans="1:11" ht="15" customHeight="1">
      <c r="A7742" s="5"/>
      <c r="B7742" s="5"/>
      <c r="C7742" s="5"/>
      <c r="D7742" s="5"/>
      <c r="G7742" s="6"/>
      <c r="J7742" s="6"/>
      <c r="K7742" s="6"/>
    </row>
    <row r="7743" spans="1:11" ht="15" customHeight="1">
      <c r="A7743" s="5"/>
      <c r="B7743" s="5"/>
      <c r="C7743" s="5"/>
      <c r="D7743" s="5"/>
      <c r="G7743" s="6"/>
      <c r="J7743" s="6"/>
      <c r="K7743" s="6"/>
    </row>
    <row r="7744" spans="1:11" ht="15" customHeight="1">
      <c r="A7744" s="5"/>
      <c r="B7744" s="5"/>
      <c r="C7744" s="5"/>
      <c r="D7744" s="5"/>
      <c r="G7744" s="6"/>
      <c r="J7744" s="6"/>
      <c r="K7744" s="6"/>
    </row>
    <row r="7745" spans="1:11" ht="15" customHeight="1">
      <c r="A7745" s="5"/>
      <c r="B7745" s="5"/>
      <c r="C7745" s="5"/>
      <c r="D7745" s="5"/>
      <c r="G7745" s="6"/>
      <c r="J7745" s="6"/>
      <c r="K7745" s="6"/>
    </row>
    <row r="7746" spans="1:11" ht="15" customHeight="1">
      <c r="A7746" s="5"/>
      <c r="B7746" s="5"/>
      <c r="C7746" s="5"/>
      <c r="D7746" s="5"/>
      <c r="G7746" s="6"/>
      <c r="J7746" s="6"/>
      <c r="K7746" s="6"/>
    </row>
    <row r="7747" spans="1:11" ht="15" customHeight="1">
      <c r="A7747" s="5"/>
      <c r="B7747" s="5"/>
      <c r="C7747" s="5"/>
      <c r="D7747" s="5"/>
      <c r="G7747" s="6"/>
      <c r="J7747" s="6"/>
      <c r="K7747" s="6"/>
    </row>
    <row r="7748" spans="1:11" ht="15" customHeight="1">
      <c r="A7748" s="5"/>
      <c r="B7748" s="5"/>
      <c r="C7748" s="5"/>
      <c r="D7748" s="5"/>
      <c r="G7748" s="6"/>
      <c r="J7748" s="6"/>
      <c r="K7748" s="6"/>
    </row>
    <row r="7749" spans="1:11" ht="15" customHeight="1">
      <c r="A7749" s="5"/>
      <c r="B7749" s="5"/>
      <c r="C7749" s="5"/>
      <c r="D7749" s="5"/>
      <c r="G7749" s="6"/>
      <c r="J7749" s="6"/>
      <c r="K7749" s="6"/>
    </row>
    <row r="7750" spans="1:11" ht="15" customHeight="1">
      <c r="A7750" s="5"/>
      <c r="B7750" s="5"/>
      <c r="C7750" s="5"/>
      <c r="D7750" s="5"/>
      <c r="G7750" s="6"/>
      <c r="J7750" s="6"/>
      <c r="K7750" s="6"/>
    </row>
    <row r="7751" spans="1:11" ht="15" customHeight="1">
      <c r="A7751" s="5"/>
      <c r="B7751" s="5"/>
      <c r="C7751" s="5"/>
      <c r="D7751" s="5"/>
      <c r="G7751" s="6"/>
      <c r="J7751" s="6"/>
      <c r="K7751" s="6"/>
    </row>
    <row r="7752" spans="1:11" ht="15" customHeight="1">
      <c r="A7752" s="5"/>
      <c r="B7752" s="5"/>
      <c r="C7752" s="5"/>
      <c r="D7752" s="5"/>
      <c r="G7752" s="6"/>
      <c r="J7752" s="6"/>
      <c r="K7752" s="6"/>
    </row>
    <row r="7753" spans="1:11" ht="15" customHeight="1">
      <c r="A7753" s="5"/>
      <c r="B7753" s="5"/>
      <c r="C7753" s="5"/>
      <c r="D7753" s="5"/>
      <c r="E7753" s="7"/>
      <c r="F7753" s="6"/>
      <c r="G7753" s="6"/>
      <c r="I7753" s="6"/>
      <c r="J7753" s="6"/>
      <c r="K7753" s="6"/>
    </row>
    <row r="7754" spans="1:11" ht="15" customHeight="1">
      <c r="A7754" s="5"/>
      <c r="B7754" s="5"/>
      <c r="C7754" s="5"/>
      <c r="D7754" s="5"/>
      <c r="G7754" s="6"/>
      <c r="J7754" s="6"/>
      <c r="K7754" s="6"/>
    </row>
    <row r="7755" spans="1:11" ht="15" customHeight="1">
      <c r="A7755" s="5"/>
      <c r="B7755" s="5"/>
      <c r="C7755" s="5"/>
      <c r="D7755" s="5"/>
      <c r="G7755" s="6"/>
      <c r="J7755" s="6"/>
      <c r="K7755" s="6"/>
    </row>
    <row r="7756" spans="1:11" ht="15" customHeight="1">
      <c r="A7756" s="5"/>
      <c r="B7756" s="5"/>
      <c r="C7756" s="5"/>
      <c r="D7756" s="5"/>
      <c r="G7756" s="6"/>
      <c r="J7756" s="6"/>
      <c r="K7756" s="6"/>
    </row>
    <row r="7757" spans="1:11" ht="15" customHeight="1">
      <c r="A7757" s="5"/>
      <c r="B7757" s="5"/>
      <c r="C7757" s="5"/>
      <c r="D7757" s="5"/>
      <c r="G7757" s="6"/>
      <c r="J7757" s="6"/>
      <c r="K7757" s="6"/>
    </row>
    <row r="7758" spans="1:11" ht="15" customHeight="1">
      <c r="A7758" s="5"/>
      <c r="B7758" s="5"/>
      <c r="C7758" s="5"/>
      <c r="D7758" s="5"/>
      <c r="G7758" s="6"/>
      <c r="J7758" s="6"/>
      <c r="K7758" s="6"/>
    </row>
    <row r="7759" spans="1:11" ht="15" customHeight="1">
      <c r="A7759" s="5"/>
      <c r="B7759" s="5"/>
      <c r="C7759" s="5"/>
      <c r="D7759" s="5"/>
      <c r="G7759" s="6"/>
      <c r="J7759" s="6"/>
      <c r="K7759" s="6"/>
    </row>
    <row r="7760" spans="1:11" ht="15" customHeight="1">
      <c r="A7760" s="5"/>
      <c r="B7760" s="5"/>
      <c r="C7760" s="5"/>
      <c r="D7760" s="5"/>
      <c r="G7760" s="6"/>
      <c r="J7760" s="6"/>
      <c r="K7760" s="6"/>
    </row>
    <row r="7761" spans="1:11" ht="15" customHeight="1">
      <c r="A7761" s="5"/>
      <c r="B7761" s="5"/>
      <c r="C7761" s="5"/>
      <c r="D7761" s="5"/>
      <c r="G7761" s="6"/>
      <c r="J7761" s="6"/>
      <c r="K7761" s="6"/>
    </row>
    <row r="7762" spans="1:11" ht="15" customHeight="1">
      <c r="A7762" s="5"/>
      <c r="B7762" s="5"/>
      <c r="C7762" s="5"/>
      <c r="D7762" s="5"/>
      <c r="G7762" s="6"/>
      <c r="J7762" s="6"/>
      <c r="K7762" s="6"/>
    </row>
    <row r="7763" spans="1:11" ht="15" customHeight="1">
      <c r="A7763" s="5"/>
      <c r="B7763" s="5"/>
      <c r="C7763" s="5"/>
      <c r="D7763" s="5"/>
      <c r="G7763" s="6"/>
      <c r="J7763" s="6"/>
      <c r="K7763" s="6"/>
    </row>
    <row r="7764" spans="1:11" ht="15" customHeight="1">
      <c r="A7764" s="5"/>
      <c r="B7764" s="5"/>
      <c r="C7764" s="5"/>
      <c r="D7764" s="5"/>
      <c r="G7764" s="6"/>
      <c r="J7764" s="6"/>
      <c r="K7764" s="6"/>
    </row>
    <row r="7765" spans="1:11" ht="15" customHeight="1">
      <c r="A7765" s="5"/>
      <c r="B7765" s="5"/>
      <c r="C7765" s="5"/>
      <c r="D7765" s="5"/>
      <c r="G7765" s="6"/>
      <c r="J7765" s="6"/>
      <c r="K7765" s="6"/>
    </row>
    <row r="7766" spans="1:11" ht="15" customHeight="1">
      <c r="A7766" s="5"/>
      <c r="B7766" s="5"/>
      <c r="C7766" s="5"/>
      <c r="D7766" s="5"/>
      <c r="E7766" s="7"/>
      <c r="F7766" s="6"/>
      <c r="G7766" s="6"/>
      <c r="I7766" s="6"/>
      <c r="J7766" s="6"/>
      <c r="K7766" s="6"/>
    </row>
    <row r="7767" spans="1:11" ht="15" customHeight="1">
      <c r="A7767" s="5"/>
      <c r="B7767" s="5"/>
      <c r="C7767" s="5"/>
      <c r="D7767" s="5"/>
      <c r="G7767" s="6"/>
      <c r="J7767" s="6"/>
      <c r="K7767" s="6"/>
    </row>
    <row r="7768" spans="1:11" ht="15" customHeight="1">
      <c r="A7768" s="5"/>
      <c r="B7768" s="5"/>
      <c r="C7768" s="5"/>
      <c r="D7768" s="5"/>
      <c r="G7768" s="6"/>
      <c r="J7768" s="6"/>
      <c r="K7768" s="6"/>
    </row>
    <row r="7769" spans="1:11" ht="15" customHeight="1">
      <c r="A7769" s="5"/>
      <c r="B7769" s="5"/>
      <c r="C7769" s="5"/>
      <c r="D7769" s="5"/>
      <c r="G7769" s="6"/>
      <c r="J7769" s="6"/>
      <c r="K7769" s="6"/>
    </row>
    <row r="7770" spans="1:11" ht="15" customHeight="1">
      <c r="A7770" s="5"/>
      <c r="B7770" s="5"/>
      <c r="C7770" s="5"/>
      <c r="D7770" s="5"/>
      <c r="G7770" s="6"/>
      <c r="J7770" s="6"/>
      <c r="K7770" s="6"/>
    </row>
    <row r="7771" spans="1:11" ht="15" customHeight="1">
      <c r="A7771" s="5"/>
      <c r="B7771" s="5"/>
      <c r="C7771" s="5"/>
      <c r="D7771" s="5"/>
      <c r="G7771" s="6"/>
      <c r="J7771" s="6"/>
      <c r="K7771" s="6"/>
    </row>
    <row r="7772" spans="1:11" ht="15" customHeight="1">
      <c r="A7772" s="5"/>
      <c r="B7772" s="5"/>
      <c r="C7772" s="5"/>
      <c r="D7772" s="5"/>
      <c r="G7772" s="6"/>
      <c r="J7772" s="6"/>
      <c r="K7772" s="6"/>
    </row>
    <row r="7773" spans="1:11" ht="15" customHeight="1">
      <c r="A7773" s="5"/>
      <c r="B7773" s="5"/>
      <c r="C7773" s="5"/>
      <c r="D7773" s="5"/>
      <c r="G7773" s="6"/>
      <c r="J7773" s="6"/>
      <c r="K7773" s="6"/>
    </row>
    <row r="7774" spans="1:11" ht="15" customHeight="1">
      <c r="A7774" s="5"/>
      <c r="B7774" s="5"/>
      <c r="C7774" s="5"/>
      <c r="D7774" s="5"/>
      <c r="G7774" s="6"/>
      <c r="J7774" s="6"/>
      <c r="K7774" s="6"/>
    </row>
    <row r="7775" spans="1:11" ht="15" customHeight="1">
      <c r="A7775" s="5"/>
      <c r="B7775" s="5"/>
      <c r="C7775" s="5"/>
      <c r="D7775" s="5"/>
      <c r="G7775" s="6"/>
      <c r="J7775" s="6"/>
      <c r="K7775" s="6"/>
    </row>
    <row r="7776" spans="1:11" ht="15" customHeight="1">
      <c r="A7776" s="5"/>
      <c r="B7776" s="5"/>
      <c r="C7776" s="5"/>
      <c r="D7776" s="5"/>
      <c r="G7776" s="6"/>
      <c r="J7776" s="6"/>
      <c r="K7776" s="6"/>
    </row>
    <row r="7777" spans="1:11" ht="15" customHeight="1">
      <c r="A7777" s="5"/>
      <c r="B7777" s="5"/>
      <c r="C7777" s="5"/>
      <c r="D7777" s="5"/>
      <c r="G7777" s="6"/>
      <c r="J7777" s="6"/>
      <c r="K7777" s="6"/>
    </row>
    <row r="7778" spans="1:11" ht="15" customHeight="1">
      <c r="A7778" s="5"/>
      <c r="B7778" s="5"/>
      <c r="C7778" s="5"/>
      <c r="D7778" s="5"/>
      <c r="G7778" s="6"/>
      <c r="J7778" s="6"/>
      <c r="K7778" s="6"/>
    </row>
    <row r="7779" spans="1:11" ht="15" customHeight="1">
      <c r="A7779" s="5"/>
      <c r="B7779" s="5"/>
      <c r="C7779" s="5"/>
      <c r="D7779" s="5"/>
      <c r="E7779" s="7"/>
      <c r="F7779" s="6"/>
      <c r="G7779" s="6"/>
      <c r="I7779" s="6"/>
      <c r="J7779" s="6"/>
      <c r="K7779" s="6"/>
    </row>
    <row r="7780" spans="1:11" ht="15" customHeight="1">
      <c r="A7780" s="5"/>
      <c r="B7780" s="5"/>
      <c r="C7780" s="5"/>
      <c r="D7780" s="5"/>
      <c r="G7780" s="6"/>
      <c r="J7780" s="6"/>
      <c r="K7780" s="6"/>
    </row>
    <row r="7781" spans="1:11" ht="15" customHeight="1">
      <c r="A7781" s="5"/>
      <c r="B7781" s="5"/>
      <c r="C7781" s="5"/>
      <c r="D7781" s="5"/>
      <c r="G7781" s="6"/>
      <c r="J7781" s="6"/>
      <c r="K7781" s="6"/>
    </row>
    <row r="7782" spans="1:11" ht="15" customHeight="1">
      <c r="A7782" s="5"/>
      <c r="B7782" s="5"/>
      <c r="C7782" s="5"/>
      <c r="D7782" s="5"/>
      <c r="G7782" s="6"/>
      <c r="J7782" s="6"/>
      <c r="K7782" s="6"/>
    </row>
    <row r="7783" spans="1:11" ht="15" customHeight="1">
      <c r="A7783" s="5"/>
      <c r="B7783" s="5"/>
      <c r="C7783" s="5"/>
      <c r="D7783" s="5"/>
      <c r="G7783" s="6"/>
      <c r="J7783" s="6"/>
      <c r="K7783" s="6"/>
    </row>
    <row r="7784" spans="1:11" ht="15" customHeight="1">
      <c r="A7784" s="5"/>
      <c r="B7784" s="5"/>
      <c r="C7784" s="5"/>
      <c r="D7784" s="5"/>
      <c r="G7784" s="6"/>
      <c r="J7784" s="6"/>
      <c r="K7784" s="6"/>
    </row>
    <row r="7785" spans="1:11" ht="15" customHeight="1">
      <c r="A7785" s="5"/>
      <c r="B7785" s="5"/>
      <c r="C7785" s="5"/>
      <c r="D7785" s="5"/>
      <c r="G7785" s="6"/>
      <c r="J7785" s="6"/>
      <c r="K7785" s="6"/>
    </row>
    <row r="7786" spans="1:11" ht="15" customHeight="1">
      <c r="A7786" s="5"/>
      <c r="B7786" s="5"/>
      <c r="C7786" s="5"/>
      <c r="D7786" s="5"/>
      <c r="G7786" s="6"/>
      <c r="J7786" s="6"/>
      <c r="K7786" s="6"/>
    </row>
    <row r="7787" spans="1:11" ht="15" customHeight="1">
      <c r="A7787" s="5"/>
      <c r="B7787" s="5"/>
      <c r="C7787" s="5"/>
      <c r="D7787" s="5"/>
      <c r="G7787" s="6"/>
      <c r="J7787" s="6"/>
      <c r="K7787" s="6"/>
    </row>
    <row r="7788" spans="1:11" ht="15" customHeight="1">
      <c r="A7788" s="5"/>
      <c r="B7788" s="5"/>
      <c r="C7788" s="5"/>
      <c r="D7788" s="5"/>
      <c r="G7788" s="6"/>
      <c r="J7788" s="6"/>
      <c r="K7788" s="6"/>
    </row>
    <row r="7789" spans="1:11" ht="15" customHeight="1">
      <c r="A7789" s="5"/>
      <c r="B7789" s="5"/>
      <c r="C7789" s="5"/>
      <c r="D7789" s="5"/>
      <c r="G7789" s="6"/>
      <c r="J7789" s="6"/>
      <c r="K7789" s="6"/>
    </row>
    <row r="7790" spans="1:11" ht="15" customHeight="1">
      <c r="A7790" s="5"/>
      <c r="B7790" s="5"/>
      <c r="C7790" s="5"/>
      <c r="D7790" s="5"/>
      <c r="G7790" s="6"/>
      <c r="J7790" s="6"/>
      <c r="K7790" s="6"/>
    </row>
    <row r="7791" spans="1:11" ht="15" customHeight="1">
      <c r="A7791" s="5"/>
      <c r="B7791" s="5"/>
      <c r="C7791" s="5"/>
      <c r="D7791" s="5"/>
      <c r="G7791" s="6"/>
      <c r="J7791" s="6"/>
      <c r="K7791" s="6"/>
    </row>
    <row r="7792" spans="1:11" ht="15" customHeight="1">
      <c r="A7792" s="5"/>
      <c r="B7792" s="5"/>
      <c r="C7792" s="5"/>
      <c r="D7792" s="5"/>
      <c r="E7792" s="7"/>
      <c r="F7792" s="6"/>
      <c r="G7792" s="6"/>
      <c r="I7792" s="6"/>
      <c r="J7792" s="6"/>
      <c r="K7792" s="6"/>
    </row>
    <row r="7793" spans="1:11" ht="15" customHeight="1">
      <c r="A7793" s="5"/>
      <c r="B7793" s="5"/>
      <c r="C7793" s="5"/>
      <c r="D7793" s="5"/>
      <c r="G7793" s="6"/>
      <c r="J7793" s="6"/>
      <c r="K7793" s="6"/>
    </row>
    <row r="7794" spans="1:11" ht="15" customHeight="1">
      <c r="A7794" s="5"/>
      <c r="B7794" s="5"/>
      <c r="C7794" s="5"/>
      <c r="D7794" s="5"/>
      <c r="G7794" s="6"/>
      <c r="J7794" s="6"/>
      <c r="K7794" s="6"/>
    </row>
    <row r="7795" spans="1:11" ht="15" customHeight="1">
      <c r="A7795" s="5"/>
      <c r="B7795" s="5"/>
      <c r="C7795" s="5"/>
      <c r="D7795" s="5"/>
      <c r="G7795" s="6"/>
      <c r="J7795" s="6"/>
      <c r="K7795" s="6"/>
    </row>
    <row r="7796" spans="1:11" ht="15" customHeight="1">
      <c r="A7796" s="5"/>
      <c r="B7796" s="5"/>
      <c r="C7796" s="5"/>
      <c r="D7796" s="5"/>
      <c r="G7796" s="6"/>
      <c r="J7796" s="6"/>
      <c r="K7796" s="6"/>
    </row>
    <row r="7797" spans="1:11" ht="15" customHeight="1">
      <c r="A7797" s="5"/>
      <c r="B7797" s="5"/>
      <c r="C7797" s="5"/>
      <c r="D7797" s="5"/>
      <c r="G7797" s="6"/>
      <c r="J7797" s="6"/>
      <c r="K7797" s="6"/>
    </row>
    <row r="7798" spans="1:11" ht="15" customHeight="1">
      <c r="A7798" s="5"/>
      <c r="B7798" s="5"/>
      <c r="C7798" s="5"/>
      <c r="D7798" s="5"/>
      <c r="G7798" s="6"/>
      <c r="J7798" s="6"/>
      <c r="K7798" s="6"/>
    </row>
    <row r="7799" spans="1:11" ht="15" customHeight="1">
      <c r="A7799" s="5"/>
      <c r="B7799" s="5"/>
      <c r="C7799" s="5"/>
      <c r="D7799" s="5"/>
      <c r="G7799" s="6"/>
      <c r="J7799" s="6"/>
      <c r="K7799" s="6"/>
    </row>
    <row r="7800" spans="1:11" ht="15" customHeight="1">
      <c r="A7800" s="5"/>
      <c r="B7800" s="5"/>
      <c r="C7800" s="5"/>
      <c r="D7800" s="5"/>
      <c r="G7800" s="6"/>
      <c r="J7800" s="6"/>
      <c r="K7800" s="6"/>
    </row>
    <row r="7801" spans="1:11" ht="15" customHeight="1">
      <c r="A7801" s="5"/>
      <c r="B7801" s="5"/>
      <c r="C7801" s="5"/>
      <c r="D7801" s="5"/>
      <c r="G7801" s="6"/>
      <c r="J7801" s="6"/>
      <c r="K7801" s="6"/>
    </row>
    <row r="7802" spans="1:11" ht="15" customHeight="1">
      <c r="A7802" s="5"/>
      <c r="B7802" s="5"/>
      <c r="C7802" s="5"/>
      <c r="D7802" s="5"/>
      <c r="E7802" s="7"/>
      <c r="F7802" s="6"/>
      <c r="G7802" s="6"/>
      <c r="I7802" s="6"/>
      <c r="J7802" s="6"/>
      <c r="K7802" s="6"/>
    </row>
    <row r="7803" spans="1:11" ht="15" customHeight="1">
      <c r="A7803" s="5"/>
      <c r="B7803" s="5"/>
      <c r="C7803" s="5"/>
      <c r="D7803" s="5"/>
      <c r="G7803" s="6"/>
      <c r="J7803" s="6"/>
      <c r="K7803" s="6"/>
    </row>
    <row r="7804" spans="1:11" ht="15" customHeight="1">
      <c r="A7804" s="5"/>
      <c r="B7804" s="5"/>
      <c r="C7804" s="5"/>
      <c r="D7804" s="5"/>
      <c r="G7804" s="6"/>
      <c r="J7804" s="6"/>
      <c r="K7804" s="6"/>
    </row>
    <row r="7805" spans="1:11" ht="15" customHeight="1">
      <c r="A7805" s="5"/>
      <c r="B7805" s="5"/>
      <c r="C7805" s="5"/>
      <c r="D7805" s="5"/>
      <c r="G7805" s="6"/>
      <c r="J7805" s="6"/>
      <c r="K7805" s="6"/>
    </row>
    <row r="7806" spans="1:11" ht="15" customHeight="1">
      <c r="A7806" s="5"/>
      <c r="B7806" s="5"/>
      <c r="C7806" s="5"/>
      <c r="D7806" s="5"/>
      <c r="G7806" s="6"/>
      <c r="J7806" s="6"/>
      <c r="K7806" s="6"/>
    </row>
    <row r="7807" spans="1:11" ht="15" customHeight="1">
      <c r="A7807" s="5"/>
      <c r="B7807" s="5"/>
      <c r="C7807" s="5"/>
      <c r="D7807" s="5"/>
      <c r="G7807" s="6"/>
      <c r="J7807" s="6"/>
      <c r="K7807" s="6"/>
    </row>
    <row r="7808" spans="1:11" ht="15" customHeight="1">
      <c r="A7808" s="5"/>
      <c r="B7808" s="5"/>
      <c r="C7808" s="5"/>
      <c r="D7808" s="5"/>
      <c r="G7808" s="6"/>
      <c r="J7808" s="6"/>
      <c r="K7808" s="6"/>
    </row>
    <row r="7809" spans="1:11" ht="15" customHeight="1">
      <c r="A7809" s="5"/>
      <c r="B7809" s="5"/>
      <c r="C7809" s="5"/>
      <c r="D7809" s="5"/>
      <c r="G7809" s="6"/>
      <c r="J7809" s="6"/>
      <c r="K7809" s="6"/>
    </row>
    <row r="7810" spans="1:11" ht="15" customHeight="1">
      <c r="A7810" s="5"/>
      <c r="B7810" s="5"/>
      <c r="C7810" s="5"/>
      <c r="D7810" s="5"/>
      <c r="G7810" s="6"/>
      <c r="J7810" s="6"/>
      <c r="K7810" s="6"/>
    </row>
    <row r="7811" spans="1:11" ht="15" customHeight="1">
      <c r="A7811" s="5"/>
      <c r="B7811" s="5"/>
      <c r="C7811" s="5"/>
      <c r="D7811" s="5"/>
      <c r="G7811" s="6"/>
      <c r="J7811" s="6"/>
      <c r="K7811" s="6"/>
    </row>
    <row r="7812" spans="1:11" ht="15" customHeight="1">
      <c r="A7812" s="5"/>
      <c r="B7812" s="5"/>
      <c r="C7812" s="5"/>
      <c r="D7812" s="5"/>
      <c r="G7812" s="6"/>
      <c r="J7812" s="6"/>
      <c r="K7812" s="6"/>
    </row>
    <row r="7813" spans="1:11" ht="15" customHeight="1">
      <c r="A7813" s="5"/>
      <c r="B7813" s="5"/>
      <c r="C7813" s="5"/>
      <c r="D7813" s="5"/>
      <c r="G7813" s="6"/>
      <c r="J7813" s="6"/>
      <c r="K7813" s="6"/>
    </row>
    <row r="7814" spans="1:11" ht="15" customHeight="1">
      <c r="A7814" s="5"/>
      <c r="B7814" s="5"/>
      <c r="C7814" s="5"/>
      <c r="D7814" s="5"/>
      <c r="G7814" s="6"/>
      <c r="J7814" s="6"/>
      <c r="K7814" s="6"/>
    </row>
    <row r="7815" spans="1:11" ht="15" customHeight="1">
      <c r="A7815" s="5"/>
      <c r="B7815" s="5"/>
      <c r="C7815" s="5"/>
      <c r="D7815" s="5"/>
      <c r="E7815" s="7"/>
      <c r="F7815" s="6"/>
      <c r="G7815" s="6"/>
      <c r="I7815" s="6"/>
      <c r="J7815" s="6"/>
      <c r="K7815" s="6"/>
    </row>
    <row r="7816" spans="1:11" ht="15" customHeight="1">
      <c r="A7816" s="5"/>
      <c r="B7816" s="5"/>
      <c r="C7816" s="5"/>
      <c r="D7816" s="5"/>
      <c r="G7816" s="6"/>
      <c r="J7816" s="6"/>
      <c r="K7816" s="6"/>
    </row>
    <row r="7817" spans="1:11" ht="15" customHeight="1">
      <c r="A7817" s="5"/>
      <c r="B7817" s="5"/>
      <c r="C7817" s="5"/>
      <c r="D7817" s="5"/>
      <c r="G7817" s="6"/>
      <c r="J7817" s="6"/>
      <c r="K7817" s="6"/>
    </row>
    <row r="7818" spans="1:11" ht="15" customHeight="1">
      <c r="A7818" s="5"/>
      <c r="B7818" s="5"/>
      <c r="C7818" s="5"/>
      <c r="D7818" s="5"/>
      <c r="G7818" s="6"/>
      <c r="J7818" s="6"/>
      <c r="K7818" s="6"/>
    </row>
    <row r="7819" spans="1:11" ht="15" customHeight="1">
      <c r="A7819" s="5"/>
      <c r="B7819" s="5"/>
      <c r="C7819" s="5"/>
      <c r="D7819" s="5"/>
      <c r="G7819" s="6"/>
      <c r="J7819" s="6"/>
      <c r="K7819" s="6"/>
    </row>
    <row r="7820" spans="1:11" ht="15" customHeight="1">
      <c r="A7820" s="5"/>
      <c r="B7820" s="5"/>
      <c r="C7820" s="5"/>
      <c r="D7820" s="5"/>
      <c r="G7820" s="6"/>
      <c r="J7820" s="6"/>
      <c r="K7820" s="6"/>
    </row>
    <row r="7821" spans="1:11" ht="15" customHeight="1">
      <c r="A7821" s="5"/>
      <c r="B7821" s="5"/>
      <c r="C7821" s="5"/>
      <c r="D7821" s="5"/>
      <c r="G7821" s="6"/>
      <c r="J7821" s="6"/>
      <c r="K7821" s="6"/>
    </row>
    <row r="7822" spans="1:11" ht="15" customHeight="1">
      <c r="A7822" s="5"/>
      <c r="B7822" s="5"/>
      <c r="C7822" s="5"/>
      <c r="D7822" s="5"/>
      <c r="G7822" s="6"/>
      <c r="J7822" s="6"/>
      <c r="K7822" s="6"/>
    </row>
    <row r="7823" spans="1:11" ht="15" customHeight="1">
      <c r="A7823" s="5"/>
      <c r="B7823" s="5"/>
      <c r="C7823" s="5"/>
      <c r="D7823" s="5"/>
      <c r="G7823" s="6"/>
      <c r="J7823" s="6"/>
      <c r="K7823" s="6"/>
    </row>
    <row r="7824" spans="1:11" ht="15" customHeight="1">
      <c r="A7824" s="5"/>
      <c r="B7824" s="5"/>
      <c r="C7824" s="5"/>
      <c r="D7824" s="5"/>
      <c r="G7824" s="6"/>
      <c r="J7824" s="6"/>
      <c r="K7824" s="6"/>
    </row>
    <row r="7825" spans="1:11" ht="15" customHeight="1">
      <c r="A7825" s="5"/>
      <c r="B7825" s="5"/>
      <c r="C7825" s="5"/>
      <c r="D7825" s="5"/>
      <c r="G7825" s="6"/>
      <c r="J7825" s="6"/>
      <c r="K7825" s="6"/>
    </row>
    <row r="7826" spans="1:11" ht="15" customHeight="1">
      <c r="A7826" s="5"/>
      <c r="B7826" s="5"/>
      <c r="C7826" s="5"/>
      <c r="D7826" s="5"/>
      <c r="G7826" s="6"/>
      <c r="J7826" s="6"/>
      <c r="K7826" s="6"/>
    </row>
    <row r="7827" spans="1:11" ht="15" customHeight="1">
      <c r="A7827" s="5"/>
      <c r="B7827" s="5"/>
      <c r="C7827" s="5"/>
      <c r="D7827" s="5"/>
      <c r="G7827" s="6"/>
      <c r="J7827" s="6"/>
      <c r="K7827" s="6"/>
    </row>
    <row r="7828" spans="1:11" ht="15" customHeight="1">
      <c r="A7828" s="5"/>
      <c r="B7828" s="5"/>
      <c r="C7828" s="5"/>
      <c r="D7828" s="5"/>
      <c r="E7828" s="7"/>
      <c r="F7828" s="6"/>
      <c r="G7828" s="6"/>
      <c r="I7828" s="6"/>
      <c r="J7828" s="6"/>
      <c r="K7828" s="6"/>
    </row>
    <row r="7829" spans="1:11" ht="15" customHeight="1">
      <c r="A7829" s="5"/>
      <c r="B7829" s="5"/>
      <c r="C7829" s="5"/>
      <c r="D7829" s="5"/>
      <c r="G7829" s="6"/>
      <c r="J7829" s="6"/>
      <c r="K7829" s="6"/>
    </row>
    <row r="7830" spans="1:11" ht="15" customHeight="1">
      <c r="A7830" s="5"/>
      <c r="B7830" s="5"/>
      <c r="C7830" s="5"/>
      <c r="D7830" s="5"/>
      <c r="G7830" s="6"/>
      <c r="J7830" s="6"/>
      <c r="K7830" s="6"/>
    </row>
    <row r="7831" spans="1:11" ht="15" customHeight="1">
      <c r="A7831" s="5"/>
      <c r="B7831" s="5"/>
      <c r="C7831" s="5"/>
      <c r="D7831" s="5"/>
      <c r="G7831" s="6"/>
      <c r="J7831" s="6"/>
      <c r="K7831" s="6"/>
    </row>
    <row r="7832" spans="1:11" ht="15" customHeight="1">
      <c r="A7832" s="5"/>
      <c r="B7832" s="5"/>
      <c r="C7832" s="5"/>
      <c r="D7832" s="5"/>
      <c r="G7832" s="6"/>
      <c r="J7832" s="6"/>
      <c r="K7832" s="6"/>
    </row>
    <row r="7833" spans="1:11" ht="15" customHeight="1">
      <c r="A7833" s="5"/>
      <c r="B7833" s="5"/>
      <c r="C7833" s="5"/>
      <c r="D7833" s="5"/>
      <c r="G7833" s="6"/>
      <c r="J7833" s="6"/>
      <c r="K7833" s="6"/>
    </row>
    <row r="7834" spans="1:11" ht="15" customHeight="1">
      <c r="A7834" s="5"/>
      <c r="B7834" s="5"/>
      <c r="C7834" s="5"/>
      <c r="D7834" s="5"/>
      <c r="G7834" s="6"/>
      <c r="J7834" s="6"/>
      <c r="K7834" s="6"/>
    </row>
    <row r="7835" spans="1:11" ht="15" customHeight="1">
      <c r="A7835" s="5"/>
      <c r="B7835" s="5"/>
      <c r="C7835" s="5"/>
      <c r="D7835" s="5"/>
      <c r="G7835" s="6"/>
      <c r="J7835" s="6"/>
      <c r="K7835" s="6"/>
    </row>
    <row r="7836" spans="1:11" ht="15" customHeight="1">
      <c r="A7836" s="5"/>
      <c r="B7836" s="5"/>
      <c r="C7836" s="5"/>
      <c r="D7836" s="5"/>
      <c r="G7836" s="6"/>
      <c r="J7836" s="6"/>
      <c r="K7836" s="6"/>
    </row>
    <row r="7837" spans="1:11" ht="15" customHeight="1">
      <c r="A7837" s="5"/>
      <c r="B7837" s="5"/>
      <c r="C7837" s="5"/>
      <c r="D7837" s="5"/>
      <c r="G7837" s="6"/>
      <c r="J7837" s="6"/>
      <c r="K7837" s="6"/>
    </row>
    <row r="7838" spans="1:11" ht="15" customHeight="1">
      <c r="A7838" s="5"/>
      <c r="B7838" s="5"/>
      <c r="C7838" s="5"/>
      <c r="D7838" s="5"/>
      <c r="G7838" s="6"/>
      <c r="J7838" s="6"/>
      <c r="K7838" s="6"/>
    </row>
    <row r="7839" spans="1:11" ht="15" customHeight="1">
      <c r="A7839" s="5"/>
      <c r="B7839" s="5"/>
      <c r="C7839" s="5"/>
      <c r="D7839" s="5"/>
      <c r="G7839" s="6"/>
      <c r="J7839" s="6"/>
      <c r="K7839" s="6"/>
    </row>
    <row r="7840" spans="1:11" ht="15" customHeight="1">
      <c r="A7840" s="5"/>
      <c r="B7840" s="5"/>
      <c r="C7840" s="5"/>
      <c r="D7840" s="5"/>
      <c r="G7840" s="6"/>
      <c r="J7840" s="6"/>
      <c r="K7840" s="6"/>
    </row>
    <row r="7841" spans="1:11" ht="15" customHeight="1">
      <c r="A7841" s="5"/>
      <c r="B7841" s="5"/>
      <c r="C7841" s="5"/>
      <c r="D7841" s="5"/>
      <c r="G7841" s="6"/>
      <c r="J7841" s="6"/>
      <c r="K7841" s="6"/>
    </row>
    <row r="7842" spans="1:11" ht="15" customHeight="1">
      <c r="A7842" s="5"/>
      <c r="B7842" s="5"/>
      <c r="C7842" s="5"/>
      <c r="D7842" s="5"/>
      <c r="G7842" s="6"/>
      <c r="J7842" s="6"/>
      <c r="K7842" s="6"/>
    </row>
    <row r="7843" spans="1:11" ht="15" customHeight="1">
      <c r="A7843" s="5"/>
      <c r="B7843" s="5"/>
      <c r="C7843" s="5"/>
      <c r="D7843" s="5"/>
      <c r="G7843" s="6"/>
      <c r="J7843" s="6"/>
      <c r="K7843" s="6"/>
    </row>
    <row r="7844" spans="1:11" ht="15" customHeight="1">
      <c r="A7844" s="5"/>
      <c r="B7844" s="5"/>
      <c r="C7844" s="5"/>
      <c r="D7844" s="5"/>
      <c r="E7844" s="7"/>
      <c r="F7844" s="6"/>
      <c r="G7844" s="6"/>
      <c r="I7844" s="6"/>
      <c r="J7844" s="6"/>
      <c r="K7844" s="6"/>
    </row>
    <row r="7845" spans="1:11" ht="15" customHeight="1">
      <c r="A7845" s="5"/>
      <c r="B7845" s="5"/>
      <c r="C7845" s="5"/>
      <c r="D7845" s="5"/>
      <c r="G7845" s="6"/>
      <c r="J7845" s="6"/>
      <c r="K7845" s="6"/>
    </row>
    <row r="7846" spans="1:11" ht="15" customHeight="1">
      <c r="A7846" s="5"/>
      <c r="B7846" s="5"/>
      <c r="C7846" s="5"/>
      <c r="D7846" s="5"/>
      <c r="G7846" s="6"/>
      <c r="J7846" s="6"/>
      <c r="K7846" s="6"/>
    </row>
    <row r="7847" spans="1:11" ht="15" customHeight="1">
      <c r="A7847" s="5"/>
      <c r="B7847" s="5"/>
      <c r="C7847" s="5"/>
      <c r="D7847" s="5"/>
      <c r="G7847" s="6"/>
      <c r="J7847" s="6"/>
      <c r="K7847" s="6"/>
    </row>
    <row r="7848" spans="1:11" ht="15" customHeight="1">
      <c r="A7848" s="5"/>
      <c r="B7848" s="5"/>
      <c r="C7848" s="5"/>
      <c r="D7848" s="5"/>
      <c r="G7848" s="6"/>
      <c r="J7848" s="6"/>
      <c r="K7848" s="6"/>
    </row>
    <row r="7849" spans="1:11" ht="15" customHeight="1">
      <c r="A7849" s="5"/>
      <c r="B7849" s="5"/>
      <c r="C7849" s="5"/>
      <c r="D7849" s="5"/>
      <c r="G7849" s="6"/>
      <c r="J7849" s="6"/>
      <c r="K7849" s="6"/>
    </row>
    <row r="7850" spans="1:11" ht="15" customHeight="1">
      <c r="A7850" s="5"/>
      <c r="B7850" s="5"/>
      <c r="C7850" s="5"/>
      <c r="D7850" s="5"/>
      <c r="G7850" s="6"/>
      <c r="J7850" s="6"/>
      <c r="K7850" s="6"/>
    </row>
    <row r="7851" spans="1:11" ht="15" customHeight="1">
      <c r="A7851" s="5"/>
      <c r="B7851" s="5"/>
      <c r="C7851" s="5"/>
      <c r="D7851" s="5"/>
      <c r="G7851" s="6"/>
      <c r="J7851" s="6"/>
      <c r="K7851" s="6"/>
    </row>
    <row r="7852" spans="1:11" ht="15" customHeight="1">
      <c r="A7852" s="5"/>
      <c r="B7852" s="5"/>
      <c r="C7852" s="5"/>
      <c r="D7852" s="5"/>
      <c r="G7852" s="6"/>
      <c r="J7852" s="6"/>
      <c r="K7852" s="6"/>
    </row>
    <row r="7853" spans="1:11" ht="15" customHeight="1">
      <c r="A7853" s="5"/>
      <c r="B7853" s="5"/>
      <c r="C7853" s="5"/>
      <c r="D7853" s="5"/>
      <c r="G7853" s="6"/>
      <c r="J7853" s="6"/>
      <c r="K7853" s="6"/>
    </row>
    <row r="7854" spans="1:11" ht="15" customHeight="1">
      <c r="A7854" s="5"/>
      <c r="B7854" s="5"/>
      <c r="C7854" s="5"/>
      <c r="D7854" s="5"/>
      <c r="G7854" s="6"/>
      <c r="J7854" s="6"/>
      <c r="K7854" s="6"/>
    </row>
    <row r="7855" spans="1:11" ht="15" customHeight="1">
      <c r="A7855" s="5"/>
      <c r="B7855" s="5"/>
      <c r="C7855" s="5"/>
      <c r="D7855" s="5"/>
      <c r="G7855" s="6"/>
      <c r="J7855" s="6"/>
      <c r="K7855" s="6"/>
    </row>
    <row r="7856" spans="1:11" ht="15" customHeight="1">
      <c r="A7856" s="5"/>
      <c r="B7856" s="5"/>
      <c r="C7856" s="5"/>
      <c r="D7856" s="5"/>
      <c r="G7856" s="6"/>
      <c r="J7856" s="6"/>
      <c r="K7856" s="6"/>
    </row>
    <row r="7857" spans="1:11" ht="15" customHeight="1">
      <c r="A7857" s="5"/>
      <c r="B7857" s="5"/>
      <c r="C7857" s="5"/>
      <c r="D7857" s="5"/>
      <c r="G7857" s="6"/>
      <c r="J7857" s="6"/>
      <c r="K7857" s="6"/>
    </row>
    <row r="7858" spans="1:11" ht="15" customHeight="1">
      <c r="A7858" s="5"/>
      <c r="B7858" s="5"/>
      <c r="C7858" s="5"/>
      <c r="D7858" s="5"/>
      <c r="G7858" s="6"/>
      <c r="J7858" s="6"/>
      <c r="K7858" s="6"/>
    </row>
    <row r="7859" spans="1:11" ht="15" customHeight="1">
      <c r="A7859" s="5"/>
      <c r="B7859" s="5"/>
      <c r="C7859" s="5"/>
      <c r="D7859" s="5"/>
      <c r="G7859" s="6"/>
      <c r="J7859" s="6"/>
      <c r="K7859" s="6"/>
    </row>
    <row r="7860" spans="1:11" ht="15" customHeight="1">
      <c r="A7860" s="5"/>
      <c r="B7860" s="5"/>
      <c r="C7860" s="5"/>
      <c r="D7860" s="5"/>
      <c r="E7860" s="7"/>
      <c r="F7860" s="6"/>
      <c r="G7860" s="6"/>
      <c r="I7860" s="6"/>
      <c r="J7860" s="6"/>
      <c r="K7860" s="6"/>
    </row>
    <row r="7861" spans="1:11" ht="15" customHeight="1">
      <c r="A7861" s="5"/>
      <c r="B7861" s="5"/>
      <c r="C7861" s="5"/>
      <c r="D7861" s="5"/>
      <c r="G7861" s="6"/>
      <c r="J7861" s="6"/>
      <c r="K7861" s="6"/>
    </row>
    <row r="7862" spans="1:11" ht="15" customHeight="1">
      <c r="A7862" s="5"/>
      <c r="B7862" s="5"/>
      <c r="C7862" s="5"/>
      <c r="D7862" s="5"/>
      <c r="G7862" s="6"/>
      <c r="J7862" s="6"/>
      <c r="K7862" s="6"/>
    </row>
    <row r="7863" spans="1:11" ht="15" customHeight="1">
      <c r="A7863" s="5"/>
      <c r="B7863" s="5"/>
      <c r="C7863" s="5"/>
      <c r="D7863" s="5"/>
      <c r="G7863" s="6"/>
      <c r="J7863" s="6"/>
      <c r="K7863" s="6"/>
    </row>
    <row r="7864" spans="1:11" ht="15" customHeight="1">
      <c r="A7864" s="5"/>
      <c r="B7864" s="5"/>
      <c r="C7864" s="5"/>
      <c r="D7864" s="5"/>
      <c r="G7864" s="6"/>
      <c r="J7864" s="6"/>
      <c r="K7864" s="6"/>
    </row>
    <row r="7865" spans="1:11" ht="15" customHeight="1">
      <c r="A7865" s="5"/>
      <c r="B7865" s="5"/>
      <c r="C7865" s="5"/>
      <c r="D7865" s="5"/>
      <c r="G7865" s="6"/>
      <c r="J7865" s="6"/>
      <c r="K7865" s="6"/>
    </row>
    <row r="7866" spans="1:11" ht="15" customHeight="1">
      <c r="A7866" s="5"/>
      <c r="B7866" s="5"/>
      <c r="C7866" s="5"/>
      <c r="D7866" s="5"/>
      <c r="G7866" s="6"/>
      <c r="J7866" s="6"/>
      <c r="K7866" s="6"/>
    </row>
    <row r="7867" spans="1:11" ht="15" customHeight="1">
      <c r="A7867" s="5"/>
      <c r="B7867" s="5"/>
      <c r="C7867" s="5"/>
      <c r="D7867" s="5"/>
      <c r="G7867" s="6"/>
      <c r="J7867" s="6"/>
      <c r="K7867" s="6"/>
    </row>
    <row r="7868" spans="1:11" ht="15" customHeight="1">
      <c r="A7868" s="5"/>
      <c r="B7868" s="5"/>
      <c r="C7868" s="5"/>
      <c r="D7868" s="5"/>
      <c r="G7868" s="6"/>
      <c r="J7868" s="6"/>
      <c r="K7868" s="6"/>
    </row>
    <row r="7869" spans="1:11" ht="15" customHeight="1">
      <c r="A7869" s="5"/>
      <c r="B7869" s="5"/>
      <c r="C7869" s="5"/>
      <c r="D7869" s="5"/>
      <c r="G7869" s="6"/>
      <c r="J7869" s="6"/>
      <c r="K7869" s="6"/>
    </row>
    <row r="7870" spans="1:11" ht="15" customHeight="1">
      <c r="A7870" s="5"/>
      <c r="B7870" s="5"/>
      <c r="C7870" s="5"/>
      <c r="D7870" s="5"/>
      <c r="G7870" s="6"/>
      <c r="J7870" s="6"/>
      <c r="K7870" s="6"/>
    </row>
    <row r="7871" spans="1:11" ht="15" customHeight="1">
      <c r="A7871" s="5"/>
      <c r="B7871" s="5"/>
      <c r="C7871" s="5"/>
      <c r="D7871" s="5"/>
      <c r="G7871" s="6"/>
      <c r="J7871" s="6"/>
      <c r="K7871" s="6"/>
    </row>
    <row r="7872" spans="1:11" ht="15" customHeight="1">
      <c r="A7872" s="5"/>
      <c r="B7872" s="5"/>
      <c r="C7872" s="5"/>
      <c r="D7872" s="5"/>
      <c r="G7872" s="6"/>
      <c r="J7872" s="6"/>
      <c r="K7872" s="6"/>
    </row>
    <row r="7873" spans="1:11" ht="15" customHeight="1">
      <c r="A7873" s="5"/>
      <c r="B7873" s="5"/>
      <c r="C7873" s="5"/>
      <c r="D7873" s="5"/>
      <c r="E7873" s="7"/>
      <c r="F7873" s="6"/>
      <c r="G7873" s="6"/>
      <c r="I7873" s="6"/>
      <c r="J7873" s="6"/>
      <c r="K7873" s="6"/>
    </row>
    <row r="7874" spans="1:11" ht="15" customHeight="1">
      <c r="A7874" s="5"/>
      <c r="B7874" s="5"/>
      <c r="C7874" s="5"/>
      <c r="D7874" s="5"/>
      <c r="G7874" s="6"/>
      <c r="J7874" s="6"/>
      <c r="K7874" s="6"/>
    </row>
    <row r="7875" spans="1:11" ht="15" customHeight="1">
      <c r="A7875" s="5"/>
      <c r="B7875" s="5"/>
      <c r="C7875" s="5"/>
      <c r="D7875" s="5"/>
      <c r="G7875" s="6"/>
      <c r="J7875" s="6"/>
      <c r="K7875" s="6"/>
    </row>
    <row r="7876" spans="1:11" ht="15" customHeight="1">
      <c r="A7876" s="5"/>
      <c r="B7876" s="5"/>
      <c r="C7876" s="5"/>
      <c r="D7876" s="5"/>
      <c r="G7876" s="6"/>
      <c r="J7876" s="6"/>
      <c r="K7876" s="6"/>
    </row>
    <row r="7877" spans="1:11" ht="15" customHeight="1">
      <c r="A7877" s="5"/>
      <c r="B7877" s="5"/>
      <c r="C7877" s="5"/>
      <c r="D7877" s="5"/>
      <c r="G7877" s="6"/>
      <c r="J7877" s="6"/>
      <c r="K7877" s="6"/>
    </row>
    <row r="7878" spans="1:11" ht="15" customHeight="1">
      <c r="A7878" s="5"/>
      <c r="B7878" s="5"/>
      <c r="C7878" s="5"/>
      <c r="D7878" s="5"/>
      <c r="G7878" s="6"/>
      <c r="J7878" s="6"/>
      <c r="K7878" s="6"/>
    </row>
    <row r="7879" spans="1:11" ht="15" customHeight="1">
      <c r="A7879" s="5"/>
      <c r="B7879" s="5"/>
      <c r="C7879" s="5"/>
      <c r="D7879" s="5"/>
      <c r="G7879" s="6"/>
      <c r="J7879" s="6"/>
      <c r="K7879" s="6"/>
    </row>
    <row r="7880" spans="1:11" ht="15" customHeight="1">
      <c r="A7880" s="5"/>
      <c r="B7880" s="5"/>
      <c r="C7880" s="5"/>
      <c r="D7880" s="5"/>
      <c r="G7880" s="6"/>
      <c r="J7880" s="6"/>
      <c r="K7880" s="6"/>
    </row>
    <row r="7881" spans="1:11" ht="15" customHeight="1">
      <c r="A7881" s="5"/>
      <c r="B7881" s="5"/>
      <c r="C7881" s="5"/>
      <c r="D7881" s="5"/>
      <c r="G7881" s="6"/>
      <c r="J7881" s="6"/>
      <c r="K7881" s="6"/>
    </row>
    <row r="7882" spans="1:11" ht="15" customHeight="1">
      <c r="A7882" s="5"/>
      <c r="B7882" s="5"/>
      <c r="C7882" s="5"/>
      <c r="D7882" s="5"/>
      <c r="G7882" s="6"/>
      <c r="J7882" s="6"/>
      <c r="K7882" s="6"/>
    </row>
    <row r="7883" spans="1:11" ht="15" customHeight="1">
      <c r="A7883" s="5"/>
      <c r="B7883" s="5"/>
      <c r="C7883" s="5"/>
      <c r="D7883" s="5"/>
      <c r="G7883" s="6"/>
      <c r="J7883" s="6"/>
      <c r="K7883" s="6"/>
    </row>
    <row r="7884" spans="1:11" ht="15" customHeight="1">
      <c r="A7884" s="5"/>
      <c r="B7884" s="5"/>
      <c r="C7884" s="5"/>
      <c r="D7884" s="5"/>
      <c r="G7884" s="6"/>
      <c r="J7884" s="6"/>
      <c r="K7884" s="6"/>
    </row>
    <row r="7885" spans="1:11" ht="15" customHeight="1">
      <c r="A7885" s="5"/>
      <c r="B7885" s="5"/>
      <c r="C7885" s="5"/>
      <c r="D7885" s="5"/>
      <c r="G7885" s="6"/>
      <c r="J7885" s="6"/>
      <c r="K7885" s="6"/>
    </row>
    <row r="7886" spans="1:11" ht="15" customHeight="1">
      <c r="A7886" s="5"/>
      <c r="B7886" s="5"/>
      <c r="C7886" s="5"/>
      <c r="D7886" s="5"/>
      <c r="E7886" s="7"/>
      <c r="F7886" s="6"/>
      <c r="G7886" s="6"/>
      <c r="I7886" s="6"/>
      <c r="J7886" s="6"/>
      <c r="K7886" s="6"/>
    </row>
    <row r="7887" spans="1:11" ht="15" customHeight="1">
      <c r="A7887" s="5"/>
      <c r="B7887" s="5"/>
      <c r="C7887" s="5"/>
      <c r="D7887" s="5"/>
      <c r="G7887" s="6"/>
      <c r="J7887" s="6"/>
      <c r="K7887" s="6"/>
    </row>
    <row r="7888" spans="1:11" ht="15" customHeight="1">
      <c r="A7888" s="5"/>
      <c r="B7888" s="5"/>
      <c r="C7888" s="5"/>
      <c r="D7888" s="5"/>
      <c r="G7888" s="6"/>
      <c r="J7888" s="6"/>
      <c r="K7888" s="6"/>
    </row>
    <row r="7889" spans="1:11" ht="15" customHeight="1">
      <c r="A7889" s="5"/>
      <c r="B7889" s="5"/>
      <c r="C7889" s="5"/>
      <c r="D7889" s="5"/>
      <c r="G7889" s="6"/>
      <c r="J7889" s="6"/>
      <c r="K7889" s="6"/>
    </row>
    <row r="7890" spans="1:11" ht="15" customHeight="1">
      <c r="A7890" s="5"/>
      <c r="B7890" s="5"/>
      <c r="C7890" s="5"/>
      <c r="D7890" s="5"/>
      <c r="G7890" s="6"/>
      <c r="J7890" s="6"/>
      <c r="K7890" s="6"/>
    </row>
    <row r="7891" spans="1:11" ht="15" customHeight="1">
      <c r="A7891" s="5"/>
      <c r="B7891" s="5"/>
      <c r="C7891" s="5"/>
      <c r="D7891" s="5"/>
      <c r="G7891" s="6"/>
      <c r="J7891" s="6"/>
      <c r="K7891" s="6"/>
    </row>
    <row r="7892" spans="1:11" ht="15" customHeight="1">
      <c r="A7892" s="5"/>
      <c r="B7892" s="5"/>
      <c r="C7892" s="5"/>
      <c r="D7892" s="5"/>
      <c r="G7892" s="6"/>
      <c r="J7892" s="6"/>
      <c r="K7892" s="6"/>
    </row>
    <row r="7893" spans="1:11" ht="15" customHeight="1">
      <c r="A7893" s="5"/>
      <c r="B7893" s="5"/>
      <c r="C7893" s="5"/>
      <c r="D7893" s="5"/>
      <c r="G7893" s="6"/>
      <c r="J7893" s="6"/>
      <c r="K7893" s="6"/>
    </row>
    <row r="7894" spans="1:11" ht="15" customHeight="1">
      <c r="A7894" s="5"/>
      <c r="B7894" s="5"/>
      <c r="C7894" s="5"/>
      <c r="D7894" s="5"/>
      <c r="G7894" s="6"/>
      <c r="J7894" s="6"/>
      <c r="K7894" s="6"/>
    </row>
    <row r="7895" spans="1:11" ht="15" customHeight="1">
      <c r="A7895" s="5"/>
      <c r="B7895" s="5"/>
      <c r="C7895" s="5"/>
      <c r="D7895" s="5"/>
      <c r="G7895" s="6"/>
      <c r="J7895" s="6"/>
      <c r="K7895" s="6"/>
    </row>
    <row r="7896" spans="1:11" ht="15" customHeight="1">
      <c r="A7896" s="5"/>
      <c r="B7896" s="5"/>
      <c r="C7896" s="5"/>
      <c r="D7896" s="5"/>
      <c r="E7896" s="7"/>
      <c r="F7896" s="6"/>
      <c r="G7896" s="6"/>
      <c r="I7896" s="6"/>
      <c r="J7896" s="6"/>
      <c r="K7896" s="6"/>
    </row>
    <row r="7897" spans="1:11" ht="15" customHeight="1">
      <c r="A7897" s="5"/>
      <c r="B7897" s="5"/>
      <c r="C7897" s="5"/>
      <c r="D7897" s="5"/>
      <c r="G7897" s="6"/>
      <c r="J7897" s="6"/>
      <c r="K7897" s="6"/>
    </row>
    <row r="7898" spans="1:11" ht="15" customHeight="1">
      <c r="A7898" s="5"/>
      <c r="B7898" s="5"/>
      <c r="C7898" s="5"/>
      <c r="D7898" s="5"/>
      <c r="G7898" s="6"/>
      <c r="J7898" s="6"/>
      <c r="K7898" s="6"/>
    </row>
    <row r="7899" spans="1:11" ht="15" customHeight="1">
      <c r="A7899" s="5"/>
      <c r="B7899" s="5"/>
      <c r="C7899" s="5"/>
      <c r="D7899" s="5"/>
      <c r="G7899" s="6"/>
      <c r="J7899" s="6"/>
      <c r="K7899" s="6"/>
    </row>
    <row r="7900" spans="1:11" ht="15" customHeight="1">
      <c r="A7900" s="5"/>
      <c r="B7900" s="5"/>
      <c r="C7900" s="5"/>
      <c r="D7900" s="5"/>
      <c r="G7900" s="6"/>
      <c r="J7900" s="6"/>
      <c r="K7900" s="6"/>
    </row>
    <row r="7901" spans="1:11" ht="15" customHeight="1">
      <c r="A7901" s="5"/>
      <c r="B7901" s="5"/>
      <c r="C7901" s="5"/>
      <c r="D7901" s="5"/>
      <c r="G7901" s="6"/>
      <c r="J7901" s="6"/>
      <c r="K7901" s="6"/>
    </row>
    <row r="7902" spans="1:11" ht="15" customHeight="1">
      <c r="A7902" s="5"/>
      <c r="B7902" s="5"/>
      <c r="C7902" s="5"/>
      <c r="D7902" s="5"/>
      <c r="G7902" s="6"/>
      <c r="J7902" s="6"/>
      <c r="K7902" s="6"/>
    </row>
    <row r="7903" spans="1:11" ht="15" customHeight="1">
      <c r="A7903" s="5"/>
      <c r="B7903" s="5"/>
      <c r="C7903" s="5"/>
      <c r="D7903" s="5"/>
      <c r="G7903" s="6"/>
      <c r="J7903" s="6"/>
      <c r="K7903" s="6"/>
    </row>
    <row r="7904" spans="1:11" ht="15" customHeight="1">
      <c r="A7904" s="5"/>
      <c r="B7904" s="5"/>
      <c r="C7904" s="5"/>
      <c r="D7904" s="5"/>
      <c r="G7904" s="6"/>
      <c r="J7904" s="6"/>
      <c r="K7904" s="6"/>
    </row>
    <row r="7905" spans="1:11" ht="15" customHeight="1">
      <c r="A7905" s="5"/>
      <c r="B7905" s="5"/>
      <c r="C7905" s="5"/>
      <c r="D7905" s="5"/>
      <c r="G7905" s="6"/>
      <c r="J7905" s="6"/>
      <c r="K7905" s="6"/>
    </row>
    <row r="7906" spans="1:11" ht="15" customHeight="1">
      <c r="A7906" s="5"/>
      <c r="B7906" s="5"/>
      <c r="C7906" s="5"/>
      <c r="D7906" s="5"/>
      <c r="G7906" s="6"/>
      <c r="J7906" s="6"/>
      <c r="K7906" s="6"/>
    </row>
    <row r="7907" spans="1:11" ht="15" customHeight="1">
      <c r="A7907" s="5"/>
      <c r="B7907" s="5"/>
      <c r="C7907" s="5"/>
      <c r="D7907" s="5"/>
      <c r="G7907" s="6"/>
      <c r="J7907" s="6"/>
      <c r="K7907" s="6"/>
    </row>
    <row r="7908" spans="1:11" ht="15" customHeight="1">
      <c r="A7908" s="5"/>
      <c r="B7908" s="5"/>
      <c r="C7908" s="5"/>
      <c r="D7908" s="5"/>
      <c r="G7908" s="6"/>
      <c r="J7908" s="6"/>
      <c r="K7908" s="6"/>
    </row>
    <row r="7909" spans="1:11" ht="15" customHeight="1">
      <c r="A7909" s="5"/>
      <c r="B7909" s="5"/>
      <c r="C7909" s="5"/>
      <c r="D7909" s="5"/>
      <c r="G7909" s="6"/>
      <c r="J7909" s="6"/>
      <c r="K7909" s="6"/>
    </row>
    <row r="7910" spans="1:11" ht="15" customHeight="1">
      <c r="A7910" s="5"/>
      <c r="B7910" s="5"/>
      <c r="C7910" s="5"/>
      <c r="D7910" s="5"/>
      <c r="G7910" s="6"/>
      <c r="J7910" s="6"/>
      <c r="K7910" s="6"/>
    </row>
    <row r="7911" spans="1:11" ht="15" customHeight="1">
      <c r="A7911" s="5"/>
      <c r="B7911" s="5"/>
      <c r="C7911" s="5"/>
      <c r="D7911" s="5"/>
      <c r="G7911" s="6"/>
      <c r="J7911" s="6"/>
      <c r="K7911" s="6"/>
    </row>
    <row r="7912" spans="1:11" ht="15" customHeight="1">
      <c r="A7912" s="5"/>
      <c r="B7912" s="5"/>
      <c r="C7912" s="5"/>
      <c r="D7912" s="5"/>
      <c r="G7912" s="6"/>
      <c r="J7912" s="6"/>
      <c r="K7912" s="6"/>
    </row>
    <row r="7913" spans="1:11" ht="15" customHeight="1">
      <c r="A7913" s="5"/>
      <c r="B7913" s="5"/>
      <c r="C7913" s="5"/>
      <c r="D7913" s="5"/>
      <c r="G7913" s="6"/>
      <c r="J7913" s="6"/>
      <c r="K7913" s="6"/>
    </row>
    <row r="7914" spans="1:11" ht="15" customHeight="1">
      <c r="A7914" s="5"/>
      <c r="B7914" s="5"/>
      <c r="C7914" s="5"/>
      <c r="D7914" s="5"/>
      <c r="G7914" s="6"/>
      <c r="J7914" s="6"/>
      <c r="K7914" s="6"/>
    </row>
    <row r="7915" spans="1:11" ht="15" customHeight="1">
      <c r="A7915" s="5"/>
      <c r="B7915" s="5"/>
      <c r="C7915" s="5"/>
      <c r="D7915" s="5"/>
      <c r="E7915" s="7"/>
      <c r="F7915" s="6"/>
      <c r="G7915" s="6"/>
      <c r="I7915" s="6"/>
      <c r="J7915" s="6"/>
      <c r="K7915" s="6"/>
    </row>
    <row r="7916" spans="1:11" ht="15" customHeight="1">
      <c r="A7916" s="5"/>
      <c r="B7916" s="5"/>
      <c r="C7916" s="5"/>
      <c r="D7916" s="5"/>
      <c r="G7916" s="6"/>
      <c r="J7916" s="6"/>
      <c r="K7916" s="6"/>
    </row>
    <row r="7917" spans="1:11" ht="15" customHeight="1">
      <c r="A7917" s="5"/>
      <c r="B7917" s="5"/>
      <c r="C7917" s="5"/>
      <c r="D7917" s="5"/>
      <c r="G7917" s="6"/>
      <c r="J7917" s="6"/>
      <c r="K7917" s="6"/>
    </row>
    <row r="7918" spans="1:11" ht="15" customHeight="1">
      <c r="A7918" s="5"/>
      <c r="B7918" s="5"/>
      <c r="C7918" s="5"/>
      <c r="D7918" s="5"/>
      <c r="G7918" s="6"/>
      <c r="J7918" s="6"/>
      <c r="K7918" s="6"/>
    </row>
    <row r="7919" spans="1:11" ht="15" customHeight="1">
      <c r="A7919" s="5"/>
      <c r="B7919" s="5"/>
      <c r="C7919" s="5"/>
      <c r="D7919" s="5"/>
      <c r="G7919" s="6"/>
      <c r="J7919" s="6"/>
      <c r="K7919" s="6"/>
    </row>
    <row r="7920" spans="1:11" ht="15" customHeight="1">
      <c r="A7920" s="5"/>
      <c r="B7920" s="5"/>
      <c r="C7920" s="5"/>
      <c r="D7920" s="5"/>
      <c r="G7920" s="6"/>
      <c r="J7920" s="6"/>
      <c r="K7920" s="6"/>
    </row>
    <row r="7921" spans="1:11" ht="15" customHeight="1">
      <c r="A7921" s="5"/>
      <c r="B7921" s="5"/>
      <c r="C7921" s="5"/>
      <c r="D7921" s="5"/>
      <c r="G7921" s="6"/>
      <c r="J7921" s="6"/>
      <c r="K7921" s="6"/>
    </row>
    <row r="7922" spans="1:11" ht="15" customHeight="1">
      <c r="A7922" s="5"/>
      <c r="B7922" s="5"/>
      <c r="C7922" s="5"/>
      <c r="D7922" s="5"/>
      <c r="G7922" s="6"/>
      <c r="J7922" s="6"/>
      <c r="K7922" s="6"/>
    </row>
    <row r="7923" spans="1:11" ht="15" customHeight="1">
      <c r="A7923" s="5"/>
      <c r="B7923" s="5"/>
      <c r="C7923" s="5"/>
      <c r="D7923" s="5"/>
      <c r="G7923" s="6"/>
      <c r="J7923" s="6"/>
      <c r="K7923" s="6"/>
    </row>
    <row r="7924" spans="1:11" ht="15" customHeight="1">
      <c r="A7924" s="5"/>
      <c r="B7924" s="5"/>
      <c r="C7924" s="5"/>
      <c r="D7924" s="5"/>
      <c r="G7924" s="6"/>
      <c r="J7924" s="6"/>
      <c r="K7924" s="6"/>
    </row>
    <row r="7925" spans="1:11" ht="15" customHeight="1">
      <c r="A7925" s="5"/>
      <c r="B7925" s="5"/>
      <c r="C7925" s="5"/>
      <c r="D7925" s="5"/>
      <c r="G7925" s="6"/>
      <c r="J7925" s="6"/>
      <c r="K7925" s="6"/>
    </row>
    <row r="7926" spans="1:11" ht="15" customHeight="1">
      <c r="A7926" s="5"/>
      <c r="B7926" s="5"/>
      <c r="C7926" s="5"/>
      <c r="D7926" s="5"/>
      <c r="G7926" s="6"/>
      <c r="J7926" s="6"/>
      <c r="K7926" s="6"/>
    </row>
    <row r="7927" spans="1:11" ht="15" customHeight="1">
      <c r="A7927" s="5"/>
      <c r="B7927" s="5"/>
      <c r="C7927" s="5"/>
      <c r="D7927" s="5"/>
      <c r="G7927" s="6"/>
      <c r="J7927" s="6"/>
      <c r="K7927" s="6"/>
    </row>
    <row r="7928" spans="1:11" ht="15" customHeight="1">
      <c r="A7928" s="5"/>
      <c r="B7928" s="5"/>
      <c r="C7928" s="5"/>
      <c r="D7928" s="5"/>
      <c r="G7928" s="6"/>
      <c r="J7928" s="6"/>
      <c r="K7928" s="6"/>
    </row>
    <row r="7929" spans="1:11" ht="15" customHeight="1">
      <c r="A7929" s="5"/>
      <c r="B7929" s="5"/>
      <c r="C7929" s="5"/>
      <c r="D7929" s="5"/>
      <c r="G7929" s="6"/>
      <c r="J7929" s="6"/>
      <c r="K7929" s="6"/>
    </row>
    <row r="7930" spans="1:11" ht="15" customHeight="1">
      <c r="A7930" s="5"/>
      <c r="B7930" s="5"/>
      <c r="C7930" s="5"/>
      <c r="D7930" s="5"/>
      <c r="G7930" s="6"/>
      <c r="J7930" s="6"/>
      <c r="K7930" s="6"/>
    </row>
    <row r="7931" spans="1:11" ht="15" customHeight="1">
      <c r="A7931" s="5"/>
      <c r="B7931" s="5"/>
      <c r="C7931" s="5"/>
      <c r="D7931" s="5"/>
      <c r="E7931" s="7"/>
      <c r="F7931" s="6"/>
      <c r="G7931" s="6"/>
      <c r="I7931" s="6"/>
      <c r="J7931" s="6"/>
      <c r="K7931" s="6"/>
    </row>
    <row r="7932" spans="1:11" ht="15" customHeight="1">
      <c r="A7932" s="5"/>
      <c r="B7932" s="5"/>
      <c r="C7932" s="5"/>
      <c r="D7932" s="5"/>
      <c r="G7932" s="6"/>
      <c r="J7932" s="6"/>
      <c r="K7932" s="6"/>
    </row>
    <row r="7933" spans="1:11" ht="15" customHeight="1">
      <c r="A7933" s="5"/>
      <c r="B7933" s="5"/>
      <c r="C7933" s="5"/>
      <c r="D7933" s="5"/>
      <c r="G7933" s="6"/>
      <c r="J7933" s="6"/>
      <c r="K7933" s="6"/>
    </row>
    <row r="7934" spans="1:11" ht="15" customHeight="1">
      <c r="A7934" s="5"/>
      <c r="B7934" s="5"/>
      <c r="C7934" s="5"/>
      <c r="D7934" s="5"/>
      <c r="G7934" s="6"/>
      <c r="J7934" s="6"/>
      <c r="K7934" s="6"/>
    </row>
    <row r="7935" spans="1:11" ht="15" customHeight="1">
      <c r="A7935" s="5"/>
      <c r="B7935" s="5"/>
      <c r="C7935" s="5"/>
      <c r="D7935" s="5"/>
      <c r="G7935" s="6"/>
      <c r="J7935" s="6"/>
      <c r="K7935" s="6"/>
    </row>
    <row r="7936" spans="1:11" ht="15" customHeight="1">
      <c r="A7936" s="5"/>
      <c r="B7936" s="5"/>
      <c r="C7936" s="5"/>
      <c r="D7936" s="5"/>
      <c r="G7936" s="6"/>
      <c r="J7936" s="6"/>
      <c r="K7936" s="6"/>
    </row>
    <row r="7937" spans="1:11" ht="15" customHeight="1">
      <c r="A7937" s="5"/>
      <c r="B7937" s="5"/>
      <c r="C7937" s="5"/>
      <c r="D7937" s="5"/>
      <c r="G7937" s="6"/>
      <c r="J7937" s="6"/>
      <c r="K7937" s="6"/>
    </row>
    <row r="7938" spans="1:11" ht="15" customHeight="1">
      <c r="A7938" s="5"/>
      <c r="B7938" s="5"/>
      <c r="C7938" s="5"/>
      <c r="D7938" s="5"/>
      <c r="G7938" s="6"/>
      <c r="J7938" s="6"/>
      <c r="K7938" s="6"/>
    </row>
    <row r="7939" spans="1:11" ht="15" customHeight="1">
      <c r="A7939" s="5"/>
      <c r="B7939" s="5"/>
      <c r="C7939" s="5"/>
      <c r="D7939" s="5"/>
      <c r="G7939" s="6"/>
      <c r="J7939" s="6"/>
      <c r="K7939" s="6"/>
    </row>
    <row r="7940" spans="1:11" ht="15" customHeight="1">
      <c r="A7940" s="5"/>
      <c r="B7940" s="5"/>
      <c r="C7940" s="5"/>
      <c r="D7940" s="5"/>
      <c r="G7940" s="6"/>
      <c r="J7940" s="6"/>
      <c r="K7940" s="6"/>
    </row>
    <row r="7941" spans="1:11" ht="15" customHeight="1">
      <c r="A7941" s="5"/>
      <c r="B7941" s="5"/>
      <c r="C7941" s="5"/>
      <c r="D7941" s="5"/>
      <c r="E7941" s="7"/>
      <c r="F7941" s="6"/>
      <c r="G7941" s="6"/>
      <c r="I7941" s="6"/>
      <c r="J7941" s="6"/>
      <c r="K7941" s="6"/>
    </row>
    <row r="7942" spans="1:11" ht="15" customHeight="1">
      <c r="A7942" s="5"/>
      <c r="B7942" s="5"/>
      <c r="C7942" s="5"/>
      <c r="D7942" s="5"/>
      <c r="G7942" s="6"/>
      <c r="J7942" s="6"/>
      <c r="K7942" s="6"/>
    </row>
    <row r="7943" spans="1:11" ht="15" customHeight="1">
      <c r="A7943" s="5"/>
      <c r="B7943" s="5"/>
      <c r="C7943" s="5"/>
      <c r="D7943" s="5"/>
      <c r="G7943" s="6"/>
      <c r="J7943" s="6"/>
      <c r="K7943" s="6"/>
    </row>
    <row r="7944" spans="1:11" ht="15" customHeight="1">
      <c r="A7944" s="5"/>
      <c r="B7944" s="5"/>
      <c r="C7944" s="5"/>
      <c r="D7944" s="5"/>
      <c r="G7944" s="6"/>
      <c r="J7944" s="6"/>
      <c r="K7944" s="6"/>
    </row>
    <row r="7945" spans="1:11" ht="15" customHeight="1">
      <c r="A7945" s="5"/>
      <c r="B7945" s="5"/>
      <c r="C7945" s="5"/>
      <c r="D7945" s="5"/>
      <c r="G7945" s="6"/>
      <c r="J7945" s="6"/>
      <c r="K7945" s="6"/>
    </row>
    <row r="7946" spans="1:11" ht="15" customHeight="1">
      <c r="A7946" s="5"/>
      <c r="B7946" s="5"/>
      <c r="C7946" s="5"/>
      <c r="D7946" s="5"/>
      <c r="G7946" s="6"/>
      <c r="J7946" s="6"/>
      <c r="K7946" s="6"/>
    </row>
    <row r="7947" spans="1:11" ht="15" customHeight="1">
      <c r="A7947" s="5"/>
      <c r="B7947" s="5"/>
      <c r="C7947" s="5"/>
      <c r="D7947" s="5"/>
      <c r="G7947" s="6"/>
      <c r="J7947" s="6"/>
      <c r="K7947" s="6"/>
    </row>
    <row r="7948" spans="1:11" ht="15" customHeight="1">
      <c r="A7948" s="5"/>
      <c r="B7948" s="5"/>
      <c r="C7948" s="5"/>
      <c r="D7948" s="5"/>
      <c r="G7948" s="6"/>
      <c r="J7948" s="6"/>
      <c r="K7948" s="6"/>
    </row>
    <row r="7949" spans="1:11" ht="15" customHeight="1">
      <c r="A7949" s="5"/>
      <c r="B7949" s="5"/>
      <c r="C7949" s="5"/>
      <c r="D7949" s="5"/>
      <c r="G7949" s="6"/>
      <c r="J7949" s="6"/>
      <c r="K7949" s="6"/>
    </row>
    <row r="7950" spans="1:11" ht="15" customHeight="1">
      <c r="A7950" s="5"/>
      <c r="B7950" s="5"/>
      <c r="C7950" s="5"/>
      <c r="D7950" s="5"/>
      <c r="G7950" s="6"/>
      <c r="J7950" s="6"/>
      <c r="K7950" s="6"/>
    </row>
    <row r="7951" spans="1:11" ht="15" customHeight="1">
      <c r="A7951" s="5"/>
      <c r="B7951" s="5"/>
      <c r="C7951" s="5"/>
      <c r="D7951" s="5"/>
      <c r="E7951" s="7"/>
      <c r="F7951" s="6"/>
      <c r="G7951" s="6"/>
      <c r="I7951" s="6"/>
      <c r="J7951" s="6"/>
      <c r="K7951" s="6"/>
    </row>
    <row r="7952" spans="1:11" ht="15" customHeight="1">
      <c r="A7952" s="5"/>
      <c r="B7952" s="5"/>
      <c r="C7952" s="5"/>
      <c r="D7952" s="5"/>
      <c r="G7952" s="6"/>
      <c r="J7952" s="6"/>
      <c r="K7952" s="6"/>
    </row>
    <row r="7953" spans="1:11" ht="15" customHeight="1">
      <c r="A7953" s="5"/>
      <c r="B7953" s="5"/>
      <c r="C7953" s="5"/>
      <c r="D7953" s="5"/>
      <c r="G7953" s="6"/>
      <c r="J7953" s="6"/>
      <c r="K7953" s="6"/>
    </row>
    <row r="7954" spans="1:11" ht="15" customHeight="1">
      <c r="A7954" s="5"/>
      <c r="B7954" s="5"/>
      <c r="C7954" s="5"/>
      <c r="D7954" s="5"/>
      <c r="G7954" s="6"/>
      <c r="J7954" s="6"/>
      <c r="K7954" s="6"/>
    </row>
    <row r="7955" spans="1:11" ht="15" customHeight="1">
      <c r="A7955" s="5"/>
      <c r="B7955" s="5"/>
      <c r="C7955" s="5"/>
      <c r="D7955" s="5"/>
      <c r="G7955" s="6"/>
      <c r="J7955" s="6"/>
      <c r="K7955" s="6"/>
    </row>
    <row r="7956" spans="1:11" ht="15" customHeight="1">
      <c r="A7956" s="5"/>
      <c r="B7956" s="5"/>
      <c r="C7956" s="5"/>
      <c r="D7956" s="5"/>
      <c r="G7956" s="6"/>
      <c r="J7956" s="6"/>
      <c r="K7956" s="6"/>
    </row>
    <row r="7957" spans="1:11" ht="15" customHeight="1">
      <c r="A7957" s="5"/>
      <c r="B7957" s="5"/>
      <c r="C7957" s="5"/>
      <c r="D7957" s="5"/>
      <c r="G7957" s="6"/>
      <c r="J7957" s="6"/>
      <c r="K7957" s="6"/>
    </row>
    <row r="7958" spans="1:11" ht="15" customHeight="1">
      <c r="A7958" s="5"/>
      <c r="B7958" s="5"/>
      <c r="C7958" s="5"/>
      <c r="D7958" s="5"/>
      <c r="G7958" s="6"/>
      <c r="J7958" s="6"/>
      <c r="K7958" s="6"/>
    </row>
    <row r="7959" spans="1:11" ht="15" customHeight="1">
      <c r="A7959" s="5"/>
      <c r="B7959" s="5"/>
      <c r="C7959" s="5"/>
      <c r="D7959" s="5"/>
      <c r="G7959" s="6"/>
      <c r="J7959" s="6"/>
      <c r="K7959" s="6"/>
    </row>
    <row r="7960" spans="1:11" ht="15" customHeight="1">
      <c r="A7960" s="5"/>
      <c r="B7960" s="5"/>
      <c r="C7960" s="5"/>
      <c r="D7960" s="5"/>
      <c r="G7960" s="6"/>
      <c r="J7960" s="6"/>
      <c r="K7960" s="6"/>
    </row>
    <row r="7961" spans="1:11" ht="15" customHeight="1">
      <c r="A7961" s="5"/>
      <c r="B7961" s="5"/>
      <c r="C7961" s="5"/>
      <c r="D7961" s="5"/>
      <c r="G7961" s="6"/>
      <c r="J7961" s="6"/>
      <c r="K7961" s="6"/>
    </row>
    <row r="7962" spans="1:11" ht="15" customHeight="1">
      <c r="A7962" s="5"/>
      <c r="B7962" s="5"/>
      <c r="C7962" s="5"/>
      <c r="D7962" s="5"/>
      <c r="G7962" s="6"/>
      <c r="J7962" s="6"/>
      <c r="K7962" s="6"/>
    </row>
    <row r="7963" spans="1:11" ht="15" customHeight="1">
      <c r="A7963" s="5"/>
      <c r="B7963" s="5"/>
      <c r="C7963" s="5"/>
      <c r="D7963" s="5"/>
      <c r="G7963" s="6"/>
      <c r="J7963" s="6"/>
      <c r="K7963" s="6"/>
    </row>
    <row r="7964" spans="1:11" ht="15" customHeight="1">
      <c r="A7964" s="5"/>
      <c r="B7964" s="5"/>
      <c r="C7964" s="5"/>
      <c r="D7964" s="5"/>
      <c r="G7964" s="6"/>
      <c r="J7964" s="6"/>
      <c r="K7964" s="6"/>
    </row>
    <row r="7965" spans="1:11" ht="15" customHeight="1">
      <c r="A7965" s="5"/>
      <c r="B7965" s="5"/>
      <c r="C7965" s="5"/>
      <c r="D7965" s="5"/>
      <c r="G7965" s="6"/>
      <c r="J7965" s="6"/>
      <c r="K7965" s="6"/>
    </row>
    <row r="7966" spans="1:11" ht="15" customHeight="1">
      <c r="A7966" s="5"/>
      <c r="B7966" s="5"/>
      <c r="C7966" s="5"/>
      <c r="D7966" s="5"/>
      <c r="G7966" s="6"/>
      <c r="J7966" s="6"/>
      <c r="K7966" s="6"/>
    </row>
    <row r="7967" spans="1:11" ht="15" customHeight="1">
      <c r="A7967" s="5"/>
      <c r="B7967" s="5"/>
      <c r="C7967" s="5"/>
      <c r="D7967" s="5"/>
      <c r="E7967" s="7"/>
      <c r="F7967" s="6"/>
      <c r="G7967" s="6"/>
      <c r="I7967" s="6"/>
      <c r="J7967" s="6"/>
      <c r="K7967" s="6"/>
    </row>
    <row r="7968" spans="1:11" ht="15" customHeight="1">
      <c r="A7968" s="5"/>
      <c r="B7968" s="5"/>
      <c r="C7968" s="5"/>
      <c r="D7968" s="5"/>
      <c r="G7968" s="6"/>
      <c r="J7968" s="6"/>
      <c r="K7968" s="6"/>
    </row>
    <row r="7969" spans="1:11" ht="15" customHeight="1">
      <c r="A7969" s="5"/>
      <c r="B7969" s="5"/>
      <c r="C7969" s="5"/>
      <c r="D7969" s="5"/>
      <c r="G7969" s="6"/>
      <c r="J7969" s="6"/>
      <c r="K7969" s="6"/>
    </row>
    <row r="7970" spans="1:11" ht="15" customHeight="1">
      <c r="A7970" s="5"/>
      <c r="B7970" s="5"/>
      <c r="C7970" s="5"/>
      <c r="D7970" s="5"/>
      <c r="G7970" s="6"/>
      <c r="J7970" s="6"/>
      <c r="K7970" s="6"/>
    </row>
    <row r="7971" spans="1:11" ht="15" customHeight="1">
      <c r="A7971" s="5"/>
      <c r="B7971" s="5"/>
      <c r="C7971" s="5"/>
      <c r="D7971" s="5"/>
      <c r="G7971" s="6"/>
      <c r="J7971" s="6"/>
      <c r="K7971" s="6"/>
    </row>
    <row r="7972" spans="1:11" ht="15" customHeight="1">
      <c r="A7972" s="5"/>
      <c r="B7972" s="5"/>
      <c r="C7972" s="5"/>
      <c r="D7972" s="5"/>
      <c r="G7972" s="6"/>
      <c r="J7972" s="6"/>
      <c r="K7972" s="6"/>
    </row>
    <row r="7973" spans="1:11" ht="15" customHeight="1">
      <c r="A7973" s="5"/>
      <c r="B7973" s="5"/>
      <c r="C7973" s="5"/>
      <c r="D7973" s="5"/>
      <c r="G7973" s="6"/>
      <c r="J7973" s="6"/>
      <c r="K7973" s="6"/>
    </row>
    <row r="7974" spans="1:11" ht="15" customHeight="1">
      <c r="A7974" s="5"/>
      <c r="B7974" s="5"/>
      <c r="C7974" s="5"/>
      <c r="D7974" s="5"/>
      <c r="E7974" s="7"/>
      <c r="F7974" s="6"/>
      <c r="G7974" s="6"/>
      <c r="I7974" s="6"/>
      <c r="J7974" s="6"/>
      <c r="K7974" s="6"/>
    </row>
    <row r="7975" spans="1:11" ht="15" customHeight="1">
      <c r="A7975" s="5"/>
      <c r="B7975" s="5"/>
      <c r="C7975" s="5"/>
      <c r="D7975" s="5"/>
      <c r="G7975" s="6"/>
      <c r="J7975" s="6"/>
      <c r="K7975" s="6"/>
    </row>
    <row r="7976" spans="1:11" ht="15" customHeight="1">
      <c r="A7976" s="5"/>
      <c r="B7976" s="5"/>
      <c r="C7976" s="5"/>
      <c r="D7976" s="5"/>
      <c r="G7976" s="6"/>
      <c r="J7976" s="6"/>
      <c r="K7976" s="6"/>
    </row>
    <row r="7977" spans="1:11" ht="15" customHeight="1">
      <c r="A7977" s="5"/>
      <c r="B7977" s="5"/>
      <c r="C7977" s="5"/>
      <c r="D7977" s="5"/>
      <c r="G7977" s="6"/>
      <c r="J7977" s="6"/>
      <c r="K7977" s="6"/>
    </row>
    <row r="7978" spans="1:11" ht="15" customHeight="1">
      <c r="A7978" s="5"/>
      <c r="B7978" s="5"/>
      <c r="C7978" s="5"/>
      <c r="D7978" s="5"/>
      <c r="G7978" s="6"/>
      <c r="J7978" s="6"/>
      <c r="K7978" s="6"/>
    </row>
    <row r="7979" spans="1:11" ht="15" customHeight="1">
      <c r="A7979" s="5"/>
      <c r="B7979" s="5"/>
      <c r="C7979" s="5"/>
      <c r="D7979" s="5"/>
      <c r="G7979" s="6"/>
      <c r="J7979" s="6"/>
      <c r="K7979" s="6"/>
    </row>
    <row r="7980" spans="1:11" ht="15" customHeight="1">
      <c r="A7980" s="5"/>
      <c r="B7980" s="5"/>
      <c r="C7980" s="5"/>
      <c r="D7980" s="5"/>
      <c r="G7980" s="6"/>
      <c r="J7980" s="6"/>
      <c r="K7980" s="6"/>
    </row>
    <row r="7981" spans="1:11" ht="15" customHeight="1">
      <c r="A7981" s="5"/>
      <c r="B7981" s="5"/>
      <c r="C7981" s="5"/>
      <c r="D7981" s="5"/>
      <c r="E7981" s="7"/>
      <c r="F7981" s="6"/>
      <c r="G7981" s="6"/>
      <c r="I7981" s="6"/>
      <c r="J7981" s="6"/>
      <c r="K7981" s="6"/>
    </row>
    <row r="7982" spans="1:11" ht="15" customHeight="1">
      <c r="A7982" s="5"/>
      <c r="B7982" s="5"/>
      <c r="C7982" s="5"/>
      <c r="D7982" s="5"/>
      <c r="G7982" s="6"/>
      <c r="J7982" s="6"/>
      <c r="K7982" s="6"/>
    </row>
    <row r="7983" spans="1:11" ht="15" customHeight="1">
      <c r="A7983" s="5"/>
      <c r="B7983" s="5"/>
      <c r="C7983" s="5"/>
      <c r="D7983" s="5"/>
      <c r="G7983" s="6"/>
      <c r="J7983" s="6"/>
      <c r="K7983" s="6"/>
    </row>
    <row r="7984" spans="1:11" ht="15" customHeight="1">
      <c r="A7984" s="5"/>
      <c r="B7984" s="5"/>
      <c r="C7984" s="5"/>
      <c r="D7984" s="5"/>
      <c r="G7984" s="6"/>
      <c r="J7984" s="6"/>
      <c r="K7984" s="6"/>
    </row>
    <row r="7985" spans="1:11" ht="15" customHeight="1">
      <c r="A7985" s="5"/>
      <c r="B7985" s="5"/>
      <c r="C7985" s="5"/>
      <c r="D7985" s="5"/>
      <c r="G7985" s="6"/>
      <c r="J7985" s="6"/>
      <c r="K7985" s="6"/>
    </row>
    <row r="7986" spans="1:11" ht="15" customHeight="1">
      <c r="A7986" s="5"/>
      <c r="B7986" s="5"/>
      <c r="C7986" s="5"/>
      <c r="D7986" s="5"/>
      <c r="G7986" s="6"/>
      <c r="J7986" s="6"/>
      <c r="K7986" s="6"/>
    </row>
    <row r="7987" spans="1:11" ht="15" customHeight="1">
      <c r="A7987" s="5"/>
      <c r="B7987" s="5"/>
      <c r="C7987" s="5"/>
      <c r="D7987" s="5"/>
      <c r="G7987" s="6"/>
      <c r="J7987" s="6"/>
      <c r="K7987" s="6"/>
    </row>
    <row r="7988" spans="1:11" ht="15" customHeight="1">
      <c r="A7988" s="5"/>
      <c r="B7988" s="5"/>
      <c r="C7988" s="5"/>
      <c r="D7988" s="5"/>
      <c r="G7988" s="6"/>
      <c r="J7988" s="6"/>
      <c r="K7988" s="6"/>
    </row>
    <row r="7989" spans="1:11" ht="15" customHeight="1">
      <c r="A7989" s="5"/>
      <c r="B7989" s="5"/>
      <c r="C7989" s="5"/>
      <c r="D7989" s="5"/>
      <c r="G7989" s="6"/>
      <c r="J7989" s="6"/>
      <c r="K7989" s="6"/>
    </row>
    <row r="7990" spans="1:11" ht="15" customHeight="1">
      <c r="A7990" s="5"/>
      <c r="B7990" s="5"/>
      <c r="C7990" s="5"/>
      <c r="D7990" s="5"/>
      <c r="G7990" s="6"/>
      <c r="J7990" s="6"/>
      <c r="K7990" s="6"/>
    </row>
    <row r="7991" spans="1:11" ht="15" customHeight="1">
      <c r="A7991" s="5"/>
      <c r="B7991" s="5"/>
      <c r="C7991" s="5"/>
      <c r="D7991" s="5"/>
      <c r="E7991" s="7"/>
      <c r="F7991" s="6"/>
      <c r="G7991" s="6"/>
      <c r="I7991" s="6"/>
      <c r="J7991" s="6"/>
      <c r="K7991" s="6"/>
    </row>
    <row r="7992" spans="1:11" ht="15" customHeight="1">
      <c r="A7992" s="5"/>
      <c r="B7992" s="5"/>
      <c r="C7992" s="5"/>
      <c r="D7992" s="5"/>
      <c r="G7992" s="6"/>
      <c r="J7992" s="6"/>
      <c r="K7992" s="6"/>
    </row>
    <row r="7993" spans="1:11" ht="15" customHeight="1">
      <c r="A7993" s="5"/>
      <c r="B7993" s="5"/>
      <c r="C7993" s="5"/>
      <c r="D7993" s="5"/>
      <c r="G7993" s="6"/>
      <c r="J7993" s="6"/>
      <c r="K7993" s="6"/>
    </row>
    <row r="7994" spans="1:11" ht="15" customHeight="1">
      <c r="A7994" s="5"/>
      <c r="B7994" s="5"/>
      <c r="C7994" s="5"/>
      <c r="D7994" s="5"/>
      <c r="G7994" s="6"/>
      <c r="J7994" s="6"/>
      <c r="K7994" s="6"/>
    </row>
    <row r="7995" spans="1:11" ht="15" customHeight="1">
      <c r="A7995" s="5"/>
      <c r="B7995" s="5"/>
      <c r="C7995" s="5"/>
      <c r="D7995" s="5"/>
      <c r="G7995" s="6"/>
      <c r="J7995" s="6"/>
      <c r="K7995" s="6"/>
    </row>
    <row r="7996" spans="1:11" ht="15" customHeight="1">
      <c r="A7996" s="5"/>
      <c r="B7996" s="5"/>
      <c r="C7996" s="5"/>
      <c r="D7996" s="5"/>
      <c r="G7996" s="6"/>
      <c r="J7996" s="6"/>
      <c r="K7996" s="6"/>
    </row>
    <row r="7997" spans="1:11" ht="15" customHeight="1">
      <c r="A7997" s="5"/>
      <c r="B7997" s="5"/>
      <c r="C7997" s="5"/>
      <c r="D7997" s="5"/>
      <c r="G7997" s="6"/>
      <c r="J7997" s="6"/>
      <c r="K7997" s="6"/>
    </row>
    <row r="7998" spans="1:11" ht="15" customHeight="1">
      <c r="A7998" s="5"/>
      <c r="B7998" s="5"/>
      <c r="C7998" s="5"/>
      <c r="D7998" s="5"/>
      <c r="E7998" s="7"/>
      <c r="F7998" s="6"/>
      <c r="G7998" s="6"/>
      <c r="I7998" s="6"/>
      <c r="J7998" s="6"/>
      <c r="K7998" s="6"/>
    </row>
    <row r="7999" spans="1:11" ht="15" customHeight="1">
      <c r="A7999" s="5"/>
      <c r="B7999" s="5"/>
      <c r="C7999" s="5"/>
      <c r="D7999" s="5"/>
      <c r="G7999" s="6"/>
      <c r="J7999" s="6"/>
      <c r="K7999" s="6"/>
    </row>
    <row r="8000" spans="1:11" ht="15" customHeight="1">
      <c r="A8000" s="5"/>
      <c r="B8000" s="5"/>
      <c r="C8000" s="5"/>
      <c r="D8000" s="5"/>
      <c r="G8000" s="6"/>
      <c r="J8000" s="6"/>
      <c r="K8000" s="6"/>
    </row>
    <row r="8001" spans="1:11" ht="15" customHeight="1">
      <c r="A8001" s="5"/>
      <c r="B8001" s="5"/>
      <c r="C8001" s="5"/>
      <c r="D8001" s="5"/>
      <c r="G8001" s="6"/>
      <c r="J8001" s="6"/>
      <c r="K8001" s="6"/>
    </row>
    <row r="8002" spans="1:11" ht="15" customHeight="1">
      <c r="A8002" s="5"/>
      <c r="B8002" s="5"/>
      <c r="C8002" s="5"/>
      <c r="D8002" s="5"/>
      <c r="G8002" s="6"/>
      <c r="J8002" s="6"/>
      <c r="K8002" s="6"/>
    </row>
    <row r="8003" spans="1:11" ht="15" customHeight="1">
      <c r="A8003" s="5"/>
      <c r="B8003" s="5"/>
      <c r="C8003" s="5"/>
      <c r="D8003" s="5"/>
      <c r="G8003" s="6"/>
      <c r="J8003" s="6"/>
      <c r="K8003" s="6"/>
    </row>
    <row r="8004" spans="1:11" ht="15" customHeight="1">
      <c r="A8004" s="5"/>
      <c r="B8004" s="5"/>
      <c r="C8004" s="5"/>
      <c r="D8004" s="5"/>
      <c r="G8004" s="6"/>
      <c r="J8004" s="6"/>
      <c r="K8004" s="6"/>
    </row>
    <row r="8005" spans="1:11" ht="15" customHeight="1">
      <c r="A8005" s="5"/>
      <c r="B8005" s="5"/>
      <c r="C8005" s="5"/>
      <c r="D8005" s="5"/>
      <c r="E8005" s="7"/>
      <c r="F8005" s="6"/>
      <c r="G8005" s="6"/>
      <c r="I8005" s="6"/>
      <c r="J8005" s="6"/>
      <c r="K8005" s="6"/>
    </row>
    <row r="8006" spans="1:11" ht="15" customHeight="1">
      <c r="A8006" s="5"/>
      <c r="B8006" s="5"/>
      <c r="C8006" s="5"/>
      <c r="D8006" s="5"/>
      <c r="G8006" s="6"/>
      <c r="J8006" s="6"/>
      <c r="K8006" s="6"/>
    </row>
    <row r="8007" spans="1:11" ht="15" customHeight="1">
      <c r="A8007" s="5"/>
      <c r="B8007" s="5"/>
      <c r="C8007" s="5"/>
      <c r="D8007" s="5"/>
      <c r="G8007" s="6"/>
      <c r="J8007" s="6"/>
      <c r="K8007" s="6"/>
    </row>
    <row r="8008" spans="1:11" ht="15" customHeight="1">
      <c r="A8008" s="5"/>
      <c r="B8008" s="5"/>
      <c r="C8008" s="5"/>
      <c r="D8008" s="5"/>
      <c r="G8008" s="6"/>
      <c r="J8008" s="6"/>
      <c r="K8008" s="6"/>
    </row>
    <row r="8009" spans="1:11" ht="15" customHeight="1">
      <c r="A8009" s="5"/>
      <c r="B8009" s="5"/>
      <c r="C8009" s="5"/>
      <c r="D8009" s="5"/>
      <c r="G8009" s="6"/>
      <c r="J8009" s="6"/>
      <c r="K8009" s="6"/>
    </row>
    <row r="8010" spans="1:11" ht="15" customHeight="1">
      <c r="A8010" s="5"/>
      <c r="B8010" s="5"/>
      <c r="C8010" s="5"/>
      <c r="D8010" s="5"/>
      <c r="G8010" s="6"/>
      <c r="J8010" s="6"/>
      <c r="K8010" s="6"/>
    </row>
    <row r="8011" spans="1:11" ht="15" customHeight="1">
      <c r="A8011" s="5"/>
      <c r="B8011" s="5"/>
      <c r="C8011" s="5"/>
      <c r="D8011" s="5"/>
      <c r="G8011" s="6"/>
      <c r="J8011" s="6"/>
      <c r="K8011" s="6"/>
    </row>
    <row r="8012" spans="1:11" ht="15" customHeight="1">
      <c r="A8012" s="5"/>
      <c r="B8012" s="5"/>
      <c r="C8012" s="5"/>
      <c r="D8012" s="5"/>
      <c r="G8012" s="6"/>
      <c r="J8012" s="6"/>
      <c r="K8012" s="6"/>
    </row>
    <row r="8013" spans="1:11" ht="15" customHeight="1">
      <c r="A8013" s="5"/>
      <c r="B8013" s="5"/>
      <c r="C8013" s="5"/>
      <c r="D8013" s="5"/>
      <c r="G8013" s="6"/>
      <c r="J8013" s="6"/>
      <c r="K8013" s="6"/>
    </row>
    <row r="8014" spans="1:11" ht="15" customHeight="1">
      <c r="A8014" s="5"/>
      <c r="B8014" s="5"/>
      <c r="C8014" s="5"/>
      <c r="D8014" s="5"/>
      <c r="G8014" s="6"/>
      <c r="J8014" s="6"/>
      <c r="K8014" s="6"/>
    </row>
    <row r="8015" spans="1:11" ht="15" customHeight="1">
      <c r="A8015" s="5"/>
      <c r="B8015" s="5"/>
      <c r="C8015" s="5"/>
      <c r="D8015" s="5"/>
      <c r="E8015" s="7"/>
      <c r="F8015" s="6"/>
      <c r="G8015" s="6"/>
      <c r="I8015" s="6"/>
      <c r="J8015" s="6"/>
      <c r="K8015" s="6"/>
    </row>
    <row r="8016" spans="1:11" ht="15" customHeight="1">
      <c r="A8016" s="5"/>
      <c r="B8016" s="5"/>
      <c r="C8016" s="5"/>
      <c r="D8016" s="5"/>
      <c r="G8016" s="6"/>
      <c r="J8016" s="6"/>
      <c r="K8016" s="6"/>
    </row>
    <row r="8017" spans="1:11" ht="15" customHeight="1">
      <c r="A8017" s="5"/>
      <c r="B8017" s="5"/>
      <c r="C8017" s="5"/>
      <c r="D8017" s="5"/>
      <c r="G8017" s="6"/>
      <c r="J8017" s="6"/>
      <c r="K8017" s="6"/>
    </row>
    <row r="8018" spans="1:11" ht="15" customHeight="1">
      <c r="A8018" s="5"/>
      <c r="B8018" s="5"/>
      <c r="C8018" s="5"/>
      <c r="D8018" s="5"/>
      <c r="G8018" s="6"/>
      <c r="J8018" s="6"/>
      <c r="K8018" s="6"/>
    </row>
    <row r="8019" spans="1:11" ht="15" customHeight="1">
      <c r="A8019" s="5"/>
      <c r="B8019" s="5"/>
      <c r="C8019" s="5"/>
      <c r="D8019" s="5"/>
      <c r="G8019" s="6"/>
      <c r="J8019" s="6"/>
      <c r="K8019" s="6"/>
    </row>
    <row r="8020" spans="1:11" ht="15" customHeight="1">
      <c r="A8020" s="5"/>
      <c r="B8020" s="5"/>
      <c r="C8020" s="5"/>
      <c r="D8020" s="5"/>
      <c r="G8020" s="6"/>
      <c r="J8020" s="6"/>
      <c r="K8020" s="6"/>
    </row>
    <row r="8021" spans="1:11" ht="15" customHeight="1">
      <c r="A8021" s="5"/>
      <c r="B8021" s="5"/>
      <c r="C8021" s="5"/>
      <c r="D8021" s="5"/>
      <c r="G8021" s="6"/>
      <c r="J8021" s="6"/>
      <c r="K8021" s="6"/>
    </row>
    <row r="8022" spans="1:11" ht="15" customHeight="1">
      <c r="A8022" s="5"/>
      <c r="B8022" s="5"/>
      <c r="C8022" s="5"/>
      <c r="D8022" s="5"/>
      <c r="G8022" s="6"/>
      <c r="J8022" s="6"/>
      <c r="K8022" s="6"/>
    </row>
    <row r="8023" spans="1:11" ht="15" customHeight="1">
      <c r="A8023" s="5"/>
      <c r="B8023" s="5"/>
      <c r="C8023" s="5"/>
      <c r="D8023" s="5"/>
      <c r="G8023" s="6"/>
      <c r="J8023" s="6"/>
      <c r="K8023" s="6"/>
    </row>
    <row r="8024" spans="1:11" ht="15" customHeight="1">
      <c r="A8024" s="5"/>
      <c r="B8024" s="5"/>
      <c r="C8024" s="5"/>
      <c r="D8024" s="5"/>
      <c r="G8024" s="6"/>
      <c r="J8024" s="6"/>
      <c r="K8024" s="6"/>
    </row>
    <row r="8025" spans="1:11" ht="15" customHeight="1">
      <c r="A8025" s="5"/>
      <c r="B8025" s="5"/>
      <c r="C8025" s="5"/>
      <c r="D8025" s="5"/>
      <c r="G8025" s="6"/>
      <c r="J8025" s="6"/>
      <c r="K8025" s="6"/>
    </row>
    <row r="8026" spans="1:11" ht="15" customHeight="1">
      <c r="A8026" s="5"/>
      <c r="B8026" s="5"/>
      <c r="C8026" s="5"/>
      <c r="D8026" s="5"/>
      <c r="G8026" s="6"/>
      <c r="J8026" s="6"/>
      <c r="K8026" s="6"/>
    </row>
    <row r="8027" spans="1:11" ht="15" customHeight="1">
      <c r="A8027" s="5"/>
      <c r="B8027" s="5"/>
      <c r="C8027" s="5"/>
      <c r="D8027" s="5"/>
      <c r="G8027" s="6"/>
      <c r="J8027" s="6"/>
      <c r="K8027" s="6"/>
    </row>
    <row r="8028" spans="1:11" ht="15" customHeight="1">
      <c r="A8028" s="5"/>
      <c r="B8028" s="5"/>
      <c r="C8028" s="5"/>
      <c r="D8028" s="5"/>
      <c r="G8028" s="6"/>
      <c r="J8028" s="6"/>
      <c r="K8028" s="6"/>
    </row>
    <row r="8029" spans="1:11" ht="15" customHeight="1">
      <c r="A8029" s="5"/>
      <c r="B8029" s="5"/>
      <c r="C8029" s="5"/>
      <c r="D8029" s="5"/>
      <c r="G8029" s="6"/>
      <c r="J8029" s="6"/>
      <c r="K8029" s="6"/>
    </row>
    <row r="8030" spans="1:11" ht="15" customHeight="1">
      <c r="A8030" s="5"/>
      <c r="B8030" s="5"/>
      <c r="C8030" s="5"/>
      <c r="D8030" s="5"/>
      <c r="G8030" s="6"/>
      <c r="J8030" s="6"/>
      <c r="K8030" s="6"/>
    </row>
    <row r="8031" spans="1:11" ht="15" customHeight="1">
      <c r="A8031" s="5"/>
      <c r="B8031" s="5"/>
      <c r="C8031" s="5"/>
      <c r="D8031" s="5"/>
      <c r="E8031" s="7"/>
      <c r="F8031" s="6"/>
      <c r="G8031" s="6"/>
      <c r="I8031" s="6"/>
      <c r="J8031" s="6"/>
      <c r="K8031" s="6"/>
    </row>
    <row r="8032" spans="1:11" ht="15" customHeight="1">
      <c r="A8032" s="5"/>
      <c r="B8032" s="5"/>
      <c r="C8032" s="5"/>
      <c r="D8032" s="5"/>
      <c r="G8032" s="6"/>
      <c r="J8032" s="6"/>
      <c r="K8032" s="6"/>
    </row>
    <row r="8033" spans="1:11" ht="15" customHeight="1">
      <c r="A8033" s="5"/>
      <c r="B8033" s="5"/>
      <c r="C8033" s="5"/>
      <c r="D8033" s="5"/>
      <c r="G8033" s="6"/>
      <c r="J8033" s="6"/>
      <c r="K8033" s="6"/>
    </row>
    <row r="8034" spans="1:11" ht="15" customHeight="1">
      <c r="A8034" s="5"/>
      <c r="B8034" s="5"/>
      <c r="C8034" s="5"/>
      <c r="D8034" s="5"/>
      <c r="G8034" s="6"/>
      <c r="J8034" s="6"/>
      <c r="K8034" s="6"/>
    </row>
    <row r="8035" spans="1:11" ht="15" customHeight="1">
      <c r="A8035" s="5"/>
      <c r="B8035" s="5"/>
      <c r="C8035" s="5"/>
      <c r="D8035" s="5"/>
      <c r="G8035" s="6"/>
      <c r="J8035" s="6"/>
      <c r="K8035" s="6"/>
    </row>
    <row r="8036" spans="1:11" ht="15" customHeight="1">
      <c r="A8036" s="5"/>
      <c r="B8036" s="5"/>
      <c r="C8036" s="5"/>
      <c r="D8036" s="5"/>
      <c r="G8036" s="6"/>
      <c r="J8036" s="6"/>
      <c r="K8036" s="6"/>
    </row>
    <row r="8037" spans="1:11" ht="15" customHeight="1">
      <c r="A8037" s="5"/>
      <c r="B8037" s="5"/>
      <c r="C8037" s="5"/>
      <c r="D8037" s="5"/>
      <c r="G8037" s="6"/>
      <c r="J8037" s="6"/>
      <c r="K8037" s="6"/>
    </row>
    <row r="8038" spans="1:11" ht="15" customHeight="1">
      <c r="A8038" s="5"/>
      <c r="B8038" s="5"/>
      <c r="C8038" s="5"/>
      <c r="D8038" s="5"/>
      <c r="G8038" s="6"/>
      <c r="J8038" s="6"/>
      <c r="K8038" s="6"/>
    </row>
    <row r="8039" spans="1:11" ht="15" customHeight="1">
      <c r="A8039" s="5"/>
      <c r="B8039" s="5"/>
      <c r="C8039" s="5"/>
      <c r="D8039" s="5"/>
      <c r="G8039" s="6"/>
      <c r="J8039" s="6"/>
      <c r="K8039" s="6"/>
    </row>
    <row r="8040" spans="1:11" ht="15" customHeight="1">
      <c r="A8040" s="5"/>
      <c r="B8040" s="5"/>
      <c r="C8040" s="5"/>
      <c r="D8040" s="5"/>
      <c r="G8040" s="6"/>
      <c r="J8040" s="6"/>
      <c r="K8040" s="6"/>
    </row>
    <row r="8041" spans="1:11" ht="15" customHeight="1">
      <c r="A8041" s="5"/>
      <c r="B8041" s="5"/>
      <c r="C8041" s="5"/>
      <c r="D8041" s="5"/>
      <c r="G8041" s="6"/>
      <c r="J8041" s="6"/>
      <c r="K8041" s="6"/>
    </row>
    <row r="8042" spans="1:11" ht="15" customHeight="1">
      <c r="A8042" s="5"/>
      <c r="B8042" s="5"/>
      <c r="C8042" s="5"/>
      <c r="D8042" s="5"/>
      <c r="G8042" s="6"/>
      <c r="J8042" s="6"/>
      <c r="K8042" s="6"/>
    </row>
    <row r="8043" spans="1:11" ht="15" customHeight="1">
      <c r="A8043" s="5"/>
      <c r="B8043" s="5"/>
      <c r="C8043" s="5"/>
      <c r="D8043" s="5"/>
      <c r="G8043" s="6"/>
      <c r="J8043" s="6"/>
      <c r="K8043" s="6"/>
    </row>
    <row r="8044" spans="1:11" ht="15" customHeight="1">
      <c r="A8044" s="5"/>
      <c r="B8044" s="5"/>
      <c r="C8044" s="5"/>
      <c r="D8044" s="5"/>
      <c r="G8044" s="6"/>
      <c r="J8044" s="6"/>
      <c r="K8044" s="6"/>
    </row>
    <row r="8045" spans="1:11" ht="15" customHeight="1">
      <c r="A8045" s="5"/>
      <c r="B8045" s="5"/>
      <c r="C8045" s="5"/>
      <c r="D8045" s="5"/>
      <c r="G8045" s="6"/>
      <c r="J8045" s="6"/>
      <c r="K8045" s="6"/>
    </row>
    <row r="8046" spans="1:11" ht="15" customHeight="1">
      <c r="A8046" s="5"/>
      <c r="B8046" s="5"/>
      <c r="C8046" s="5"/>
      <c r="D8046" s="5"/>
      <c r="G8046" s="6"/>
      <c r="J8046" s="6"/>
      <c r="K8046" s="6"/>
    </row>
    <row r="8047" spans="1:11" ht="15" customHeight="1">
      <c r="A8047" s="5"/>
      <c r="B8047" s="5"/>
      <c r="C8047" s="5"/>
      <c r="D8047" s="5"/>
      <c r="E8047" s="7"/>
      <c r="F8047" s="6"/>
      <c r="G8047" s="6"/>
      <c r="I8047" s="6"/>
      <c r="J8047" s="6"/>
      <c r="K8047" s="6"/>
    </row>
    <row r="8048" spans="1:11" ht="15" customHeight="1">
      <c r="A8048" s="5"/>
      <c r="B8048" s="5"/>
      <c r="C8048" s="5"/>
      <c r="D8048" s="5"/>
      <c r="G8048" s="6"/>
      <c r="J8048" s="6"/>
      <c r="K8048" s="6"/>
    </row>
    <row r="8049" spans="1:11" ht="15" customHeight="1">
      <c r="A8049" s="5"/>
      <c r="B8049" s="5"/>
      <c r="C8049" s="5"/>
      <c r="D8049" s="5"/>
      <c r="G8049" s="6"/>
      <c r="J8049" s="6"/>
      <c r="K8049" s="6"/>
    </row>
    <row r="8050" spans="1:11" ht="15" customHeight="1">
      <c r="A8050" s="5"/>
      <c r="B8050" s="5"/>
      <c r="C8050" s="5"/>
      <c r="D8050" s="5"/>
      <c r="G8050" s="6"/>
      <c r="J8050" s="6"/>
      <c r="K8050" s="6"/>
    </row>
    <row r="8051" spans="1:11" ht="15" customHeight="1">
      <c r="A8051" s="5"/>
      <c r="B8051" s="5"/>
      <c r="C8051" s="5"/>
      <c r="D8051" s="5"/>
      <c r="G8051" s="6"/>
      <c r="J8051" s="6"/>
      <c r="K8051" s="6"/>
    </row>
    <row r="8052" spans="1:11" ht="15" customHeight="1">
      <c r="A8052" s="5"/>
      <c r="B8052" s="5"/>
      <c r="C8052" s="5"/>
      <c r="D8052" s="5"/>
      <c r="G8052" s="6"/>
      <c r="J8052" s="6"/>
      <c r="K8052" s="6"/>
    </row>
    <row r="8053" spans="1:11" ht="15" customHeight="1">
      <c r="A8053" s="5"/>
      <c r="B8053" s="5"/>
      <c r="C8053" s="5"/>
      <c r="D8053" s="5"/>
      <c r="G8053" s="6"/>
      <c r="J8053" s="6"/>
      <c r="K8053" s="6"/>
    </row>
    <row r="8054" spans="1:11" ht="15" customHeight="1">
      <c r="A8054" s="5"/>
      <c r="B8054" s="5"/>
      <c r="C8054" s="5"/>
      <c r="D8054" s="5"/>
      <c r="F8054" s="6"/>
      <c r="G8054" s="6"/>
      <c r="H8054" s="7"/>
      <c r="I8054" s="6"/>
      <c r="J8054" s="6"/>
      <c r="K8054" s="6"/>
    </row>
    <row r="8055" spans="1:11" ht="15" customHeight="1">
      <c r="A8055" s="5"/>
      <c r="B8055" s="5"/>
      <c r="C8055" s="5"/>
      <c r="D8055" s="5"/>
      <c r="G8055" s="6"/>
      <c r="J8055" s="6"/>
      <c r="K8055" s="6"/>
    </row>
    <row r="8056" spans="1:11" ht="15" customHeight="1">
      <c r="A8056" s="5"/>
      <c r="B8056" s="5"/>
      <c r="C8056" s="5"/>
      <c r="D8056" s="5"/>
      <c r="G8056" s="6"/>
      <c r="J8056" s="6"/>
      <c r="K8056" s="6"/>
    </row>
    <row r="8057" spans="1:11" ht="15" customHeight="1">
      <c r="A8057" s="5"/>
      <c r="B8057" s="5"/>
      <c r="C8057" s="5"/>
      <c r="D8057" s="5"/>
      <c r="G8057" s="6"/>
      <c r="J8057" s="6"/>
      <c r="K8057" s="6"/>
    </row>
    <row r="8058" spans="1:11" ht="15" customHeight="1">
      <c r="A8058" s="5"/>
      <c r="B8058" s="5"/>
      <c r="C8058" s="5"/>
      <c r="D8058" s="5"/>
      <c r="G8058" s="6"/>
      <c r="J8058" s="6"/>
      <c r="K8058" s="6"/>
    </row>
    <row r="8059" spans="1:11" ht="15" customHeight="1">
      <c r="A8059" s="5"/>
      <c r="B8059" s="5"/>
      <c r="C8059" s="5"/>
      <c r="D8059" s="5"/>
      <c r="G8059" s="6"/>
      <c r="J8059" s="6"/>
      <c r="K8059" s="6"/>
    </row>
    <row r="8060" spans="1:11" ht="15" customHeight="1">
      <c r="A8060" s="5"/>
      <c r="B8060" s="5"/>
      <c r="C8060" s="5"/>
      <c r="D8060" s="5"/>
      <c r="G8060" s="6"/>
      <c r="J8060" s="6"/>
      <c r="K8060" s="6"/>
    </row>
    <row r="8061" spans="1:11" ht="15" customHeight="1">
      <c r="A8061" s="5"/>
      <c r="B8061" s="5"/>
      <c r="C8061" s="5"/>
      <c r="D8061" s="5"/>
      <c r="G8061" s="6"/>
      <c r="J8061" s="6"/>
      <c r="K8061" s="6"/>
    </row>
    <row r="8062" spans="1:11" ht="15" customHeight="1">
      <c r="A8062" s="5"/>
      <c r="B8062" s="5"/>
      <c r="C8062" s="5"/>
      <c r="D8062" s="5"/>
      <c r="F8062" s="6"/>
      <c r="G8062" s="6"/>
      <c r="H8062" s="7"/>
      <c r="I8062" s="6"/>
      <c r="J8062" s="6"/>
      <c r="K8062" s="6"/>
    </row>
    <row r="8063" spans="1:11" ht="15" customHeight="1">
      <c r="A8063" s="5"/>
      <c r="B8063" s="5"/>
      <c r="C8063" s="5"/>
      <c r="D8063" s="5"/>
      <c r="G8063" s="6"/>
      <c r="J8063" s="6"/>
      <c r="K8063" s="6"/>
    </row>
    <row r="8064" spans="1:11" ht="15" customHeight="1">
      <c r="A8064" s="5"/>
      <c r="B8064" s="5"/>
      <c r="C8064" s="5"/>
      <c r="D8064" s="5"/>
      <c r="G8064" s="6"/>
      <c r="J8064" s="6"/>
      <c r="K8064" s="6"/>
    </row>
    <row r="8065" spans="1:11" ht="15" customHeight="1">
      <c r="A8065" s="5"/>
      <c r="B8065" s="5"/>
      <c r="C8065" s="5"/>
      <c r="D8065" s="5"/>
      <c r="G8065" s="6"/>
      <c r="J8065" s="6"/>
      <c r="K8065" s="6"/>
    </row>
    <row r="8066" spans="1:11" ht="15" customHeight="1">
      <c r="A8066" s="5"/>
      <c r="B8066" s="5"/>
      <c r="C8066" s="5"/>
      <c r="D8066" s="5"/>
      <c r="G8066" s="6"/>
      <c r="J8066" s="6"/>
      <c r="K8066" s="6"/>
    </row>
    <row r="8067" spans="1:11" ht="15" customHeight="1">
      <c r="A8067" s="5"/>
      <c r="B8067" s="5"/>
      <c r="C8067" s="5"/>
      <c r="D8067" s="5"/>
      <c r="G8067" s="6"/>
      <c r="J8067" s="6"/>
      <c r="K8067" s="6"/>
    </row>
    <row r="8068" spans="1:11" ht="15" customHeight="1">
      <c r="A8068" s="5"/>
      <c r="B8068" s="5"/>
      <c r="C8068" s="5"/>
      <c r="D8068" s="5"/>
      <c r="G8068" s="6"/>
      <c r="J8068" s="6"/>
      <c r="K8068" s="6"/>
    </row>
    <row r="8069" spans="1:11" ht="15" customHeight="1">
      <c r="A8069" s="5"/>
      <c r="B8069" s="5"/>
      <c r="C8069" s="5"/>
      <c r="D8069" s="5"/>
      <c r="G8069" s="6"/>
      <c r="J8069" s="6"/>
      <c r="K8069" s="6"/>
    </row>
    <row r="8070" spans="1:11" ht="15" customHeight="1">
      <c r="A8070" s="5"/>
      <c r="B8070" s="5"/>
      <c r="C8070" s="5"/>
      <c r="D8070" s="5"/>
      <c r="G8070" s="6"/>
      <c r="J8070" s="6"/>
      <c r="K8070" s="6"/>
    </row>
    <row r="8071" spans="1:11" ht="15" customHeight="1">
      <c r="A8071" s="5"/>
      <c r="B8071" s="5"/>
      <c r="C8071" s="5"/>
      <c r="D8071" s="5"/>
      <c r="G8071" s="6"/>
      <c r="J8071" s="6"/>
      <c r="K8071" s="6"/>
    </row>
    <row r="8072" spans="1:11" ht="15" customHeight="1">
      <c r="A8072" s="5"/>
      <c r="B8072" s="5"/>
      <c r="C8072" s="5"/>
      <c r="D8072" s="5"/>
      <c r="G8072" s="6"/>
      <c r="J8072" s="6"/>
      <c r="K8072" s="6"/>
    </row>
    <row r="8073" spans="1:11" ht="15" customHeight="1">
      <c r="A8073" s="5"/>
      <c r="B8073" s="5"/>
      <c r="C8073" s="5"/>
      <c r="D8073" s="5"/>
      <c r="G8073" s="6"/>
      <c r="J8073" s="6"/>
      <c r="K8073" s="6"/>
    </row>
    <row r="8074" spans="1:11" ht="15" customHeight="1">
      <c r="A8074" s="5"/>
      <c r="B8074" s="5"/>
      <c r="C8074" s="5"/>
      <c r="D8074" s="5"/>
      <c r="G8074" s="6"/>
      <c r="J8074" s="6"/>
      <c r="K8074" s="6"/>
    </row>
    <row r="8075" spans="1:11" ht="15" customHeight="1">
      <c r="A8075" s="5"/>
      <c r="B8075" s="5"/>
      <c r="C8075" s="5"/>
      <c r="D8075" s="5"/>
      <c r="G8075" s="6"/>
      <c r="J8075" s="6"/>
      <c r="K8075" s="6"/>
    </row>
    <row r="8076" spans="1:11" ht="15" customHeight="1">
      <c r="A8076" s="5"/>
      <c r="B8076" s="5"/>
      <c r="C8076" s="5"/>
      <c r="D8076" s="5"/>
      <c r="G8076" s="6"/>
      <c r="J8076" s="6"/>
      <c r="K8076" s="6"/>
    </row>
    <row r="8077" spans="1:11" ht="15" customHeight="1">
      <c r="A8077" s="5"/>
      <c r="B8077" s="5"/>
      <c r="C8077" s="5"/>
      <c r="D8077" s="5"/>
      <c r="G8077" s="6"/>
      <c r="J8077" s="6"/>
      <c r="K8077" s="6"/>
    </row>
    <row r="8078" spans="1:11" ht="15" customHeight="1">
      <c r="A8078" s="5"/>
      <c r="B8078" s="5"/>
      <c r="C8078" s="5"/>
      <c r="D8078" s="5"/>
      <c r="G8078" s="6"/>
      <c r="J8078" s="6"/>
      <c r="K8078" s="6"/>
    </row>
    <row r="8079" spans="1:11" ht="15" customHeight="1">
      <c r="A8079" s="5"/>
      <c r="B8079" s="5"/>
      <c r="C8079" s="5"/>
      <c r="D8079" s="5"/>
      <c r="G8079" s="6"/>
      <c r="J8079" s="6"/>
      <c r="K8079" s="6"/>
    </row>
    <row r="8080" spans="1:11" ht="15" customHeight="1">
      <c r="A8080" s="5"/>
      <c r="B8080" s="5"/>
      <c r="C8080" s="5"/>
      <c r="D8080" s="5"/>
      <c r="G8080" s="6"/>
      <c r="J8080" s="6"/>
      <c r="K8080" s="6"/>
    </row>
    <row r="8081" spans="1:11" ht="15" customHeight="1">
      <c r="A8081" s="5"/>
      <c r="B8081" s="5"/>
      <c r="C8081" s="5"/>
      <c r="D8081" s="5"/>
      <c r="G8081" s="6"/>
      <c r="J8081" s="6"/>
      <c r="K8081" s="6"/>
    </row>
    <row r="8082" spans="1:11" ht="15" customHeight="1">
      <c r="A8082" s="5"/>
      <c r="B8082" s="5"/>
      <c r="C8082" s="5"/>
      <c r="D8082" s="5"/>
      <c r="F8082" s="6"/>
      <c r="G8082" s="6"/>
      <c r="H8082" s="7"/>
      <c r="I8082" s="6"/>
      <c r="J8082" s="6"/>
      <c r="K8082" s="6"/>
    </row>
    <row r="8083" spans="1:11" ht="15" customHeight="1">
      <c r="A8083" s="5"/>
      <c r="B8083" s="5"/>
      <c r="C8083" s="5"/>
      <c r="D8083" s="5"/>
      <c r="G8083" s="6"/>
      <c r="J8083" s="6"/>
      <c r="K8083" s="6"/>
    </row>
    <row r="8084" spans="1:11" ht="15" customHeight="1">
      <c r="A8084" s="5"/>
      <c r="B8084" s="5"/>
      <c r="C8084" s="5"/>
      <c r="D8084" s="5"/>
      <c r="G8084" s="6"/>
      <c r="J8084" s="6"/>
      <c r="K8084" s="6"/>
    </row>
    <row r="8085" spans="1:11" ht="15" customHeight="1">
      <c r="A8085" s="5"/>
      <c r="B8085" s="5"/>
      <c r="C8085" s="5"/>
      <c r="D8085" s="5"/>
      <c r="G8085" s="6"/>
      <c r="J8085" s="6"/>
      <c r="K8085" s="6"/>
    </row>
    <row r="8086" spans="1:11" ht="15" customHeight="1">
      <c r="A8086" s="5"/>
      <c r="B8086" s="5"/>
      <c r="C8086" s="5"/>
      <c r="D8086" s="5"/>
      <c r="G8086" s="6"/>
      <c r="J8086" s="6"/>
      <c r="K8086" s="6"/>
    </row>
    <row r="8087" spans="1:11" ht="15" customHeight="1">
      <c r="A8087" s="5"/>
      <c r="B8087" s="5"/>
      <c r="C8087" s="5"/>
      <c r="D8087" s="5"/>
      <c r="G8087" s="6"/>
      <c r="J8087" s="6"/>
      <c r="K8087" s="6"/>
    </row>
    <row r="8088" spans="1:11" ht="15" customHeight="1">
      <c r="A8088" s="5"/>
      <c r="B8088" s="5"/>
      <c r="C8088" s="5"/>
      <c r="D8088" s="5"/>
      <c r="G8088" s="6"/>
      <c r="J8088" s="6"/>
      <c r="K8088" s="6"/>
    </row>
    <row r="8089" spans="1:11" ht="15" customHeight="1">
      <c r="A8089" s="5"/>
      <c r="B8089" s="5"/>
      <c r="C8089" s="5"/>
      <c r="D8089" s="5"/>
      <c r="G8089" s="6"/>
      <c r="J8089" s="6"/>
      <c r="K8089" s="6"/>
    </row>
    <row r="8090" spans="1:11" ht="15" customHeight="1">
      <c r="A8090" s="5"/>
      <c r="B8090" s="5"/>
      <c r="C8090" s="5"/>
      <c r="D8090" s="5"/>
      <c r="G8090" s="6"/>
      <c r="J8090" s="6"/>
      <c r="K8090" s="6"/>
    </row>
    <row r="8091" spans="1:11" ht="15" customHeight="1">
      <c r="A8091" s="5"/>
      <c r="B8091" s="5"/>
      <c r="C8091" s="5"/>
      <c r="D8091" s="5"/>
      <c r="G8091" s="6"/>
      <c r="J8091" s="6"/>
      <c r="K8091" s="6"/>
    </row>
    <row r="8092" spans="1:11" ht="15" customHeight="1">
      <c r="A8092" s="5"/>
      <c r="B8092" s="5"/>
      <c r="C8092" s="5"/>
      <c r="D8092" s="5"/>
      <c r="G8092" s="6"/>
      <c r="J8092" s="6"/>
      <c r="K8092" s="6"/>
    </row>
    <row r="8093" spans="1:11" ht="15" customHeight="1">
      <c r="A8093" s="5"/>
      <c r="B8093" s="5"/>
      <c r="C8093" s="5"/>
      <c r="D8093" s="5"/>
      <c r="G8093" s="6"/>
      <c r="J8093" s="6"/>
      <c r="K8093" s="6"/>
    </row>
    <row r="8094" spans="1:11" ht="15" customHeight="1">
      <c r="A8094" s="5"/>
      <c r="B8094" s="5"/>
      <c r="C8094" s="5"/>
      <c r="D8094" s="5"/>
      <c r="G8094" s="6"/>
      <c r="J8094" s="6"/>
      <c r="K8094" s="6"/>
    </row>
    <row r="8095" spans="1:11" ht="15" customHeight="1">
      <c r="A8095" s="5"/>
      <c r="B8095" s="5"/>
      <c r="C8095" s="5"/>
      <c r="D8095" s="5"/>
      <c r="G8095" s="6"/>
      <c r="J8095" s="6"/>
      <c r="K8095" s="6"/>
    </row>
    <row r="8096" spans="1:11" ht="15" customHeight="1">
      <c r="A8096" s="5"/>
      <c r="B8096" s="5"/>
      <c r="C8096" s="5"/>
      <c r="D8096" s="5"/>
      <c r="G8096" s="6"/>
      <c r="J8096" s="6"/>
      <c r="K8096" s="6"/>
    </row>
    <row r="8097" spans="1:11" ht="15" customHeight="1">
      <c r="A8097" s="5"/>
      <c r="B8097" s="5"/>
      <c r="C8097" s="5"/>
      <c r="D8097" s="5"/>
      <c r="G8097" s="6"/>
      <c r="J8097" s="6"/>
      <c r="K8097" s="6"/>
    </row>
    <row r="8098" spans="1:11" ht="15" customHeight="1">
      <c r="A8098" s="5"/>
      <c r="B8098" s="5"/>
      <c r="C8098" s="5"/>
      <c r="D8098" s="5"/>
      <c r="G8098" s="6"/>
      <c r="J8098" s="6"/>
      <c r="K8098" s="6"/>
    </row>
    <row r="8099" spans="1:11" ht="15" customHeight="1">
      <c r="A8099" s="5"/>
      <c r="B8099" s="5"/>
      <c r="C8099" s="5"/>
      <c r="D8099" s="5"/>
      <c r="G8099" s="6"/>
      <c r="J8099" s="6"/>
      <c r="K8099" s="6"/>
    </row>
    <row r="8100" spans="1:11" ht="15" customHeight="1">
      <c r="A8100" s="5"/>
      <c r="B8100" s="5"/>
      <c r="C8100" s="5"/>
      <c r="D8100" s="5"/>
      <c r="G8100" s="6"/>
      <c r="J8100" s="6"/>
      <c r="K8100" s="6"/>
    </row>
    <row r="8101" spans="1:11" ht="15" customHeight="1">
      <c r="A8101" s="5"/>
      <c r="B8101" s="5"/>
      <c r="C8101" s="5"/>
      <c r="D8101" s="5"/>
      <c r="G8101" s="6"/>
      <c r="J8101" s="6"/>
      <c r="K8101" s="6"/>
    </row>
    <row r="8102" spans="1:11" ht="15" customHeight="1">
      <c r="A8102" s="5"/>
      <c r="B8102" s="5"/>
      <c r="C8102" s="5"/>
      <c r="D8102" s="5"/>
      <c r="F8102" s="6"/>
      <c r="G8102" s="6"/>
      <c r="H8102" s="7"/>
      <c r="I8102" s="6"/>
      <c r="J8102" s="6"/>
      <c r="K8102" s="6"/>
    </row>
    <row r="8103" spans="1:11" ht="15" customHeight="1">
      <c r="A8103" s="5"/>
      <c r="B8103" s="5"/>
      <c r="C8103" s="5"/>
      <c r="D8103" s="5"/>
      <c r="G8103" s="6"/>
      <c r="J8103" s="6"/>
      <c r="K8103" s="6"/>
    </row>
    <row r="8104" spans="1:11" ht="15" customHeight="1">
      <c r="A8104" s="5"/>
      <c r="B8104" s="5"/>
      <c r="C8104" s="5"/>
      <c r="D8104" s="5"/>
      <c r="G8104" s="6"/>
      <c r="J8104" s="6"/>
      <c r="K8104" s="6"/>
    </row>
    <row r="8105" spans="1:11" ht="15" customHeight="1">
      <c r="A8105" s="5"/>
      <c r="B8105" s="5"/>
      <c r="C8105" s="5"/>
      <c r="D8105" s="5"/>
      <c r="G8105" s="6"/>
      <c r="J8105" s="6"/>
      <c r="K8105" s="6"/>
    </row>
    <row r="8106" spans="1:11" ht="15" customHeight="1">
      <c r="A8106" s="5"/>
      <c r="B8106" s="5"/>
      <c r="C8106" s="5"/>
      <c r="D8106" s="5"/>
      <c r="G8106" s="6"/>
      <c r="J8106" s="6"/>
      <c r="K8106" s="6"/>
    </row>
    <row r="8107" spans="1:11" ht="15" customHeight="1">
      <c r="A8107" s="5"/>
      <c r="B8107" s="5"/>
      <c r="C8107" s="5"/>
      <c r="D8107" s="5"/>
      <c r="G8107" s="6"/>
      <c r="J8107" s="6"/>
      <c r="K8107" s="6"/>
    </row>
    <row r="8108" spans="1:11" ht="15" customHeight="1">
      <c r="A8108" s="5"/>
      <c r="B8108" s="5"/>
      <c r="C8108" s="5"/>
      <c r="D8108" s="5"/>
      <c r="G8108" s="6"/>
      <c r="J8108" s="6"/>
      <c r="K8108" s="6"/>
    </row>
    <row r="8109" spans="1:11" ht="15" customHeight="1">
      <c r="A8109" s="5"/>
      <c r="B8109" s="5"/>
      <c r="C8109" s="5"/>
      <c r="D8109" s="5"/>
      <c r="G8109" s="6"/>
      <c r="J8109" s="6"/>
      <c r="K8109" s="6"/>
    </row>
    <row r="8110" spans="1:11" ht="15" customHeight="1">
      <c r="A8110" s="5"/>
      <c r="B8110" s="5"/>
      <c r="C8110" s="5"/>
      <c r="D8110" s="5"/>
      <c r="G8110" s="6"/>
      <c r="J8110" s="6"/>
      <c r="K8110" s="6"/>
    </row>
    <row r="8111" spans="1:11" ht="15" customHeight="1">
      <c r="A8111" s="5"/>
      <c r="B8111" s="5"/>
      <c r="C8111" s="5"/>
      <c r="D8111" s="5"/>
      <c r="G8111" s="6"/>
      <c r="J8111" s="6"/>
      <c r="K8111" s="6"/>
    </row>
    <row r="8112" spans="1:11" ht="15" customHeight="1">
      <c r="A8112" s="5"/>
      <c r="B8112" s="5"/>
      <c r="C8112" s="5"/>
      <c r="D8112" s="5"/>
      <c r="G8112" s="6"/>
      <c r="J8112" s="6"/>
      <c r="K8112" s="6"/>
    </row>
    <row r="8113" spans="1:11" ht="15" customHeight="1">
      <c r="A8113" s="5"/>
      <c r="B8113" s="5"/>
      <c r="C8113" s="5"/>
      <c r="D8113" s="5"/>
      <c r="G8113" s="6"/>
      <c r="J8113" s="6"/>
      <c r="K8113" s="6"/>
    </row>
    <row r="8114" spans="1:11" ht="15" customHeight="1">
      <c r="A8114" s="5"/>
      <c r="B8114" s="5"/>
      <c r="C8114" s="5"/>
      <c r="D8114" s="5"/>
      <c r="G8114" s="6"/>
      <c r="J8114" s="6"/>
      <c r="K8114" s="6"/>
    </row>
    <row r="8115" spans="1:11" ht="15" customHeight="1">
      <c r="A8115" s="5"/>
      <c r="B8115" s="5"/>
      <c r="C8115" s="5"/>
      <c r="D8115" s="5"/>
      <c r="G8115" s="6"/>
      <c r="J8115" s="6"/>
      <c r="K8115" s="6"/>
    </row>
    <row r="8116" spans="1:11" ht="15" customHeight="1">
      <c r="A8116" s="5"/>
      <c r="B8116" s="5"/>
      <c r="C8116" s="5"/>
      <c r="D8116" s="5"/>
      <c r="G8116" s="6"/>
      <c r="J8116" s="6"/>
      <c r="K8116" s="6"/>
    </row>
    <row r="8117" spans="1:11" ht="15" customHeight="1">
      <c r="A8117" s="5"/>
      <c r="B8117" s="5"/>
      <c r="C8117" s="5"/>
      <c r="D8117" s="5"/>
      <c r="G8117" s="6"/>
      <c r="J8117" s="6"/>
      <c r="K8117" s="6"/>
    </row>
    <row r="8118" spans="1:11" ht="15" customHeight="1">
      <c r="A8118" s="5"/>
      <c r="B8118" s="5"/>
      <c r="C8118" s="5"/>
      <c r="D8118" s="5"/>
      <c r="G8118" s="6"/>
      <c r="J8118" s="6"/>
      <c r="K8118" s="6"/>
    </row>
    <row r="8119" spans="1:11" ht="15" customHeight="1">
      <c r="A8119" s="5"/>
      <c r="B8119" s="5"/>
      <c r="C8119" s="5"/>
      <c r="D8119" s="5"/>
      <c r="F8119" s="6"/>
      <c r="G8119" s="6"/>
      <c r="H8119" s="7"/>
      <c r="I8119" s="6"/>
      <c r="J8119" s="6"/>
      <c r="K8119" s="6"/>
    </row>
    <row r="8120" spans="1:11" ht="15" customHeight="1">
      <c r="A8120" s="5"/>
      <c r="B8120" s="5"/>
      <c r="C8120" s="5"/>
      <c r="D8120" s="5"/>
      <c r="G8120" s="6"/>
      <c r="J8120" s="6"/>
      <c r="K8120" s="6"/>
    </row>
    <row r="8121" spans="1:11" ht="15" customHeight="1">
      <c r="A8121" s="5"/>
      <c r="B8121" s="5"/>
      <c r="C8121" s="5"/>
      <c r="D8121" s="5"/>
      <c r="G8121" s="6"/>
      <c r="J8121" s="6"/>
      <c r="K8121" s="6"/>
    </row>
    <row r="8122" spans="1:11" ht="15" customHeight="1">
      <c r="A8122" s="5"/>
      <c r="B8122" s="5"/>
      <c r="C8122" s="5"/>
      <c r="D8122" s="5"/>
      <c r="G8122" s="6"/>
      <c r="J8122" s="6"/>
      <c r="K8122" s="6"/>
    </row>
    <row r="8123" spans="1:11" ht="15" customHeight="1">
      <c r="A8123" s="5"/>
      <c r="B8123" s="5"/>
      <c r="C8123" s="5"/>
      <c r="D8123" s="5"/>
      <c r="G8123" s="6"/>
      <c r="J8123" s="6"/>
      <c r="K8123" s="6"/>
    </row>
    <row r="8124" spans="1:11" ht="15" customHeight="1">
      <c r="A8124" s="5"/>
      <c r="B8124" s="5"/>
      <c r="C8124" s="5"/>
      <c r="D8124" s="5"/>
      <c r="G8124" s="6"/>
      <c r="J8124" s="6"/>
      <c r="K8124" s="6"/>
    </row>
    <row r="8125" spans="1:11" ht="15" customHeight="1">
      <c r="A8125" s="5"/>
      <c r="B8125" s="5"/>
      <c r="C8125" s="5"/>
      <c r="D8125" s="5"/>
      <c r="G8125" s="6"/>
      <c r="J8125" s="6"/>
      <c r="K8125" s="6"/>
    </row>
    <row r="8126" spans="1:11" ht="15" customHeight="1">
      <c r="A8126" s="5"/>
      <c r="B8126" s="5"/>
      <c r="C8126" s="5"/>
      <c r="D8126" s="5"/>
      <c r="G8126" s="6"/>
      <c r="J8126" s="6"/>
      <c r="K8126" s="6"/>
    </row>
    <row r="8127" spans="1:11" ht="15" customHeight="1">
      <c r="A8127" s="5"/>
      <c r="B8127" s="5"/>
      <c r="C8127" s="5"/>
      <c r="D8127" s="5"/>
      <c r="G8127" s="6"/>
      <c r="J8127" s="6"/>
      <c r="K8127" s="6"/>
    </row>
    <row r="8128" spans="1:11" ht="15" customHeight="1">
      <c r="A8128" s="5"/>
      <c r="B8128" s="5"/>
      <c r="C8128" s="5"/>
      <c r="D8128" s="5"/>
      <c r="G8128" s="6"/>
      <c r="J8128" s="6"/>
      <c r="K8128" s="6"/>
    </row>
    <row r="8129" spans="1:11" ht="15" customHeight="1">
      <c r="A8129" s="5"/>
      <c r="B8129" s="5"/>
      <c r="C8129" s="5"/>
      <c r="D8129" s="5"/>
      <c r="G8129" s="6"/>
      <c r="J8129" s="6"/>
      <c r="K8129" s="6"/>
    </row>
    <row r="8130" spans="1:11" ht="15" customHeight="1">
      <c r="A8130" s="5"/>
      <c r="B8130" s="5"/>
      <c r="C8130" s="5"/>
      <c r="D8130" s="5"/>
      <c r="G8130" s="6"/>
      <c r="J8130" s="6"/>
      <c r="K8130" s="6"/>
    </row>
    <row r="8131" spans="1:11" ht="15" customHeight="1">
      <c r="A8131" s="5"/>
      <c r="B8131" s="5"/>
      <c r="C8131" s="5"/>
      <c r="D8131" s="5"/>
      <c r="G8131" s="6"/>
      <c r="J8131" s="6"/>
      <c r="K8131" s="6"/>
    </row>
    <row r="8132" spans="1:11" ht="15" customHeight="1">
      <c r="A8132" s="5"/>
      <c r="B8132" s="5"/>
      <c r="C8132" s="5"/>
      <c r="D8132" s="5"/>
      <c r="G8132" s="6"/>
      <c r="J8132" s="6"/>
      <c r="K8132" s="6"/>
    </row>
    <row r="8133" spans="1:11" ht="15" customHeight="1">
      <c r="A8133" s="5"/>
      <c r="B8133" s="5"/>
      <c r="C8133" s="5"/>
      <c r="D8133" s="5"/>
      <c r="G8133" s="6"/>
      <c r="J8133" s="6"/>
      <c r="K8133" s="6"/>
    </row>
    <row r="8134" spans="1:11" ht="15" customHeight="1">
      <c r="A8134" s="5"/>
      <c r="B8134" s="5"/>
      <c r="C8134" s="5"/>
      <c r="D8134" s="5"/>
      <c r="G8134" s="6"/>
      <c r="J8134" s="6"/>
      <c r="K8134" s="6"/>
    </row>
    <row r="8135" spans="1:11" ht="15" customHeight="1">
      <c r="A8135" s="5"/>
      <c r="B8135" s="5"/>
      <c r="C8135" s="5"/>
      <c r="D8135" s="5"/>
      <c r="G8135" s="6"/>
      <c r="J8135" s="6"/>
      <c r="K8135" s="6"/>
    </row>
    <row r="8136" spans="1:11" ht="15" customHeight="1">
      <c r="A8136" s="5"/>
      <c r="B8136" s="5"/>
      <c r="C8136" s="5"/>
      <c r="D8136" s="5"/>
      <c r="G8136" s="6"/>
      <c r="J8136" s="6"/>
      <c r="K8136" s="6"/>
    </row>
    <row r="8137" spans="1:11" ht="15" customHeight="1">
      <c r="A8137" s="5"/>
      <c r="B8137" s="5"/>
      <c r="C8137" s="5"/>
      <c r="D8137" s="5"/>
      <c r="G8137" s="6"/>
      <c r="J8137" s="6"/>
      <c r="K8137" s="6"/>
    </row>
    <row r="8138" spans="1:11" ht="15" customHeight="1">
      <c r="A8138" s="5"/>
      <c r="B8138" s="5"/>
      <c r="C8138" s="5"/>
      <c r="D8138" s="5"/>
      <c r="G8138" s="6"/>
      <c r="J8138" s="6"/>
      <c r="K8138" s="6"/>
    </row>
    <row r="8139" spans="1:11" ht="15" customHeight="1">
      <c r="A8139" s="5"/>
      <c r="B8139" s="5"/>
      <c r="C8139" s="5"/>
      <c r="D8139" s="5"/>
      <c r="F8139" s="6"/>
      <c r="G8139" s="6"/>
      <c r="H8139" s="7"/>
      <c r="I8139" s="6"/>
      <c r="J8139" s="6"/>
      <c r="K8139" s="6"/>
    </row>
    <row r="8140" spans="1:11" ht="15" customHeight="1">
      <c r="A8140" s="5"/>
      <c r="B8140" s="5"/>
      <c r="C8140" s="5"/>
      <c r="D8140" s="5"/>
      <c r="G8140" s="6"/>
      <c r="J8140" s="6"/>
      <c r="K8140" s="6"/>
    </row>
    <row r="8141" spans="1:11" ht="15" customHeight="1">
      <c r="A8141" s="5"/>
      <c r="B8141" s="5"/>
      <c r="C8141" s="5"/>
      <c r="D8141" s="5"/>
      <c r="G8141" s="6"/>
      <c r="J8141" s="6"/>
      <c r="K8141" s="6"/>
    </row>
    <row r="8142" spans="1:11" ht="15" customHeight="1">
      <c r="A8142" s="5"/>
      <c r="B8142" s="5"/>
      <c r="C8142" s="5"/>
      <c r="D8142" s="5"/>
      <c r="G8142" s="6"/>
      <c r="J8142" s="6"/>
      <c r="K8142" s="6"/>
    </row>
    <row r="8143" spans="1:11" ht="15" customHeight="1">
      <c r="A8143" s="5"/>
      <c r="B8143" s="5"/>
      <c r="C8143" s="5"/>
      <c r="D8143" s="5"/>
      <c r="G8143" s="6"/>
      <c r="J8143" s="6"/>
      <c r="K8143" s="6"/>
    </row>
    <row r="8144" spans="1:11" ht="15" customHeight="1">
      <c r="A8144" s="5"/>
      <c r="B8144" s="5"/>
      <c r="C8144" s="5"/>
      <c r="D8144" s="5"/>
      <c r="G8144" s="6"/>
      <c r="J8144" s="6"/>
      <c r="K8144" s="6"/>
    </row>
    <row r="8145" spans="1:11" ht="15" customHeight="1">
      <c r="A8145" s="5"/>
      <c r="B8145" s="5"/>
      <c r="C8145" s="5"/>
      <c r="D8145" s="5"/>
      <c r="G8145" s="6"/>
      <c r="J8145" s="6"/>
      <c r="K8145" s="6"/>
    </row>
    <row r="8146" spans="1:11" ht="15" customHeight="1">
      <c r="A8146" s="5"/>
      <c r="B8146" s="5"/>
      <c r="C8146" s="5"/>
      <c r="D8146" s="5"/>
      <c r="G8146" s="6"/>
      <c r="J8146" s="6"/>
      <c r="K8146" s="6"/>
    </row>
    <row r="8147" spans="1:11" ht="15" customHeight="1">
      <c r="A8147" s="5"/>
      <c r="B8147" s="5"/>
      <c r="C8147" s="5"/>
      <c r="D8147" s="5"/>
      <c r="G8147" s="6"/>
      <c r="J8147" s="6"/>
      <c r="K8147" s="6"/>
    </row>
    <row r="8148" spans="1:11" ht="15" customHeight="1">
      <c r="A8148" s="5"/>
      <c r="B8148" s="5"/>
      <c r="C8148" s="5"/>
      <c r="D8148" s="5"/>
      <c r="G8148" s="6"/>
      <c r="J8148" s="6"/>
      <c r="K8148" s="6"/>
    </row>
    <row r="8149" spans="1:11" ht="15" customHeight="1">
      <c r="A8149" s="5"/>
      <c r="B8149" s="5"/>
      <c r="C8149" s="5"/>
      <c r="D8149" s="5"/>
      <c r="G8149" s="6"/>
      <c r="J8149" s="6"/>
      <c r="K8149" s="6"/>
    </row>
    <row r="8150" spans="1:11" ht="15" customHeight="1">
      <c r="A8150" s="5"/>
      <c r="B8150" s="5"/>
      <c r="C8150" s="5"/>
      <c r="D8150" s="5"/>
      <c r="G8150" s="6"/>
      <c r="J8150" s="6"/>
      <c r="K8150" s="6"/>
    </row>
    <row r="8151" spans="1:11" ht="15" customHeight="1">
      <c r="A8151" s="5"/>
      <c r="B8151" s="5"/>
      <c r="C8151" s="5"/>
      <c r="D8151" s="5"/>
      <c r="G8151" s="6"/>
      <c r="J8151" s="6"/>
      <c r="K8151" s="6"/>
    </row>
    <row r="8152" spans="1:11" ht="15" customHeight="1">
      <c r="A8152" s="5"/>
      <c r="B8152" s="5"/>
      <c r="C8152" s="5"/>
      <c r="D8152" s="5"/>
      <c r="G8152" s="6"/>
      <c r="J8152" s="6"/>
      <c r="K8152" s="6"/>
    </row>
    <row r="8153" spans="1:11" ht="15" customHeight="1">
      <c r="A8153" s="5"/>
      <c r="B8153" s="5"/>
      <c r="C8153" s="5"/>
      <c r="D8153" s="5"/>
      <c r="G8153" s="6"/>
      <c r="J8153" s="6"/>
      <c r="K8153" s="6"/>
    </row>
    <row r="8154" spans="1:11" ht="15" customHeight="1">
      <c r="A8154" s="5"/>
      <c r="B8154" s="5"/>
      <c r="C8154" s="5"/>
      <c r="D8154" s="5"/>
      <c r="G8154" s="6"/>
      <c r="J8154" s="6"/>
      <c r="K8154" s="6"/>
    </row>
    <row r="8155" spans="1:11" ht="15" customHeight="1">
      <c r="A8155" s="5"/>
      <c r="B8155" s="5"/>
      <c r="C8155" s="5"/>
      <c r="D8155" s="5"/>
      <c r="G8155" s="6"/>
      <c r="J8155" s="6"/>
      <c r="K8155" s="6"/>
    </row>
    <row r="8156" spans="1:11" ht="15" customHeight="1">
      <c r="A8156" s="5"/>
      <c r="B8156" s="5"/>
      <c r="C8156" s="5"/>
      <c r="D8156" s="5"/>
      <c r="G8156" s="6"/>
      <c r="J8156" s="6"/>
      <c r="K8156" s="6"/>
    </row>
    <row r="8157" spans="1:11" ht="15" customHeight="1">
      <c r="A8157" s="5"/>
      <c r="B8157" s="5"/>
      <c r="C8157" s="5"/>
      <c r="D8157" s="5"/>
      <c r="G8157" s="6"/>
      <c r="J8157" s="6"/>
      <c r="K8157" s="6"/>
    </row>
    <row r="8158" spans="1:11" ht="15" customHeight="1">
      <c r="A8158" s="5"/>
      <c r="B8158" s="5"/>
      <c r="C8158" s="5"/>
      <c r="D8158" s="5"/>
      <c r="G8158" s="6"/>
      <c r="J8158" s="6"/>
      <c r="K8158" s="6"/>
    </row>
    <row r="8159" spans="1:11" ht="15" customHeight="1">
      <c r="A8159" s="5"/>
      <c r="B8159" s="5"/>
      <c r="C8159" s="5"/>
      <c r="D8159" s="5"/>
      <c r="F8159" s="6"/>
      <c r="G8159" s="6"/>
      <c r="H8159" s="7"/>
      <c r="I8159" s="6"/>
      <c r="J8159" s="6"/>
      <c r="K8159" s="6"/>
    </row>
    <row r="8160" spans="1:11" ht="15" customHeight="1">
      <c r="A8160" s="5"/>
      <c r="B8160" s="5"/>
      <c r="C8160" s="5"/>
      <c r="D8160" s="5"/>
      <c r="G8160" s="6"/>
      <c r="J8160" s="6"/>
      <c r="K8160" s="6"/>
    </row>
    <row r="8161" spans="1:11" ht="15" customHeight="1">
      <c r="A8161" s="5"/>
      <c r="B8161" s="5"/>
      <c r="C8161" s="5"/>
      <c r="D8161" s="5"/>
      <c r="G8161" s="6"/>
      <c r="J8161" s="6"/>
      <c r="K8161" s="6"/>
    </row>
    <row r="8162" spans="1:11" ht="15" customHeight="1">
      <c r="A8162" s="5"/>
      <c r="B8162" s="5"/>
      <c r="C8162" s="5"/>
      <c r="D8162" s="5"/>
      <c r="G8162" s="6"/>
      <c r="J8162" s="6"/>
      <c r="K8162" s="6"/>
    </row>
    <row r="8163" spans="1:11" ht="15" customHeight="1">
      <c r="A8163" s="5"/>
      <c r="B8163" s="5"/>
      <c r="C8163" s="5"/>
      <c r="D8163" s="5"/>
      <c r="G8163" s="6"/>
      <c r="J8163" s="6"/>
      <c r="K8163" s="6"/>
    </row>
    <row r="8164" spans="1:11" ht="15" customHeight="1">
      <c r="A8164" s="5"/>
      <c r="B8164" s="5"/>
      <c r="C8164" s="5"/>
      <c r="D8164" s="5"/>
      <c r="G8164" s="6"/>
      <c r="J8164" s="6"/>
      <c r="K8164" s="6"/>
    </row>
    <row r="8165" spans="1:11" ht="15" customHeight="1">
      <c r="A8165" s="5"/>
      <c r="B8165" s="5"/>
      <c r="C8165" s="5"/>
      <c r="D8165" s="5"/>
      <c r="G8165" s="6"/>
      <c r="J8165" s="6"/>
      <c r="K8165" s="6"/>
    </row>
    <row r="8166" spans="1:11" ht="15" customHeight="1">
      <c r="A8166" s="5"/>
      <c r="B8166" s="5"/>
      <c r="C8166" s="5"/>
      <c r="D8166" s="5"/>
      <c r="G8166" s="6"/>
      <c r="J8166" s="6"/>
      <c r="K8166" s="6"/>
    </row>
    <row r="8167" spans="1:11" ht="15" customHeight="1">
      <c r="A8167" s="5"/>
      <c r="B8167" s="5"/>
      <c r="C8167" s="5"/>
      <c r="D8167" s="5"/>
      <c r="G8167" s="6"/>
      <c r="J8167" s="6"/>
      <c r="K8167" s="6"/>
    </row>
    <row r="8168" spans="1:11" ht="15" customHeight="1">
      <c r="A8168" s="5"/>
      <c r="B8168" s="5"/>
      <c r="C8168" s="5"/>
      <c r="D8168" s="5"/>
      <c r="G8168" s="6"/>
      <c r="J8168" s="6"/>
      <c r="K8168" s="6"/>
    </row>
    <row r="8169" spans="1:11" ht="15" customHeight="1">
      <c r="A8169" s="5"/>
      <c r="B8169" s="5"/>
      <c r="C8169" s="5"/>
      <c r="D8169" s="5"/>
      <c r="G8169" s="6"/>
      <c r="J8169" s="6"/>
      <c r="K8169" s="6"/>
    </row>
    <row r="8170" spans="1:11" ht="15" customHeight="1">
      <c r="A8170" s="5"/>
      <c r="B8170" s="5"/>
      <c r="C8170" s="5"/>
      <c r="D8170" s="5"/>
      <c r="G8170" s="6"/>
      <c r="J8170" s="6"/>
      <c r="K8170" s="6"/>
    </row>
    <row r="8171" spans="1:11" ht="15" customHeight="1">
      <c r="A8171" s="5"/>
      <c r="B8171" s="5"/>
      <c r="C8171" s="5"/>
      <c r="D8171" s="5"/>
      <c r="G8171" s="6"/>
      <c r="J8171" s="6"/>
      <c r="K8171" s="6"/>
    </row>
    <row r="8172" spans="1:11" ht="15" customHeight="1">
      <c r="A8172" s="5"/>
      <c r="B8172" s="5"/>
      <c r="C8172" s="5"/>
      <c r="D8172" s="5"/>
      <c r="G8172" s="6"/>
      <c r="J8172" s="6"/>
      <c r="K8172" s="6"/>
    </row>
    <row r="8173" spans="1:11" ht="15" customHeight="1">
      <c r="A8173" s="5"/>
      <c r="B8173" s="5"/>
      <c r="C8173" s="5"/>
      <c r="D8173" s="5"/>
      <c r="G8173" s="6"/>
      <c r="J8173" s="6"/>
      <c r="K8173" s="6"/>
    </row>
    <row r="8174" spans="1:11" ht="15" customHeight="1">
      <c r="A8174" s="5"/>
      <c r="B8174" s="5"/>
      <c r="C8174" s="5"/>
      <c r="D8174" s="5"/>
      <c r="G8174" s="6"/>
      <c r="J8174" s="6"/>
      <c r="K8174" s="6"/>
    </row>
    <row r="8175" spans="1:11" ht="15" customHeight="1">
      <c r="A8175" s="5"/>
      <c r="B8175" s="5"/>
      <c r="C8175" s="5"/>
      <c r="D8175" s="5"/>
      <c r="G8175" s="6"/>
      <c r="J8175" s="6"/>
      <c r="K8175" s="6"/>
    </row>
    <row r="8176" spans="1:11" ht="15" customHeight="1">
      <c r="A8176" s="5"/>
      <c r="B8176" s="5"/>
      <c r="C8176" s="5"/>
      <c r="D8176" s="5"/>
      <c r="G8176" s="6"/>
      <c r="J8176" s="6"/>
      <c r="K8176" s="6"/>
    </row>
    <row r="8177" spans="1:11" ht="15" customHeight="1">
      <c r="A8177" s="5"/>
      <c r="B8177" s="5"/>
      <c r="C8177" s="5"/>
      <c r="D8177" s="5"/>
      <c r="G8177" s="6"/>
      <c r="J8177" s="6"/>
      <c r="K8177" s="6"/>
    </row>
    <row r="8178" spans="1:11" ht="15" customHeight="1">
      <c r="A8178" s="5"/>
      <c r="B8178" s="5"/>
      <c r="C8178" s="5"/>
      <c r="D8178" s="5"/>
      <c r="G8178" s="6"/>
      <c r="J8178" s="6"/>
      <c r="K8178" s="6"/>
    </row>
    <row r="8179" spans="1:11" ht="15" customHeight="1">
      <c r="A8179" s="5"/>
      <c r="B8179" s="5"/>
      <c r="C8179" s="5"/>
      <c r="D8179" s="5"/>
      <c r="F8179" s="6"/>
      <c r="G8179" s="6"/>
      <c r="H8179" s="7"/>
      <c r="I8179" s="6"/>
      <c r="J8179" s="6"/>
      <c r="K8179" s="6"/>
    </row>
    <row r="8180" spans="1:11" ht="15" customHeight="1">
      <c r="A8180" s="5"/>
      <c r="B8180" s="5"/>
      <c r="C8180" s="5"/>
      <c r="D8180" s="5"/>
      <c r="G8180" s="6"/>
      <c r="J8180" s="6"/>
      <c r="K8180" s="6"/>
    </row>
    <row r="8181" spans="1:11" ht="15" customHeight="1">
      <c r="A8181" s="5"/>
      <c r="B8181" s="5"/>
      <c r="C8181" s="5"/>
      <c r="D8181" s="5"/>
      <c r="G8181" s="6"/>
      <c r="J8181" s="6"/>
      <c r="K8181" s="6"/>
    </row>
    <row r="8182" spans="1:11" ht="15" customHeight="1">
      <c r="A8182" s="5"/>
      <c r="B8182" s="5"/>
      <c r="C8182" s="5"/>
      <c r="D8182" s="5"/>
      <c r="G8182" s="6"/>
      <c r="J8182" s="6"/>
      <c r="K8182" s="6"/>
    </row>
    <row r="8183" spans="1:11" ht="15" customHeight="1">
      <c r="A8183" s="5"/>
      <c r="B8183" s="5"/>
      <c r="C8183" s="5"/>
      <c r="D8183" s="5"/>
      <c r="G8183" s="6"/>
      <c r="J8183" s="6"/>
      <c r="K8183" s="6"/>
    </row>
    <row r="8184" spans="1:11" ht="15" customHeight="1">
      <c r="A8184" s="5"/>
      <c r="B8184" s="5"/>
      <c r="C8184" s="5"/>
      <c r="D8184" s="5"/>
      <c r="G8184" s="6"/>
      <c r="J8184" s="6"/>
      <c r="K8184" s="6"/>
    </row>
    <row r="8185" spans="1:11" ht="15" customHeight="1">
      <c r="A8185" s="5"/>
      <c r="B8185" s="5"/>
      <c r="C8185" s="5"/>
      <c r="D8185" s="5"/>
      <c r="G8185" s="6"/>
      <c r="J8185" s="6"/>
      <c r="K8185" s="6"/>
    </row>
    <row r="8186" spans="1:11" ht="15" customHeight="1">
      <c r="A8186" s="5"/>
      <c r="B8186" s="5"/>
      <c r="C8186" s="5"/>
      <c r="D8186" s="5"/>
      <c r="G8186" s="6"/>
      <c r="J8186" s="6"/>
      <c r="K8186" s="6"/>
    </row>
    <row r="8187" spans="1:11" ht="15" customHeight="1">
      <c r="A8187" s="5"/>
      <c r="B8187" s="5"/>
      <c r="C8187" s="5"/>
      <c r="D8187" s="5"/>
      <c r="G8187" s="6"/>
      <c r="J8187" s="6"/>
      <c r="K8187" s="6"/>
    </row>
    <row r="8188" spans="1:11" ht="15" customHeight="1">
      <c r="A8188" s="5"/>
      <c r="B8188" s="5"/>
      <c r="C8188" s="5"/>
      <c r="D8188" s="5"/>
      <c r="G8188" s="6"/>
      <c r="J8188" s="6"/>
      <c r="K8188" s="6"/>
    </row>
    <row r="8189" spans="1:11" ht="15" customHeight="1">
      <c r="A8189" s="5"/>
      <c r="B8189" s="5"/>
      <c r="C8189" s="5"/>
      <c r="D8189" s="5"/>
      <c r="G8189" s="6"/>
      <c r="J8189" s="6"/>
      <c r="K8189" s="6"/>
    </row>
    <row r="8190" spans="1:11" ht="15" customHeight="1">
      <c r="A8190" s="5"/>
      <c r="B8190" s="5"/>
      <c r="C8190" s="5"/>
      <c r="D8190" s="5"/>
      <c r="G8190" s="6"/>
      <c r="J8190" s="6"/>
      <c r="K8190" s="6"/>
    </row>
    <row r="8191" spans="1:11" ht="15" customHeight="1">
      <c r="A8191" s="5"/>
      <c r="B8191" s="5"/>
      <c r="C8191" s="5"/>
      <c r="D8191" s="5"/>
      <c r="G8191" s="6"/>
      <c r="J8191" s="6"/>
      <c r="K8191" s="6"/>
    </row>
    <row r="8192" spans="1:11" ht="15" customHeight="1">
      <c r="A8192" s="5"/>
      <c r="B8192" s="5"/>
      <c r="C8192" s="5"/>
      <c r="D8192" s="5"/>
      <c r="G8192" s="6"/>
      <c r="J8192" s="6"/>
      <c r="K8192" s="6"/>
    </row>
    <row r="8193" spans="1:11" ht="15" customHeight="1">
      <c r="A8193" s="5"/>
      <c r="B8193" s="5"/>
      <c r="C8193" s="5"/>
      <c r="D8193" s="5"/>
      <c r="G8193" s="6"/>
      <c r="J8193" s="6"/>
      <c r="K8193" s="6"/>
    </row>
    <row r="8194" spans="1:11" ht="15" customHeight="1">
      <c r="A8194" s="5"/>
      <c r="B8194" s="5"/>
      <c r="C8194" s="5"/>
      <c r="D8194" s="5"/>
      <c r="G8194" s="6"/>
      <c r="J8194" s="6"/>
      <c r="K8194" s="6"/>
    </row>
    <row r="8195" spans="1:11" ht="15" customHeight="1">
      <c r="A8195" s="5"/>
      <c r="B8195" s="5"/>
      <c r="C8195" s="5"/>
      <c r="D8195" s="5"/>
      <c r="G8195" s="6"/>
      <c r="J8195" s="6"/>
      <c r="K8195" s="6"/>
    </row>
    <row r="8196" spans="1:11" ht="15" customHeight="1">
      <c r="A8196" s="5"/>
      <c r="B8196" s="5"/>
      <c r="C8196" s="5"/>
      <c r="D8196" s="5"/>
      <c r="G8196" s="6"/>
      <c r="J8196" s="6"/>
      <c r="K8196" s="6"/>
    </row>
    <row r="8197" spans="1:11" ht="15" customHeight="1">
      <c r="A8197" s="5"/>
      <c r="B8197" s="5"/>
      <c r="C8197" s="5"/>
      <c r="D8197" s="5"/>
      <c r="G8197" s="6"/>
      <c r="J8197" s="6"/>
      <c r="K8197" s="6"/>
    </row>
    <row r="8198" spans="1:11" ht="15" customHeight="1">
      <c r="A8198" s="5"/>
      <c r="B8198" s="5"/>
      <c r="C8198" s="5"/>
      <c r="D8198" s="5"/>
      <c r="G8198" s="6"/>
      <c r="J8198" s="6"/>
      <c r="K8198" s="6"/>
    </row>
    <row r="8199" spans="1:11" ht="15" customHeight="1">
      <c r="A8199" s="5"/>
      <c r="B8199" s="5"/>
      <c r="C8199" s="5"/>
      <c r="D8199" s="5"/>
      <c r="F8199" s="6"/>
      <c r="G8199" s="6"/>
      <c r="H8199" s="7"/>
      <c r="I8199" s="6"/>
      <c r="J8199" s="6"/>
      <c r="K8199" s="6"/>
    </row>
    <row r="8200" spans="1:11" ht="15" customHeight="1">
      <c r="A8200" s="5"/>
      <c r="B8200" s="5"/>
      <c r="C8200" s="5"/>
      <c r="D8200" s="5"/>
      <c r="G8200" s="6"/>
      <c r="J8200" s="6"/>
      <c r="K8200" s="6"/>
    </row>
    <row r="8201" spans="1:11" ht="15" customHeight="1">
      <c r="A8201" s="5"/>
      <c r="B8201" s="5"/>
      <c r="C8201" s="5"/>
      <c r="D8201" s="5"/>
      <c r="G8201" s="6"/>
      <c r="J8201" s="6"/>
      <c r="K8201" s="6"/>
    </row>
    <row r="8202" spans="1:11" ht="15" customHeight="1">
      <c r="A8202" s="5"/>
      <c r="B8202" s="5"/>
      <c r="C8202" s="5"/>
      <c r="D8202" s="5"/>
      <c r="G8202" s="6"/>
      <c r="J8202" s="6"/>
      <c r="K8202" s="6"/>
    </row>
    <row r="8203" spans="1:11" ht="15" customHeight="1">
      <c r="A8203" s="5"/>
      <c r="B8203" s="5"/>
      <c r="C8203" s="5"/>
      <c r="D8203" s="5"/>
      <c r="G8203" s="6"/>
      <c r="J8203" s="6"/>
      <c r="K8203" s="6"/>
    </row>
    <row r="8204" spans="1:11" ht="15" customHeight="1">
      <c r="A8204" s="5"/>
      <c r="B8204" s="5"/>
      <c r="C8204" s="5"/>
      <c r="D8204" s="5"/>
      <c r="G8204" s="6"/>
      <c r="J8204" s="6"/>
      <c r="K8204" s="6"/>
    </row>
    <row r="8205" spans="1:11" ht="15" customHeight="1">
      <c r="A8205" s="5"/>
      <c r="B8205" s="5"/>
      <c r="C8205" s="5"/>
      <c r="D8205" s="5"/>
      <c r="G8205" s="6"/>
      <c r="J8205" s="6"/>
      <c r="K8205" s="6"/>
    </row>
    <row r="8206" spans="1:11" ht="15" customHeight="1">
      <c r="A8206" s="5"/>
      <c r="B8206" s="5"/>
      <c r="C8206" s="5"/>
      <c r="D8206" s="5"/>
      <c r="G8206" s="6"/>
      <c r="J8206" s="6"/>
      <c r="K8206" s="6"/>
    </row>
    <row r="8207" spans="1:11" ht="15" customHeight="1">
      <c r="A8207" s="5"/>
      <c r="B8207" s="5"/>
      <c r="C8207" s="5"/>
      <c r="D8207" s="5"/>
      <c r="G8207" s="6"/>
      <c r="J8207" s="6"/>
      <c r="K8207" s="6"/>
    </row>
    <row r="8208" spans="1:11" ht="15" customHeight="1">
      <c r="A8208" s="5"/>
      <c r="B8208" s="5"/>
      <c r="C8208" s="5"/>
      <c r="D8208" s="5"/>
      <c r="G8208" s="6"/>
      <c r="J8208" s="6"/>
      <c r="K8208" s="6"/>
    </row>
    <row r="8209" spans="1:11" ht="15" customHeight="1">
      <c r="A8209" s="5"/>
      <c r="B8209" s="5"/>
      <c r="C8209" s="5"/>
      <c r="D8209" s="5"/>
      <c r="G8209" s="6"/>
      <c r="J8209" s="6"/>
      <c r="K8209" s="6"/>
    </row>
    <row r="8210" spans="1:11" ht="15" customHeight="1">
      <c r="A8210" s="5"/>
      <c r="B8210" s="5"/>
      <c r="C8210" s="5"/>
      <c r="D8210" s="5"/>
      <c r="G8210" s="6"/>
      <c r="J8210" s="6"/>
      <c r="K8210" s="6"/>
    </row>
    <row r="8211" spans="1:11" ht="15" customHeight="1">
      <c r="A8211" s="5"/>
      <c r="B8211" s="5"/>
      <c r="C8211" s="5"/>
      <c r="D8211" s="5"/>
      <c r="G8211" s="6"/>
      <c r="J8211" s="6"/>
      <c r="K8211" s="6"/>
    </row>
    <row r="8212" spans="1:11" ht="15" customHeight="1">
      <c r="A8212" s="5"/>
      <c r="B8212" s="5"/>
      <c r="C8212" s="5"/>
      <c r="D8212" s="5"/>
      <c r="G8212" s="6"/>
      <c r="J8212" s="6"/>
      <c r="K8212" s="6"/>
    </row>
    <row r="8213" spans="1:11" ht="15" customHeight="1">
      <c r="A8213" s="5"/>
      <c r="B8213" s="5"/>
      <c r="C8213" s="5"/>
      <c r="D8213" s="5"/>
      <c r="G8213" s="6"/>
      <c r="J8213" s="6"/>
      <c r="K8213" s="6"/>
    </row>
    <row r="8214" spans="1:11" ht="15" customHeight="1">
      <c r="A8214" s="5"/>
      <c r="B8214" s="5"/>
      <c r="C8214" s="5"/>
      <c r="D8214" s="5"/>
      <c r="G8214" s="6"/>
      <c r="J8214" s="6"/>
      <c r="K8214" s="6"/>
    </row>
    <row r="8215" spans="1:11" ht="15" customHeight="1">
      <c r="A8215" s="5"/>
      <c r="B8215" s="5"/>
      <c r="C8215" s="5"/>
      <c r="D8215" s="5"/>
      <c r="G8215" s="6"/>
      <c r="J8215" s="6"/>
      <c r="K8215" s="6"/>
    </row>
    <row r="8216" spans="1:11" ht="15" customHeight="1">
      <c r="A8216" s="5"/>
      <c r="B8216" s="5"/>
      <c r="C8216" s="5"/>
      <c r="D8216" s="5"/>
      <c r="G8216" s="6"/>
      <c r="J8216" s="6"/>
      <c r="K8216" s="6"/>
    </row>
    <row r="8217" spans="1:11" ht="15" customHeight="1">
      <c r="A8217" s="5"/>
      <c r="B8217" s="5"/>
      <c r="C8217" s="5"/>
      <c r="D8217" s="5"/>
      <c r="G8217" s="6"/>
      <c r="J8217" s="6"/>
      <c r="K8217" s="6"/>
    </row>
    <row r="8218" spans="1:11" ht="15" customHeight="1">
      <c r="A8218" s="5"/>
      <c r="B8218" s="5"/>
      <c r="C8218" s="5"/>
      <c r="D8218" s="5"/>
      <c r="G8218" s="6"/>
      <c r="J8218" s="6"/>
      <c r="K8218" s="6"/>
    </row>
    <row r="8219" spans="1:11" ht="15" customHeight="1">
      <c r="A8219" s="5"/>
      <c r="B8219" s="5"/>
      <c r="C8219" s="5"/>
      <c r="D8219" s="5"/>
      <c r="F8219" s="6"/>
      <c r="G8219" s="6"/>
      <c r="H8219" s="7"/>
      <c r="I8219" s="6"/>
      <c r="J8219" s="6"/>
      <c r="K8219" s="6"/>
    </row>
    <row r="8220" spans="1:11" ht="15" customHeight="1">
      <c r="A8220" s="5"/>
      <c r="B8220" s="5"/>
      <c r="C8220" s="5"/>
      <c r="D8220" s="5"/>
      <c r="G8220" s="6"/>
      <c r="J8220" s="6"/>
      <c r="K8220" s="6"/>
    </row>
    <row r="8221" spans="1:11" ht="15" customHeight="1">
      <c r="A8221" s="5"/>
      <c r="B8221" s="5"/>
      <c r="C8221" s="5"/>
      <c r="D8221" s="5"/>
      <c r="G8221" s="6"/>
      <c r="J8221" s="6"/>
      <c r="K8221" s="6"/>
    </row>
    <row r="8222" spans="1:11" ht="15" customHeight="1">
      <c r="A8222" s="5"/>
      <c r="B8222" s="5"/>
      <c r="C8222" s="5"/>
      <c r="D8222" s="5"/>
      <c r="G8222" s="6"/>
      <c r="J8222" s="6"/>
      <c r="K8222" s="6"/>
    </row>
    <row r="8223" spans="1:11" ht="15" customHeight="1">
      <c r="A8223" s="5"/>
      <c r="B8223" s="5"/>
      <c r="C8223" s="5"/>
      <c r="D8223" s="5"/>
      <c r="G8223" s="6"/>
      <c r="J8223" s="6"/>
      <c r="K8223" s="6"/>
    </row>
    <row r="8224" spans="1:11" ht="15" customHeight="1">
      <c r="A8224" s="5"/>
      <c r="B8224" s="5"/>
      <c r="C8224" s="5"/>
      <c r="D8224" s="5"/>
      <c r="G8224" s="6"/>
      <c r="J8224" s="6"/>
      <c r="K8224" s="6"/>
    </row>
    <row r="8225" spans="1:11" ht="15" customHeight="1">
      <c r="A8225" s="5"/>
      <c r="B8225" s="5"/>
      <c r="C8225" s="5"/>
      <c r="D8225" s="5"/>
      <c r="G8225" s="6"/>
      <c r="J8225" s="6"/>
      <c r="K8225" s="6"/>
    </row>
    <row r="8226" spans="1:11" ht="15" customHeight="1">
      <c r="A8226" s="5"/>
      <c r="B8226" s="5"/>
      <c r="C8226" s="5"/>
      <c r="D8226" s="5"/>
      <c r="G8226" s="6"/>
      <c r="J8226" s="6"/>
      <c r="K8226" s="6"/>
    </row>
    <row r="8227" spans="1:11" ht="15" customHeight="1">
      <c r="A8227" s="5"/>
      <c r="B8227" s="5"/>
      <c r="C8227" s="5"/>
      <c r="D8227" s="5"/>
      <c r="G8227" s="6"/>
      <c r="J8227" s="6"/>
      <c r="K8227" s="6"/>
    </row>
    <row r="8228" spans="1:11" ht="15" customHeight="1">
      <c r="A8228" s="5"/>
      <c r="B8228" s="5"/>
      <c r="C8228" s="5"/>
      <c r="D8228" s="5"/>
      <c r="G8228" s="6"/>
      <c r="J8228" s="6"/>
      <c r="K8228" s="6"/>
    </row>
    <row r="8229" spans="1:11" ht="15" customHeight="1">
      <c r="A8229" s="5"/>
      <c r="B8229" s="5"/>
      <c r="C8229" s="5"/>
      <c r="D8229" s="5"/>
      <c r="G8229" s="6"/>
      <c r="J8229" s="6"/>
      <c r="K8229" s="6"/>
    </row>
    <row r="8230" spans="1:11" ht="15" customHeight="1">
      <c r="A8230" s="5"/>
      <c r="B8230" s="5"/>
      <c r="C8230" s="5"/>
      <c r="D8230" s="5"/>
      <c r="G8230" s="6"/>
      <c r="J8230" s="6"/>
      <c r="K8230" s="6"/>
    </row>
    <row r="8231" spans="1:11" ht="15" customHeight="1">
      <c r="A8231" s="5"/>
      <c r="B8231" s="5"/>
      <c r="C8231" s="5"/>
      <c r="D8231" s="5"/>
      <c r="G8231" s="6"/>
      <c r="J8231" s="6"/>
      <c r="K8231" s="6"/>
    </row>
    <row r="8232" spans="1:11" ht="15" customHeight="1">
      <c r="A8232" s="5"/>
      <c r="B8232" s="5"/>
      <c r="C8232" s="5"/>
      <c r="D8232" s="5"/>
      <c r="G8232" s="6"/>
      <c r="J8232" s="6"/>
      <c r="K8232" s="6"/>
    </row>
    <row r="8233" spans="1:11" ht="15" customHeight="1">
      <c r="A8233" s="5"/>
      <c r="B8233" s="5"/>
      <c r="C8233" s="5"/>
      <c r="D8233" s="5"/>
      <c r="G8233" s="6"/>
      <c r="J8233" s="6"/>
      <c r="K8233" s="6"/>
    </row>
    <row r="8234" spans="1:11" ht="15" customHeight="1">
      <c r="A8234" s="5"/>
      <c r="B8234" s="5"/>
      <c r="C8234" s="5"/>
      <c r="D8234" s="5"/>
      <c r="G8234" s="6"/>
      <c r="J8234" s="6"/>
      <c r="K8234" s="6"/>
    </row>
    <row r="8235" spans="1:11" ht="15" customHeight="1">
      <c r="A8235" s="5"/>
      <c r="B8235" s="5"/>
      <c r="C8235" s="5"/>
      <c r="D8235" s="5"/>
      <c r="G8235" s="6"/>
      <c r="J8235" s="6"/>
      <c r="K8235" s="6"/>
    </row>
    <row r="8236" spans="1:11" ht="15" customHeight="1">
      <c r="A8236" s="5"/>
      <c r="B8236" s="5"/>
      <c r="C8236" s="5"/>
      <c r="D8236" s="5"/>
      <c r="G8236" s="6"/>
      <c r="J8236" s="6"/>
      <c r="K8236" s="6"/>
    </row>
    <row r="8237" spans="1:11" ht="15" customHeight="1">
      <c r="A8237" s="5"/>
      <c r="B8237" s="5"/>
      <c r="C8237" s="5"/>
      <c r="D8237" s="5"/>
      <c r="G8237" s="6"/>
      <c r="J8237" s="6"/>
      <c r="K8237" s="6"/>
    </row>
    <row r="8238" spans="1:11" ht="15" customHeight="1">
      <c r="A8238" s="5"/>
      <c r="B8238" s="5"/>
      <c r="C8238" s="5"/>
      <c r="D8238" s="5"/>
      <c r="G8238" s="6"/>
      <c r="J8238" s="6"/>
      <c r="K8238" s="6"/>
    </row>
    <row r="8239" spans="1:11" ht="15" customHeight="1">
      <c r="A8239" s="5"/>
      <c r="B8239" s="5"/>
      <c r="C8239" s="5"/>
      <c r="D8239" s="5"/>
      <c r="F8239" s="6"/>
      <c r="G8239" s="6"/>
      <c r="H8239" s="7"/>
      <c r="I8239" s="6"/>
      <c r="J8239" s="6"/>
      <c r="K8239" s="6"/>
    </row>
    <row r="8240" spans="1:11" ht="15" customHeight="1">
      <c r="A8240" s="5"/>
      <c r="B8240" s="5"/>
      <c r="C8240" s="5"/>
      <c r="D8240" s="5"/>
      <c r="G8240" s="6"/>
      <c r="J8240" s="6"/>
      <c r="K8240" s="6"/>
    </row>
    <row r="8241" spans="1:11" ht="15" customHeight="1">
      <c r="A8241" s="5"/>
      <c r="B8241" s="5"/>
      <c r="C8241" s="5"/>
      <c r="D8241" s="5"/>
      <c r="G8241" s="6"/>
      <c r="J8241" s="6"/>
      <c r="K8241" s="6"/>
    </row>
    <row r="8242" spans="1:11" ht="15" customHeight="1">
      <c r="A8242" s="5"/>
      <c r="B8242" s="5"/>
      <c r="C8242" s="5"/>
      <c r="D8242" s="5"/>
      <c r="G8242" s="6"/>
      <c r="J8242" s="6"/>
      <c r="K8242" s="6"/>
    </row>
    <row r="8243" spans="1:11" ht="15" customHeight="1">
      <c r="A8243" s="5"/>
      <c r="B8243" s="5"/>
      <c r="C8243" s="5"/>
      <c r="D8243" s="5"/>
      <c r="G8243" s="6"/>
      <c r="J8243" s="6"/>
      <c r="K8243" s="6"/>
    </row>
    <row r="8244" spans="1:11" ht="15" customHeight="1">
      <c r="A8244" s="5"/>
      <c r="B8244" s="5"/>
      <c r="C8244" s="5"/>
      <c r="D8244" s="5"/>
      <c r="G8244" s="6"/>
      <c r="J8244" s="6"/>
      <c r="K8244" s="6"/>
    </row>
    <row r="8245" spans="1:11" ht="15" customHeight="1">
      <c r="A8245" s="5"/>
      <c r="B8245" s="5"/>
      <c r="C8245" s="5"/>
      <c r="D8245" s="5"/>
      <c r="G8245" s="6"/>
      <c r="J8245" s="6"/>
      <c r="K8245" s="6"/>
    </row>
    <row r="8246" spans="1:11" ht="15" customHeight="1">
      <c r="A8246" s="5"/>
      <c r="B8246" s="5"/>
      <c r="C8246" s="5"/>
      <c r="D8246" s="5"/>
      <c r="G8246" s="6"/>
      <c r="J8246" s="6"/>
      <c r="K8246" s="6"/>
    </row>
    <row r="8247" spans="1:11" ht="15" customHeight="1">
      <c r="A8247" s="5"/>
      <c r="B8247" s="5"/>
      <c r="C8247" s="5"/>
      <c r="D8247" s="5"/>
      <c r="G8247" s="6"/>
      <c r="J8247" s="6"/>
      <c r="K8247" s="6"/>
    </row>
    <row r="8248" spans="1:11" ht="15" customHeight="1">
      <c r="A8248" s="5"/>
      <c r="B8248" s="5"/>
      <c r="C8248" s="5"/>
      <c r="D8248" s="5"/>
      <c r="G8248" s="6"/>
      <c r="J8248" s="6"/>
      <c r="K8248" s="6"/>
    </row>
    <row r="8249" spans="1:11" ht="15" customHeight="1">
      <c r="A8249" s="5"/>
      <c r="B8249" s="5"/>
      <c r="C8249" s="5"/>
      <c r="D8249" s="5"/>
      <c r="G8249" s="6"/>
      <c r="J8249" s="6"/>
      <c r="K8249" s="6"/>
    </row>
    <row r="8250" spans="1:11" ht="15" customHeight="1">
      <c r="A8250" s="5"/>
      <c r="B8250" s="5"/>
      <c r="C8250" s="5"/>
      <c r="D8250" s="5"/>
      <c r="G8250" s="6"/>
      <c r="J8250" s="6"/>
      <c r="K8250" s="6"/>
    </row>
    <row r="8251" spans="1:11" ht="15" customHeight="1">
      <c r="A8251" s="5"/>
      <c r="B8251" s="5"/>
      <c r="C8251" s="5"/>
      <c r="D8251" s="5"/>
      <c r="G8251" s="6"/>
      <c r="J8251" s="6"/>
      <c r="K8251" s="6"/>
    </row>
    <row r="8252" spans="1:11" ht="15" customHeight="1">
      <c r="A8252" s="5"/>
      <c r="B8252" s="5"/>
      <c r="C8252" s="5"/>
      <c r="D8252" s="5"/>
      <c r="G8252" s="6"/>
      <c r="J8252" s="6"/>
      <c r="K8252" s="6"/>
    </row>
    <row r="8253" spans="1:11" ht="15" customHeight="1">
      <c r="A8253" s="5"/>
      <c r="B8253" s="5"/>
      <c r="C8253" s="5"/>
      <c r="D8253" s="5"/>
      <c r="G8253" s="6"/>
      <c r="J8253" s="6"/>
      <c r="K8253" s="6"/>
    </row>
    <row r="8254" spans="1:11" ht="15" customHeight="1">
      <c r="A8254" s="5"/>
      <c r="B8254" s="5"/>
      <c r="C8254" s="5"/>
      <c r="D8254" s="5"/>
      <c r="G8254" s="6"/>
      <c r="J8254" s="6"/>
      <c r="K8254" s="6"/>
    </row>
    <row r="8255" spans="1:11" ht="15" customHeight="1">
      <c r="A8255" s="5"/>
      <c r="B8255" s="5"/>
      <c r="C8255" s="5"/>
      <c r="D8255" s="5"/>
      <c r="G8255" s="6"/>
      <c r="J8255" s="6"/>
      <c r="K8255" s="6"/>
    </row>
    <row r="8256" spans="1:11" ht="15" customHeight="1">
      <c r="A8256" s="5"/>
      <c r="B8256" s="5"/>
      <c r="C8256" s="5"/>
      <c r="D8256" s="5"/>
      <c r="G8256" s="6"/>
      <c r="J8256" s="6"/>
      <c r="K8256" s="6"/>
    </row>
    <row r="8257" spans="1:11" ht="15" customHeight="1">
      <c r="A8257" s="5"/>
      <c r="B8257" s="5"/>
      <c r="C8257" s="5"/>
      <c r="D8257" s="5"/>
      <c r="G8257" s="6"/>
      <c r="J8257" s="6"/>
      <c r="K8257" s="6"/>
    </row>
    <row r="8258" spans="1:11" ht="15" customHeight="1">
      <c r="A8258" s="5"/>
      <c r="B8258" s="5"/>
      <c r="C8258" s="5"/>
      <c r="D8258" s="5"/>
      <c r="G8258" s="6"/>
      <c r="J8258" s="6"/>
      <c r="K8258" s="6"/>
    </row>
    <row r="8259" spans="1:11" ht="15" customHeight="1">
      <c r="A8259" s="5"/>
      <c r="B8259" s="5"/>
      <c r="C8259" s="5"/>
      <c r="D8259" s="5"/>
      <c r="F8259" s="6"/>
      <c r="G8259" s="6"/>
      <c r="H8259" s="7"/>
      <c r="I8259" s="6"/>
      <c r="J8259" s="6"/>
      <c r="K8259" s="6"/>
    </row>
    <row r="8260" spans="1:11" ht="15" customHeight="1">
      <c r="A8260" s="5"/>
      <c r="B8260" s="5"/>
      <c r="C8260" s="5"/>
      <c r="D8260" s="5"/>
      <c r="G8260" s="6"/>
      <c r="J8260" s="6"/>
      <c r="K8260" s="6"/>
    </row>
    <row r="8261" spans="1:11" ht="15" customHeight="1">
      <c r="A8261" s="5"/>
      <c r="B8261" s="5"/>
      <c r="C8261" s="5"/>
      <c r="D8261" s="5"/>
      <c r="G8261" s="6"/>
      <c r="J8261" s="6"/>
      <c r="K8261" s="6"/>
    </row>
    <row r="8262" spans="1:11" ht="15" customHeight="1">
      <c r="A8262" s="5"/>
      <c r="B8262" s="5"/>
      <c r="C8262" s="5"/>
      <c r="D8262" s="5"/>
      <c r="G8262" s="6"/>
      <c r="J8262" s="6"/>
      <c r="K8262" s="6"/>
    </row>
    <row r="8263" spans="1:11" ht="15" customHeight="1">
      <c r="A8263" s="5"/>
      <c r="B8263" s="5"/>
      <c r="C8263" s="5"/>
      <c r="D8263" s="5"/>
      <c r="G8263" s="6"/>
      <c r="J8263" s="6"/>
      <c r="K8263" s="6"/>
    </row>
    <row r="8264" spans="1:11" ht="15" customHeight="1">
      <c r="A8264" s="5"/>
      <c r="B8264" s="5"/>
      <c r="C8264" s="5"/>
      <c r="D8264" s="5"/>
      <c r="G8264" s="6"/>
      <c r="J8264" s="6"/>
      <c r="K8264" s="6"/>
    </row>
    <row r="8265" spans="1:11" ht="15" customHeight="1">
      <c r="A8265" s="5"/>
      <c r="B8265" s="5"/>
      <c r="C8265" s="5"/>
      <c r="D8265" s="5"/>
      <c r="G8265" s="6"/>
      <c r="J8265" s="6"/>
      <c r="K8265" s="6"/>
    </row>
    <row r="8266" spans="1:11" ht="15" customHeight="1">
      <c r="A8266" s="5"/>
      <c r="B8266" s="5"/>
      <c r="C8266" s="5"/>
      <c r="D8266" s="5"/>
      <c r="G8266" s="6"/>
      <c r="J8266" s="6"/>
      <c r="K8266" s="6"/>
    </row>
    <row r="8267" spans="1:11" ht="15" customHeight="1">
      <c r="A8267" s="5"/>
      <c r="B8267" s="5"/>
      <c r="C8267" s="5"/>
      <c r="D8267" s="5"/>
      <c r="F8267" s="6"/>
      <c r="G8267" s="6"/>
      <c r="H8267" s="7"/>
      <c r="I8267" s="6"/>
      <c r="J8267" s="6"/>
      <c r="K8267" s="6"/>
    </row>
    <row r="8268" spans="1:11" ht="15" customHeight="1">
      <c r="A8268" s="5"/>
      <c r="B8268" s="5"/>
      <c r="C8268" s="5"/>
      <c r="D8268" s="5"/>
      <c r="G8268" s="6"/>
      <c r="J8268" s="6"/>
      <c r="K8268" s="6"/>
    </row>
    <row r="8269" spans="1:11" ht="15" customHeight="1">
      <c r="A8269" s="5"/>
      <c r="B8269" s="5"/>
      <c r="C8269" s="5"/>
      <c r="D8269" s="5"/>
      <c r="G8269" s="6"/>
      <c r="J8269" s="6"/>
      <c r="K8269" s="6"/>
    </row>
    <row r="8270" spans="1:11" ht="15" customHeight="1">
      <c r="A8270" s="5"/>
      <c r="B8270" s="5"/>
      <c r="C8270" s="5"/>
      <c r="D8270" s="5"/>
      <c r="G8270" s="6"/>
      <c r="J8270" s="6"/>
      <c r="K8270" s="6"/>
    </row>
    <row r="8271" spans="1:11" ht="15" customHeight="1">
      <c r="A8271" s="5"/>
      <c r="B8271" s="5"/>
      <c r="C8271" s="5"/>
      <c r="D8271" s="5"/>
      <c r="G8271" s="6"/>
      <c r="J8271" s="6"/>
      <c r="K8271" s="6"/>
    </row>
    <row r="8272" spans="1:11" ht="15" customHeight="1">
      <c r="A8272" s="5"/>
      <c r="B8272" s="5"/>
      <c r="C8272" s="5"/>
      <c r="D8272" s="5"/>
      <c r="G8272" s="6"/>
      <c r="J8272" s="6"/>
      <c r="K8272" s="6"/>
    </row>
    <row r="8273" spans="1:11" ht="15" customHeight="1">
      <c r="A8273" s="5"/>
      <c r="B8273" s="5"/>
      <c r="C8273" s="5"/>
      <c r="D8273" s="5"/>
      <c r="G8273" s="6"/>
      <c r="J8273" s="6"/>
      <c r="K8273" s="6"/>
    </row>
    <row r="8274" spans="1:11" ht="15" customHeight="1">
      <c r="A8274" s="5"/>
      <c r="B8274" s="5"/>
      <c r="C8274" s="5"/>
      <c r="D8274" s="5"/>
      <c r="G8274" s="6"/>
      <c r="J8274" s="6"/>
      <c r="K8274" s="6"/>
    </row>
    <row r="8275" spans="1:11" ht="15" customHeight="1">
      <c r="A8275" s="5"/>
      <c r="B8275" s="5"/>
      <c r="C8275" s="5"/>
      <c r="D8275" s="5"/>
      <c r="G8275" s="6"/>
      <c r="J8275" s="6"/>
      <c r="K8275" s="6"/>
    </row>
    <row r="8276" spans="1:11" ht="15" customHeight="1">
      <c r="A8276" s="5"/>
      <c r="B8276" s="5"/>
      <c r="C8276" s="5"/>
      <c r="D8276" s="5"/>
      <c r="G8276" s="6"/>
      <c r="J8276" s="6"/>
      <c r="K8276" s="6"/>
    </row>
    <row r="8277" spans="1:11" ht="15" customHeight="1">
      <c r="A8277" s="5"/>
      <c r="B8277" s="5"/>
      <c r="C8277" s="5"/>
      <c r="D8277" s="5"/>
      <c r="G8277" s="6"/>
      <c r="J8277" s="6"/>
      <c r="K8277" s="6"/>
    </row>
    <row r="8278" spans="1:11" ht="15" customHeight="1">
      <c r="A8278" s="5"/>
      <c r="B8278" s="5"/>
      <c r="C8278" s="5"/>
      <c r="D8278" s="5"/>
      <c r="G8278" s="6"/>
      <c r="J8278" s="6"/>
      <c r="K8278" s="6"/>
    </row>
    <row r="8279" spans="1:11" ht="15" customHeight="1">
      <c r="A8279" s="5"/>
      <c r="B8279" s="5"/>
      <c r="C8279" s="5"/>
      <c r="D8279" s="5"/>
      <c r="G8279" s="6"/>
      <c r="J8279" s="6"/>
      <c r="K8279" s="6"/>
    </row>
    <row r="8280" spans="1:11" ht="15" customHeight="1">
      <c r="A8280" s="5"/>
      <c r="B8280" s="5"/>
      <c r="C8280" s="5"/>
      <c r="D8280" s="5"/>
      <c r="G8280" s="6"/>
      <c r="J8280" s="6"/>
      <c r="K8280" s="6"/>
    </row>
    <row r="8281" spans="1:11" ht="15" customHeight="1">
      <c r="A8281" s="5"/>
      <c r="B8281" s="5"/>
      <c r="C8281" s="5"/>
      <c r="D8281" s="5"/>
      <c r="G8281" s="6"/>
      <c r="J8281" s="6"/>
      <c r="K8281" s="6"/>
    </row>
    <row r="8282" spans="1:11" ht="15" customHeight="1">
      <c r="A8282" s="5"/>
      <c r="B8282" s="5"/>
      <c r="C8282" s="5"/>
      <c r="D8282" s="5"/>
      <c r="G8282" s="6"/>
      <c r="J8282" s="6"/>
      <c r="K8282" s="6"/>
    </row>
    <row r="8283" spans="1:11" ht="15" customHeight="1">
      <c r="A8283" s="5"/>
      <c r="B8283" s="5"/>
      <c r="C8283" s="5"/>
      <c r="D8283" s="5"/>
      <c r="G8283" s="6"/>
      <c r="J8283" s="6"/>
      <c r="K8283" s="6"/>
    </row>
    <row r="8284" spans="1:11" ht="15" customHeight="1">
      <c r="A8284" s="5"/>
      <c r="B8284" s="5"/>
      <c r="C8284" s="5"/>
      <c r="D8284" s="5"/>
      <c r="G8284" s="6"/>
      <c r="J8284" s="6"/>
      <c r="K8284" s="6"/>
    </row>
    <row r="8285" spans="1:11" ht="15" customHeight="1">
      <c r="A8285" s="5"/>
      <c r="B8285" s="5"/>
      <c r="C8285" s="5"/>
      <c r="D8285" s="5"/>
      <c r="G8285" s="6"/>
      <c r="J8285" s="6"/>
      <c r="K8285" s="6"/>
    </row>
    <row r="8286" spans="1:11" ht="15" customHeight="1">
      <c r="A8286" s="5"/>
      <c r="B8286" s="5"/>
      <c r="C8286" s="5"/>
      <c r="D8286" s="5"/>
      <c r="G8286" s="6"/>
      <c r="J8286" s="6"/>
      <c r="K8286" s="6"/>
    </row>
    <row r="8287" spans="1:11" ht="15" customHeight="1">
      <c r="A8287" s="5"/>
      <c r="B8287" s="5"/>
      <c r="C8287" s="5"/>
      <c r="D8287" s="5"/>
      <c r="F8287" s="6"/>
      <c r="G8287" s="6"/>
      <c r="H8287" s="7"/>
      <c r="I8287" s="6"/>
      <c r="J8287" s="6"/>
      <c r="K8287" s="6"/>
    </row>
    <row r="8288" spans="1:11" ht="15" customHeight="1">
      <c r="A8288" s="5"/>
      <c r="B8288" s="5"/>
      <c r="C8288" s="5"/>
      <c r="D8288" s="5"/>
      <c r="G8288" s="6"/>
      <c r="J8288" s="6"/>
      <c r="K8288" s="6"/>
    </row>
    <row r="8289" spans="1:11" ht="15" customHeight="1">
      <c r="A8289" s="5"/>
      <c r="B8289" s="5"/>
      <c r="C8289" s="5"/>
      <c r="D8289" s="5"/>
      <c r="G8289" s="6"/>
      <c r="J8289" s="6"/>
      <c r="K8289" s="6"/>
    </row>
    <row r="8290" spans="1:11" ht="15" customHeight="1">
      <c r="A8290" s="5"/>
      <c r="B8290" s="5"/>
      <c r="C8290" s="5"/>
      <c r="D8290" s="5"/>
      <c r="G8290" s="6"/>
      <c r="J8290" s="6"/>
      <c r="K8290" s="6"/>
    </row>
    <row r="8291" spans="1:11" ht="15" customHeight="1">
      <c r="A8291" s="5"/>
      <c r="B8291" s="5"/>
      <c r="C8291" s="5"/>
      <c r="D8291" s="5"/>
      <c r="G8291" s="6"/>
      <c r="J8291" s="6"/>
      <c r="K8291" s="6"/>
    </row>
    <row r="8292" spans="1:11" ht="15" customHeight="1">
      <c r="A8292" s="5"/>
      <c r="B8292" s="5"/>
      <c r="C8292" s="5"/>
      <c r="D8292" s="5"/>
      <c r="G8292" s="6"/>
      <c r="J8292" s="6"/>
      <c r="K8292" s="6"/>
    </row>
    <row r="8293" spans="1:11" ht="15" customHeight="1">
      <c r="A8293" s="5"/>
      <c r="B8293" s="5"/>
      <c r="C8293" s="5"/>
      <c r="D8293" s="5"/>
      <c r="G8293" s="6"/>
      <c r="J8293" s="6"/>
      <c r="K8293" s="6"/>
    </row>
    <row r="8294" spans="1:11" ht="15" customHeight="1">
      <c r="A8294" s="5"/>
      <c r="B8294" s="5"/>
      <c r="C8294" s="5"/>
      <c r="D8294" s="5"/>
      <c r="G8294" s="6"/>
      <c r="J8294" s="6"/>
      <c r="K8294" s="6"/>
    </row>
    <row r="8295" spans="1:11" ht="15" customHeight="1">
      <c r="A8295" s="5"/>
      <c r="B8295" s="5"/>
      <c r="C8295" s="5"/>
      <c r="D8295" s="5"/>
      <c r="G8295" s="6"/>
      <c r="J8295" s="6"/>
      <c r="K8295" s="6"/>
    </row>
    <row r="8296" spans="1:11" ht="15" customHeight="1">
      <c r="A8296" s="5"/>
      <c r="B8296" s="5"/>
      <c r="C8296" s="5"/>
      <c r="D8296" s="5"/>
      <c r="G8296" s="6"/>
      <c r="J8296" s="6"/>
      <c r="K8296" s="6"/>
    </row>
    <row r="8297" spans="1:11" ht="15" customHeight="1">
      <c r="A8297" s="5"/>
      <c r="B8297" s="5"/>
      <c r="C8297" s="5"/>
      <c r="D8297" s="5"/>
      <c r="G8297" s="6"/>
      <c r="J8297" s="6"/>
      <c r="K8297" s="6"/>
    </row>
    <row r="8298" spans="1:11" ht="15" customHeight="1">
      <c r="A8298" s="5"/>
      <c r="B8298" s="5"/>
      <c r="C8298" s="5"/>
      <c r="D8298" s="5"/>
      <c r="G8298" s="6"/>
      <c r="J8298" s="6"/>
      <c r="K8298" s="6"/>
    </row>
    <row r="8299" spans="1:11" ht="15" customHeight="1">
      <c r="A8299" s="5"/>
      <c r="B8299" s="5"/>
      <c r="C8299" s="5"/>
      <c r="D8299" s="5"/>
      <c r="G8299" s="6"/>
      <c r="J8299" s="6"/>
      <c r="K8299" s="6"/>
    </row>
    <row r="8300" spans="1:11" ht="15" customHeight="1">
      <c r="A8300" s="5"/>
      <c r="B8300" s="5"/>
      <c r="C8300" s="5"/>
      <c r="D8300" s="5"/>
      <c r="G8300" s="6"/>
      <c r="J8300" s="6"/>
      <c r="K8300" s="6"/>
    </row>
    <row r="8301" spans="1:11" ht="15" customHeight="1">
      <c r="A8301" s="5"/>
      <c r="B8301" s="5"/>
      <c r="C8301" s="5"/>
      <c r="D8301" s="5"/>
      <c r="G8301" s="6"/>
      <c r="J8301" s="6"/>
      <c r="K8301" s="6"/>
    </row>
    <row r="8302" spans="1:11" ht="15" customHeight="1">
      <c r="A8302" s="5"/>
      <c r="B8302" s="5"/>
      <c r="C8302" s="5"/>
      <c r="D8302" s="5"/>
      <c r="G8302" s="6"/>
      <c r="J8302" s="6"/>
      <c r="K8302" s="6"/>
    </row>
    <row r="8303" spans="1:11" ht="15" customHeight="1">
      <c r="A8303" s="5"/>
      <c r="B8303" s="5"/>
      <c r="C8303" s="5"/>
      <c r="D8303" s="5"/>
      <c r="G8303" s="6"/>
      <c r="J8303" s="6"/>
      <c r="K8303" s="6"/>
    </row>
    <row r="8304" spans="1:11" ht="15" customHeight="1">
      <c r="A8304" s="5"/>
      <c r="B8304" s="5"/>
      <c r="C8304" s="5"/>
      <c r="D8304" s="5"/>
      <c r="F8304" s="6"/>
      <c r="G8304" s="6"/>
      <c r="H8304" s="7"/>
      <c r="I8304" s="6"/>
      <c r="J8304" s="6"/>
      <c r="K8304" s="6"/>
    </row>
    <row r="8305" spans="1:11" ht="15" customHeight="1">
      <c r="A8305" s="5"/>
      <c r="B8305" s="5"/>
      <c r="C8305" s="5"/>
      <c r="D8305" s="5"/>
      <c r="G8305" s="6"/>
      <c r="J8305" s="6"/>
      <c r="K8305" s="6"/>
    </row>
    <row r="8306" spans="1:11" ht="15" customHeight="1">
      <c r="A8306" s="5"/>
      <c r="B8306" s="5"/>
      <c r="C8306" s="5"/>
      <c r="D8306" s="5"/>
      <c r="G8306" s="6"/>
      <c r="J8306" s="6"/>
      <c r="K8306" s="6"/>
    </row>
    <row r="8307" spans="1:11" ht="15" customHeight="1">
      <c r="A8307" s="5"/>
      <c r="B8307" s="5"/>
      <c r="C8307" s="5"/>
      <c r="D8307" s="5"/>
      <c r="G8307" s="6"/>
      <c r="J8307" s="6"/>
      <c r="K8307" s="6"/>
    </row>
    <row r="8308" spans="1:11" ht="15" customHeight="1">
      <c r="A8308" s="5"/>
      <c r="B8308" s="5"/>
      <c r="C8308" s="5"/>
      <c r="D8308" s="5"/>
      <c r="G8308" s="6"/>
      <c r="J8308" s="6"/>
      <c r="K8308" s="6"/>
    </row>
    <row r="8309" spans="1:11" ht="15" customHeight="1">
      <c r="A8309" s="5"/>
      <c r="B8309" s="5"/>
      <c r="C8309" s="5"/>
      <c r="D8309" s="5"/>
      <c r="G8309" s="6"/>
      <c r="J8309" s="6"/>
      <c r="K8309" s="6"/>
    </row>
    <row r="8310" spans="1:11" ht="15" customHeight="1">
      <c r="A8310" s="5"/>
      <c r="B8310" s="5"/>
      <c r="C8310" s="5"/>
      <c r="D8310" s="5"/>
      <c r="G8310" s="6"/>
      <c r="J8310" s="6"/>
      <c r="K8310" s="6"/>
    </row>
    <row r="8311" spans="1:11" ht="15" customHeight="1">
      <c r="A8311" s="5"/>
      <c r="B8311" s="5"/>
      <c r="C8311" s="5"/>
      <c r="D8311" s="5"/>
      <c r="G8311" s="6"/>
      <c r="J8311" s="6"/>
      <c r="K8311" s="6"/>
    </row>
    <row r="8312" spans="1:11" ht="15" customHeight="1">
      <c r="A8312" s="5"/>
      <c r="B8312" s="5"/>
      <c r="C8312" s="5"/>
      <c r="D8312" s="5"/>
      <c r="G8312" s="6"/>
      <c r="J8312" s="6"/>
      <c r="K8312" s="6"/>
    </row>
    <row r="8313" spans="1:11" ht="15" customHeight="1">
      <c r="A8313" s="5"/>
      <c r="B8313" s="5"/>
      <c r="C8313" s="5"/>
      <c r="D8313" s="5"/>
      <c r="G8313" s="6"/>
      <c r="J8313" s="6"/>
      <c r="K8313" s="6"/>
    </row>
    <row r="8314" spans="1:11" ht="15" customHeight="1">
      <c r="A8314" s="5"/>
      <c r="B8314" s="5"/>
      <c r="C8314" s="5"/>
      <c r="D8314" s="5"/>
      <c r="G8314" s="6"/>
      <c r="J8314" s="6"/>
      <c r="K8314" s="6"/>
    </row>
    <row r="8315" spans="1:11" ht="15" customHeight="1">
      <c r="A8315" s="5"/>
      <c r="B8315" s="5"/>
      <c r="C8315" s="5"/>
      <c r="D8315" s="5"/>
      <c r="G8315" s="6"/>
      <c r="J8315" s="6"/>
      <c r="K8315" s="6"/>
    </row>
    <row r="8316" spans="1:11" ht="15" customHeight="1">
      <c r="A8316" s="5"/>
      <c r="B8316" s="5"/>
      <c r="C8316" s="5"/>
      <c r="D8316" s="5"/>
      <c r="G8316" s="6"/>
      <c r="J8316" s="6"/>
      <c r="K8316" s="6"/>
    </row>
    <row r="8317" spans="1:11" ht="15" customHeight="1">
      <c r="A8317" s="5"/>
      <c r="B8317" s="5"/>
      <c r="C8317" s="5"/>
      <c r="D8317" s="5"/>
      <c r="G8317" s="6"/>
      <c r="J8317" s="6"/>
      <c r="K8317" s="6"/>
    </row>
    <row r="8318" spans="1:11" ht="15" customHeight="1">
      <c r="A8318" s="5"/>
      <c r="B8318" s="5"/>
      <c r="C8318" s="5"/>
      <c r="D8318" s="5"/>
      <c r="G8318" s="6"/>
      <c r="J8318" s="6"/>
      <c r="K8318" s="6"/>
    </row>
    <row r="8319" spans="1:11" ht="15" customHeight="1">
      <c r="A8319" s="5"/>
      <c r="B8319" s="5"/>
      <c r="C8319" s="5"/>
      <c r="D8319" s="5"/>
      <c r="G8319" s="6"/>
      <c r="J8319" s="6"/>
      <c r="K8319" s="6"/>
    </row>
    <row r="8320" spans="1:11" ht="15" customHeight="1">
      <c r="A8320" s="5"/>
      <c r="B8320" s="5"/>
      <c r="C8320" s="5"/>
      <c r="D8320" s="5"/>
      <c r="G8320" s="6"/>
      <c r="J8320" s="6"/>
      <c r="K8320" s="6"/>
    </row>
    <row r="8321" spans="1:11" ht="15" customHeight="1">
      <c r="A8321" s="5"/>
      <c r="B8321" s="5"/>
      <c r="C8321" s="5"/>
      <c r="D8321" s="5"/>
      <c r="F8321" s="6"/>
      <c r="G8321" s="6"/>
      <c r="H8321" s="7"/>
      <c r="I8321" s="6"/>
      <c r="J8321" s="6"/>
      <c r="K8321" s="6"/>
    </row>
    <row r="8322" spans="1:11" ht="15" customHeight="1">
      <c r="A8322" s="5"/>
      <c r="B8322" s="5"/>
      <c r="C8322" s="5"/>
      <c r="D8322" s="5"/>
      <c r="G8322" s="6"/>
      <c r="J8322" s="6"/>
      <c r="K8322" s="6"/>
    </row>
    <row r="8323" spans="1:11" ht="15" customHeight="1">
      <c r="A8323" s="5"/>
      <c r="B8323" s="5"/>
      <c r="C8323" s="5"/>
      <c r="D8323" s="5"/>
      <c r="G8323" s="6"/>
      <c r="J8323" s="6"/>
      <c r="K8323" s="6"/>
    </row>
    <row r="8324" spans="1:11" ht="15" customHeight="1">
      <c r="A8324" s="5"/>
      <c r="B8324" s="5"/>
      <c r="C8324" s="5"/>
      <c r="D8324" s="5"/>
      <c r="G8324" s="6"/>
      <c r="J8324" s="6"/>
      <c r="K8324" s="6"/>
    </row>
    <row r="8325" spans="1:11" ht="15" customHeight="1">
      <c r="A8325" s="5"/>
      <c r="B8325" s="5"/>
      <c r="C8325" s="5"/>
      <c r="D8325" s="5"/>
      <c r="G8325" s="6"/>
      <c r="J8325" s="6"/>
      <c r="K8325" s="6"/>
    </row>
    <row r="8326" spans="1:11" ht="15" customHeight="1">
      <c r="A8326" s="5"/>
      <c r="B8326" s="5"/>
      <c r="C8326" s="5"/>
      <c r="D8326" s="5"/>
      <c r="G8326" s="6"/>
      <c r="J8326" s="6"/>
      <c r="K8326" s="6"/>
    </row>
    <row r="8327" spans="1:11" ht="15" customHeight="1">
      <c r="A8327" s="5"/>
      <c r="B8327" s="5"/>
      <c r="C8327" s="5"/>
      <c r="D8327" s="5"/>
      <c r="G8327" s="6"/>
      <c r="J8327" s="6"/>
      <c r="K8327" s="6"/>
    </row>
    <row r="8328" spans="1:11" ht="15" customHeight="1">
      <c r="A8328" s="5"/>
      <c r="B8328" s="5"/>
      <c r="C8328" s="5"/>
      <c r="D8328" s="5"/>
      <c r="G8328" s="6"/>
      <c r="J8328" s="6"/>
      <c r="K8328" s="6"/>
    </row>
    <row r="8329" spans="1:11" ht="15" customHeight="1">
      <c r="A8329" s="5"/>
      <c r="B8329" s="5"/>
      <c r="C8329" s="5"/>
      <c r="D8329" s="5"/>
      <c r="G8329" s="6"/>
      <c r="J8329" s="6"/>
      <c r="K8329" s="6"/>
    </row>
    <row r="8330" spans="1:11" ht="15" customHeight="1">
      <c r="A8330" s="5"/>
      <c r="B8330" s="5"/>
      <c r="C8330" s="5"/>
      <c r="D8330" s="5"/>
      <c r="G8330" s="6"/>
      <c r="J8330" s="6"/>
      <c r="K8330" s="6"/>
    </row>
    <row r="8331" spans="1:11" ht="15" customHeight="1">
      <c r="A8331" s="5"/>
      <c r="B8331" s="5"/>
      <c r="C8331" s="5"/>
      <c r="D8331" s="5"/>
      <c r="G8331" s="6"/>
      <c r="J8331" s="6"/>
      <c r="K8331" s="6"/>
    </row>
    <row r="8332" spans="1:11" ht="15" customHeight="1">
      <c r="A8332" s="5"/>
      <c r="B8332" s="5"/>
      <c r="C8332" s="5"/>
      <c r="D8332" s="5"/>
      <c r="G8332" s="6"/>
      <c r="J8332" s="6"/>
      <c r="K8332" s="6"/>
    </row>
    <row r="8333" spans="1:11" ht="15" customHeight="1">
      <c r="A8333" s="5"/>
      <c r="B8333" s="5"/>
      <c r="C8333" s="5"/>
      <c r="D8333" s="5"/>
      <c r="G8333" s="6"/>
      <c r="J8333" s="6"/>
      <c r="K8333" s="6"/>
    </row>
    <row r="8334" spans="1:11" ht="15" customHeight="1">
      <c r="A8334" s="5"/>
      <c r="B8334" s="5"/>
      <c r="C8334" s="5"/>
      <c r="D8334" s="5"/>
      <c r="G8334" s="6"/>
      <c r="J8334" s="6"/>
      <c r="K8334" s="6"/>
    </row>
    <row r="8335" spans="1:11" ht="15" customHeight="1">
      <c r="A8335" s="5"/>
      <c r="B8335" s="5"/>
      <c r="C8335" s="5"/>
      <c r="D8335" s="5"/>
      <c r="G8335" s="6"/>
      <c r="J8335" s="6"/>
      <c r="K8335" s="6"/>
    </row>
    <row r="8336" spans="1:11" ht="15" customHeight="1">
      <c r="A8336" s="5"/>
      <c r="B8336" s="5"/>
      <c r="C8336" s="5"/>
      <c r="D8336" s="5"/>
      <c r="G8336" s="6"/>
      <c r="J8336" s="6"/>
      <c r="K8336" s="6"/>
    </row>
    <row r="8337" spans="1:11" ht="15" customHeight="1">
      <c r="A8337" s="5"/>
      <c r="B8337" s="5"/>
      <c r="C8337" s="5"/>
      <c r="D8337" s="5"/>
      <c r="G8337" s="6"/>
      <c r="J8337" s="6"/>
      <c r="K8337" s="6"/>
    </row>
    <row r="8338" spans="1:11" ht="15" customHeight="1">
      <c r="A8338" s="5"/>
      <c r="B8338" s="5"/>
      <c r="C8338" s="5"/>
      <c r="D8338" s="5"/>
      <c r="F8338" s="6"/>
      <c r="G8338" s="6"/>
      <c r="H8338" s="7"/>
      <c r="I8338" s="6"/>
      <c r="J8338" s="6"/>
      <c r="K8338" s="6"/>
    </row>
    <row r="8339" spans="1:11" ht="15" customHeight="1">
      <c r="A8339" s="5"/>
      <c r="B8339" s="5"/>
      <c r="C8339" s="5"/>
      <c r="D8339" s="5"/>
      <c r="G8339" s="6"/>
      <c r="J8339" s="6"/>
      <c r="K8339" s="6"/>
    </row>
    <row r="8340" spans="1:11" ht="15" customHeight="1">
      <c r="A8340" s="5"/>
      <c r="B8340" s="5"/>
      <c r="C8340" s="5"/>
      <c r="D8340" s="5"/>
      <c r="G8340" s="6"/>
      <c r="J8340" s="6"/>
      <c r="K8340" s="6"/>
    </row>
    <row r="8341" spans="1:11" ht="15" customHeight="1">
      <c r="A8341" s="5"/>
      <c r="B8341" s="5"/>
      <c r="C8341" s="5"/>
      <c r="D8341" s="5"/>
      <c r="G8341" s="6"/>
      <c r="J8341" s="6"/>
      <c r="K8341" s="6"/>
    </row>
    <row r="8342" spans="1:11" ht="15" customHeight="1">
      <c r="A8342" s="5"/>
      <c r="B8342" s="5"/>
      <c r="C8342" s="5"/>
      <c r="D8342" s="5"/>
      <c r="G8342" s="6"/>
      <c r="J8342" s="6"/>
      <c r="K8342" s="6"/>
    </row>
    <row r="8343" spans="1:11" ht="15" customHeight="1">
      <c r="A8343" s="5"/>
      <c r="B8343" s="5"/>
      <c r="C8343" s="5"/>
      <c r="D8343" s="5"/>
      <c r="G8343" s="6"/>
      <c r="J8343" s="6"/>
      <c r="K8343" s="6"/>
    </row>
    <row r="8344" spans="1:11" ht="15" customHeight="1">
      <c r="A8344" s="5"/>
      <c r="B8344" s="5"/>
      <c r="C8344" s="5"/>
      <c r="D8344" s="5"/>
      <c r="G8344" s="6"/>
      <c r="J8344" s="6"/>
      <c r="K8344" s="6"/>
    </row>
    <row r="8345" spans="1:11" ht="15" customHeight="1">
      <c r="A8345" s="5"/>
      <c r="B8345" s="5"/>
      <c r="C8345" s="5"/>
      <c r="D8345" s="5"/>
      <c r="G8345" s="6"/>
      <c r="J8345" s="6"/>
      <c r="K8345" s="6"/>
    </row>
    <row r="8346" spans="1:11" ht="15" customHeight="1">
      <c r="A8346" s="5"/>
      <c r="B8346" s="5"/>
      <c r="C8346" s="5"/>
      <c r="D8346" s="5"/>
      <c r="G8346" s="6"/>
      <c r="J8346" s="6"/>
      <c r="K8346" s="6"/>
    </row>
    <row r="8347" spans="1:11" ht="15" customHeight="1">
      <c r="A8347" s="5"/>
      <c r="B8347" s="5"/>
      <c r="C8347" s="5"/>
      <c r="D8347" s="5"/>
      <c r="G8347" s="6"/>
      <c r="J8347" s="6"/>
      <c r="K8347" s="6"/>
    </row>
    <row r="8348" spans="1:11" ht="15" customHeight="1">
      <c r="A8348" s="5"/>
      <c r="B8348" s="5"/>
      <c r="C8348" s="5"/>
      <c r="D8348" s="5"/>
      <c r="G8348" s="6"/>
      <c r="J8348" s="6"/>
      <c r="K8348" s="6"/>
    </row>
    <row r="8349" spans="1:11" ht="15" customHeight="1">
      <c r="A8349" s="5"/>
      <c r="B8349" s="5"/>
      <c r="C8349" s="5"/>
      <c r="D8349" s="5"/>
      <c r="G8349" s="6"/>
      <c r="J8349" s="6"/>
      <c r="K8349" s="6"/>
    </row>
    <row r="8350" spans="1:11" ht="15" customHeight="1">
      <c r="A8350" s="5"/>
      <c r="B8350" s="5"/>
      <c r="C8350" s="5"/>
      <c r="D8350" s="5"/>
      <c r="G8350" s="6"/>
      <c r="J8350" s="6"/>
      <c r="K8350" s="6"/>
    </row>
    <row r="8351" spans="1:11" ht="15" customHeight="1">
      <c r="A8351" s="5"/>
      <c r="B8351" s="5"/>
      <c r="C8351" s="5"/>
      <c r="D8351" s="5"/>
      <c r="G8351" s="6"/>
      <c r="J8351" s="6"/>
      <c r="K8351" s="6"/>
    </row>
    <row r="8352" spans="1:11" ht="15" customHeight="1">
      <c r="A8352" s="5"/>
      <c r="B8352" s="5"/>
      <c r="C8352" s="5"/>
      <c r="D8352" s="5"/>
      <c r="F8352" s="6"/>
      <c r="G8352" s="6"/>
      <c r="H8352" s="7"/>
      <c r="I8352" s="6"/>
      <c r="J8352" s="6"/>
      <c r="K8352" s="6"/>
    </row>
    <row r="8353" spans="1:11" ht="15" customHeight="1">
      <c r="A8353" s="5"/>
      <c r="B8353" s="5"/>
      <c r="C8353" s="5"/>
      <c r="D8353" s="5"/>
      <c r="G8353" s="6"/>
      <c r="J8353" s="6"/>
      <c r="K8353" s="6"/>
    </row>
    <row r="8354" spans="1:11" ht="15" customHeight="1">
      <c r="A8354" s="5"/>
      <c r="B8354" s="5"/>
      <c r="C8354" s="5"/>
      <c r="D8354" s="5"/>
      <c r="G8354" s="6"/>
      <c r="J8354" s="6"/>
      <c r="K8354" s="6"/>
    </row>
    <row r="8355" spans="1:11" ht="15" customHeight="1">
      <c r="A8355" s="5"/>
      <c r="B8355" s="5"/>
      <c r="C8355" s="5"/>
      <c r="D8355" s="5"/>
      <c r="G8355" s="6"/>
      <c r="J8355" s="6"/>
      <c r="K8355" s="6"/>
    </row>
    <row r="8356" spans="1:11" ht="15" customHeight="1">
      <c r="A8356" s="5"/>
      <c r="B8356" s="5"/>
      <c r="C8356" s="5"/>
      <c r="D8356" s="5"/>
      <c r="G8356" s="6"/>
      <c r="J8356" s="6"/>
      <c r="K8356" s="6"/>
    </row>
    <row r="8357" spans="1:11" ht="15" customHeight="1">
      <c r="A8357" s="5"/>
      <c r="B8357" s="5"/>
      <c r="C8357" s="5"/>
      <c r="D8357" s="5"/>
      <c r="G8357" s="6"/>
      <c r="J8357" s="6"/>
      <c r="K8357" s="6"/>
    </row>
    <row r="8358" spans="1:11" ht="15" customHeight="1">
      <c r="A8358" s="5"/>
      <c r="B8358" s="5"/>
      <c r="C8358" s="5"/>
      <c r="D8358" s="5"/>
      <c r="G8358" s="6"/>
      <c r="J8358" s="6"/>
      <c r="K8358" s="6"/>
    </row>
    <row r="8359" spans="1:11" ht="15" customHeight="1">
      <c r="A8359" s="5"/>
      <c r="B8359" s="5"/>
      <c r="C8359" s="5"/>
      <c r="D8359" s="5"/>
      <c r="G8359" s="6"/>
      <c r="J8359" s="6"/>
      <c r="K8359" s="6"/>
    </row>
    <row r="8360" spans="1:11" ht="15" customHeight="1">
      <c r="A8360" s="5"/>
      <c r="B8360" s="5"/>
      <c r="C8360" s="5"/>
      <c r="D8360" s="5"/>
      <c r="G8360" s="6"/>
      <c r="J8360" s="6"/>
      <c r="K8360" s="6"/>
    </row>
    <row r="8361" spans="1:11" ht="15" customHeight="1">
      <c r="A8361" s="5"/>
      <c r="B8361" s="5"/>
      <c r="C8361" s="5"/>
      <c r="D8361" s="5"/>
      <c r="G8361" s="6"/>
      <c r="J8361" s="6"/>
      <c r="K8361" s="6"/>
    </row>
    <row r="8362" spans="1:11" ht="15" customHeight="1">
      <c r="A8362" s="5"/>
      <c r="B8362" s="5"/>
      <c r="C8362" s="5"/>
      <c r="D8362" s="5"/>
      <c r="G8362" s="6"/>
      <c r="J8362" s="6"/>
      <c r="K8362" s="6"/>
    </row>
    <row r="8363" spans="1:11" ht="15" customHeight="1">
      <c r="A8363" s="5"/>
      <c r="B8363" s="5"/>
      <c r="C8363" s="5"/>
      <c r="D8363" s="5"/>
      <c r="G8363" s="6"/>
      <c r="J8363" s="6"/>
      <c r="K8363" s="6"/>
    </row>
    <row r="8364" spans="1:11" ht="15" customHeight="1">
      <c r="A8364" s="5"/>
      <c r="B8364" s="5"/>
      <c r="C8364" s="5"/>
      <c r="D8364" s="5"/>
      <c r="G8364" s="6"/>
      <c r="J8364" s="6"/>
      <c r="K8364" s="6"/>
    </row>
    <row r="8365" spans="1:11" ht="15" customHeight="1">
      <c r="A8365" s="5"/>
      <c r="B8365" s="5"/>
      <c r="C8365" s="5"/>
      <c r="D8365" s="5"/>
      <c r="G8365" s="6"/>
      <c r="J8365" s="6"/>
      <c r="K8365" s="6"/>
    </row>
    <row r="8366" spans="1:11" ht="15" customHeight="1">
      <c r="A8366" s="5"/>
      <c r="B8366" s="5"/>
      <c r="C8366" s="5"/>
      <c r="D8366" s="5"/>
      <c r="G8366" s="6"/>
      <c r="J8366" s="6"/>
      <c r="K8366" s="6"/>
    </row>
    <row r="8367" spans="1:11" ht="15" customHeight="1">
      <c r="A8367" s="5"/>
      <c r="B8367" s="5"/>
      <c r="C8367" s="5"/>
      <c r="D8367" s="5"/>
      <c r="G8367" s="6"/>
      <c r="J8367" s="6"/>
      <c r="K8367" s="6"/>
    </row>
    <row r="8368" spans="1:11" ht="15" customHeight="1">
      <c r="A8368" s="5"/>
      <c r="B8368" s="5"/>
      <c r="C8368" s="5"/>
      <c r="D8368" s="5"/>
      <c r="G8368" s="6"/>
      <c r="J8368" s="6"/>
      <c r="K8368" s="6"/>
    </row>
    <row r="8369" spans="1:11" ht="15" customHeight="1">
      <c r="A8369" s="5"/>
      <c r="B8369" s="5"/>
      <c r="C8369" s="5"/>
      <c r="D8369" s="5"/>
      <c r="G8369" s="6"/>
      <c r="J8369" s="6"/>
      <c r="K8369" s="6"/>
    </row>
    <row r="8370" spans="1:11" ht="15" customHeight="1">
      <c r="A8370" s="5"/>
      <c r="B8370" s="5"/>
      <c r="C8370" s="5"/>
      <c r="D8370" s="5"/>
      <c r="F8370" s="6"/>
      <c r="G8370" s="6"/>
      <c r="H8370" s="7"/>
      <c r="I8370" s="6"/>
      <c r="J8370" s="6"/>
      <c r="K8370" s="6"/>
    </row>
    <row r="8371" spans="1:11" ht="15" customHeight="1">
      <c r="A8371" s="5"/>
      <c r="B8371" s="5"/>
      <c r="C8371" s="5"/>
      <c r="D8371" s="5"/>
      <c r="G8371" s="6"/>
      <c r="J8371" s="6"/>
      <c r="K8371" s="6"/>
    </row>
    <row r="8372" spans="1:11" ht="15" customHeight="1">
      <c r="A8372" s="5"/>
      <c r="B8372" s="5"/>
      <c r="C8372" s="5"/>
      <c r="D8372" s="5"/>
      <c r="G8372" s="6"/>
      <c r="J8372" s="6"/>
      <c r="K8372" s="6"/>
    </row>
    <row r="8373" spans="1:11" ht="15" customHeight="1">
      <c r="A8373" s="5"/>
      <c r="B8373" s="5"/>
      <c r="C8373" s="5"/>
      <c r="D8373" s="5"/>
      <c r="G8373" s="6"/>
      <c r="J8373" s="6"/>
      <c r="K8373" s="6"/>
    </row>
    <row r="8374" spans="1:11" ht="15" customHeight="1">
      <c r="A8374" s="5"/>
      <c r="B8374" s="5"/>
      <c r="C8374" s="5"/>
      <c r="D8374" s="5"/>
      <c r="G8374" s="6"/>
      <c r="J8374" s="6"/>
      <c r="K8374" s="6"/>
    </row>
    <row r="8375" spans="1:11" ht="15" customHeight="1">
      <c r="A8375" s="5"/>
      <c r="B8375" s="5"/>
      <c r="C8375" s="5"/>
      <c r="D8375" s="5"/>
      <c r="G8375" s="6"/>
      <c r="J8375" s="6"/>
      <c r="K8375" s="6"/>
    </row>
    <row r="8376" spans="1:11" ht="15" customHeight="1">
      <c r="A8376" s="5"/>
      <c r="B8376" s="5"/>
      <c r="C8376" s="5"/>
      <c r="D8376" s="5"/>
      <c r="G8376" s="6"/>
      <c r="J8376" s="6"/>
      <c r="K8376" s="6"/>
    </row>
    <row r="8377" spans="1:11" ht="15" customHeight="1">
      <c r="A8377" s="5"/>
      <c r="B8377" s="5"/>
      <c r="C8377" s="5"/>
      <c r="D8377" s="5"/>
      <c r="G8377" s="6"/>
      <c r="J8377" s="6"/>
      <c r="K8377" s="6"/>
    </row>
    <row r="8378" spans="1:11" ht="15" customHeight="1">
      <c r="A8378" s="5"/>
      <c r="B8378" s="5"/>
      <c r="C8378" s="5"/>
      <c r="D8378" s="5"/>
      <c r="G8378" s="6"/>
      <c r="J8378" s="6"/>
      <c r="K8378" s="6"/>
    </row>
    <row r="8379" spans="1:11" ht="15" customHeight="1">
      <c r="A8379" s="5"/>
      <c r="B8379" s="5"/>
      <c r="C8379" s="5"/>
      <c r="D8379" s="5"/>
      <c r="G8379" s="6"/>
      <c r="J8379" s="6"/>
      <c r="K8379" s="6"/>
    </row>
    <row r="8380" spans="1:11" ht="15" customHeight="1">
      <c r="A8380" s="5"/>
      <c r="B8380" s="5"/>
      <c r="C8380" s="5"/>
      <c r="D8380" s="5"/>
      <c r="G8380" s="6"/>
      <c r="J8380" s="6"/>
      <c r="K8380" s="6"/>
    </row>
    <row r="8381" spans="1:11" ht="15" customHeight="1">
      <c r="A8381" s="5"/>
      <c r="B8381" s="5"/>
      <c r="C8381" s="5"/>
      <c r="D8381" s="5"/>
      <c r="G8381" s="6"/>
      <c r="J8381" s="6"/>
      <c r="K8381" s="6"/>
    </row>
    <row r="8382" spans="1:11" ht="15" customHeight="1">
      <c r="A8382" s="5"/>
      <c r="B8382" s="5"/>
      <c r="C8382" s="5"/>
      <c r="D8382" s="5"/>
      <c r="G8382" s="6"/>
      <c r="J8382" s="6"/>
      <c r="K8382" s="6"/>
    </row>
    <row r="8383" spans="1:11" ht="15" customHeight="1">
      <c r="A8383" s="5"/>
      <c r="B8383" s="5"/>
      <c r="C8383" s="5"/>
      <c r="D8383" s="5"/>
      <c r="G8383" s="6"/>
      <c r="J8383" s="6"/>
      <c r="K8383" s="6"/>
    </row>
    <row r="8384" spans="1:11" ht="15" customHeight="1">
      <c r="A8384" s="5"/>
      <c r="B8384" s="5"/>
      <c r="C8384" s="5"/>
      <c r="D8384" s="5"/>
      <c r="G8384" s="6"/>
      <c r="J8384" s="6"/>
      <c r="K8384" s="6"/>
    </row>
    <row r="8385" spans="1:11" ht="15" customHeight="1">
      <c r="A8385" s="5"/>
      <c r="B8385" s="5"/>
      <c r="C8385" s="5"/>
      <c r="D8385" s="5"/>
      <c r="G8385" s="6"/>
      <c r="J8385" s="6"/>
      <c r="K8385" s="6"/>
    </row>
    <row r="8386" spans="1:11" ht="15" customHeight="1">
      <c r="A8386" s="5"/>
      <c r="B8386" s="5"/>
      <c r="C8386" s="5"/>
      <c r="D8386" s="5"/>
      <c r="G8386" s="6"/>
      <c r="J8386" s="6"/>
      <c r="K8386" s="6"/>
    </row>
    <row r="8387" spans="1:11" ht="15" customHeight="1">
      <c r="A8387" s="5"/>
      <c r="B8387" s="5"/>
      <c r="C8387" s="5"/>
      <c r="D8387" s="5"/>
      <c r="F8387" s="6"/>
      <c r="G8387" s="6"/>
      <c r="H8387" s="7"/>
      <c r="I8387" s="6"/>
      <c r="J8387" s="6"/>
      <c r="K8387" s="6"/>
    </row>
    <row r="8388" spans="1:11" ht="15" customHeight="1">
      <c r="A8388" s="5"/>
      <c r="B8388" s="5"/>
      <c r="C8388" s="5"/>
      <c r="D8388" s="5"/>
      <c r="G8388" s="6"/>
      <c r="J8388" s="6"/>
      <c r="K8388" s="6"/>
    </row>
    <row r="8389" spans="1:11" ht="15" customHeight="1">
      <c r="A8389" s="5"/>
      <c r="B8389" s="5"/>
      <c r="C8389" s="5"/>
      <c r="D8389" s="5"/>
      <c r="G8389" s="6"/>
      <c r="J8389" s="6"/>
      <c r="K8389" s="6"/>
    </row>
    <row r="8390" spans="1:11" ht="15" customHeight="1">
      <c r="A8390" s="5"/>
      <c r="B8390" s="5"/>
      <c r="C8390" s="5"/>
      <c r="D8390" s="5"/>
      <c r="G8390" s="6"/>
      <c r="J8390" s="6"/>
      <c r="K8390" s="6"/>
    </row>
    <row r="8391" spans="1:11" ht="15" customHeight="1">
      <c r="A8391" s="5"/>
      <c r="B8391" s="5"/>
      <c r="C8391" s="5"/>
      <c r="D8391" s="5"/>
      <c r="G8391" s="6"/>
      <c r="J8391" s="6"/>
      <c r="K8391" s="6"/>
    </row>
    <row r="8392" spans="1:11" ht="15" customHeight="1">
      <c r="A8392" s="5"/>
      <c r="B8392" s="5"/>
      <c r="C8392" s="5"/>
      <c r="D8392" s="5"/>
      <c r="G8392" s="6"/>
      <c r="J8392" s="6"/>
      <c r="K8392" s="6"/>
    </row>
    <row r="8393" spans="1:11" ht="15" customHeight="1">
      <c r="A8393" s="5"/>
      <c r="B8393" s="5"/>
      <c r="C8393" s="5"/>
      <c r="D8393" s="5"/>
      <c r="G8393" s="6"/>
      <c r="J8393" s="6"/>
      <c r="K8393" s="6"/>
    </row>
    <row r="8394" spans="1:11" ht="15" customHeight="1">
      <c r="A8394" s="5"/>
      <c r="B8394" s="5"/>
      <c r="C8394" s="5"/>
      <c r="D8394" s="5"/>
      <c r="G8394" s="6"/>
      <c r="J8394" s="6"/>
      <c r="K8394" s="6"/>
    </row>
    <row r="8395" spans="1:11" ht="15" customHeight="1">
      <c r="A8395" s="5"/>
      <c r="B8395" s="5"/>
      <c r="C8395" s="5"/>
      <c r="D8395" s="5"/>
      <c r="G8395" s="6"/>
      <c r="J8395" s="6"/>
      <c r="K8395" s="6"/>
    </row>
    <row r="8396" spans="1:11" ht="15" customHeight="1">
      <c r="A8396" s="5"/>
      <c r="B8396" s="5"/>
      <c r="C8396" s="5"/>
      <c r="D8396" s="5"/>
      <c r="G8396" s="6"/>
      <c r="J8396" s="6"/>
      <c r="K8396" s="6"/>
    </row>
    <row r="8397" spans="1:11" ht="15" customHeight="1">
      <c r="A8397" s="5"/>
      <c r="B8397" s="5"/>
      <c r="C8397" s="5"/>
      <c r="D8397" s="5"/>
      <c r="G8397" s="6"/>
      <c r="J8397" s="6"/>
      <c r="K8397" s="6"/>
    </row>
    <row r="8398" spans="1:11" ht="15" customHeight="1">
      <c r="A8398" s="5"/>
      <c r="B8398" s="5"/>
      <c r="C8398" s="5"/>
      <c r="D8398" s="5"/>
      <c r="G8398" s="6"/>
      <c r="J8398" s="6"/>
      <c r="K8398" s="6"/>
    </row>
    <row r="8399" spans="1:11" ht="15" customHeight="1">
      <c r="A8399" s="5"/>
      <c r="B8399" s="5"/>
      <c r="C8399" s="5"/>
      <c r="D8399" s="5"/>
      <c r="G8399" s="6"/>
      <c r="J8399" s="6"/>
      <c r="K8399" s="6"/>
    </row>
    <row r="8400" spans="1:11" ht="15" customHeight="1">
      <c r="A8400" s="5"/>
      <c r="B8400" s="5"/>
      <c r="C8400" s="5"/>
      <c r="D8400" s="5"/>
      <c r="G8400" s="6"/>
      <c r="J8400" s="6"/>
      <c r="K8400" s="6"/>
    </row>
    <row r="8401" spans="1:11" ht="15" customHeight="1">
      <c r="A8401" s="5"/>
      <c r="B8401" s="5"/>
      <c r="C8401" s="5"/>
      <c r="D8401" s="5"/>
      <c r="G8401" s="6"/>
      <c r="J8401" s="6"/>
      <c r="K8401" s="6"/>
    </row>
    <row r="8402" spans="1:11" ht="15" customHeight="1">
      <c r="A8402" s="5"/>
      <c r="B8402" s="5"/>
      <c r="C8402" s="5"/>
      <c r="D8402" s="5"/>
      <c r="G8402" s="6"/>
      <c r="J8402" s="6"/>
      <c r="K8402" s="6"/>
    </row>
    <row r="8403" spans="1:11" ht="15" customHeight="1">
      <c r="A8403" s="5"/>
      <c r="B8403" s="5"/>
      <c r="C8403" s="5"/>
      <c r="D8403" s="5"/>
      <c r="G8403" s="6"/>
      <c r="J8403" s="6"/>
      <c r="K8403" s="6"/>
    </row>
    <row r="8404" spans="1:11" ht="15" customHeight="1">
      <c r="A8404" s="5"/>
      <c r="B8404" s="5"/>
      <c r="C8404" s="5"/>
      <c r="D8404" s="5"/>
      <c r="F8404" s="6"/>
      <c r="G8404" s="6"/>
      <c r="H8404" s="7"/>
      <c r="I8404" s="6"/>
      <c r="J8404" s="6"/>
      <c r="K8404" s="6"/>
    </row>
    <row r="8405" spans="1:11" ht="15" customHeight="1">
      <c r="A8405" s="5"/>
      <c r="B8405" s="5"/>
      <c r="C8405" s="5"/>
      <c r="D8405" s="5"/>
      <c r="G8405" s="6"/>
      <c r="J8405" s="6"/>
      <c r="K8405" s="6"/>
    </row>
    <row r="8406" spans="1:11" ht="15" customHeight="1">
      <c r="A8406" s="5"/>
      <c r="B8406" s="5"/>
      <c r="C8406" s="5"/>
      <c r="D8406" s="5"/>
      <c r="G8406" s="6"/>
      <c r="J8406" s="6"/>
      <c r="K8406" s="6"/>
    </row>
    <row r="8407" spans="1:11" ht="15" customHeight="1">
      <c r="A8407" s="5"/>
      <c r="B8407" s="5"/>
      <c r="C8407" s="5"/>
      <c r="D8407" s="5"/>
      <c r="G8407" s="6"/>
      <c r="J8407" s="6"/>
      <c r="K8407" s="6"/>
    </row>
    <row r="8408" spans="1:11" ht="15" customHeight="1">
      <c r="A8408" s="5"/>
      <c r="B8408" s="5"/>
      <c r="C8408" s="5"/>
      <c r="D8408" s="5"/>
      <c r="G8408" s="6"/>
      <c r="J8408" s="6"/>
      <c r="K8408" s="6"/>
    </row>
    <row r="8409" spans="1:11" ht="15" customHeight="1">
      <c r="A8409" s="5"/>
      <c r="B8409" s="5"/>
      <c r="C8409" s="5"/>
      <c r="D8409" s="5"/>
      <c r="G8409" s="6"/>
      <c r="J8409" s="6"/>
      <c r="K8409" s="6"/>
    </row>
    <row r="8410" spans="1:11" ht="15" customHeight="1">
      <c r="A8410" s="5"/>
      <c r="B8410" s="5"/>
      <c r="C8410" s="5"/>
      <c r="D8410" s="5"/>
      <c r="G8410" s="6"/>
      <c r="J8410" s="6"/>
      <c r="K8410" s="6"/>
    </row>
    <row r="8411" spans="1:11" ht="15" customHeight="1">
      <c r="A8411" s="5"/>
      <c r="B8411" s="5"/>
      <c r="C8411" s="5"/>
      <c r="D8411" s="5"/>
      <c r="G8411" s="6"/>
      <c r="J8411" s="6"/>
      <c r="K8411" s="6"/>
    </row>
    <row r="8412" spans="1:11" ht="15" customHeight="1">
      <c r="A8412" s="5"/>
      <c r="B8412" s="5"/>
      <c r="C8412" s="5"/>
      <c r="D8412" s="5"/>
      <c r="G8412" s="6"/>
      <c r="J8412" s="6"/>
      <c r="K8412" s="6"/>
    </row>
    <row r="8413" spans="1:11" ht="15" customHeight="1">
      <c r="A8413" s="5"/>
      <c r="B8413" s="5"/>
      <c r="C8413" s="5"/>
      <c r="D8413" s="5"/>
      <c r="G8413" s="6"/>
      <c r="J8413" s="6"/>
      <c r="K8413" s="6"/>
    </row>
    <row r="8414" spans="1:11" ht="15" customHeight="1">
      <c r="A8414" s="5"/>
      <c r="B8414" s="5"/>
      <c r="C8414" s="5"/>
      <c r="D8414" s="5"/>
      <c r="G8414" s="6"/>
      <c r="J8414" s="6"/>
      <c r="K8414" s="6"/>
    </row>
    <row r="8415" spans="1:11" ht="15" customHeight="1">
      <c r="A8415" s="5"/>
      <c r="B8415" s="5"/>
      <c r="C8415" s="5"/>
      <c r="D8415" s="5"/>
      <c r="G8415" s="6"/>
      <c r="J8415" s="6"/>
      <c r="K8415" s="6"/>
    </row>
    <row r="8416" spans="1:11" ht="15" customHeight="1">
      <c r="A8416" s="5"/>
      <c r="B8416" s="5"/>
      <c r="C8416" s="5"/>
      <c r="D8416" s="5"/>
      <c r="G8416" s="6"/>
      <c r="J8416" s="6"/>
      <c r="K8416" s="6"/>
    </row>
    <row r="8417" spans="1:11" ht="15" customHeight="1">
      <c r="A8417" s="5"/>
      <c r="B8417" s="5"/>
      <c r="C8417" s="5"/>
      <c r="D8417" s="5"/>
      <c r="G8417" s="6"/>
      <c r="J8417" s="6"/>
      <c r="K8417" s="6"/>
    </row>
    <row r="8418" spans="1:11" ht="15" customHeight="1">
      <c r="A8418" s="5"/>
      <c r="B8418" s="5"/>
      <c r="C8418" s="5"/>
      <c r="D8418" s="5"/>
      <c r="G8418" s="6"/>
      <c r="J8418" s="6"/>
      <c r="K8418" s="6"/>
    </row>
    <row r="8419" spans="1:11" ht="15" customHeight="1">
      <c r="A8419" s="5"/>
      <c r="B8419" s="5"/>
      <c r="C8419" s="5"/>
      <c r="D8419" s="5"/>
      <c r="G8419" s="6"/>
      <c r="J8419" s="6"/>
      <c r="K8419" s="6"/>
    </row>
    <row r="8420" spans="1:11" ht="15" customHeight="1">
      <c r="A8420" s="5"/>
      <c r="B8420" s="5"/>
      <c r="C8420" s="5"/>
      <c r="D8420" s="5"/>
      <c r="G8420" s="6"/>
      <c r="J8420" s="6"/>
      <c r="K8420" s="6"/>
    </row>
    <row r="8421" spans="1:11" ht="15" customHeight="1">
      <c r="A8421" s="5"/>
      <c r="B8421" s="5"/>
      <c r="C8421" s="5"/>
      <c r="D8421" s="5"/>
      <c r="F8421" s="6"/>
      <c r="G8421" s="6"/>
      <c r="H8421" s="7"/>
      <c r="I8421" s="6"/>
      <c r="J8421" s="6"/>
      <c r="K8421" s="6"/>
    </row>
    <row r="8422" spans="1:11" ht="15" customHeight="1">
      <c r="A8422" s="5"/>
      <c r="B8422" s="5"/>
      <c r="C8422" s="5"/>
      <c r="D8422" s="5"/>
      <c r="G8422" s="6"/>
      <c r="J8422" s="6"/>
      <c r="K8422" s="6"/>
    </row>
    <row r="8423" spans="1:11" ht="15" customHeight="1">
      <c r="A8423" s="5"/>
      <c r="B8423" s="5"/>
      <c r="C8423" s="5"/>
      <c r="D8423" s="5"/>
      <c r="G8423" s="6"/>
      <c r="J8423" s="6"/>
      <c r="K8423" s="6"/>
    </row>
    <row r="8424" spans="1:11" ht="15" customHeight="1">
      <c r="A8424" s="5"/>
      <c r="B8424" s="5"/>
      <c r="C8424" s="5"/>
      <c r="D8424" s="5"/>
      <c r="G8424" s="6"/>
      <c r="J8424" s="6"/>
      <c r="K8424" s="6"/>
    </row>
    <row r="8425" spans="1:11" ht="15" customHeight="1">
      <c r="A8425" s="5"/>
      <c r="B8425" s="5"/>
      <c r="C8425" s="5"/>
      <c r="D8425" s="5"/>
      <c r="G8425" s="6"/>
      <c r="J8425" s="6"/>
      <c r="K8425" s="6"/>
    </row>
    <row r="8426" spans="1:11" ht="15" customHeight="1">
      <c r="A8426" s="5"/>
      <c r="B8426" s="5"/>
      <c r="C8426" s="5"/>
      <c r="D8426" s="5"/>
      <c r="G8426" s="6"/>
      <c r="J8426" s="6"/>
      <c r="K8426" s="6"/>
    </row>
    <row r="8427" spans="1:11" ht="15" customHeight="1">
      <c r="A8427" s="5"/>
      <c r="B8427" s="5"/>
      <c r="C8427" s="5"/>
      <c r="D8427" s="5"/>
      <c r="G8427" s="6"/>
      <c r="J8427" s="6"/>
      <c r="K8427" s="6"/>
    </row>
    <row r="8428" spans="1:11" ht="15" customHeight="1">
      <c r="A8428" s="5"/>
      <c r="B8428" s="5"/>
      <c r="C8428" s="5"/>
      <c r="D8428" s="5"/>
      <c r="G8428" s="6"/>
      <c r="J8428" s="6"/>
      <c r="K8428" s="6"/>
    </row>
    <row r="8429" spans="1:11" ht="15" customHeight="1">
      <c r="A8429" s="5"/>
      <c r="B8429" s="5"/>
      <c r="C8429" s="5"/>
      <c r="D8429" s="5"/>
      <c r="G8429" s="6"/>
      <c r="J8429" s="6"/>
      <c r="K8429" s="6"/>
    </row>
    <row r="8430" spans="1:11" ht="15" customHeight="1">
      <c r="A8430" s="5"/>
      <c r="B8430" s="5"/>
      <c r="C8430" s="5"/>
      <c r="D8430" s="5"/>
      <c r="G8430" s="6"/>
      <c r="J8430" s="6"/>
      <c r="K8430" s="6"/>
    </row>
    <row r="8431" spans="1:11" ht="15" customHeight="1">
      <c r="A8431" s="5"/>
      <c r="B8431" s="5"/>
      <c r="C8431" s="5"/>
      <c r="D8431" s="5"/>
      <c r="G8431" s="6"/>
      <c r="J8431" s="6"/>
      <c r="K8431" s="6"/>
    </row>
    <row r="8432" spans="1:11" ht="15" customHeight="1">
      <c r="A8432" s="5"/>
      <c r="B8432" s="5"/>
      <c r="C8432" s="5"/>
      <c r="D8432" s="5"/>
      <c r="F8432" s="6"/>
      <c r="G8432" s="6"/>
      <c r="H8432" s="7"/>
      <c r="I8432" s="6"/>
      <c r="J8432" s="6"/>
      <c r="K8432" s="6"/>
    </row>
    <row r="8433" spans="1:11" ht="15" customHeight="1">
      <c r="A8433" s="5"/>
      <c r="B8433" s="5"/>
      <c r="C8433" s="5"/>
      <c r="D8433" s="5"/>
      <c r="G8433" s="6"/>
      <c r="J8433" s="6"/>
      <c r="K8433" s="6"/>
    </row>
    <row r="8434" spans="1:11" ht="15" customHeight="1">
      <c r="A8434" s="5"/>
      <c r="B8434" s="5"/>
      <c r="C8434" s="5"/>
      <c r="D8434" s="5"/>
      <c r="G8434" s="6"/>
      <c r="J8434" s="6"/>
      <c r="K8434" s="6"/>
    </row>
    <row r="8435" spans="1:11" ht="15" customHeight="1">
      <c r="A8435" s="5"/>
      <c r="B8435" s="5"/>
      <c r="C8435" s="5"/>
      <c r="D8435" s="5"/>
      <c r="G8435" s="6"/>
      <c r="J8435" s="6"/>
      <c r="K8435" s="6"/>
    </row>
    <row r="8436" spans="1:11" ht="15" customHeight="1">
      <c r="A8436" s="5"/>
      <c r="B8436" s="5"/>
      <c r="C8436" s="5"/>
      <c r="D8436" s="5"/>
      <c r="G8436" s="6"/>
      <c r="J8436" s="6"/>
      <c r="K8436" s="6"/>
    </row>
    <row r="8437" spans="1:11" ht="15" customHeight="1">
      <c r="A8437" s="5"/>
      <c r="B8437" s="5"/>
      <c r="C8437" s="5"/>
      <c r="D8437" s="5"/>
      <c r="G8437" s="6"/>
      <c r="J8437" s="6"/>
      <c r="K8437" s="6"/>
    </row>
    <row r="8438" spans="1:11" ht="15" customHeight="1">
      <c r="A8438" s="5"/>
      <c r="B8438" s="5"/>
      <c r="C8438" s="5"/>
      <c r="D8438" s="5"/>
      <c r="G8438" s="6"/>
      <c r="J8438" s="6"/>
      <c r="K8438" s="6"/>
    </row>
    <row r="8439" spans="1:11" ht="15" customHeight="1">
      <c r="A8439" s="5"/>
      <c r="B8439" s="5"/>
      <c r="C8439" s="5"/>
      <c r="D8439" s="5"/>
      <c r="G8439" s="6"/>
      <c r="J8439" s="6"/>
      <c r="K8439" s="6"/>
    </row>
    <row r="8440" spans="1:11" ht="15" customHeight="1">
      <c r="A8440" s="5"/>
      <c r="B8440" s="5"/>
      <c r="C8440" s="5"/>
      <c r="D8440" s="5"/>
      <c r="G8440" s="6"/>
      <c r="J8440" s="6"/>
      <c r="K8440" s="6"/>
    </row>
    <row r="8441" spans="1:11" ht="15" customHeight="1">
      <c r="A8441" s="5"/>
      <c r="B8441" s="5"/>
      <c r="C8441" s="5"/>
      <c r="D8441" s="5"/>
      <c r="G8441" s="6"/>
      <c r="J8441" s="6"/>
      <c r="K8441" s="6"/>
    </row>
    <row r="8442" spans="1:11" ht="15" customHeight="1">
      <c r="A8442" s="5"/>
      <c r="B8442" s="5"/>
      <c r="C8442" s="5"/>
      <c r="D8442" s="5"/>
      <c r="G8442" s="6"/>
      <c r="J8442" s="6"/>
      <c r="K8442" s="6"/>
    </row>
    <row r="8443" spans="1:11" ht="15" customHeight="1">
      <c r="A8443" s="5"/>
      <c r="B8443" s="5"/>
      <c r="C8443" s="5"/>
      <c r="D8443" s="5"/>
      <c r="G8443" s="6"/>
      <c r="J8443" s="6"/>
      <c r="K8443" s="6"/>
    </row>
    <row r="8444" spans="1:11" ht="15" customHeight="1">
      <c r="A8444" s="5"/>
      <c r="B8444" s="5"/>
      <c r="C8444" s="5"/>
      <c r="D8444" s="5"/>
      <c r="G8444" s="6"/>
      <c r="J8444" s="6"/>
      <c r="K8444" s="6"/>
    </row>
    <row r="8445" spans="1:11" ht="15" customHeight="1">
      <c r="A8445" s="5"/>
      <c r="B8445" s="5"/>
      <c r="C8445" s="5"/>
      <c r="D8445" s="5"/>
      <c r="G8445" s="6"/>
      <c r="J8445" s="6"/>
      <c r="K8445" s="6"/>
    </row>
    <row r="8446" spans="1:11" ht="15" customHeight="1">
      <c r="A8446" s="5"/>
      <c r="B8446" s="5"/>
      <c r="C8446" s="5"/>
      <c r="D8446" s="5"/>
      <c r="G8446" s="6"/>
      <c r="J8446" s="6"/>
      <c r="K8446" s="6"/>
    </row>
    <row r="8447" spans="1:11" ht="15" customHeight="1">
      <c r="A8447" s="5"/>
      <c r="B8447" s="5"/>
      <c r="C8447" s="5"/>
      <c r="D8447" s="5"/>
      <c r="G8447" s="6"/>
      <c r="J8447" s="6"/>
      <c r="K8447" s="6"/>
    </row>
    <row r="8448" spans="1:11" ht="15" customHeight="1">
      <c r="A8448" s="5"/>
      <c r="B8448" s="5"/>
      <c r="C8448" s="5"/>
      <c r="D8448" s="5"/>
      <c r="G8448" s="6"/>
      <c r="J8448" s="6"/>
      <c r="K8448" s="6"/>
    </row>
    <row r="8449" spans="1:11" ht="15" customHeight="1">
      <c r="A8449" s="5"/>
      <c r="B8449" s="5"/>
      <c r="C8449" s="5"/>
      <c r="D8449" s="5"/>
      <c r="G8449" s="6"/>
      <c r="J8449" s="6"/>
      <c r="K8449" s="6"/>
    </row>
    <row r="8450" spans="1:11" ht="15" customHeight="1">
      <c r="A8450" s="5"/>
      <c r="B8450" s="5"/>
      <c r="C8450" s="5"/>
      <c r="D8450" s="5"/>
      <c r="G8450" s="6"/>
      <c r="J8450" s="6"/>
      <c r="K8450" s="6"/>
    </row>
    <row r="8451" spans="1:11" ht="15" customHeight="1">
      <c r="A8451" s="5"/>
      <c r="B8451" s="5"/>
      <c r="C8451" s="5"/>
      <c r="D8451" s="5"/>
      <c r="G8451" s="6"/>
      <c r="J8451" s="6"/>
      <c r="K8451" s="6"/>
    </row>
    <row r="8452" spans="1:11" ht="15" customHeight="1">
      <c r="A8452" s="5"/>
      <c r="B8452" s="5"/>
      <c r="C8452" s="5"/>
      <c r="D8452" s="5"/>
      <c r="F8452" s="6"/>
      <c r="G8452" s="6"/>
      <c r="H8452" s="7"/>
      <c r="I8452" s="6"/>
      <c r="J8452" s="6"/>
      <c r="K8452" s="6"/>
    </row>
    <row r="8453" spans="1:11" ht="15" customHeight="1">
      <c r="A8453" s="5"/>
      <c r="B8453" s="5"/>
      <c r="C8453" s="5"/>
      <c r="D8453" s="5"/>
      <c r="G8453" s="6"/>
      <c r="J8453" s="6"/>
      <c r="K8453" s="6"/>
    </row>
    <row r="8454" spans="1:11" ht="15" customHeight="1">
      <c r="A8454" s="5"/>
      <c r="B8454" s="5"/>
      <c r="C8454" s="5"/>
      <c r="D8454" s="5"/>
      <c r="G8454" s="6"/>
      <c r="J8454" s="6"/>
      <c r="K8454" s="6"/>
    </row>
    <row r="8455" spans="1:11" ht="15" customHeight="1">
      <c r="A8455" s="5"/>
      <c r="B8455" s="5"/>
      <c r="C8455" s="5"/>
      <c r="D8455" s="5"/>
      <c r="G8455" s="6"/>
      <c r="J8455" s="6"/>
      <c r="K8455" s="6"/>
    </row>
    <row r="8456" spans="1:11" ht="15" customHeight="1">
      <c r="A8456" s="5"/>
      <c r="B8456" s="5"/>
      <c r="C8456" s="5"/>
      <c r="D8456" s="5"/>
      <c r="G8456" s="6"/>
      <c r="J8456" s="6"/>
      <c r="K8456" s="6"/>
    </row>
    <row r="8457" spans="1:11" ht="15" customHeight="1">
      <c r="A8457" s="5"/>
      <c r="B8457" s="5"/>
      <c r="C8457" s="5"/>
      <c r="D8457" s="5"/>
      <c r="G8457" s="6"/>
      <c r="J8457" s="6"/>
      <c r="K8457" s="6"/>
    </row>
    <row r="8458" spans="1:11" ht="15" customHeight="1">
      <c r="A8458" s="5"/>
      <c r="B8458" s="5"/>
      <c r="C8458" s="5"/>
      <c r="D8458" s="5"/>
      <c r="G8458" s="6"/>
      <c r="J8458" s="6"/>
      <c r="K8458" s="6"/>
    </row>
    <row r="8459" spans="1:11" ht="15" customHeight="1">
      <c r="A8459" s="5"/>
      <c r="B8459" s="5"/>
      <c r="C8459" s="5"/>
      <c r="D8459" s="5"/>
      <c r="G8459" s="6"/>
      <c r="J8459" s="6"/>
      <c r="K8459" s="6"/>
    </row>
    <row r="8460" spans="1:11" ht="15" customHeight="1">
      <c r="A8460" s="5"/>
      <c r="B8460" s="5"/>
      <c r="C8460" s="5"/>
      <c r="D8460" s="5"/>
      <c r="G8460" s="6"/>
      <c r="J8460" s="6"/>
      <c r="K8460" s="6"/>
    </row>
    <row r="8461" spans="1:11" ht="15" customHeight="1">
      <c r="A8461" s="5"/>
      <c r="B8461" s="5"/>
      <c r="C8461" s="5"/>
      <c r="D8461" s="5"/>
      <c r="G8461" s="6"/>
      <c r="J8461" s="6"/>
      <c r="K8461" s="6"/>
    </row>
    <row r="8462" spans="1:11" ht="15" customHeight="1">
      <c r="A8462" s="5"/>
      <c r="B8462" s="5"/>
      <c r="C8462" s="5"/>
      <c r="D8462" s="5"/>
      <c r="G8462" s="6"/>
      <c r="J8462" s="6"/>
      <c r="K8462" s="6"/>
    </row>
    <row r="8463" spans="1:11" ht="15" customHeight="1">
      <c r="A8463" s="5"/>
      <c r="B8463" s="5"/>
      <c r="C8463" s="5"/>
      <c r="D8463" s="5"/>
      <c r="G8463" s="6"/>
      <c r="J8463" s="6"/>
      <c r="K8463" s="6"/>
    </row>
    <row r="8464" spans="1:11" ht="15" customHeight="1">
      <c r="A8464" s="5"/>
      <c r="B8464" s="5"/>
      <c r="C8464" s="5"/>
      <c r="D8464" s="5"/>
      <c r="G8464" s="6"/>
      <c r="J8464" s="6"/>
      <c r="K8464" s="6"/>
    </row>
    <row r="8465" spans="1:11" ht="15" customHeight="1">
      <c r="A8465" s="5"/>
      <c r="B8465" s="5"/>
      <c r="C8465" s="5"/>
      <c r="D8465" s="5"/>
      <c r="G8465" s="6"/>
      <c r="J8465" s="6"/>
      <c r="K8465" s="6"/>
    </row>
    <row r="8466" spans="1:11" ht="15" customHeight="1">
      <c r="A8466" s="5"/>
      <c r="B8466" s="5"/>
      <c r="C8466" s="5"/>
      <c r="D8466" s="5"/>
      <c r="G8466" s="6"/>
      <c r="J8466" s="6"/>
      <c r="K8466" s="6"/>
    </row>
    <row r="8467" spans="1:11" ht="15" customHeight="1">
      <c r="A8467" s="5"/>
      <c r="B8467" s="5"/>
      <c r="C8467" s="5"/>
      <c r="D8467" s="5"/>
      <c r="G8467" s="6"/>
      <c r="J8467" s="6"/>
      <c r="K8467" s="6"/>
    </row>
    <row r="8468" spans="1:11" ht="15" customHeight="1">
      <c r="A8468" s="5"/>
      <c r="B8468" s="5"/>
      <c r="C8468" s="5"/>
      <c r="D8468" s="5"/>
      <c r="G8468" s="6"/>
      <c r="J8468" s="6"/>
      <c r="K8468" s="6"/>
    </row>
    <row r="8469" spans="1:11" ht="15" customHeight="1">
      <c r="A8469" s="5"/>
      <c r="B8469" s="5"/>
      <c r="C8469" s="5"/>
      <c r="D8469" s="5"/>
      <c r="G8469" s="6"/>
      <c r="J8469" s="6"/>
      <c r="K8469" s="6"/>
    </row>
    <row r="8470" spans="1:11" ht="15" customHeight="1">
      <c r="A8470" s="5"/>
      <c r="B8470" s="5"/>
      <c r="C8470" s="5"/>
      <c r="D8470" s="5"/>
      <c r="F8470" s="6"/>
      <c r="G8470" s="6"/>
      <c r="H8470" s="7"/>
      <c r="I8470" s="6"/>
      <c r="J8470" s="6"/>
      <c r="K8470" s="6"/>
    </row>
    <row r="8471" spans="1:11" ht="15" customHeight="1">
      <c r="A8471" s="5"/>
      <c r="B8471" s="5"/>
      <c r="C8471" s="5"/>
      <c r="D8471" s="5"/>
      <c r="G8471" s="6"/>
      <c r="J8471" s="6"/>
      <c r="K8471" s="6"/>
    </row>
    <row r="8472" spans="1:11" ht="15" customHeight="1">
      <c r="A8472" s="5"/>
      <c r="B8472" s="5"/>
      <c r="C8472" s="5"/>
      <c r="D8472" s="5"/>
      <c r="G8472" s="6"/>
      <c r="J8472" s="6"/>
      <c r="K8472" s="6"/>
    </row>
    <row r="8473" spans="1:11" ht="15" customHeight="1">
      <c r="A8473" s="5"/>
      <c r="B8473" s="5"/>
      <c r="C8473" s="5"/>
      <c r="D8473" s="5"/>
      <c r="G8473" s="6"/>
      <c r="J8473" s="6"/>
      <c r="K8473" s="6"/>
    </row>
    <row r="8474" spans="1:11" ht="15" customHeight="1">
      <c r="A8474" s="5"/>
      <c r="B8474" s="5"/>
      <c r="C8474" s="5"/>
      <c r="D8474" s="5"/>
      <c r="G8474" s="6"/>
      <c r="J8474" s="6"/>
      <c r="K8474" s="6"/>
    </row>
    <row r="8475" spans="1:11" ht="15" customHeight="1">
      <c r="A8475" s="5"/>
      <c r="B8475" s="5"/>
      <c r="C8475" s="5"/>
      <c r="D8475" s="5"/>
      <c r="G8475" s="6"/>
      <c r="J8475" s="6"/>
      <c r="K8475" s="6"/>
    </row>
    <row r="8476" spans="1:11" ht="15" customHeight="1">
      <c r="A8476" s="5"/>
      <c r="B8476" s="5"/>
      <c r="C8476" s="5"/>
      <c r="D8476" s="5"/>
      <c r="G8476" s="6"/>
      <c r="J8476" s="6"/>
      <c r="K8476" s="6"/>
    </row>
    <row r="8477" spans="1:11" ht="15" customHeight="1">
      <c r="A8477" s="5"/>
      <c r="B8477" s="5"/>
      <c r="C8477" s="5"/>
      <c r="D8477" s="5"/>
      <c r="G8477" s="6"/>
      <c r="J8477" s="6"/>
      <c r="K8477" s="6"/>
    </row>
    <row r="8478" spans="1:11" ht="15" customHeight="1">
      <c r="A8478" s="5"/>
      <c r="B8478" s="5"/>
      <c r="C8478" s="5"/>
      <c r="D8478" s="5"/>
      <c r="G8478" s="6"/>
      <c r="J8478" s="6"/>
      <c r="K8478" s="6"/>
    </row>
    <row r="8479" spans="1:11" ht="15" customHeight="1">
      <c r="A8479" s="5"/>
      <c r="B8479" s="5"/>
      <c r="C8479" s="5"/>
      <c r="D8479" s="5"/>
      <c r="G8479" s="6"/>
      <c r="J8479" s="6"/>
      <c r="K8479" s="6"/>
    </row>
    <row r="8480" spans="1:11" ht="15" customHeight="1">
      <c r="A8480" s="5"/>
      <c r="B8480" s="5"/>
      <c r="C8480" s="5"/>
      <c r="D8480" s="5"/>
      <c r="G8480" s="6"/>
      <c r="J8480" s="6"/>
      <c r="K8480" s="6"/>
    </row>
    <row r="8481" spans="1:11" ht="15" customHeight="1">
      <c r="A8481" s="5"/>
      <c r="B8481" s="5"/>
      <c r="C8481" s="5"/>
      <c r="D8481" s="5"/>
      <c r="E8481" s="7"/>
      <c r="F8481" s="6"/>
      <c r="G8481" s="6"/>
      <c r="I8481" s="6"/>
      <c r="J8481" s="6"/>
      <c r="K8481" s="6"/>
    </row>
    <row r="8482" spans="1:11" ht="15" customHeight="1">
      <c r="A8482" s="5"/>
      <c r="B8482" s="5"/>
      <c r="C8482" s="5"/>
      <c r="D8482" s="5"/>
      <c r="G8482" s="6"/>
      <c r="J8482" s="6"/>
      <c r="K8482" s="6"/>
    </row>
    <row r="8483" spans="1:11" ht="15" customHeight="1">
      <c r="A8483" s="5"/>
      <c r="B8483" s="5"/>
      <c r="C8483" s="5"/>
      <c r="D8483" s="5"/>
      <c r="G8483" s="6"/>
      <c r="J8483" s="6"/>
      <c r="K8483" s="6"/>
    </row>
    <row r="8484" spans="1:11" ht="15" customHeight="1">
      <c r="A8484" s="5"/>
      <c r="B8484" s="5"/>
      <c r="C8484" s="5"/>
      <c r="D8484" s="5"/>
      <c r="G8484" s="6"/>
      <c r="J8484" s="6"/>
      <c r="K8484" s="6"/>
    </row>
    <row r="8485" spans="1:11" ht="15" customHeight="1">
      <c r="A8485" s="5"/>
      <c r="B8485" s="5"/>
      <c r="C8485" s="5"/>
      <c r="D8485" s="5"/>
      <c r="G8485" s="6"/>
      <c r="J8485" s="6"/>
      <c r="K8485" s="6"/>
    </row>
    <row r="8486" spans="1:11" ht="15" customHeight="1">
      <c r="A8486" s="5"/>
      <c r="B8486" s="5"/>
      <c r="C8486" s="5"/>
      <c r="D8486" s="5"/>
      <c r="G8486" s="6"/>
      <c r="J8486" s="6"/>
      <c r="K8486" s="6"/>
    </row>
    <row r="8487" spans="1:11" ht="15" customHeight="1">
      <c r="A8487" s="5"/>
      <c r="B8487" s="5"/>
      <c r="C8487" s="5"/>
      <c r="D8487" s="5"/>
      <c r="G8487" s="6"/>
      <c r="J8487" s="6"/>
      <c r="K8487" s="6"/>
    </row>
    <row r="8488" spans="1:11" ht="15" customHeight="1">
      <c r="A8488" s="5"/>
      <c r="B8488" s="5"/>
      <c r="C8488" s="5"/>
      <c r="D8488" s="5"/>
      <c r="E8488" s="7"/>
      <c r="F8488" s="6"/>
      <c r="G8488" s="6"/>
      <c r="I8488" s="6"/>
      <c r="J8488" s="6"/>
      <c r="K8488" s="6"/>
    </row>
    <row r="8489" spans="1:11" ht="15" customHeight="1">
      <c r="A8489" s="5"/>
      <c r="B8489" s="5"/>
      <c r="C8489" s="5"/>
      <c r="D8489" s="5"/>
      <c r="G8489" s="6"/>
      <c r="J8489" s="6"/>
      <c r="K8489" s="6"/>
    </row>
    <row r="8490" spans="1:11" ht="15" customHeight="1">
      <c r="A8490" s="5"/>
      <c r="B8490" s="5"/>
      <c r="C8490" s="5"/>
      <c r="D8490" s="5"/>
      <c r="G8490" s="6"/>
      <c r="J8490" s="6"/>
      <c r="K8490" s="6"/>
    </row>
    <row r="8491" spans="1:11" ht="15" customHeight="1">
      <c r="A8491" s="5"/>
      <c r="B8491" s="5"/>
      <c r="C8491" s="5"/>
      <c r="D8491" s="5"/>
      <c r="G8491" s="6"/>
      <c r="J8491" s="6"/>
      <c r="K8491" s="6"/>
    </row>
    <row r="8492" spans="1:11" ht="15" customHeight="1">
      <c r="A8492" s="5"/>
      <c r="B8492" s="5"/>
      <c r="C8492" s="5"/>
      <c r="D8492" s="5"/>
      <c r="G8492" s="6"/>
      <c r="J8492" s="6"/>
      <c r="K8492" s="6"/>
    </row>
    <row r="8493" spans="1:11" ht="15" customHeight="1">
      <c r="A8493" s="5"/>
      <c r="B8493" s="5"/>
      <c r="C8493" s="5"/>
      <c r="D8493" s="5"/>
      <c r="G8493" s="6"/>
      <c r="J8493" s="6"/>
      <c r="K8493" s="6"/>
    </row>
    <row r="8494" spans="1:11" ht="15" customHeight="1">
      <c r="A8494" s="5"/>
      <c r="B8494" s="5"/>
      <c r="C8494" s="5"/>
      <c r="D8494" s="5"/>
      <c r="G8494" s="6"/>
      <c r="J8494" s="6"/>
      <c r="K8494" s="6"/>
    </row>
    <row r="8495" spans="1:11" ht="15" customHeight="1">
      <c r="A8495" s="5"/>
      <c r="B8495" s="5"/>
      <c r="C8495" s="5"/>
      <c r="D8495" s="5"/>
      <c r="E8495" s="7"/>
      <c r="F8495" s="6"/>
      <c r="G8495" s="6"/>
      <c r="I8495" s="6"/>
      <c r="J8495" s="6"/>
      <c r="K8495" s="6"/>
    </row>
    <row r="8496" spans="1:11" ht="15" customHeight="1">
      <c r="A8496" s="5"/>
      <c r="B8496" s="5"/>
      <c r="C8496" s="5"/>
      <c r="D8496" s="5"/>
      <c r="G8496" s="6"/>
      <c r="J8496" s="6"/>
      <c r="K8496" s="6"/>
    </row>
    <row r="8497" spans="1:11" ht="15" customHeight="1">
      <c r="A8497" s="5"/>
      <c r="B8497" s="5"/>
      <c r="C8497" s="5"/>
      <c r="D8497" s="5"/>
      <c r="G8497" s="6"/>
      <c r="J8497" s="6"/>
      <c r="K8497" s="6"/>
    </row>
    <row r="8498" spans="1:11" ht="15" customHeight="1">
      <c r="A8498" s="5"/>
      <c r="B8498" s="5"/>
      <c r="C8498" s="5"/>
      <c r="D8498" s="5"/>
      <c r="G8498" s="6"/>
      <c r="J8498" s="6"/>
      <c r="K8498" s="6"/>
    </row>
    <row r="8499" spans="1:11" ht="15" customHeight="1">
      <c r="A8499" s="5"/>
      <c r="B8499" s="5"/>
      <c r="C8499" s="5"/>
      <c r="D8499" s="5"/>
      <c r="G8499" s="6"/>
      <c r="J8499" s="6"/>
      <c r="K8499" s="6"/>
    </row>
    <row r="8500" spans="1:11" ht="15" customHeight="1">
      <c r="A8500" s="5"/>
      <c r="B8500" s="5"/>
      <c r="C8500" s="5"/>
      <c r="D8500" s="5"/>
      <c r="G8500" s="6"/>
      <c r="J8500" s="6"/>
      <c r="K8500" s="6"/>
    </row>
    <row r="8501" spans="1:11" ht="15" customHeight="1">
      <c r="A8501" s="5"/>
      <c r="B8501" s="5"/>
      <c r="C8501" s="5"/>
      <c r="D8501" s="5"/>
      <c r="G8501" s="6"/>
      <c r="J8501" s="6"/>
      <c r="K8501" s="6"/>
    </row>
    <row r="8502" spans="1:11">
      <c r="B8502" s="5"/>
      <c r="J8502" s="6"/>
      <c r="K8502" s="6"/>
    </row>
    <row r="8503" spans="1:11">
      <c r="B8503" s="5"/>
      <c r="G8503" s="8"/>
      <c r="J8503" s="6"/>
      <c r="K8503" s="6"/>
    </row>
  </sheetData>
  <autoFilter ref="A5:R5391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514"/>
  <sheetViews>
    <sheetView topLeftCell="B1" workbookViewId="0">
      <pane ySplit="9" topLeftCell="A117" activePane="bottomLeft" state="frozen"/>
      <selection pane="bottomLeft" activeCell="J126" sqref="J126"/>
    </sheetView>
  </sheetViews>
  <sheetFormatPr defaultColWidth="9" defaultRowHeight="14.4"/>
  <cols>
    <col min="1" max="1" width="13.33203125" style="2" customWidth="1"/>
    <col min="2" max="2" width="10" style="2" customWidth="1"/>
    <col min="3" max="3" width="6.21875" style="2" bestFit="1" customWidth="1"/>
    <col min="4" max="4" width="13.33203125" style="2" customWidth="1"/>
    <col min="5" max="5" width="8.33203125" style="2" customWidth="1"/>
    <col min="6" max="6" width="19.33203125" style="2" bestFit="1" customWidth="1"/>
    <col min="7" max="9" width="10" style="2" customWidth="1"/>
    <col min="10" max="10" width="8.88671875" style="2" customWidth="1"/>
    <col min="11" max="11" width="13.33203125" style="2" customWidth="1"/>
    <col min="12" max="12" width="10" style="2" customWidth="1"/>
    <col min="13" max="13" width="8.5546875" style="2" customWidth="1"/>
    <col min="14" max="14" width="13.33203125" style="2" customWidth="1"/>
    <col min="15" max="15" width="3.88671875" style="1" customWidth="1"/>
    <col min="16" max="16" width="9" style="67"/>
    <col min="17" max="17" width="12.88671875" style="67"/>
    <col min="18" max="18" width="17.44140625" style="67" customWidth="1"/>
    <col min="19" max="23" width="9" style="67"/>
    <col min="24" max="16384" width="9" style="1"/>
  </cols>
  <sheetData>
    <row r="1" spans="1:18" ht="25.05" customHeight="1">
      <c r="A1" s="116" t="s">
        <v>63</v>
      </c>
      <c r="B1" s="117"/>
      <c r="C1" s="117" t="s">
        <v>38</v>
      </c>
      <c r="D1" s="118" t="s">
        <v>38</v>
      </c>
      <c r="E1" s="117" t="s">
        <v>38</v>
      </c>
      <c r="F1" s="117" t="s">
        <v>38</v>
      </c>
      <c r="G1" s="117" t="s">
        <v>38</v>
      </c>
      <c r="H1" s="117" t="s">
        <v>38</v>
      </c>
      <c r="I1" s="117" t="s">
        <v>38</v>
      </c>
      <c r="J1" s="117" t="s">
        <v>38</v>
      </c>
      <c r="K1" s="117" t="s">
        <v>38</v>
      </c>
      <c r="L1" s="117" t="s">
        <v>38</v>
      </c>
      <c r="M1" s="117" t="s">
        <v>38</v>
      </c>
      <c r="N1" s="117" t="s">
        <v>38</v>
      </c>
      <c r="O1" s="117" t="s">
        <v>38</v>
      </c>
    </row>
    <row r="2" spans="1:18" ht="15" customHeight="1">
      <c r="A2" s="119" t="s">
        <v>127</v>
      </c>
      <c r="B2" s="120"/>
      <c r="C2" s="120" t="s">
        <v>38</v>
      </c>
      <c r="D2" s="112" t="s">
        <v>38</v>
      </c>
      <c r="E2" s="120" t="s">
        <v>38</v>
      </c>
      <c r="F2" s="120" t="s">
        <v>38</v>
      </c>
      <c r="G2" s="120" t="s">
        <v>38</v>
      </c>
      <c r="H2" s="120" t="s">
        <v>38</v>
      </c>
      <c r="I2" s="120" t="s">
        <v>38</v>
      </c>
      <c r="J2" s="120" t="s">
        <v>38</v>
      </c>
      <c r="K2" s="120" t="s">
        <v>38</v>
      </c>
      <c r="L2" s="120" t="s">
        <v>38</v>
      </c>
      <c r="M2" s="120" t="s">
        <v>38</v>
      </c>
      <c r="N2" s="120" t="s">
        <v>38</v>
      </c>
      <c r="O2" s="120" t="s">
        <v>38</v>
      </c>
    </row>
    <row r="3" spans="1:18" ht="15" customHeight="1">
      <c r="A3" s="119" t="s">
        <v>128</v>
      </c>
      <c r="B3" s="120"/>
      <c r="C3" s="120" t="s">
        <v>38</v>
      </c>
      <c r="D3" s="112" t="s">
        <v>38</v>
      </c>
      <c r="E3" s="120" t="s">
        <v>38</v>
      </c>
      <c r="F3" s="120" t="s">
        <v>38</v>
      </c>
      <c r="G3" s="120" t="s">
        <v>38</v>
      </c>
      <c r="H3" s="120" t="s">
        <v>38</v>
      </c>
      <c r="I3" s="120" t="s">
        <v>38</v>
      </c>
      <c r="J3" s="120" t="s">
        <v>38</v>
      </c>
      <c r="K3" s="120" t="s">
        <v>38</v>
      </c>
      <c r="L3" s="120" t="s">
        <v>38</v>
      </c>
      <c r="M3" s="120" t="s">
        <v>38</v>
      </c>
      <c r="N3" s="120" t="s">
        <v>38</v>
      </c>
      <c r="O3" s="120" t="s">
        <v>38</v>
      </c>
    </row>
    <row r="4" spans="1:18" ht="19.95" customHeight="1">
      <c r="A4" s="121" t="s">
        <v>129</v>
      </c>
      <c r="B4" s="122"/>
      <c r="C4" s="122" t="s">
        <v>38</v>
      </c>
      <c r="D4" s="123" t="s">
        <v>38</v>
      </c>
      <c r="E4" s="122" t="s">
        <v>38</v>
      </c>
      <c r="F4" s="122" t="s">
        <v>38</v>
      </c>
      <c r="G4" s="122" t="s">
        <v>38</v>
      </c>
      <c r="H4" s="122" t="s">
        <v>38</v>
      </c>
      <c r="I4" s="122" t="s">
        <v>38</v>
      </c>
      <c r="J4" s="122" t="s">
        <v>38</v>
      </c>
      <c r="K4" s="122" t="s">
        <v>38</v>
      </c>
      <c r="L4" s="122" t="s">
        <v>38</v>
      </c>
      <c r="M4" s="122" t="s">
        <v>38</v>
      </c>
      <c r="N4" s="122" t="s">
        <v>38</v>
      </c>
      <c r="O4" s="122" t="s">
        <v>38</v>
      </c>
    </row>
    <row r="5" spans="1:18" ht="16.95" customHeight="1">
      <c r="A5" s="110" t="s">
        <v>130</v>
      </c>
      <c r="B5" s="111"/>
      <c r="C5" s="111" t="s">
        <v>38</v>
      </c>
      <c r="D5" s="112" t="s">
        <v>38</v>
      </c>
      <c r="E5" s="111" t="s">
        <v>38</v>
      </c>
      <c r="F5" s="111" t="s">
        <v>38</v>
      </c>
      <c r="G5" s="111" t="s">
        <v>38</v>
      </c>
      <c r="H5" s="111" t="s">
        <v>38</v>
      </c>
      <c r="I5" s="111" t="s">
        <v>38</v>
      </c>
      <c r="J5" s="111" t="s">
        <v>38</v>
      </c>
      <c r="K5" s="111" t="s">
        <v>38</v>
      </c>
      <c r="L5" s="111" t="s">
        <v>38</v>
      </c>
      <c r="M5" s="111" t="s">
        <v>38</v>
      </c>
      <c r="N5" s="111" t="s">
        <v>38</v>
      </c>
      <c r="O5" s="111" t="s">
        <v>38</v>
      </c>
    </row>
    <row r="6" spans="1:18" ht="16.95" customHeight="1">
      <c r="A6" s="110" t="s">
        <v>484</v>
      </c>
      <c r="B6" s="111"/>
      <c r="C6" s="111" t="s">
        <v>38</v>
      </c>
      <c r="D6" s="112" t="s">
        <v>38</v>
      </c>
      <c r="E6" s="111" t="s">
        <v>38</v>
      </c>
      <c r="F6" s="111" t="s">
        <v>38</v>
      </c>
      <c r="G6" s="111" t="s">
        <v>38</v>
      </c>
      <c r="H6" s="111" t="s">
        <v>38</v>
      </c>
      <c r="I6" s="111" t="s">
        <v>38</v>
      </c>
      <c r="J6" s="111" t="s">
        <v>38</v>
      </c>
      <c r="K6" s="111" t="s">
        <v>38</v>
      </c>
      <c r="L6" s="111" t="s">
        <v>38</v>
      </c>
      <c r="M6" s="111" t="s">
        <v>38</v>
      </c>
      <c r="N6" s="111" t="s">
        <v>38</v>
      </c>
      <c r="O6" s="111" t="s">
        <v>38</v>
      </c>
    </row>
    <row r="7" spans="1:18" ht="15" customHeight="1">
      <c r="A7" s="56" t="s">
        <v>112</v>
      </c>
      <c r="B7" s="113" t="s">
        <v>131</v>
      </c>
      <c r="C7" s="114"/>
      <c r="D7" s="115"/>
      <c r="E7" s="113" t="s">
        <v>132</v>
      </c>
      <c r="F7" s="114"/>
      <c r="G7" s="114" t="s">
        <v>38</v>
      </c>
      <c r="H7" s="114" t="s">
        <v>38</v>
      </c>
      <c r="I7" s="114" t="s">
        <v>38</v>
      </c>
      <c r="J7" s="114" t="s">
        <v>38</v>
      </c>
      <c r="K7" s="114" t="s">
        <v>38</v>
      </c>
      <c r="L7" s="113" t="s">
        <v>133</v>
      </c>
      <c r="M7" s="114"/>
      <c r="N7" s="114"/>
      <c r="O7" s="59" t="s">
        <v>38</v>
      </c>
    </row>
    <row r="8" spans="1:18" ht="15" customHeight="1">
      <c r="A8" s="56"/>
      <c r="B8" s="57"/>
      <c r="C8" s="58"/>
      <c r="D8" s="74"/>
      <c r="E8" s="57"/>
      <c r="F8" s="58"/>
      <c r="G8" s="58"/>
      <c r="H8" s="58"/>
      <c r="I8" s="84">
        <f>SUMIFS(I:I,F:F,"Franchisee Rate Adjustment")</f>
        <v>21889.993000000002</v>
      </c>
      <c r="J8" s="58"/>
      <c r="K8" s="77"/>
      <c r="L8" s="57"/>
      <c r="M8" s="58"/>
      <c r="N8" s="58"/>
      <c r="O8" s="59"/>
    </row>
    <row r="9" spans="1:18" ht="15" customHeight="1">
      <c r="A9" s="56" t="s">
        <v>112</v>
      </c>
      <c r="B9" s="60" t="s">
        <v>25</v>
      </c>
      <c r="C9" s="60" t="s">
        <v>32</v>
      </c>
      <c r="D9" s="56" t="s">
        <v>134</v>
      </c>
      <c r="E9" s="61" t="s">
        <v>135</v>
      </c>
      <c r="F9" s="61" t="s">
        <v>136</v>
      </c>
      <c r="G9" s="61" t="s">
        <v>137</v>
      </c>
      <c r="H9" s="60" t="s">
        <v>138</v>
      </c>
      <c r="I9" s="60" t="s">
        <v>25</v>
      </c>
      <c r="J9" s="60" t="s">
        <v>32</v>
      </c>
      <c r="K9" s="60" t="s">
        <v>134</v>
      </c>
      <c r="L9" s="60" t="s">
        <v>25</v>
      </c>
      <c r="M9" s="60" t="s">
        <v>32</v>
      </c>
      <c r="N9" s="60" t="s">
        <v>134</v>
      </c>
      <c r="O9" s="59" t="s">
        <v>38</v>
      </c>
    </row>
    <row r="10" spans="1:18" ht="15" customHeight="1">
      <c r="A10" s="21" t="s">
        <v>143</v>
      </c>
      <c r="B10" s="21">
        <v>14820.968000000001</v>
      </c>
      <c r="C10" s="22">
        <v>8664.48</v>
      </c>
      <c r="D10" s="21">
        <v>128415972.73999999</v>
      </c>
      <c r="E10" s="21" t="s">
        <v>100</v>
      </c>
      <c r="F10" s="21" t="s">
        <v>101</v>
      </c>
      <c r="G10" s="21" t="s">
        <v>144</v>
      </c>
      <c r="H10" s="22">
        <v>-443.68</v>
      </c>
      <c r="I10" s="22">
        <v>-441.46300000000002</v>
      </c>
      <c r="J10" s="22">
        <v>7105.46</v>
      </c>
      <c r="K10" s="22">
        <v>3136797.6879799999</v>
      </c>
      <c r="L10" s="22">
        <v>14379.504999999999</v>
      </c>
      <c r="M10" s="21">
        <v>9148.6299999999992</v>
      </c>
      <c r="N10" s="21">
        <v>-131552770.43000001</v>
      </c>
      <c r="O10" s="59" t="s">
        <v>38</v>
      </c>
      <c r="P10" s="68">
        <f>IF(F10="Franchisee Rate Adjustment","",VLOOKUP(G10,FINAL!A:D,4,FALSE))</f>
        <v>441.46300000000002</v>
      </c>
      <c r="Q10" s="68">
        <f>IF(F10="Franchisee Rate Adjustment",SUMIF('Fran Bank Payment'!A:A,G10,'Fran Bank Payment'!G:G),VLOOKUP(G10,FINAL!A:E,5,FALSE))</f>
        <v>3136797.6880000001</v>
      </c>
      <c r="R10" s="68">
        <f t="shared" ref="R10" si="0">ROUND(K10-Q10,3)</f>
        <v>0</v>
      </c>
    </row>
    <row r="11" spans="1:18" ht="15" customHeight="1">
      <c r="A11" s="21" t="s">
        <v>143</v>
      </c>
      <c r="B11" s="21">
        <v>14379.504999999999</v>
      </c>
      <c r="C11" s="22">
        <v>9148.6299999999992</v>
      </c>
      <c r="D11" s="21">
        <v>131552770.43000001</v>
      </c>
      <c r="E11" s="21" t="s">
        <v>100</v>
      </c>
      <c r="F11" s="21" t="s">
        <v>101</v>
      </c>
      <c r="G11" s="21" t="s">
        <v>145</v>
      </c>
      <c r="H11" s="22">
        <v>-508.75</v>
      </c>
      <c r="I11" s="22">
        <v>-506.21</v>
      </c>
      <c r="J11" s="22">
        <v>7105.46</v>
      </c>
      <c r="K11" s="22">
        <v>3596854.9065999999</v>
      </c>
      <c r="L11" s="22">
        <v>13873.295</v>
      </c>
      <c r="M11" s="21">
        <v>9741.7099999999991</v>
      </c>
      <c r="N11" s="21">
        <v>-135149625.34</v>
      </c>
      <c r="O11" s="59" t="s">
        <v>38</v>
      </c>
      <c r="P11" s="68">
        <f>IF(F11="Franchisee Rate Adjustment","",VLOOKUP(G11,FINAL!A:D,4,FALSE))</f>
        <v>506.21</v>
      </c>
      <c r="Q11" s="68">
        <f>IF(F11="Franchisee Rate Adjustment",SUMIF('Fran Bank Payment'!A:A,G11,'Fran Bank Payment'!G:G),VLOOKUP(G11,FINAL!A:E,5,FALSE))</f>
        <v>3596854.9070000001</v>
      </c>
      <c r="R11" s="68">
        <f t="shared" ref="R11:R74" si="1">ROUND(K11-Q11,3)</f>
        <v>0</v>
      </c>
    </row>
    <row r="12" spans="1:18" ht="15" customHeight="1">
      <c r="A12" s="21" t="s">
        <v>143</v>
      </c>
      <c r="B12" s="21">
        <v>13873.295</v>
      </c>
      <c r="C12" s="22">
        <v>9741.7099999999991</v>
      </c>
      <c r="D12" s="21">
        <v>135149625.34</v>
      </c>
      <c r="E12" s="21" t="s">
        <v>100</v>
      </c>
      <c r="F12" s="21" t="s">
        <v>101</v>
      </c>
      <c r="G12" s="21" t="s">
        <v>146</v>
      </c>
      <c r="H12" s="22">
        <v>-479.84</v>
      </c>
      <c r="I12" s="22">
        <v>-477.44</v>
      </c>
      <c r="J12" s="22">
        <v>7105.46</v>
      </c>
      <c r="K12" s="22">
        <v>3392430.8223999999</v>
      </c>
      <c r="L12" s="22">
        <v>13395.855</v>
      </c>
      <c r="M12" s="21">
        <v>10342.16</v>
      </c>
      <c r="N12" s="21">
        <v>-138542056.16</v>
      </c>
      <c r="O12" s="59" t="s">
        <v>38</v>
      </c>
      <c r="P12" s="68">
        <f>IF(F12="Franchisee Rate Adjustment","",VLOOKUP(G12,FINAL!A:D,4,FALSE))</f>
        <v>477.44</v>
      </c>
      <c r="Q12" s="68">
        <f>IF(F12="Franchisee Rate Adjustment",SUMIF('Fran Bank Payment'!A:A,G12,'Fran Bank Payment'!G:G),VLOOKUP(G12,FINAL!A:E,5,FALSE))</f>
        <v>3392430.8220000002</v>
      </c>
      <c r="R12" s="68">
        <f t="shared" si="1"/>
        <v>0</v>
      </c>
    </row>
    <row r="13" spans="1:18" ht="15" customHeight="1">
      <c r="A13" s="21" t="s">
        <v>143</v>
      </c>
      <c r="B13" s="21">
        <v>13395.855</v>
      </c>
      <c r="C13" s="22">
        <v>10342.16</v>
      </c>
      <c r="D13" s="21">
        <v>138542056.16</v>
      </c>
      <c r="E13" s="21" t="s">
        <v>100</v>
      </c>
      <c r="F13" s="21" t="s">
        <v>101</v>
      </c>
      <c r="G13" s="21" t="s">
        <v>147</v>
      </c>
      <c r="H13" s="22">
        <v>-564.82000000000005</v>
      </c>
      <c r="I13" s="22">
        <v>-561.99800000000005</v>
      </c>
      <c r="J13" s="22">
        <v>7105.46</v>
      </c>
      <c r="K13" s="22">
        <v>3993254.30908</v>
      </c>
      <c r="L13" s="22">
        <v>12833.857</v>
      </c>
      <c r="M13" s="21">
        <v>11106.19</v>
      </c>
      <c r="N13" s="21">
        <v>-142535310.47</v>
      </c>
      <c r="O13" s="59" t="s">
        <v>38</v>
      </c>
      <c r="P13" s="68">
        <f>IF(F13="Franchisee Rate Adjustment","",VLOOKUP(G13,FINAL!A:D,4,FALSE))</f>
        <v>561.99800000000005</v>
      </c>
      <c r="Q13" s="68">
        <f>IF(F13="Franchisee Rate Adjustment",SUMIF('Fran Bank Payment'!A:A,G13,'Fran Bank Payment'!G:G),VLOOKUP(G13,FINAL!A:E,5,FALSE))</f>
        <v>3993254.3089999999</v>
      </c>
      <c r="R13" s="68">
        <f t="shared" si="1"/>
        <v>0</v>
      </c>
    </row>
    <row r="14" spans="1:18" ht="15" customHeight="1">
      <c r="A14" s="21" t="s">
        <v>143</v>
      </c>
      <c r="B14" s="21">
        <v>12833.857</v>
      </c>
      <c r="C14" s="22">
        <v>11106.19</v>
      </c>
      <c r="D14" s="21">
        <v>142535310.47</v>
      </c>
      <c r="E14" s="21" t="s">
        <v>100</v>
      </c>
      <c r="F14" s="21" t="s">
        <v>101</v>
      </c>
      <c r="G14" s="21" t="s">
        <v>148</v>
      </c>
      <c r="H14" s="22">
        <v>-365.71800000000002</v>
      </c>
      <c r="I14" s="22">
        <v>-337.22800000000001</v>
      </c>
      <c r="J14" s="22">
        <v>7105.46</v>
      </c>
      <c r="K14" s="22">
        <v>2396160.06488</v>
      </c>
      <c r="L14" s="22">
        <v>12496.629000000001</v>
      </c>
      <c r="M14" s="21">
        <v>11597.65</v>
      </c>
      <c r="N14" s="21">
        <v>-144931470.53</v>
      </c>
      <c r="O14" s="59" t="s">
        <v>38</v>
      </c>
      <c r="P14" s="68">
        <f>IF(F14="Franchisee Rate Adjustment","",VLOOKUP(G14,FINAL!A:D,4,FALSE))</f>
        <v>337.22800000000001</v>
      </c>
      <c r="Q14" s="68">
        <f>IF(F14="Franchisee Rate Adjustment",SUMIF('Fran Bank Payment'!A:A,G14,'Fran Bank Payment'!G:G),VLOOKUP(G14,FINAL!A:E,5,FALSE))</f>
        <v>2396160.0649999999</v>
      </c>
      <c r="R14" s="68">
        <f t="shared" si="1"/>
        <v>0</v>
      </c>
    </row>
    <row r="15" spans="1:18" ht="15" customHeight="1">
      <c r="A15" s="21" t="s">
        <v>143</v>
      </c>
      <c r="B15" s="21">
        <v>12496.629000000001</v>
      </c>
      <c r="C15" s="22">
        <v>11597.65</v>
      </c>
      <c r="D15" s="21">
        <v>144931470.53</v>
      </c>
      <c r="E15" s="21" t="s">
        <v>100</v>
      </c>
      <c r="F15" s="21" t="s">
        <v>101</v>
      </c>
      <c r="G15" s="21" t="s">
        <v>149</v>
      </c>
      <c r="H15" s="22">
        <v>-106.56</v>
      </c>
      <c r="I15" s="22">
        <v>-98.055000000000007</v>
      </c>
      <c r="J15" s="22">
        <v>7105.46</v>
      </c>
      <c r="K15" s="22">
        <v>696725.88029999996</v>
      </c>
      <c r="L15" s="22">
        <v>12398.574000000001</v>
      </c>
      <c r="M15" s="21">
        <v>11745.56</v>
      </c>
      <c r="N15" s="21">
        <v>-145628196.41</v>
      </c>
      <c r="O15" s="59" t="s">
        <v>38</v>
      </c>
      <c r="P15" s="68">
        <f>IF(F15="Franchisee Rate Adjustment","",VLOOKUP(G15,FINAL!A:D,4,FALSE))</f>
        <v>98.055000000000007</v>
      </c>
      <c r="Q15" s="68">
        <f>IF(F15="Franchisee Rate Adjustment",SUMIF('Fran Bank Payment'!A:A,G15,'Fran Bank Payment'!G:G),VLOOKUP(G15,FINAL!A:E,5,FALSE))</f>
        <v>696725.88</v>
      </c>
      <c r="R15" s="68">
        <f t="shared" si="1"/>
        <v>0</v>
      </c>
    </row>
    <row r="16" spans="1:18" ht="15" customHeight="1">
      <c r="A16" s="21" t="s">
        <v>143</v>
      </c>
      <c r="B16" s="21">
        <v>12398.574000000001</v>
      </c>
      <c r="C16" s="22">
        <v>11745.56</v>
      </c>
      <c r="D16" s="21">
        <v>145628196.41</v>
      </c>
      <c r="E16" s="21" t="s">
        <v>100</v>
      </c>
      <c r="F16" s="21" t="s">
        <v>101</v>
      </c>
      <c r="G16" s="21" t="s">
        <v>150</v>
      </c>
      <c r="H16" s="22">
        <v>-550.05600000000004</v>
      </c>
      <c r="I16" s="22">
        <v>-506.08699999999999</v>
      </c>
      <c r="J16" s="22">
        <v>7105.46</v>
      </c>
      <c r="K16" s="22">
        <v>3595980.9350200002</v>
      </c>
      <c r="L16" s="22">
        <v>11892.486999999999</v>
      </c>
      <c r="M16" s="21">
        <v>12547.77</v>
      </c>
      <c r="N16" s="21">
        <v>-149224177.34999999</v>
      </c>
      <c r="O16" s="59" t="s">
        <v>38</v>
      </c>
      <c r="P16" s="68">
        <f>IF(F16="Franchisee Rate Adjustment","",VLOOKUP(G16,FINAL!A:D,4,FALSE))</f>
        <v>506.08699999999999</v>
      </c>
      <c r="Q16" s="68">
        <f>IF(F16="Franchisee Rate Adjustment",SUMIF('Fran Bank Payment'!A:A,G16,'Fran Bank Payment'!G:G),VLOOKUP(G16,FINAL!A:E,5,FALSE))</f>
        <v>3595980.9350000001</v>
      </c>
      <c r="R16" s="68">
        <f t="shared" si="1"/>
        <v>0</v>
      </c>
    </row>
    <row r="17" spans="1:18" ht="15" customHeight="1">
      <c r="A17" s="21" t="s">
        <v>143</v>
      </c>
      <c r="B17" s="21">
        <v>11892.486999999999</v>
      </c>
      <c r="C17" s="22">
        <v>12547.77</v>
      </c>
      <c r="D17" s="21">
        <v>149224177.34999999</v>
      </c>
      <c r="E17" s="21" t="s">
        <v>100</v>
      </c>
      <c r="F17" s="21" t="s">
        <v>101</v>
      </c>
      <c r="G17" s="21" t="s">
        <v>151</v>
      </c>
      <c r="H17" s="22">
        <v>-601.29999999999995</v>
      </c>
      <c r="I17" s="22">
        <v>-553.27099999999996</v>
      </c>
      <c r="J17" s="22">
        <v>7105.46</v>
      </c>
      <c r="K17" s="22">
        <v>3931244.9596600002</v>
      </c>
      <c r="L17" s="22">
        <v>11339.216</v>
      </c>
      <c r="M17" s="21">
        <v>13506.7</v>
      </c>
      <c r="N17" s="21">
        <v>-153155422.31</v>
      </c>
      <c r="O17" s="59" t="s">
        <v>38</v>
      </c>
      <c r="P17" s="68">
        <f>IF(F17="Franchisee Rate Adjustment","",VLOOKUP(G17,FINAL!A:D,4,FALSE))</f>
        <v>553.27099999999996</v>
      </c>
      <c r="Q17" s="68">
        <f>IF(F17="Franchisee Rate Adjustment",SUMIF('Fran Bank Payment'!A:A,G17,'Fran Bank Payment'!G:G),VLOOKUP(G17,FINAL!A:E,5,FALSE))</f>
        <v>3931244.96</v>
      </c>
      <c r="R17" s="68">
        <f t="shared" si="1"/>
        <v>0</v>
      </c>
    </row>
    <row r="18" spans="1:18" ht="15" customHeight="1">
      <c r="A18" s="21" t="s">
        <v>143</v>
      </c>
      <c r="B18" s="21">
        <v>11339.216</v>
      </c>
      <c r="C18" s="22">
        <v>13506.7</v>
      </c>
      <c r="D18" s="21">
        <v>153155422.31</v>
      </c>
      <c r="E18" s="21" t="s">
        <v>100</v>
      </c>
      <c r="F18" s="21" t="s">
        <v>101</v>
      </c>
      <c r="G18" s="21" t="s">
        <v>152</v>
      </c>
      <c r="H18" s="22">
        <v>-910.24199999999996</v>
      </c>
      <c r="I18" s="22">
        <v>-843.42700000000002</v>
      </c>
      <c r="J18" s="22">
        <v>7105.46</v>
      </c>
      <c r="K18" s="22">
        <v>5992936.8114200002</v>
      </c>
      <c r="L18" s="22">
        <v>10495.789000000001</v>
      </c>
      <c r="M18" s="21">
        <v>15163.07</v>
      </c>
      <c r="N18" s="21">
        <v>-159148359.12</v>
      </c>
      <c r="O18" s="59" t="s">
        <v>38</v>
      </c>
      <c r="P18" s="68">
        <f>IF(F18="Franchisee Rate Adjustment","",VLOOKUP(G18,FINAL!A:D,4,FALSE))</f>
        <v>843.42700000000002</v>
      </c>
      <c r="Q18" s="68">
        <f>IF(F18="Franchisee Rate Adjustment",SUMIF('Fran Bank Payment'!A:A,G18,'Fran Bank Payment'!G:G),VLOOKUP(G18,FINAL!A:E,5,FALSE))</f>
        <v>5992936.8109999998</v>
      </c>
      <c r="R18" s="68">
        <f t="shared" si="1"/>
        <v>0</v>
      </c>
    </row>
    <row r="19" spans="1:18" ht="15" customHeight="1">
      <c r="A19" s="21" t="s">
        <v>143</v>
      </c>
      <c r="B19" s="21">
        <v>10495.789000000001</v>
      </c>
      <c r="C19" s="22">
        <v>15163.07</v>
      </c>
      <c r="D19" s="21">
        <v>159148359.12</v>
      </c>
      <c r="E19" s="21" t="s">
        <v>100</v>
      </c>
      <c r="F19" s="21" t="s">
        <v>101</v>
      </c>
      <c r="G19" s="21" t="s">
        <v>153</v>
      </c>
      <c r="H19" s="22">
        <v>-242.68</v>
      </c>
      <c r="I19" s="22">
        <v>-241.46700000000001</v>
      </c>
      <c r="J19" s="22">
        <v>7105.46</v>
      </c>
      <c r="K19" s="22">
        <v>1715734.1098199999</v>
      </c>
      <c r="L19" s="22">
        <v>10254.322</v>
      </c>
      <c r="M19" s="21">
        <v>15687.44</v>
      </c>
      <c r="N19" s="21">
        <v>-160864093.22999999</v>
      </c>
      <c r="O19" s="59" t="s">
        <v>38</v>
      </c>
      <c r="P19" s="68">
        <f>IF(F19="Franchisee Rate Adjustment","",VLOOKUP(G19,FINAL!A:D,4,FALSE))</f>
        <v>241.46700000000001</v>
      </c>
      <c r="Q19" s="68">
        <f>IF(F19="Franchisee Rate Adjustment",SUMIF('Fran Bank Payment'!A:A,G19,'Fran Bank Payment'!G:G),VLOOKUP(G19,FINAL!A:E,5,FALSE))</f>
        <v>1715734.11</v>
      </c>
      <c r="R19" s="68">
        <f t="shared" si="1"/>
        <v>0</v>
      </c>
    </row>
    <row r="20" spans="1:18" ht="15" customHeight="1">
      <c r="A20" s="21" t="s">
        <v>143</v>
      </c>
      <c r="B20" s="21">
        <v>10254.322</v>
      </c>
      <c r="C20" s="22">
        <v>15687.44</v>
      </c>
      <c r="D20" s="21">
        <v>160864093.22999999</v>
      </c>
      <c r="E20" s="21" t="s">
        <v>100</v>
      </c>
      <c r="F20" s="21" t="s">
        <v>101</v>
      </c>
      <c r="G20" s="21" t="s">
        <v>154</v>
      </c>
      <c r="H20" s="22">
        <v>-145.13</v>
      </c>
      <c r="I20" s="22">
        <v>-144.404</v>
      </c>
      <c r="J20" s="22">
        <v>7105.46</v>
      </c>
      <c r="K20" s="22">
        <v>1026056.84584</v>
      </c>
      <c r="L20" s="22">
        <v>10109.918</v>
      </c>
      <c r="M20" s="21">
        <v>16013</v>
      </c>
      <c r="N20" s="21">
        <v>-161890150.08000001</v>
      </c>
      <c r="O20" s="59" t="s">
        <v>38</v>
      </c>
      <c r="P20" s="68">
        <f>IF(F20="Franchisee Rate Adjustment","",VLOOKUP(G20,FINAL!A:D,4,FALSE))</f>
        <v>144.404</v>
      </c>
      <c r="Q20" s="68">
        <f>IF(F20="Franchisee Rate Adjustment",SUMIF('Fran Bank Payment'!A:A,G20,'Fran Bank Payment'!G:G),VLOOKUP(G20,FINAL!A:E,5,FALSE))</f>
        <v>1026056.846</v>
      </c>
      <c r="R20" s="68">
        <f t="shared" si="1"/>
        <v>0</v>
      </c>
    </row>
    <row r="21" spans="1:18" ht="15" customHeight="1">
      <c r="A21" s="21" t="s">
        <v>143</v>
      </c>
      <c r="B21" s="21">
        <v>10109.918</v>
      </c>
      <c r="C21" s="22">
        <v>16013</v>
      </c>
      <c r="D21" s="21">
        <v>161890150.08000001</v>
      </c>
      <c r="E21" s="21" t="s">
        <v>100</v>
      </c>
      <c r="F21" s="21" t="s">
        <v>101</v>
      </c>
      <c r="G21" s="21" t="s">
        <v>155</v>
      </c>
      <c r="H21" s="22">
        <v>-231.26</v>
      </c>
      <c r="I21" s="22">
        <v>-230.10499999999999</v>
      </c>
      <c r="J21" s="22">
        <v>7105.46</v>
      </c>
      <c r="K21" s="22">
        <v>1635001.8733000001</v>
      </c>
      <c r="L21" s="22">
        <v>9879.8130000000001</v>
      </c>
      <c r="M21" s="21">
        <v>16551.439999999999</v>
      </c>
      <c r="N21" s="21">
        <v>-163525151.94999999</v>
      </c>
      <c r="O21" s="59" t="s">
        <v>38</v>
      </c>
      <c r="P21" s="68">
        <f>IF(F21="Franchisee Rate Adjustment","",VLOOKUP(G21,FINAL!A:D,4,FALSE))</f>
        <v>230.10499999999999</v>
      </c>
      <c r="Q21" s="68">
        <f>IF(F21="Franchisee Rate Adjustment",SUMIF('Fran Bank Payment'!A:A,G21,'Fran Bank Payment'!G:G),VLOOKUP(G21,FINAL!A:E,5,FALSE))</f>
        <v>1635001.8729999999</v>
      </c>
      <c r="R21" s="68">
        <f t="shared" si="1"/>
        <v>0</v>
      </c>
    </row>
    <row r="22" spans="1:18" ht="15" customHeight="1">
      <c r="A22" s="21" t="s">
        <v>143</v>
      </c>
      <c r="B22" s="21">
        <v>9879.8130000000001</v>
      </c>
      <c r="C22" s="22">
        <v>16551.439999999999</v>
      </c>
      <c r="D22" s="21">
        <v>163525151.94999999</v>
      </c>
      <c r="E22" s="21" t="s">
        <v>100</v>
      </c>
      <c r="F22" s="21" t="s">
        <v>101</v>
      </c>
      <c r="G22" s="21" t="s">
        <v>156</v>
      </c>
      <c r="H22" s="22">
        <v>-81.099999999999994</v>
      </c>
      <c r="I22" s="22">
        <v>-80.694999999999993</v>
      </c>
      <c r="J22" s="22">
        <v>7105.46</v>
      </c>
      <c r="K22" s="22">
        <v>573375.09470000002</v>
      </c>
      <c r="L22" s="22">
        <v>9799.1180000000004</v>
      </c>
      <c r="M22" s="21">
        <v>16746.25</v>
      </c>
      <c r="N22" s="21">
        <v>-164098527.03999999</v>
      </c>
      <c r="O22" s="59" t="s">
        <v>38</v>
      </c>
      <c r="P22" s="68">
        <f>IF(F22="Franchisee Rate Adjustment","",VLOOKUP(G22,FINAL!A:D,4,FALSE))</f>
        <v>80.694999999999993</v>
      </c>
      <c r="Q22" s="68">
        <f>IF(F22="Franchisee Rate Adjustment",SUMIF('Fran Bank Payment'!A:A,G22,'Fran Bank Payment'!G:G),VLOOKUP(G22,FINAL!A:E,5,FALSE))</f>
        <v>573375.09499999997</v>
      </c>
      <c r="R22" s="68">
        <f t="shared" si="1"/>
        <v>0</v>
      </c>
    </row>
    <row r="23" spans="1:18" ht="15" customHeight="1">
      <c r="A23" s="21" t="s">
        <v>143</v>
      </c>
      <c r="B23" s="21">
        <v>9799.1180000000004</v>
      </c>
      <c r="C23" s="22">
        <v>16746.25</v>
      </c>
      <c r="D23" s="21">
        <v>164098527.03999999</v>
      </c>
      <c r="E23" s="21" t="s">
        <v>100</v>
      </c>
      <c r="F23" s="21" t="s">
        <v>101</v>
      </c>
      <c r="G23" s="21" t="s">
        <v>157</v>
      </c>
      <c r="H23" s="22">
        <v>-165.23</v>
      </c>
      <c r="I23" s="22">
        <v>-164.405</v>
      </c>
      <c r="J23" s="22">
        <v>7105.46</v>
      </c>
      <c r="K23" s="22">
        <v>1168173.1513</v>
      </c>
      <c r="L23" s="22">
        <v>9634.7129999999997</v>
      </c>
      <c r="M23" s="21">
        <v>17153.259999999998</v>
      </c>
      <c r="N23" s="21">
        <v>-165266700.19</v>
      </c>
      <c r="O23" s="59" t="s">
        <v>38</v>
      </c>
      <c r="P23" s="68">
        <f>IF(F23="Franchisee Rate Adjustment","",VLOOKUP(G23,FINAL!A:D,4,FALSE))</f>
        <v>164.405</v>
      </c>
      <c r="Q23" s="68">
        <f>IF(F23="Franchisee Rate Adjustment",SUMIF('Fran Bank Payment'!A:A,G23,'Fran Bank Payment'!G:G),VLOOKUP(G23,FINAL!A:E,5,FALSE))</f>
        <v>1168173.1510000001</v>
      </c>
      <c r="R23" s="68">
        <f t="shared" si="1"/>
        <v>0</v>
      </c>
    </row>
    <row r="24" spans="1:18" ht="15" customHeight="1">
      <c r="A24" s="21" t="s">
        <v>143</v>
      </c>
      <c r="B24" s="21">
        <v>9634.7129999999997</v>
      </c>
      <c r="C24" s="22">
        <v>17153.259999999998</v>
      </c>
      <c r="D24" s="21">
        <v>165266700.19</v>
      </c>
      <c r="E24" s="21" t="s">
        <v>100</v>
      </c>
      <c r="F24" s="21" t="s">
        <v>101</v>
      </c>
      <c r="G24" s="21" t="s">
        <v>158</v>
      </c>
      <c r="H24" s="22">
        <v>-346.58</v>
      </c>
      <c r="I24" s="22">
        <v>-344.84899999999999</v>
      </c>
      <c r="J24" s="22">
        <v>7105.46</v>
      </c>
      <c r="K24" s="22">
        <v>2450310.7755399998</v>
      </c>
      <c r="L24" s="22">
        <v>9289.8639999999996</v>
      </c>
      <c r="M24" s="21">
        <v>18053.759999999998</v>
      </c>
      <c r="N24" s="21">
        <v>-167717010.97</v>
      </c>
      <c r="O24" s="59" t="s">
        <v>38</v>
      </c>
      <c r="P24" s="68">
        <f>IF(F24="Franchisee Rate Adjustment","",VLOOKUP(G24,FINAL!A:D,4,FALSE))</f>
        <v>344.84899999999999</v>
      </c>
      <c r="Q24" s="68">
        <f>IF(F24="Franchisee Rate Adjustment",SUMIF('Fran Bank Payment'!A:A,G24,'Fran Bank Payment'!G:G),VLOOKUP(G24,FINAL!A:E,5,FALSE))</f>
        <v>2450310.7760000001</v>
      </c>
      <c r="R24" s="68">
        <f t="shared" si="1"/>
        <v>0</v>
      </c>
    </row>
    <row r="25" spans="1:18" ht="15" customHeight="1">
      <c r="A25" s="21" t="s">
        <v>143</v>
      </c>
      <c r="B25" s="21">
        <v>9289.8639999999996</v>
      </c>
      <c r="C25" s="22">
        <v>18053.759999999998</v>
      </c>
      <c r="D25" s="21">
        <v>167717010.97</v>
      </c>
      <c r="E25" s="21" t="s">
        <v>100</v>
      </c>
      <c r="F25" s="21" t="s">
        <v>101</v>
      </c>
      <c r="G25" s="21" t="s">
        <v>159</v>
      </c>
      <c r="H25" s="22">
        <v>-134.31</v>
      </c>
      <c r="I25" s="22">
        <v>-133.63999999999999</v>
      </c>
      <c r="J25" s="22">
        <v>7105.46</v>
      </c>
      <c r="K25" s="22">
        <v>949573.67440000002</v>
      </c>
      <c r="L25" s="22">
        <v>9156.2240000000002</v>
      </c>
      <c r="M25" s="21">
        <v>18420.98</v>
      </c>
      <c r="N25" s="21">
        <v>-168666584.63999999</v>
      </c>
      <c r="O25" s="59" t="s">
        <v>38</v>
      </c>
      <c r="P25" s="68">
        <f>IF(F25="Franchisee Rate Adjustment","",VLOOKUP(G25,FINAL!A:D,4,FALSE))</f>
        <v>133.63999999999999</v>
      </c>
      <c r="Q25" s="68">
        <f>IF(F25="Franchisee Rate Adjustment",SUMIF('Fran Bank Payment'!A:A,G25,'Fran Bank Payment'!G:G),VLOOKUP(G25,FINAL!A:E,5,FALSE))</f>
        <v>949573.674</v>
      </c>
      <c r="R25" s="68">
        <f t="shared" si="1"/>
        <v>0</v>
      </c>
    </row>
    <row r="26" spans="1:18" ht="15" customHeight="1">
      <c r="A26" s="21" t="s">
        <v>143</v>
      </c>
      <c r="B26" s="21">
        <v>9156.2240000000002</v>
      </c>
      <c r="C26" s="22">
        <v>18420.98</v>
      </c>
      <c r="D26" s="21">
        <v>168666584.63999999</v>
      </c>
      <c r="E26" s="21" t="s">
        <v>100</v>
      </c>
      <c r="F26" s="21" t="s">
        <v>101</v>
      </c>
      <c r="G26" s="21" t="s">
        <v>160</v>
      </c>
      <c r="H26" s="22">
        <v>-53.13</v>
      </c>
      <c r="I26" s="22">
        <v>-52.865000000000002</v>
      </c>
      <c r="J26" s="22">
        <v>7105.46</v>
      </c>
      <c r="K26" s="22">
        <v>375630.14289999998</v>
      </c>
      <c r="L26" s="22">
        <v>9103.3590000000004</v>
      </c>
      <c r="M26" s="21">
        <v>18569.21</v>
      </c>
      <c r="N26" s="21">
        <v>-169042214.78</v>
      </c>
      <c r="O26" s="59" t="s">
        <v>38</v>
      </c>
      <c r="P26" s="68">
        <f>IF(F26="Franchisee Rate Adjustment","",VLOOKUP(G26,FINAL!A:D,4,FALSE))</f>
        <v>52.865000000000002</v>
      </c>
      <c r="Q26" s="68">
        <f>IF(F26="Franchisee Rate Adjustment",SUMIF('Fran Bank Payment'!A:A,G26,'Fran Bank Payment'!G:G),VLOOKUP(G26,FINAL!A:E,5,FALSE))</f>
        <v>375630.14299999998</v>
      </c>
      <c r="R26" s="68">
        <f t="shared" si="1"/>
        <v>0</v>
      </c>
    </row>
    <row r="27" spans="1:18" ht="15" customHeight="1">
      <c r="A27" s="21" t="s">
        <v>143</v>
      </c>
      <c r="B27" s="21">
        <v>9103.3590000000004</v>
      </c>
      <c r="C27" s="22">
        <v>18569.21</v>
      </c>
      <c r="D27" s="21">
        <v>169042214.78</v>
      </c>
      <c r="E27" s="21" t="s">
        <v>100</v>
      </c>
      <c r="F27" s="21" t="s">
        <v>101</v>
      </c>
      <c r="G27" s="21" t="s">
        <v>161</v>
      </c>
      <c r="H27" s="22">
        <v>-40.03</v>
      </c>
      <c r="I27" s="22">
        <v>-39.83</v>
      </c>
      <c r="J27" s="22">
        <v>7105.46</v>
      </c>
      <c r="K27" s="22">
        <v>283010.4718</v>
      </c>
      <c r="L27" s="22">
        <v>9063.5290000000005</v>
      </c>
      <c r="M27" s="21">
        <v>18682.04</v>
      </c>
      <c r="N27" s="21">
        <v>-169325225.25</v>
      </c>
      <c r="O27" s="59" t="s">
        <v>38</v>
      </c>
      <c r="P27" s="68">
        <f>IF(F27="Franchisee Rate Adjustment","",VLOOKUP(G27,FINAL!A:D,4,FALSE))</f>
        <v>39.83</v>
      </c>
      <c r="Q27" s="68">
        <f>IF(F27="Franchisee Rate Adjustment",SUMIF('Fran Bank Payment'!A:A,G27,'Fran Bank Payment'!G:G),VLOOKUP(G27,FINAL!A:E,5,FALSE))</f>
        <v>283010.47200000001</v>
      </c>
      <c r="R27" s="68">
        <f t="shared" si="1"/>
        <v>0</v>
      </c>
    </row>
    <row r="28" spans="1:18" ht="15" customHeight="1">
      <c r="A28" s="21" t="s">
        <v>143</v>
      </c>
      <c r="B28" s="21">
        <v>9063.5290000000005</v>
      </c>
      <c r="C28" s="22">
        <v>18682.04</v>
      </c>
      <c r="D28" s="21">
        <v>169325225.25</v>
      </c>
      <c r="E28" s="21" t="s">
        <v>100</v>
      </c>
      <c r="F28" s="21" t="s">
        <v>101</v>
      </c>
      <c r="G28" s="21" t="s">
        <v>162</v>
      </c>
      <c r="H28" s="22">
        <v>-110.17</v>
      </c>
      <c r="I28" s="22">
        <v>-101.357</v>
      </c>
      <c r="J28" s="22">
        <v>7105.46</v>
      </c>
      <c r="K28" s="22">
        <v>720188.10921999998</v>
      </c>
      <c r="L28" s="22">
        <v>8962.1720000000005</v>
      </c>
      <c r="M28" s="21">
        <v>18973.68</v>
      </c>
      <c r="N28" s="21">
        <v>-170045413.36000001</v>
      </c>
      <c r="O28" s="59" t="s">
        <v>38</v>
      </c>
      <c r="P28" s="68">
        <f>IF(F28="Franchisee Rate Adjustment","",VLOOKUP(G28,FINAL!A:D,4,FALSE))</f>
        <v>101.357</v>
      </c>
      <c r="Q28" s="68">
        <f>IF(F28="Franchisee Rate Adjustment",SUMIF('Fran Bank Payment'!A:A,G28,'Fran Bank Payment'!G:G),VLOOKUP(G28,FINAL!A:E,5,FALSE))</f>
        <v>720188.10900000005</v>
      </c>
      <c r="R28" s="68">
        <f t="shared" si="1"/>
        <v>0</v>
      </c>
    </row>
    <row r="29" spans="1:18" ht="15" customHeight="1">
      <c r="A29" s="21" t="s">
        <v>143</v>
      </c>
      <c r="B29" s="21">
        <v>8962.1720000000005</v>
      </c>
      <c r="C29" s="22">
        <v>18973.68</v>
      </c>
      <c r="D29" s="21">
        <v>170045413.36000001</v>
      </c>
      <c r="E29" s="21" t="s">
        <v>100</v>
      </c>
      <c r="F29" s="21" t="s">
        <v>101</v>
      </c>
      <c r="G29" s="21" t="s">
        <v>163</v>
      </c>
      <c r="H29" s="22">
        <v>-3.13</v>
      </c>
      <c r="I29" s="22">
        <v>-2.88</v>
      </c>
      <c r="J29" s="22">
        <v>7105.46</v>
      </c>
      <c r="K29" s="22">
        <v>20463.7248</v>
      </c>
      <c r="L29" s="22">
        <v>8959.2919999999995</v>
      </c>
      <c r="M29" s="21">
        <v>18982.07</v>
      </c>
      <c r="N29" s="21">
        <v>-170065877.08000001</v>
      </c>
      <c r="O29" s="59" t="s">
        <v>38</v>
      </c>
      <c r="P29" s="68">
        <f>IF(F29="Franchisee Rate Adjustment","",VLOOKUP(G29,FINAL!A:D,4,FALSE))</f>
        <v>2.88</v>
      </c>
      <c r="Q29" s="68">
        <f>IF(F29="Franchisee Rate Adjustment",SUMIF('Fran Bank Payment'!A:A,G29,'Fran Bank Payment'!G:G),VLOOKUP(G29,FINAL!A:E,5,FALSE))</f>
        <v>20463.724999999999</v>
      </c>
      <c r="R29" s="68">
        <f t="shared" si="1"/>
        <v>0</v>
      </c>
    </row>
    <row r="30" spans="1:18" ht="15" customHeight="1">
      <c r="A30" s="21" t="s">
        <v>143</v>
      </c>
      <c r="B30" s="21">
        <v>8959.2919999999995</v>
      </c>
      <c r="C30" s="22">
        <v>18982.07</v>
      </c>
      <c r="D30" s="21">
        <v>170065877.08000001</v>
      </c>
      <c r="E30" s="21" t="s">
        <v>102</v>
      </c>
      <c r="F30" s="21" t="s">
        <v>104</v>
      </c>
      <c r="G30" s="21" t="s">
        <v>164</v>
      </c>
      <c r="H30" s="22">
        <v>2690.8</v>
      </c>
      <c r="I30" s="22">
        <v>2677.346</v>
      </c>
      <c r="J30" s="22">
        <v>6894.4</v>
      </c>
      <c r="K30" s="22">
        <v>18458694.262400001</v>
      </c>
      <c r="L30" s="22">
        <v>11636.638000000001</v>
      </c>
      <c r="M30" s="21">
        <v>13028.43</v>
      </c>
      <c r="N30" s="21">
        <v>-151607177.44</v>
      </c>
      <c r="O30" s="59" t="s">
        <v>38</v>
      </c>
      <c r="P30" s="68">
        <f>IF(F30="Franchisee Rate Adjustment","",VLOOKUP(G30,FINAL!A:D,4,FALSE))</f>
        <v>2677.346</v>
      </c>
      <c r="Q30" s="68">
        <f>IF(F30="Franchisee Rate Adjustment",SUMIF('Fran Bank Payment'!A:A,G30,'Fran Bank Payment'!G:G),VLOOKUP(G30,FINAL!A:E,5,FALSE))</f>
        <v>18458694.261999998</v>
      </c>
      <c r="R30" s="68">
        <f t="shared" si="1"/>
        <v>0</v>
      </c>
    </row>
    <row r="31" spans="1:18" ht="15" customHeight="1">
      <c r="A31" s="21" t="s">
        <v>143</v>
      </c>
      <c r="B31" s="21">
        <v>11636.638000000001</v>
      </c>
      <c r="C31" s="22">
        <v>13028.43</v>
      </c>
      <c r="D31" s="21">
        <v>151607177.44</v>
      </c>
      <c r="E31" s="21" t="s">
        <v>100</v>
      </c>
      <c r="F31" s="21" t="s">
        <v>101</v>
      </c>
      <c r="G31" s="21" t="s">
        <v>165</v>
      </c>
      <c r="H31" s="22">
        <v>-330.21</v>
      </c>
      <c r="I31" s="22">
        <v>-328.56</v>
      </c>
      <c r="J31" s="22">
        <v>7056.91</v>
      </c>
      <c r="K31" s="22">
        <v>2318618.3495999998</v>
      </c>
      <c r="L31" s="22">
        <v>11308.078</v>
      </c>
      <c r="M31" s="21">
        <v>13612.02</v>
      </c>
      <c r="N31" s="21">
        <v>-153925795.78999999</v>
      </c>
      <c r="O31" s="59" t="s">
        <v>38</v>
      </c>
      <c r="P31" s="68">
        <f>IF(F31="Franchisee Rate Adjustment","",VLOOKUP(G31,FINAL!A:D,4,FALSE))</f>
        <v>328.56</v>
      </c>
      <c r="Q31" s="68">
        <f>IF(F31="Franchisee Rate Adjustment",SUMIF('Fran Bank Payment'!A:A,G31,'Fran Bank Payment'!G:G),VLOOKUP(G31,FINAL!A:E,5,FALSE))</f>
        <v>2318618.35</v>
      </c>
      <c r="R31" s="68">
        <f t="shared" si="1"/>
        <v>0</v>
      </c>
    </row>
    <row r="32" spans="1:18" ht="15" customHeight="1">
      <c r="A32" s="21" t="s">
        <v>143</v>
      </c>
      <c r="B32" s="21">
        <v>11308.078</v>
      </c>
      <c r="C32" s="22">
        <v>13612.02</v>
      </c>
      <c r="D32" s="21">
        <v>153925795.78999999</v>
      </c>
      <c r="E32" s="21" t="s">
        <v>100</v>
      </c>
      <c r="F32" s="21" t="s">
        <v>101</v>
      </c>
      <c r="G32" s="21" t="s">
        <v>166</v>
      </c>
      <c r="H32" s="22">
        <v>-20</v>
      </c>
      <c r="I32" s="22">
        <v>-19.899999999999999</v>
      </c>
      <c r="J32" s="22">
        <v>7056.91</v>
      </c>
      <c r="K32" s="22">
        <v>140432.50899999999</v>
      </c>
      <c r="L32" s="22">
        <v>11288.178</v>
      </c>
      <c r="M32" s="21">
        <v>13648.46</v>
      </c>
      <c r="N32" s="21">
        <v>-154066228.30000001</v>
      </c>
      <c r="O32" s="59" t="s">
        <v>38</v>
      </c>
      <c r="P32" s="68">
        <f>IF(F32="Franchisee Rate Adjustment","",VLOOKUP(G32,FINAL!A:D,4,FALSE))</f>
        <v>19.899999999999999</v>
      </c>
      <c r="Q32" s="68">
        <f>IF(F32="Franchisee Rate Adjustment",SUMIF('Fran Bank Payment'!A:A,G32,'Fran Bank Payment'!G:G),VLOOKUP(G32,FINAL!A:E,5,FALSE))</f>
        <v>140432.50899999999</v>
      </c>
      <c r="R32" s="68">
        <f t="shared" si="1"/>
        <v>0</v>
      </c>
    </row>
    <row r="33" spans="1:18" ht="15" customHeight="1">
      <c r="A33" s="21" t="s">
        <v>143</v>
      </c>
      <c r="B33" s="21">
        <v>11288.178</v>
      </c>
      <c r="C33" s="22">
        <v>13648.46</v>
      </c>
      <c r="D33" s="21">
        <v>154066228.30000001</v>
      </c>
      <c r="E33" s="21" t="s">
        <v>100</v>
      </c>
      <c r="F33" s="21" t="s">
        <v>101</v>
      </c>
      <c r="G33" s="21" t="s">
        <v>167</v>
      </c>
      <c r="H33" s="22">
        <v>-174.8</v>
      </c>
      <c r="I33" s="22">
        <v>-162.13399999999999</v>
      </c>
      <c r="J33" s="22">
        <v>7056.91</v>
      </c>
      <c r="K33" s="22">
        <v>1144165.0459400001</v>
      </c>
      <c r="L33" s="22">
        <v>11126.044</v>
      </c>
      <c r="M33" s="21">
        <v>13950.19</v>
      </c>
      <c r="N33" s="21">
        <v>-155210393.34</v>
      </c>
      <c r="O33" s="59" t="s">
        <v>38</v>
      </c>
      <c r="P33" s="68">
        <f>IF(F33="Franchisee Rate Adjustment","",VLOOKUP(G33,FINAL!A:D,4,FALSE))</f>
        <v>162.13399999999999</v>
      </c>
      <c r="Q33" s="68">
        <f>IF(F33="Franchisee Rate Adjustment",SUMIF('Fran Bank Payment'!A:A,G33,'Fran Bank Payment'!G:G),VLOOKUP(G33,FINAL!A:E,5,FALSE))</f>
        <v>1144165.0460000001</v>
      </c>
      <c r="R33" s="68">
        <f t="shared" si="1"/>
        <v>0</v>
      </c>
    </row>
    <row r="34" spans="1:18" ht="15" customHeight="1">
      <c r="A34" s="21" t="s">
        <v>143</v>
      </c>
      <c r="B34" s="21">
        <v>11126.044</v>
      </c>
      <c r="C34" s="22">
        <v>13950.19</v>
      </c>
      <c r="D34" s="21">
        <v>155210393.34</v>
      </c>
      <c r="E34" s="21" t="s">
        <v>100</v>
      </c>
      <c r="F34" s="21" t="s">
        <v>101</v>
      </c>
      <c r="G34" s="21" t="s">
        <v>168</v>
      </c>
      <c r="H34" s="22">
        <v>-302.98</v>
      </c>
      <c r="I34" s="22">
        <v>-279.33499999999998</v>
      </c>
      <c r="J34" s="22">
        <v>7056.91</v>
      </c>
      <c r="K34" s="22">
        <v>1971241.9548500001</v>
      </c>
      <c r="L34" s="22">
        <v>10846.709000000001</v>
      </c>
      <c r="M34" s="21">
        <v>14491.18</v>
      </c>
      <c r="N34" s="21">
        <v>-157181635.30000001</v>
      </c>
      <c r="O34" s="59" t="s">
        <v>38</v>
      </c>
      <c r="P34" s="68">
        <f>IF(F34="Franchisee Rate Adjustment","",VLOOKUP(G34,FINAL!A:D,4,FALSE))</f>
        <v>279.33499999999998</v>
      </c>
      <c r="Q34" s="68">
        <f>IF(F34="Franchisee Rate Adjustment",SUMIF('Fran Bank Payment'!A:A,G34,'Fran Bank Payment'!G:G),VLOOKUP(G34,FINAL!A:E,5,FALSE))</f>
        <v>1971241.9550000001</v>
      </c>
      <c r="R34" s="68">
        <f t="shared" si="1"/>
        <v>0</v>
      </c>
    </row>
    <row r="35" spans="1:18" ht="15" customHeight="1">
      <c r="A35" s="21" t="s">
        <v>143</v>
      </c>
      <c r="B35" s="21">
        <v>10846.709000000001</v>
      </c>
      <c r="C35" s="22">
        <v>14491.18</v>
      </c>
      <c r="D35" s="21">
        <v>157181635.30000001</v>
      </c>
      <c r="E35" s="21" t="s">
        <v>100</v>
      </c>
      <c r="F35" s="21" t="s">
        <v>101</v>
      </c>
      <c r="G35" s="21" t="s">
        <v>169</v>
      </c>
      <c r="H35" s="22">
        <v>-29.98</v>
      </c>
      <c r="I35" s="22">
        <v>-29.83</v>
      </c>
      <c r="J35" s="22">
        <v>7056.91</v>
      </c>
      <c r="K35" s="22">
        <v>210507.62530000001</v>
      </c>
      <c r="L35" s="22">
        <v>10816.879000000001</v>
      </c>
      <c r="M35" s="21">
        <v>14550.61</v>
      </c>
      <c r="N35" s="21">
        <v>-157392142.93000001</v>
      </c>
      <c r="O35" s="59" t="s">
        <v>38</v>
      </c>
      <c r="P35" s="68">
        <f>IF(F35="Franchisee Rate Adjustment","",VLOOKUP(G35,FINAL!A:D,4,FALSE))</f>
        <v>29.83</v>
      </c>
      <c r="Q35" s="68">
        <f>IF(F35="Franchisee Rate Adjustment",SUMIF('Fran Bank Payment'!A:A,G35,'Fran Bank Payment'!G:G),VLOOKUP(G35,FINAL!A:E,5,FALSE))</f>
        <v>210507.625</v>
      </c>
      <c r="R35" s="68">
        <f t="shared" si="1"/>
        <v>0</v>
      </c>
    </row>
    <row r="36" spans="1:18" ht="15" customHeight="1">
      <c r="A36" s="21" t="s">
        <v>143</v>
      </c>
      <c r="B36" s="21">
        <v>10816.879000000001</v>
      </c>
      <c r="C36" s="22">
        <v>14550.61</v>
      </c>
      <c r="D36" s="21">
        <v>157392142.93000001</v>
      </c>
      <c r="E36" s="21" t="s">
        <v>100</v>
      </c>
      <c r="F36" s="21" t="s">
        <v>101</v>
      </c>
      <c r="G36" s="21" t="s">
        <v>170</v>
      </c>
      <c r="H36" s="22">
        <v>-599.41899999999998</v>
      </c>
      <c r="I36" s="22">
        <v>-559.86800000000005</v>
      </c>
      <c r="J36" s="22">
        <v>7056.91</v>
      </c>
      <c r="K36" s="22">
        <v>3950938.08788</v>
      </c>
      <c r="L36" s="22">
        <v>10257.011</v>
      </c>
      <c r="M36" s="21">
        <v>15730.03</v>
      </c>
      <c r="N36" s="21">
        <v>-161343081.02000001</v>
      </c>
      <c r="O36" s="59" t="s">
        <v>38</v>
      </c>
      <c r="P36" s="68">
        <f>IF(F36="Franchisee Rate Adjustment","",VLOOKUP(G36,FINAL!A:D,4,FALSE))</f>
        <v>559.86800000000005</v>
      </c>
      <c r="Q36" s="68">
        <f>IF(F36="Franchisee Rate Adjustment",SUMIF('Fran Bank Payment'!A:A,G36,'Fran Bank Payment'!G:G),VLOOKUP(G36,FINAL!A:E,5,FALSE))</f>
        <v>3950938.088</v>
      </c>
      <c r="R36" s="68">
        <f t="shared" si="1"/>
        <v>0</v>
      </c>
    </row>
    <row r="37" spans="1:18" ht="15" customHeight="1">
      <c r="A37" s="21" t="s">
        <v>143</v>
      </c>
      <c r="B37" s="21">
        <v>10257.011</v>
      </c>
      <c r="C37" s="22">
        <v>15730.03</v>
      </c>
      <c r="D37" s="21">
        <v>161343081.02000001</v>
      </c>
      <c r="E37" s="21" t="s">
        <v>100</v>
      </c>
      <c r="F37" s="21" t="s">
        <v>101</v>
      </c>
      <c r="G37" s="21" t="s">
        <v>171</v>
      </c>
      <c r="H37" s="22">
        <v>-449.98</v>
      </c>
      <c r="I37" s="22">
        <v>-422.19499999999999</v>
      </c>
      <c r="J37" s="22">
        <v>7056.91</v>
      </c>
      <c r="K37" s="22">
        <v>2979392.1174499998</v>
      </c>
      <c r="L37" s="22">
        <v>9834.8160000000007</v>
      </c>
      <c r="M37" s="21">
        <v>16708.240000000002</v>
      </c>
      <c r="N37" s="21">
        <v>-164322473.13</v>
      </c>
      <c r="O37" s="59" t="s">
        <v>38</v>
      </c>
      <c r="P37" s="68">
        <f>IF(F37="Franchisee Rate Adjustment","",VLOOKUP(G37,FINAL!A:D,4,FALSE))</f>
        <v>422.19499999999999</v>
      </c>
      <c r="Q37" s="68">
        <f>IF(F37="Franchisee Rate Adjustment",SUMIF('Fran Bank Payment'!A:A,G37,'Fran Bank Payment'!G:G),VLOOKUP(G37,FINAL!A:E,5,FALSE))</f>
        <v>2979392.1170000001</v>
      </c>
      <c r="R37" s="68">
        <f t="shared" si="1"/>
        <v>0</v>
      </c>
    </row>
    <row r="38" spans="1:18" ht="15" customHeight="1">
      <c r="A38" s="21" t="s">
        <v>143</v>
      </c>
      <c r="B38" s="21">
        <v>9834.8160000000007</v>
      </c>
      <c r="C38" s="22">
        <v>16708.240000000002</v>
      </c>
      <c r="D38" s="21">
        <v>164322473.13</v>
      </c>
      <c r="E38" s="21" t="s">
        <v>100</v>
      </c>
      <c r="F38" s="21" t="s">
        <v>101</v>
      </c>
      <c r="G38" s="21" t="s">
        <v>172</v>
      </c>
      <c r="H38" s="22">
        <v>-386.06</v>
      </c>
      <c r="I38" s="22">
        <v>-362.59300000000002</v>
      </c>
      <c r="J38" s="22">
        <v>7056.91</v>
      </c>
      <c r="K38" s="22">
        <v>2558786.16763</v>
      </c>
      <c r="L38" s="22">
        <v>9472.223</v>
      </c>
      <c r="M38" s="21">
        <v>17617.96</v>
      </c>
      <c r="N38" s="21">
        <v>-166881259.30000001</v>
      </c>
      <c r="O38" s="59" t="s">
        <v>38</v>
      </c>
      <c r="P38" s="68">
        <f>IF(F38="Franchisee Rate Adjustment","",VLOOKUP(G38,FINAL!A:D,4,FALSE))</f>
        <v>362.59300000000002</v>
      </c>
      <c r="Q38" s="68">
        <f>IF(F38="Franchisee Rate Adjustment",SUMIF('Fran Bank Payment'!A:A,G38,'Fran Bank Payment'!G:G),VLOOKUP(G38,FINAL!A:E,5,FALSE))</f>
        <v>2558786.1680000001</v>
      </c>
      <c r="R38" s="68">
        <f t="shared" si="1"/>
        <v>0</v>
      </c>
    </row>
    <row r="39" spans="1:18" ht="15" customHeight="1">
      <c r="A39" s="21" t="s">
        <v>143</v>
      </c>
      <c r="B39" s="21">
        <v>9472.223</v>
      </c>
      <c r="C39" s="22">
        <v>17617.96</v>
      </c>
      <c r="D39" s="21">
        <v>166881259.30000001</v>
      </c>
      <c r="E39" s="21" t="s">
        <v>100</v>
      </c>
      <c r="F39" s="21" t="s">
        <v>101</v>
      </c>
      <c r="G39" s="21" t="s">
        <v>173</v>
      </c>
      <c r="H39" s="22">
        <v>-0.18</v>
      </c>
      <c r="I39" s="22">
        <v>-0.16600000000000001</v>
      </c>
      <c r="J39" s="22">
        <v>7056.91</v>
      </c>
      <c r="K39" s="22">
        <v>1171.44706</v>
      </c>
      <c r="L39" s="22">
        <v>9472.0570000000007</v>
      </c>
      <c r="M39" s="21">
        <v>17618.39</v>
      </c>
      <c r="N39" s="21">
        <v>-166882430.75</v>
      </c>
      <c r="O39" s="59" t="s">
        <v>38</v>
      </c>
      <c r="P39" s="68">
        <f>IF(F39="Franchisee Rate Adjustment","",VLOOKUP(G39,FINAL!A:D,4,FALSE))</f>
        <v>0.16600000000000001</v>
      </c>
      <c r="Q39" s="68">
        <f>IF(F39="Franchisee Rate Adjustment",SUMIF('Fran Bank Payment'!A:A,G39,'Fran Bank Payment'!G:G),VLOOKUP(G39,FINAL!A:E,5,FALSE))</f>
        <v>1171.4469999999999</v>
      </c>
      <c r="R39" s="68">
        <f t="shared" si="1"/>
        <v>0</v>
      </c>
    </row>
    <row r="40" spans="1:18" ht="15" customHeight="1">
      <c r="A40" s="21" t="s">
        <v>143</v>
      </c>
      <c r="B40" s="21">
        <v>9472.0570000000007</v>
      </c>
      <c r="C40" s="22">
        <v>17618.39</v>
      </c>
      <c r="D40" s="21">
        <v>166882430.75</v>
      </c>
      <c r="E40" s="21" t="s">
        <v>100</v>
      </c>
      <c r="F40" s="21" t="s">
        <v>101</v>
      </c>
      <c r="G40" s="21" t="s">
        <v>174</v>
      </c>
      <c r="H40" s="22">
        <v>-331.35</v>
      </c>
      <c r="I40" s="22">
        <v>-309.44400000000002</v>
      </c>
      <c r="J40" s="22">
        <v>7056.91</v>
      </c>
      <c r="K40" s="22">
        <v>2183718.4580399999</v>
      </c>
      <c r="L40" s="22">
        <v>9162.6129999999994</v>
      </c>
      <c r="M40" s="21">
        <v>18451.740000000002</v>
      </c>
      <c r="N40" s="21">
        <v>-169066149.21000001</v>
      </c>
      <c r="O40" s="59" t="s">
        <v>38</v>
      </c>
      <c r="P40" s="68">
        <f>IF(F40="Franchisee Rate Adjustment","",VLOOKUP(G40,FINAL!A:D,4,FALSE))</f>
        <v>309.44400000000002</v>
      </c>
      <c r="Q40" s="68">
        <f>IF(F40="Franchisee Rate Adjustment",SUMIF('Fran Bank Payment'!A:A,G40,'Fran Bank Payment'!G:G),VLOOKUP(G40,FINAL!A:E,5,FALSE))</f>
        <v>2183718.4580000001</v>
      </c>
      <c r="R40" s="68">
        <f t="shared" si="1"/>
        <v>0</v>
      </c>
    </row>
    <row r="41" spans="1:18" ht="15" customHeight="1">
      <c r="A41" s="21" t="s">
        <v>143</v>
      </c>
      <c r="B41" s="21">
        <v>9162.6129999999994</v>
      </c>
      <c r="C41" s="22">
        <v>18451.740000000002</v>
      </c>
      <c r="D41" s="21">
        <v>169066149.21000001</v>
      </c>
      <c r="E41" s="21" t="s">
        <v>100</v>
      </c>
      <c r="F41" s="21" t="s">
        <v>101</v>
      </c>
      <c r="G41" s="21" t="s">
        <v>175</v>
      </c>
      <c r="H41" s="22">
        <v>-332.89299999999997</v>
      </c>
      <c r="I41" s="22">
        <v>-309.77699999999999</v>
      </c>
      <c r="J41" s="22">
        <v>7056.91</v>
      </c>
      <c r="K41" s="22">
        <v>2186068.4090700001</v>
      </c>
      <c r="L41" s="22">
        <v>8852.8359999999993</v>
      </c>
      <c r="M41" s="21">
        <v>19344.330000000002</v>
      </c>
      <c r="N41" s="21">
        <v>-171252217.63</v>
      </c>
      <c r="O41" s="59" t="s">
        <v>38</v>
      </c>
      <c r="P41" s="68">
        <f>IF(F41="Franchisee Rate Adjustment","",VLOOKUP(G41,FINAL!A:D,4,FALSE))</f>
        <v>309.77699999999999</v>
      </c>
      <c r="Q41" s="68">
        <f>IF(F41="Franchisee Rate Adjustment",SUMIF('Fran Bank Payment'!A:A,G41,'Fran Bank Payment'!G:G),VLOOKUP(G41,FINAL!A:E,5,FALSE))</f>
        <v>2186068.409</v>
      </c>
      <c r="R41" s="68">
        <f t="shared" si="1"/>
        <v>0</v>
      </c>
    </row>
    <row r="42" spans="1:18" ht="15" customHeight="1">
      <c r="A42" s="21" t="s">
        <v>143</v>
      </c>
      <c r="B42" s="21">
        <v>8852.8359999999993</v>
      </c>
      <c r="C42" s="22">
        <v>19344.330000000002</v>
      </c>
      <c r="D42" s="21">
        <v>171252217.63</v>
      </c>
      <c r="E42" s="21" t="s">
        <v>100</v>
      </c>
      <c r="F42" s="21" t="s">
        <v>101</v>
      </c>
      <c r="G42" s="21" t="s">
        <v>176</v>
      </c>
      <c r="H42" s="22">
        <v>-783.35</v>
      </c>
      <c r="I42" s="22">
        <v>-723.298</v>
      </c>
      <c r="J42" s="22">
        <v>7056.91</v>
      </c>
      <c r="K42" s="22">
        <v>5104248.8891799999</v>
      </c>
      <c r="L42" s="22">
        <v>8129.5379999999996</v>
      </c>
      <c r="M42" s="21">
        <v>21693.3</v>
      </c>
      <c r="N42" s="21">
        <v>-176356466.52000001</v>
      </c>
      <c r="O42" s="59" t="s">
        <v>38</v>
      </c>
      <c r="P42" s="68">
        <f>IF(F42="Franchisee Rate Adjustment","",VLOOKUP(G42,FINAL!A:D,4,FALSE))</f>
        <v>723.298</v>
      </c>
      <c r="Q42" s="68">
        <f>IF(F42="Franchisee Rate Adjustment",SUMIF('Fran Bank Payment'!A:A,G42,'Fran Bank Payment'!G:G),VLOOKUP(G42,FINAL!A:E,5,FALSE))</f>
        <v>5104248.8890000004</v>
      </c>
      <c r="R42" s="68">
        <f t="shared" si="1"/>
        <v>0</v>
      </c>
    </row>
    <row r="43" spans="1:18" ht="15" customHeight="1">
      <c r="A43" s="21" t="s">
        <v>143</v>
      </c>
      <c r="B43" s="21">
        <v>8129.5379999999996</v>
      </c>
      <c r="C43" s="22">
        <v>21693.3</v>
      </c>
      <c r="D43" s="21">
        <v>176356466.52000001</v>
      </c>
      <c r="E43" s="21" t="s">
        <v>100</v>
      </c>
      <c r="F43" s="21" t="s">
        <v>101</v>
      </c>
      <c r="G43" s="21" t="s">
        <v>177</v>
      </c>
      <c r="H43" s="22">
        <v>-8.8840000000000003</v>
      </c>
      <c r="I43" s="22">
        <v>-6.6619999999999999</v>
      </c>
      <c r="J43" s="22">
        <v>7056.91</v>
      </c>
      <c r="K43" s="22">
        <v>47013.134420000002</v>
      </c>
      <c r="L43" s="22">
        <v>8122.8760000000002</v>
      </c>
      <c r="M43" s="21">
        <v>21716.87</v>
      </c>
      <c r="N43" s="21">
        <v>-176403479.65000001</v>
      </c>
      <c r="O43" s="59" t="s">
        <v>38</v>
      </c>
      <c r="P43" s="68">
        <f>IF(F43="Franchisee Rate Adjustment","",VLOOKUP(G43,FINAL!A:D,4,FALSE))</f>
        <v>6.6619999999999999</v>
      </c>
      <c r="Q43" s="68">
        <f>IF(F43="Franchisee Rate Adjustment",SUMIF('Fran Bank Payment'!A:A,G43,'Fran Bank Payment'!G:G),VLOOKUP(G43,FINAL!A:E,5,FALSE))</f>
        <v>47013.133999999998</v>
      </c>
      <c r="R43" s="68">
        <f t="shared" si="1"/>
        <v>0</v>
      </c>
    </row>
    <row r="44" spans="1:18" ht="15" customHeight="1">
      <c r="A44" s="21" t="s">
        <v>143</v>
      </c>
      <c r="B44" s="21">
        <v>8122.8760000000002</v>
      </c>
      <c r="C44" s="22">
        <v>21716.87</v>
      </c>
      <c r="D44" s="21">
        <v>176403479.65000001</v>
      </c>
      <c r="E44" s="21" t="s">
        <v>100</v>
      </c>
      <c r="F44" s="21" t="s">
        <v>101</v>
      </c>
      <c r="G44" s="21" t="s">
        <v>178</v>
      </c>
      <c r="H44" s="22">
        <v>-108.77</v>
      </c>
      <c r="I44" s="22">
        <v>-102.69499999999999</v>
      </c>
      <c r="J44" s="22">
        <v>7056.91</v>
      </c>
      <c r="K44" s="22">
        <v>724709.37245000002</v>
      </c>
      <c r="L44" s="22">
        <v>8020.1809999999996</v>
      </c>
      <c r="M44" s="21">
        <v>22085.31</v>
      </c>
      <c r="N44" s="21">
        <v>-177128189.02000001</v>
      </c>
      <c r="O44" s="59" t="s">
        <v>38</v>
      </c>
      <c r="P44" s="68">
        <f>IF(F44="Franchisee Rate Adjustment","",VLOOKUP(G44,FINAL!A:D,4,FALSE))</f>
        <v>102.69499999999999</v>
      </c>
      <c r="Q44" s="68">
        <f>IF(F44="Franchisee Rate Adjustment",SUMIF('Fran Bank Payment'!A:A,G44,'Fran Bank Payment'!G:G),VLOOKUP(G44,FINAL!A:E,5,FALSE))</f>
        <v>724709.37199999997</v>
      </c>
      <c r="R44" s="68">
        <f t="shared" si="1"/>
        <v>0</v>
      </c>
    </row>
    <row r="45" spans="1:18" ht="15" customHeight="1">
      <c r="A45" s="21" t="s">
        <v>143</v>
      </c>
      <c r="B45" s="21">
        <v>8020.1809999999996</v>
      </c>
      <c r="C45" s="22">
        <v>22085.31</v>
      </c>
      <c r="D45" s="21">
        <v>177128189.02000001</v>
      </c>
      <c r="E45" s="21" t="s">
        <v>100</v>
      </c>
      <c r="F45" s="21" t="s">
        <v>101</v>
      </c>
      <c r="G45" s="21" t="s">
        <v>179</v>
      </c>
      <c r="H45" s="22">
        <v>-151.58699999999999</v>
      </c>
      <c r="I45" s="22">
        <v>-139.47999999999999</v>
      </c>
      <c r="J45" s="22">
        <v>7056.91</v>
      </c>
      <c r="K45" s="22">
        <v>984297.80680000002</v>
      </c>
      <c r="L45" s="22">
        <v>7880.701</v>
      </c>
      <c r="M45" s="21">
        <v>22601.1</v>
      </c>
      <c r="N45" s="21">
        <v>-178112486.81999999</v>
      </c>
      <c r="O45" s="59" t="s">
        <v>38</v>
      </c>
      <c r="P45" s="68">
        <f>IF(F45="Franchisee Rate Adjustment","",VLOOKUP(G45,FINAL!A:D,4,FALSE))</f>
        <v>139.47999999999999</v>
      </c>
      <c r="Q45" s="68">
        <f>IF(F45="Franchisee Rate Adjustment",SUMIF('Fran Bank Payment'!A:A,G45,'Fran Bank Payment'!G:G),VLOOKUP(G45,FINAL!A:E,5,FALSE))</f>
        <v>984297.80700000003</v>
      </c>
      <c r="R45" s="68">
        <f t="shared" si="1"/>
        <v>0</v>
      </c>
    </row>
    <row r="46" spans="1:18" ht="15" customHeight="1">
      <c r="A46" s="21" t="s">
        <v>143</v>
      </c>
      <c r="B46" s="21">
        <v>7880.701</v>
      </c>
      <c r="C46" s="22">
        <v>22601.1</v>
      </c>
      <c r="D46" s="21">
        <v>178112486.81999999</v>
      </c>
      <c r="E46" s="21" t="s">
        <v>100</v>
      </c>
      <c r="F46" s="21" t="s">
        <v>101</v>
      </c>
      <c r="G46" s="21" t="s">
        <v>180</v>
      </c>
      <c r="H46" s="22">
        <v>-347.42</v>
      </c>
      <c r="I46" s="22">
        <v>-323.22899999999998</v>
      </c>
      <c r="J46" s="22">
        <v>7056.91</v>
      </c>
      <c r="K46" s="22">
        <v>2280997.96239</v>
      </c>
      <c r="L46" s="22">
        <v>7557.4719999999998</v>
      </c>
      <c r="M46" s="21">
        <v>23869.55</v>
      </c>
      <c r="N46" s="21">
        <v>-180393484.77000001</v>
      </c>
      <c r="O46" s="59" t="s">
        <v>38</v>
      </c>
      <c r="P46" s="68">
        <f>IF(F46="Franchisee Rate Adjustment","",VLOOKUP(G46,FINAL!A:D,4,FALSE))</f>
        <v>323.22899999999998</v>
      </c>
      <c r="Q46" s="68">
        <f>IF(F46="Franchisee Rate Adjustment",SUMIF('Fran Bank Payment'!A:A,G46,'Fran Bank Payment'!G:G),VLOOKUP(G46,FINAL!A:E,5,FALSE))</f>
        <v>2280997.9619999998</v>
      </c>
      <c r="R46" s="68">
        <f t="shared" si="1"/>
        <v>0</v>
      </c>
    </row>
    <row r="47" spans="1:18" ht="15" customHeight="1">
      <c r="A47" s="21" t="s">
        <v>143</v>
      </c>
      <c r="B47" s="21">
        <v>7557.4719999999998</v>
      </c>
      <c r="C47" s="22">
        <v>23869.55</v>
      </c>
      <c r="D47" s="21">
        <v>180393484.77000001</v>
      </c>
      <c r="E47" s="21" t="s">
        <v>100</v>
      </c>
      <c r="F47" s="21" t="s">
        <v>101</v>
      </c>
      <c r="G47" s="21" t="s">
        <v>181</v>
      </c>
      <c r="H47" s="22">
        <v>-173.61</v>
      </c>
      <c r="I47" s="22">
        <v>-159.72200000000001</v>
      </c>
      <c r="J47" s="22">
        <v>7056.9</v>
      </c>
      <c r="K47" s="22">
        <v>1127142.1817999999</v>
      </c>
      <c r="L47" s="22">
        <v>7397.75</v>
      </c>
      <c r="M47" s="21">
        <v>24537.279999999999</v>
      </c>
      <c r="N47" s="21">
        <v>-181520626.94999999</v>
      </c>
      <c r="O47" s="59" t="s">
        <v>38</v>
      </c>
      <c r="P47" s="68">
        <f>IF(F47="Franchisee Rate Adjustment","",VLOOKUP(G47,FINAL!A:D,4,FALSE))</f>
        <v>159.72200000000001</v>
      </c>
      <c r="Q47" s="68">
        <f>IF(F47="Franchisee Rate Adjustment",SUMIF('Fran Bank Payment'!A:A,G47,'Fran Bank Payment'!G:G),VLOOKUP(G47,FINAL!A:E,5,FALSE))</f>
        <v>1127142.182</v>
      </c>
      <c r="R47" s="68">
        <f t="shared" si="1"/>
        <v>0</v>
      </c>
    </row>
    <row r="48" spans="1:18" ht="15" customHeight="1">
      <c r="A48" s="21" t="s">
        <v>143</v>
      </c>
      <c r="B48" s="21">
        <v>7397.75</v>
      </c>
      <c r="C48" s="22">
        <v>24537.279999999999</v>
      </c>
      <c r="D48" s="21">
        <v>181520626.94999999</v>
      </c>
      <c r="E48" s="21" t="s">
        <v>100</v>
      </c>
      <c r="F48" s="21" t="s">
        <v>101</v>
      </c>
      <c r="G48" s="21" t="s">
        <v>182</v>
      </c>
      <c r="H48" s="22">
        <v>-109.87</v>
      </c>
      <c r="I48" s="22">
        <v>-109.321</v>
      </c>
      <c r="J48" s="22">
        <v>7056.9</v>
      </c>
      <c r="K48" s="22">
        <v>771467.36490000004</v>
      </c>
      <c r="L48" s="22">
        <v>7288.4290000000001</v>
      </c>
      <c r="M48" s="21">
        <v>25011.16</v>
      </c>
      <c r="N48" s="21">
        <v>-182292094.31</v>
      </c>
      <c r="O48" s="59" t="s">
        <v>38</v>
      </c>
      <c r="P48" s="68">
        <f>IF(F48="Franchisee Rate Adjustment","",VLOOKUP(G48,FINAL!A:D,4,FALSE))</f>
        <v>109.321</v>
      </c>
      <c r="Q48" s="68">
        <f>IF(F48="Franchisee Rate Adjustment",SUMIF('Fran Bank Payment'!A:A,G48,'Fran Bank Payment'!G:G),VLOOKUP(G48,FINAL!A:E,5,FALSE))</f>
        <v>771467.36499999999</v>
      </c>
      <c r="R48" s="68">
        <f t="shared" si="1"/>
        <v>0</v>
      </c>
    </row>
    <row r="49" spans="1:18" ht="15" customHeight="1">
      <c r="A49" s="21" t="s">
        <v>143</v>
      </c>
      <c r="B49" s="21">
        <v>7288.4290000000001</v>
      </c>
      <c r="C49" s="22">
        <v>25011.16</v>
      </c>
      <c r="D49" s="21">
        <v>182292094.31</v>
      </c>
      <c r="E49" s="21" t="s">
        <v>100</v>
      </c>
      <c r="F49" s="21" t="s">
        <v>101</v>
      </c>
      <c r="G49" s="21" t="s">
        <v>183</v>
      </c>
      <c r="H49" s="22">
        <v>-103.29</v>
      </c>
      <c r="I49" s="22">
        <v>-102.774</v>
      </c>
      <c r="J49" s="22">
        <v>7056.9</v>
      </c>
      <c r="K49" s="22">
        <v>725265.8406</v>
      </c>
      <c r="L49" s="22">
        <v>7185.6549999999997</v>
      </c>
      <c r="M49" s="21">
        <v>25469.82</v>
      </c>
      <c r="N49" s="21">
        <v>-183017360.15000001</v>
      </c>
      <c r="O49" s="59" t="s">
        <v>38</v>
      </c>
      <c r="P49" s="68">
        <f>IF(F49="Franchisee Rate Adjustment","",VLOOKUP(G49,FINAL!A:D,4,FALSE))</f>
        <v>102.774</v>
      </c>
      <c r="Q49" s="68">
        <f>IF(F49="Franchisee Rate Adjustment",SUMIF('Fran Bank Payment'!A:A,G49,'Fran Bank Payment'!G:G),VLOOKUP(G49,FINAL!A:E,5,FALSE))</f>
        <v>725265.84100000001</v>
      </c>
      <c r="R49" s="68">
        <f t="shared" si="1"/>
        <v>0</v>
      </c>
    </row>
    <row r="50" spans="1:18" ht="15" customHeight="1">
      <c r="A50" s="21" t="s">
        <v>143</v>
      </c>
      <c r="B50" s="21">
        <v>7185.6549999999997</v>
      </c>
      <c r="C50" s="22">
        <v>25469.82</v>
      </c>
      <c r="D50" s="21">
        <v>183017360.15000001</v>
      </c>
      <c r="E50" s="21" t="s">
        <v>100</v>
      </c>
      <c r="F50" s="21" t="s">
        <v>101</v>
      </c>
      <c r="G50" s="21" t="s">
        <v>184</v>
      </c>
      <c r="H50" s="22">
        <v>-49.54</v>
      </c>
      <c r="I50" s="22">
        <v>-49.292000000000002</v>
      </c>
      <c r="J50" s="22">
        <v>7056.9</v>
      </c>
      <c r="K50" s="22">
        <v>347848.71480000002</v>
      </c>
      <c r="L50" s="22">
        <v>7136.3630000000003</v>
      </c>
      <c r="M50" s="21">
        <v>25694.49</v>
      </c>
      <c r="N50" s="21">
        <v>-183365208.86000001</v>
      </c>
      <c r="O50" s="59" t="s">
        <v>38</v>
      </c>
      <c r="P50" s="68">
        <f>IF(F50="Franchisee Rate Adjustment","",VLOOKUP(G50,FINAL!A:D,4,FALSE))</f>
        <v>49.292000000000002</v>
      </c>
      <c r="Q50" s="68">
        <f>IF(F50="Franchisee Rate Adjustment",SUMIF('Fran Bank Payment'!A:A,G50,'Fran Bank Payment'!G:G),VLOOKUP(G50,FINAL!A:E,5,FALSE))</f>
        <v>347848.71500000003</v>
      </c>
      <c r="R50" s="68">
        <f t="shared" si="1"/>
        <v>0</v>
      </c>
    </row>
    <row r="51" spans="1:18" ht="15" customHeight="1">
      <c r="A51" s="21" t="s">
        <v>143</v>
      </c>
      <c r="B51" s="21">
        <v>7136.3630000000003</v>
      </c>
      <c r="C51" s="22">
        <v>25694.49</v>
      </c>
      <c r="D51" s="21">
        <v>183365208.86000001</v>
      </c>
      <c r="E51" s="21" t="s">
        <v>100</v>
      </c>
      <c r="F51" s="21" t="s">
        <v>101</v>
      </c>
      <c r="G51" s="21" t="s">
        <v>185</v>
      </c>
      <c r="H51" s="22">
        <v>-70.03</v>
      </c>
      <c r="I51" s="22">
        <v>-69.680000000000007</v>
      </c>
      <c r="J51" s="22">
        <v>7056.9</v>
      </c>
      <c r="K51" s="22">
        <v>491724.79200000002</v>
      </c>
      <c r="L51" s="22">
        <v>7066.683</v>
      </c>
      <c r="M51" s="21">
        <v>26017.43</v>
      </c>
      <c r="N51" s="21">
        <v>-183856933.65000001</v>
      </c>
      <c r="O51" s="59" t="s">
        <v>38</v>
      </c>
      <c r="P51" s="68">
        <f>IF(F51="Franchisee Rate Adjustment","",VLOOKUP(G51,FINAL!A:D,4,FALSE))</f>
        <v>69.680000000000007</v>
      </c>
      <c r="Q51" s="68">
        <f>IF(F51="Franchisee Rate Adjustment",SUMIF('Fran Bank Payment'!A:A,G51,'Fran Bank Payment'!G:G),VLOOKUP(G51,FINAL!A:E,5,FALSE))</f>
        <v>491724.79200000002</v>
      </c>
      <c r="R51" s="68">
        <f t="shared" si="1"/>
        <v>0</v>
      </c>
    </row>
    <row r="52" spans="1:18" ht="15" customHeight="1">
      <c r="A52" s="21" t="s">
        <v>143</v>
      </c>
      <c r="B52" s="21">
        <v>7066.683</v>
      </c>
      <c r="C52" s="22">
        <v>26017.43</v>
      </c>
      <c r="D52" s="21">
        <v>183856933.65000001</v>
      </c>
      <c r="E52" s="21" t="s">
        <v>100</v>
      </c>
      <c r="F52" s="21" t="s">
        <v>101</v>
      </c>
      <c r="G52" s="21" t="s">
        <v>186</v>
      </c>
      <c r="H52" s="22">
        <v>-168.21</v>
      </c>
      <c r="I52" s="22">
        <v>-167.37</v>
      </c>
      <c r="J52" s="22">
        <v>7056.9</v>
      </c>
      <c r="K52" s="22">
        <v>1181113.3529999999</v>
      </c>
      <c r="L52" s="22">
        <v>6899.3130000000001</v>
      </c>
      <c r="M52" s="21">
        <v>26819.78</v>
      </c>
      <c r="N52" s="21">
        <v>-185038047</v>
      </c>
      <c r="O52" s="59" t="s">
        <v>38</v>
      </c>
      <c r="P52" s="68">
        <f>IF(F52="Franchisee Rate Adjustment","",VLOOKUP(G52,FINAL!A:D,4,FALSE))</f>
        <v>167.37</v>
      </c>
      <c r="Q52" s="68">
        <f>IF(F52="Franchisee Rate Adjustment",SUMIF('Fran Bank Payment'!A:A,G52,'Fran Bank Payment'!G:G),VLOOKUP(G52,FINAL!A:E,5,FALSE))</f>
        <v>1181113.3529999999</v>
      </c>
      <c r="R52" s="68">
        <f t="shared" si="1"/>
        <v>0</v>
      </c>
    </row>
    <row r="53" spans="1:18" ht="15" customHeight="1">
      <c r="A53" s="21" t="s">
        <v>143</v>
      </c>
      <c r="B53" s="21">
        <v>6899.3130000000001</v>
      </c>
      <c r="C53" s="22">
        <v>26819.78</v>
      </c>
      <c r="D53" s="21">
        <v>185038047</v>
      </c>
      <c r="E53" s="21" t="s">
        <v>100</v>
      </c>
      <c r="F53" s="21" t="s">
        <v>101</v>
      </c>
      <c r="G53" s="21" t="s">
        <v>187</v>
      </c>
      <c r="H53" s="22">
        <v>-226.43</v>
      </c>
      <c r="I53" s="22">
        <v>-225.298</v>
      </c>
      <c r="J53" s="22">
        <v>7056.9</v>
      </c>
      <c r="K53" s="22">
        <v>1589905.4561999999</v>
      </c>
      <c r="L53" s="22">
        <v>6674.0150000000003</v>
      </c>
      <c r="M53" s="21">
        <v>27963.37</v>
      </c>
      <c r="N53" s="21">
        <v>-186627952.46000001</v>
      </c>
      <c r="O53" s="59" t="s">
        <v>38</v>
      </c>
      <c r="P53" s="68">
        <f>IF(F53="Franchisee Rate Adjustment","",VLOOKUP(G53,FINAL!A:D,4,FALSE))</f>
        <v>225.298</v>
      </c>
      <c r="Q53" s="68">
        <f>IF(F53="Franchisee Rate Adjustment",SUMIF('Fran Bank Payment'!A:A,G53,'Fran Bank Payment'!G:G),VLOOKUP(G53,FINAL!A:E,5,FALSE))</f>
        <v>1589905.456</v>
      </c>
      <c r="R53" s="68">
        <f t="shared" si="1"/>
        <v>0</v>
      </c>
    </row>
    <row r="54" spans="1:18" ht="15" customHeight="1">
      <c r="A54" s="21" t="s">
        <v>143</v>
      </c>
      <c r="B54" s="21">
        <v>6674.0150000000003</v>
      </c>
      <c r="C54" s="22">
        <v>27963.37</v>
      </c>
      <c r="D54" s="21">
        <v>186627952.46000001</v>
      </c>
      <c r="E54" s="21" t="s">
        <v>100</v>
      </c>
      <c r="F54" s="21" t="s">
        <v>101</v>
      </c>
      <c r="G54" s="21" t="s">
        <v>188</v>
      </c>
      <c r="H54" s="22">
        <v>-339.4</v>
      </c>
      <c r="I54" s="22">
        <v>-337.70499999999998</v>
      </c>
      <c r="J54" s="22">
        <v>7056.9</v>
      </c>
      <c r="K54" s="22">
        <v>2383150.4145</v>
      </c>
      <c r="L54" s="22">
        <v>6336.31</v>
      </c>
      <c r="M54" s="21">
        <v>29829.84</v>
      </c>
      <c r="N54" s="21">
        <v>-189011102.87</v>
      </c>
      <c r="O54" s="59" t="s">
        <v>38</v>
      </c>
      <c r="P54" s="68">
        <f>IF(F54="Franchisee Rate Adjustment","",VLOOKUP(G54,FINAL!A:D,4,FALSE))</f>
        <v>337.70499999999998</v>
      </c>
      <c r="Q54" s="68">
        <f>IF(F54="Franchisee Rate Adjustment",SUMIF('Fran Bank Payment'!A:A,G54,'Fran Bank Payment'!G:G),VLOOKUP(G54,FINAL!A:E,5,FALSE))</f>
        <v>2383150.415</v>
      </c>
      <c r="R54" s="68">
        <f t="shared" si="1"/>
        <v>-1E-3</v>
      </c>
    </row>
    <row r="55" spans="1:18" ht="15" customHeight="1">
      <c r="A55" s="21" t="s">
        <v>143</v>
      </c>
      <c r="B55" s="21">
        <v>6336.31</v>
      </c>
      <c r="C55" s="22">
        <v>29829.84</v>
      </c>
      <c r="D55" s="21">
        <v>189011102.87</v>
      </c>
      <c r="E55" s="21" t="s">
        <v>100</v>
      </c>
      <c r="F55" s="21" t="s">
        <v>101</v>
      </c>
      <c r="G55" s="21" t="s">
        <v>189</v>
      </c>
      <c r="H55" s="22">
        <v>-410.33</v>
      </c>
      <c r="I55" s="22">
        <v>-408.28100000000001</v>
      </c>
      <c r="J55" s="22">
        <v>7056.9</v>
      </c>
      <c r="K55" s="22">
        <v>2881198.1889</v>
      </c>
      <c r="L55" s="22">
        <v>5928.0290000000005</v>
      </c>
      <c r="M55" s="21">
        <v>32370.34</v>
      </c>
      <c r="N55" s="21">
        <v>-191892301.06</v>
      </c>
      <c r="O55" s="59" t="s">
        <v>38</v>
      </c>
      <c r="P55" s="68">
        <f>IF(F55="Franchisee Rate Adjustment","",VLOOKUP(G55,FINAL!A:D,4,FALSE))</f>
        <v>408.28100000000001</v>
      </c>
      <c r="Q55" s="68">
        <f>IF(F55="Franchisee Rate Adjustment",SUMIF('Fran Bank Payment'!A:A,G55,'Fran Bank Payment'!G:G),VLOOKUP(G55,FINAL!A:E,5,FALSE))</f>
        <v>2881198.1889999998</v>
      </c>
      <c r="R55" s="68">
        <f t="shared" si="1"/>
        <v>0</v>
      </c>
    </row>
    <row r="56" spans="1:18" ht="15" customHeight="1">
      <c r="A56" s="21" t="s">
        <v>143</v>
      </c>
      <c r="B56" s="21">
        <v>5928.0290000000005</v>
      </c>
      <c r="C56" s="22">
        <v>32370.34</v>
      </c>
      <c r="D56" s="21">
        <v>191892301.06</v>
      </c>
      <c r="E56" s="21" t="s">
        <v>100</v>
      </c>
      <c r="F56" s="21" t="s">
        <v>101</v>
      </c>
      <c r="G56" s="21" t="s">
        <v>190</v>
      </c>
      <c r="H56" s="22">
        <v>-132.71</v>
      </c>
      <c r="I56" s="22">
        <v>-132.047</v>
      </c>
      <c r="J56" s="22">
        <v>7056.9</v>
      </c>
      <c r="K56" s="22">
        <v>931842.4743</v>
      </c>
      <c r="L56" s="22">
        <v>5795.982</v>
      </c>
      <c r="M56" s="21">
        <v>33268.589999999997</v>
      </c>
      <c r="N56" s="21">
        <v>-192824143.53</v>
      </c>
      <c r="O56" s="59" t="s">
        <v>38</v>
      </c>
      <c r="P56" s="68">
        <f>IF(F56="Franchisee Rate Adjustment","",VLOOKUP(G56,FINAL!A:D,4,FALSE))</f>
        <v>132.047</v>
      </c>
      <c r="Q56" s="68">
        <f>IF(F56="Franchisee Rate Adjustment",SUMIF('Fran Bank Payment'!A:A,G56,'Fran Bank Payment'!G:G),VLOOKUP(G56,FINAL!A:E,5,FALSE))</f>
        <v>931842.47400000005</v>
      </c>
      <c r="R56" s="68">
        <f t="shared" si="1"/>
        <v>0</v>
      </c>
    </row>
    <row r="57" spans="1:18" ht="15" customHeight="1">
      <c r="A57" s="21" t="s">
        <v>143</v>
      </c>
      <c r="B57" s="21">
        <v>5795.982</v>
      </c>
      <c r="C57" s="22">
        <v>33268.589999999997</v>
      </c>
      <c r="D57" s="21">
        <v>192824143.53</v>
      </c>
      <c r="E57" s="21" t="s">
        <v>100</v>
      </c>
      <c r="F57" s="21" t="s">
        <v>101</v>
      </c>
      <c r="G57" s="21" t="s">
        <v>191</v>
      </c>
      <c r="H57" s="22">
        <v>-327.41000000000003</v>
      </c>
      <c r="I57" s="22">
        <v>-325.77499999999998</v>
      </c>
      <c r="J57" s="22">
        <v>7056.9</v>
      </c>
      <c r="K57" s="22">
        <v>2298961.5975000001</v>
      </c>
      <c r="L57" s="22">
        <v>5470.2070000000003</v>
      </c>
      <c r="M57" s="21">
        <v>35670.15</v>
      </c>
      <c r="N57" s="21">
        <v>-195123105.13</v>
      </c>
      <c r="O57" s="59" t="s">
        <v>38</v>
      </c>
      <c r="P57" s="68">
        <f>IF(F57="Franchisee Rate Adjustment","",VLOOKUP(G57,FINAL!A:D,4,FALSE))</f>
        <v>325.77499999999998</v>
      </c>
      <c r="Q57" s="68">
        <f>IF(F57="Franchisee Rate Adjustment",SUMIF('Fran Bank Payment'!A:A,G57,'Fran Bank Payment'!G:G),VLOOKUP(G57,FINAL!A:E,5,FALSE))</f>
        <v>2298961.5980000002</v>
      </c>
      <c r="R57" s="68">
        <f t="shared" si="1"/>
        <v>-1E-3</v>
      </c>
    </row>
    <row r="58" spans="1:18" ht="15" customHeight="1">
      <c r="A58" s="21" t="s">
        <v>143</v>
      </c>
      <c r="B58" s="21">
        <v>5470.2070000000003</v>
      </c>
      <c r="C58" s="22">
        <v>35670.15</v>
      </c>
      <c r="D58" s="21">
        <v>195123105.13</v>
      </c>
      <c r="E58" s="21" t="s">
        <v>100</v>
      </c>
      <c r="F58" s="21" t="s">
        <v>101</v>
      </c>
      <c r="G58" s="21" t="s">
        <v>192</v>
      </c>
      <c r="H58" s="22">
        <v>-81.08</v>
      </c>
      <c r="I58" s="22">
        <v>-80.674999999999997</v>
      </c>
      <c r="J58" s="22">
        <v>7056.9</v>
      </c>
      <c r="K58" s="22">
        <v>569315.40749999997</v>
      </c>
      <c r="L58" s="22">
        <v>5389.5320000000002</v>
      </c>
      <c r="M58" s="21">
        <v>36309.72</v>
      </c>
      <c r="N58" s="21">
        <v>-195692420.53999999</v>
      </c>
      <c r="O58" s="59" t="s">
        <v>38</v>
      </c>
      <c r="P58" s="68">
        <f>IF(F58="Franchisee Rate Adjustment","",VLOOKUP(G58,FINAL!A:D,4,FALSE))</f>
        <v>80.674999999999997</v>
      </c>
      <c r="Q58" s="68">
        <f>IF(F58="Franchisee Rate Adjustment",SUMIF('Fran Bank Payment'!A:A,G58,'Fran Bank Payment'!G:G),VLOOKUP(G58,FINAL!A:E,5,FALSE))</f>
        <v>569315.40800000005</v>
      </c>
      <c r="R58" s="68">
        <f t="shared" si="1"/>
        <v>-1E-3</v>
      </c>
    </row>
    <row r="59" spans="1:18" ht="15" customHeight="1">
      <c r="A59" s="21" t="s">
        <v>143</v>
      </c>
      <c r="B59" s="21">
        <v>5389.5320000000002</v>
      </c>
      <c r="C59" s="22">
        <v>36309.72</v>
      </c>
      <c r="D59" s="21">
        <v>195692420.53999999</v>
      </c>
      <c r="E59" s="21" t="s">
        <v>100</v>
      </c>
      <c r="F59" s="21" t="s">
        <v>101</v>
      </c>
      <c r="G59" s="21" t="s">
        <v>193</v>
      </c>
      <c r="H59" s="22">
        <v>-32.200000000000003</v>
      </c>
      <c r="I59" s="22">
        <v>-32.039000000000001</v>
      </c>
      <c r="J59" s="22">
        <v>7056.9</v>
      </c>
      <c r="K59" s="22">
        <v>226096.0191</v>
      </c>
      <c r="L59" s="22">
        <v>5357.4930000000004</v>
      </c>
      <c r="M59" s="21">
        <v>36569.07</v>
      </c>
      <c r="N59" s="21">
        <v>-195918516.56</v>
      </c>
      <c r="O59" s="59" t="s">
        <v>38</v>
      </c>
      <c r="P59" s="68">
        <f>IF(F59="Franchisee Rate Adjustment","",VLOOKUP(G59,FINAL!A:D,4,FALSE))</f>
        <v>32.039000000000001</v>
      </c>
      <c r="Q59" s="68">
        <f>IF(F59="Franchisee Rate Adjustment",SUMIF('Fran Bank Payment'!A:A,G59,'Fran Bank Payment'!G:G),VLOOKUP(G59,FINAL!A:E,5,FALSE))</f>
        <v>226096.019</v>
      </c>
      <c r="R59" s="68">
        <f t="shared" si="1"/>
        <v>0</v>
      </c>
    </row>
    <row r="60" spans="1:18" ht="15" customHeight="1">
      <c r="A60" s="21" t="s">
        <v>194</v>
      </c>
      <c r="B60" s="21">
        <v>5357.4930000000004</v>
      </c>
      <c r="C60" s="22">
        <v>36569.07</v>
      </c>
      <c r="D60" s="21">
        <v>195918516.56</v>
      </c>
      <c r="E60" s="21" t="s">
        <v>100</v>
      </c>
      <c r="F60" s="21" t="s">
        <v>101</v>
      </c>
      <c r="G60" s="21" t="s">
        <v>195</v>
      </c>
      <c r="H60" s="22">
        <v>-60.03</v>
      </c>
      <c r="I60" s="22">
        <v>-55.228000000000002</v>
      </c>
      <c r="J60" s="22">
        <v>7056.9</v>
      </c>
      <c r="K60" s="22">
        <v>389738.47320000001</v>
      </c>
      <c r="L60" s="22">
        <v>5302.2650000000003</v>
      </c>
      <c r="M60" s="21">
        <v>37023.47</v>
      </c>
      <c r="N60" s="21">
        <v>-196308255.03</v>
      </c>
      <c r="O60" s="59" t="s">
        <v>38</v>
      </c>
      <c r="P60" s="68">
        <f>IF(F60="Franchisee Rate Adjustment","",VLOOKUP(G60,FINAL!A:D,4,FALSE))</f>
        <v>55.228000000000002</v>
      </c>
      <c r="Q60" s="68">
        <f>IF(F60="Franchisee Rate Adjustment",SUMIF('Fran Bank Payment'!A:A,G60,'Fran Bank Payment'!G:G),VLOOKUP(G60,FINAL!A:E,5,FALSE))</f>
        <v>389738.473</v>
      </c>
      <c r="R60" s="68">
        <f t="shared" si="1"/>
        <v>0</v>
      </c>
    </row>
    <row r="61" spans="1:18" ht="15" customHeight="1">
      <c r="A61" s="21" t="s">
        <v>194</v>
      </c>
      <c r="B61" s="21">
        <v>5302.2650000000003</v>
      </c>
      <c r="C61" s="22">
        <v>37023.47</v>
      </c>
      <c r="D61" s="21">
        <v>196308255.03</v>
      </c>
      <c r="E61" s="21" t="s">
        <v>100</v>
      </c>
      <c r="F61" s="21" t="s">
        <v>101</v>
      </c>
      <c r="G61" s="21" t="s">
        <v>196</v>
      </c>
      <c r="H61" s="22">
        <v>-45.08</v>
      </c>
      <c r="I61" s="22">
        <v>-41.473999999999997</v>
      </c>
      <c r="J61" s="22">
        <v>7056.9</v>
      </c>
      <c r="K61" s="22">
        <v>292677.87060000002</v>
      </c>
      <c r="L61" s="22">
        <v>5260.7910000000002</v>
      </c>
      <c r="M61" s="21">
        <v>37370.980000000003</v>
      </c>
      <c r="N61" s="21">
        <v>-196600932.90000001</v>
      </c>
      <c r="O61" s="59" t="s">
        <v>38</v>
      </c>
      <c r="P61" s="68">
        <f>IF(F61="Franchisee Rate Adjustment","",VLOOKUP(G61,FINAL!A:D,4,FALSE))</f>
        <v>41.473999999999997</v>
      </c>
      <c r="Q61" s="68">
        <f>IF(F61="Franchisee Rate Adjustment",SUMIF('Fran Bank Payment'!A:A,G61,'Fran Bank Payment'!G:G),VLOOKUP(G61,FINAL!A:E,5,FALSE))</f>
        <v>292677.87099999998</v>
      </c>
      <c r="R61" s="68">
        <f t="shared" si="1"/>
        <v>0</v>
      </c>
    </row>
    <row r="62" spans="1:18" ht="15" customHeight="1">
      <c r="A62" s="21" t="s">
        <v>194</v>
      </c>
      <c r="B62" s="21">
        <v>5260.7910000000002</v>
      </c>
      <c r="C62" s="22">
        <v>37370.980000000003</v>
      </c>
      <c r="D62" s="21">
        <v>196600932.90000001</v>
      </c>
      <c r="E62" s="21" t="s">
        <v>100</v>
      </c>
      <c r="F62" s="21" t="s">
        <v>101</v>
      </c>
      <c r="G62" s="21" t="s">
        <v>197</v>
      </c>
      <c r="H62" s="22">
        <v>-81.510000000000005</v>
      </c>
      <c r="I62" s="22">
        <v>-74.989000000000004</v>
      </c>
      <c r="J62" s="22">
        <v>7056.9</v>
      </c>
      <c r="K62" s="22">
        <v>529189.87410000002</v>
      </c>
      <c r="L62" s="22">
        <v>5185.8019999999997</v>
      </c>
      <c r="M62" s="21">
        <v>38013.43</v>
      </c>
      <c r="N62" s="21">
        <v>-197130122.77000001</v>
      </c>
      <c r="O62" s="59" t="s">
        <v>38</v>
      </c>
      <c r="P62" s="68">
        <f>IF(F62="Franchisee Rate Adjustment","",VLOOKUP(G62,FINAL!A:D,4,FALSE))</f>
        <v>74.989000000000004</v>
      </c>
      <c r="Q62" s="68">
        <f>IF(F62="Franchisee Rate Adjustment",SUMIF('Fran Bank Payment'!A:A,G62,'Fran Bank Payment'!G:G),VLOOKUP(G62,FINAL!A:E,5,FALSE))</f>
        <v>529189.87399999995</v>
      </c>
      <c r="R62" s="68">
        <f t="shared" si="1"/>
        <v>0</v>
      </c>
    </row>
    <row r="63" spans="1:18" ht="15" customHeight="1">
      <c r="A63" s="21" t="s">
        <v>194</v>
      </c>
      <c r="B63" s="21">
        <v>5185.8019999999997</v>
      </c>
      <c r="C63" s="22">
        <v>38013.43</v>
      </c>
      <c r="D63" s="21">
        <v>197130122.77000001</v>
      </c>
      <c r="E63" s="21" t="s">
        <v>100</v>
      </c>
      <c r="F63" s="21" t="s">
        <v>101</v>
      </c>
      <c r="G63" s="21" t="s">
        <v>198</v>
      </c>
      <c r="H63" s="22">
        <v>-600.89700000000005</v>
      </c>
      <c r="I63" s="22">
        <v>-555.22799999999995</v>
      </c>
      <c r="J63" s="22">
        <v>7056.9</v>
      </c>
      <c r="K63" s="22">
        <v>3918188.4731999999</v>
      </c>
      <c r="L63" s="22">
        <v>4630.5739999999996</v>
      </c>
      <c r="M63" s="21">
        <v>43417.58</v>
      </c>
      <c r="N63" s="21">
        <v>-201048311.24000001</v>
      </c>
      <c r="O63" s="59" t="s">
        <v>38</v>
      </c>
      <c r="P63" s="68">
        <f>IF(F63="Franchisee Rate Adjustment","",VLOOKUP(G63,FINAL!A:D,4,FALSE))</f>
        <v>555.22799999999995</v>
      </c>
      <c r="Q63" s="68">
        <f>IF(F63="Franchisee Rate Adjustment",SUMIF('Fran Bank Payment'!A:A,G63,'Fran Bank Payment'!G:G),VLOOKUP(G63,FINAL!A:E,5,FALSE))</f>
        <v>3918188.4730000002</v>
      </c>
      <c r="R63" s="68">
        <f t="shared" si="1"/>
        <v>0</v>
      </c>
    </row>
    <row r="64" spans="1:18" ht="15" customHeight="1">
      <c r="A64" s="21" t="s">
        <v>194</v>
      </c>
      <c r="B64" s="21">
        <v>4630.5739999999996</v>
      </c>
      <c r="C64" s="22">
        <v>43417.58</v>
      </c>
      <c r="D64" s="21">
        <v>201048311.24000001</v>
      </c>
      <c r="E64" s="21" t="s">
        <v>100</v>
      </c>
      <c r="F64" s="21" t="s">
        <v>101</v>
      </c>
      <c r="G64" s="21" t="s">
        <v>199</v>
      </c>
      <c r="H64" s="22">
        <v>-818.48</v>
      </c>
      <c r="I64" s="22">
        <v>-753.00300000000004</v>
      </c>
      <c r="J64" s="22">
        <v>7056.9</v>
      </c>
      <c r="K64" s="22">
        <v>5313866.8706999999</v>
      </c>
      <c r="L64" s="22">
        <v>3877.5709999999999</v>
      </c>
      <c r="M64" s="21">
        <v>53219.45</v>
      </c>
      <c r="N64" s="21">
        <v>-206362178.11000001</v>
      </c>
      <c r="O64" s="59" t="s">
        <v>38</v>
      </c>
      <c r="P64" s="68">
        <f>IF(F64="Franchisee Rate Adjustment","",VLOOKUP(G64,FINAL!A:D,4,FALSE))</f>
        <v>753.00300000000004</v>
      </c>
      <c r="Q64" s="68">
        <f>IF(F64="Franchisee Rate Adjustment",SUMIF('Fran Bank Payment'!A:A,G64,'Fran Bank Payment'!G:G),VLOOKUP(G64,FINAL!A:E,5,FALSE))</f>
        <v>5313866.8710000003</v>
      </c>
      <c r="R64" s="68">
        <f t="shared" si="1"/>
        <v>0</v>
      </c>
    </row>
    <row r="65" spans="1:18" ht="15" customHeight="1">
      <c r="A65" s="21" t="s">
        <v>194</v>
      </c>
      <c r="B65" s="21">
        <v>3877.5709999999999</v>
      </c>
      <c r="C65" s="22">
        <v>53219.45</v>
      </c>
      <c r="D65" s="21">
        <v>206362178.11000001</v>
      </c>
      <c r="E65" s="21" t="s">
        <v>100</v>
      </c>
      <c r="F65" s="21" t="s">
        <v>101</v>
      </c>
      <c r="G65" s="21" t="s">
        <v>200</v>
      </c>
      <c r="H65" s="22">
        <v>-577.11</v>
      </c>
      <c r="I65" s="22">
        <v>-533.24599999999998</v>
      </c>
      <c r="J65" s="22">
        <v>7056.9</v>
      </c>
      <c r="K65" s="22">
        <v>3763063.6973999999</v>
      </c>
      <c r="L65" s="22">
        <v>3344.3249999999998</v>
      </c>
      <c r="M65" s="21">
        <v>62830.39</v>
      </c>
      <c r="N65" s="21">
        <v>-210125241.80000001</v>
      </c>
      <c r="O65" s="59" t="s">
        <v>38</v>
      </c>
      <c r="P65" s="68">
        <f>IF(F65="Franchisee Rate Adjustment","",VLOOKUP(G65,FINAL!A:D,4,FALSE))</f>
        <v>533.24599999999998</v>
      </c>
      <c r="Q65" s="68">
        <f>IF(F65="Franchisee Rate Adjustment",SUMIF('Fran Bank Payment'!A:A,G65,'Fran Bank Payment'!G:G),VLOOKUP(G65,FINAL!A:E,5,FALSE))</f>
        <v>3763063.6970000002</v>
      </c>
      <c r="R65" s="68">
        <f t="shared" si="1"/>
        <v>0</v>
      </c>
    </row>
    <row r="66" spans="1:18" ht="15" customHeight="1">
      <c r="A66" s="21" t="s">
        <v>194</v>
      </c>
      <c r="B66" s="21">
        <v>3344.3249999999998</v>
      </c>
      <c r="C66" s="22">
        <v>62830.39</v>
      </c>
      <c r="D66" s="21">
        <v>210125241.80000001</v>
      </c>
      <c r="E66" s="21" t="s">
        <v>100</v>
      </c>
      <c r="F66" s="21" t="s">
        <v>101</v>
      </c>
      <c r="G66" s="21" t="s">
        <v>201</v>
      </c>
      <c r="H66" s="22">
        <v>-695.95</v>
      </c>
      <c r="I66" s="22">
        <v>-642.19899999999996</v>
      </c>
      <c r="J66" s="22">
        <v>7056.9</v>
      </c>
      <c r="K66" s="22">
        <v>4531934.1231000004</v>
      </c>
      <c r="L66" s="22">
        <v>2702.1260000000002</v>
      </c>
      <c r="M66" s="21">
        <v>79440.11</v>
      </c>
      <c r="N66" s="21">
        <v>-214657175.93000001</v>
      </c>
      <c r="O66" s="59" t="s">
        <v>38</v>
      </c>
      <c r="P66" s="68">
        <f>IF(F66="Franchisee Rate Adjustment","",VLOOKUP(G66,FINAL!A:D,4,FALSE))</f>
        <v>642.19899999999996</v>
      </c>
      <c r="Q66" s="68">
        <f>IF(F66="Franchisee Rate Adjustment",SUMIF('Fran Bank Payment'!A:A,G66,'Fran Bank Payment'!G:G),VLOOKUP(G66,FINAL!A:E,5,FALSE))</f>
        <v>4531934.1229999997</v>
      </c>
      <c r="R66" s="68">
        <f t="shared" si="1"/>
        <v>0</v>
      </c>
    </row>
    <row r="67" spans="1:18" ht="15" customHeight="1">
      <c r="A67" s="21" t="s">
        <v>194</v>
      </c>
      <c r="B67" s="21">
        <v>2702.1260000000002</v>
      </c>
      <c r="C67" s="22">
        <v>79440.11</v>
      </c>
      <c r="D67" s="21">
        <v>214657175.93000001</v>
      </c>
      <c r="E67" s="21" t="s">
        <v>100</v>
      </c>
      <c r="F67" s="21" t="s">
        <v>101</v>
      </c>
      <c r="G67" s="21" t="s">
        <v>202</v>
      </c>
      <c r="H67" s="22">
        <v>-0.02</v>
      </c>
      <c r="I67" s="22">
        <v>-1.7999999999999999E-2</v>
      </c>
      <c r="J67" s="22">
        <v>7056.9</v>
      </c>
      <c r="K67" s="22">
        <v>127.02419999999999</v>
      </c>
      <c r="L67" s="22">
        <v>2702.1080000000002</v>
      </c>
      <c r="M67" s="21">
        <v>79440.679999999993</v>
      </c>
      <c r="N67" s="21">
        <v>-214657302.94999999</v>
      </c>
      <c r="O67" s="59" t="s">
        <v>38</v>
      </c>
      <c r="P67" s="68">
        <f>IF(F67="Franchisee Rate Adjustment","",VLOOKUP(G67,FINAL!A:D,4,FALSE))</f>
        <v>1.7999999999999999E-2</v>
      </c>
      <c r="Q67" s="68">
        <f>IF(F67="Franchisee Rate Adjustment",SUMIF('Fran Bank Payment'!A:A,G67,'Fran Bank Payment'!G:G),VLOOKUP(G67,FINAL!A:E,5,FALSE))</f>
        <v>127.024</v>
      </c>
      <c r="R67" s="68">
        <f t="shared" si="1"/>
        <v>0</v>
      </c>
    </row>
    <row r="68" spans="1:18" ht="15" customHeight="1">
      <c r="A68" s="21" t="s">
        <v>194</v>
      </c>
      <c r="B68" s="21">
        <v>2702.1080000000002</v>
      </c>
      <c r="C68" s="22">
        <v>79440.679999999993</v>
      </c>
      <c r="D68" s="21">
        <v>214657302.94999999</v>
      </c>
      <c r="E68" s="21" t="s">
        <v>100</v>
      </c>
      <c r="F68" s="21" t="s">
        <v>101</v>
      </c>
      <c r="G68" s="21" t="s">
        <v>203</v>
      </c>
      <c r="H68" s="22">
        <v>-121.78</v>
      </c>
      <c r="I68" s="22">
        <v>-121.17100000000001</v>
      </c>
      <c r="J68" s="22">
        <v>7056.9</v>
      </c>
      <c r="K68" s="22">
        <v>855091.62990000006</v>
      </c>
      <c r="L68" s="22">
        <v>2580.9369999999999</v>
      </c>
      <c r="M68" s="21">
        <v>83501.61</v>
      </c>
      <c r="N68" s="21">
        <v>-215512394.58000001</v>
      </c>
      <c r="O68" s="59" t="s">
        <v>38</v>
      </c>
      <c r="P68" s="68">
        <f>IF(F68="Franchisee Rate Adjustment","",VLOOKUP(G68,FINAL!A:D,4,FALSE))</f>
        <v>121.17100000000001</v>
      </c>
      <c r="Q68" s="68">
        <f>IF(F68="Franchisee Rate Adjustment",SUMIF('Fran Bank Payment'!A:A,G68,'Fran Bank Payment'!G:G),VLOOKUP(G68,FINAL!A:E,5,FALSE))</f>
        <v>855091.63</v>
      </c>
      <c r="R68" s="68">
        <f t="shared" si="1"/>
        <v>0</v>
      </c>
    </row>
    <row r="69" spans="1:18" ht="15" customHeight="1">
      <c r="A69" s="21" t="s">
        <v>194</v>
      </c>
      <c r="B69" s="21">
        <v>2580.9369999999999</v>
      </c>
      <c r="C69" s="22">
        <v>83501.61</v>
      </c>
      <c r="D69" s="21">
        <v>215512394.58000001</v>
      </c>
      <c r="E69" s="21" t="s">
        <v>100</v>
      </c>
      <c r="F69" s="21" t="s">
        <v>101</v>
      </c>
      <c r="G69" s="21" t="s">
        <v>204</v>
      </c>
      <c r="H69" s="22">
        <v>-2.58</v>
      </c>
      <c r="I69" s="22">
        <v>-2.3740000000000001</v>
      </c>
      <c r="J69" s="22">
        <v>7056.9</v>
      </c>
      <c r="K69" s="22">
        <v>16753.080600000001</v>
      </c>
      <c r="L69" s="22">
        <v>2578.5630000000001</v>
      </c>
      <c r="M69" s="21">
        <v>83584.98</v>
      </c>
      <c r="N69" s="21">
        <v>-215529147.66</v>
      </c>
      <c r="O69" s="59" t="s">
        <v>38</v>
      </c>
      <c r="P69" s="68">
        <f>IF(F69="Franchisee Rate Adjustment","",VLOOKUP(G69,FINAL!A:D,4,FALSE))</f>
        <v>2.3740000000000001</v>
      </c>
      <c r="Q69" s="68">
        <f>IF(F69="Franchisee Rate Adjustment",SUMIF('Fran Bank Payment'!A:A,G69,'Fran Bank Payment'!G:G),VLOOKUP(G69,FINAL!A:E,5,FALSE))</f>
        <v>16753.080999999998</v>
      </c>
      <c r="R69" s="68">
        <f t="shared" si="1"/>
        <v>0</v>
      </c>
    </row>
    <row r="70" spans="1:18" ht="15" customHeight="1">
      <c r="A70" s="21" t="s">
        <v>194</v>
      </c>
      <c r="B70" s="21">
        <v>2578.5630000000001</v>
      </c>
      <c r="C70" s="22">
        <v>83584.98</v>
      </c>
      <c r="D70" s="21">
        <v>215529147.66</v>
      </c>
      <c r="E70" s="21" t="s">
        <v>100</v>
      </c>
      <c r="F70" s="21" t="s">
        <v>101</v>
      </c>
      <c r="G70" s="21" t="s">
        <v>205</v>
      </c>
      <c r="H70" s="22">
        <v>-25.398</v>
      </c>
      <c r="I70" s="22">
        <v>-19.050999999999998</v>
      </c>
      <c r="J70" s="22">
        <v>7056.9</v>
      </c>
      <c r="K70" s="22">
        <v>134441.0019</v>
      </c>
      <c r="L70" s="22">
        <v>2559.5120000000002</v>
      </c>
      <c r="M70" s="21">
        <v>84259.65</v>
      </c>
      <c r="N70" s="21">
        <v>-215663588.66</v>
      </c>
      <c r="O70" s="59" t="s">
        <v>38</v>
      </c>
      <c r="P70" s="68">
        <f>IF(F70="Franchisee Rate Adjustment","",VLOOKUP(G70,FINAL!A:D,4,FALSE))</f>
        <v>19.053000000000001</v>
      </c>
      <c r="Q70" s="68">
        <f>IF(F70="Franchisee Rate Adjustment",SUMIF('Fran Bank Payment'!A:A,G70,'Fran Bank Payment'!G:G),VLOOKUP(G70,FINAL!A:E,5,FALSE))</f>
        <v>134455.11600000001</v>
      </c>
      <c r="R70" s="68">
        <f t="shared" si="1"/>
        <v>-14.114000000000001</v>
      </c>
    </row>
    <row r="71" spans="1:18" ht="15" customHeight="1">
      <c r="A71" s="21" t="s">
        <v>194</v>
      </c>
      <c r="B71" s="21">
        <v>2559.5120000000002</v>
      </c>
      <c r="C71" s="22">
        <v>84259.65</v>
      </c>
      <c r="D71" s="21">
        <v>215663588.66</v>
      </c>
      <c r="E71" s="21" t="s">
        <v>100</v>
      </c>
      <c r="F71" s="21" t="s">
        <v>101</v>
      </c>
      <c r="G71" s="21" t="s">
        <v>206</v>
      </c>
      <c r="H71" s="22">
        <v>-106.13</v>
      </c>
      <c r="I71" s="22">
        <v>-105.6</v>
      </c>
      <c r="J71" s="22">
        <v>7056.9</v>
      </c>
      <c r="K71" s="22">
        <v>745208.64</v>
      </c>
      <c r="L71" s="22">
        <v>2453.9119999999998</v>
      </c>
      <c r="M71" s="21">
        <v>88189.31</v>
      </c>
      <c r="N71" s="21">
        <v>-216408797.30000001</v>
      </c>
      <c r="O71" s="59" t="s">
        <v>38</v>
      </c>
      <c r="P71" s="68">
        <f>IF(F71="Franchisee Rate Adjustment","",VLOOKUP(G71,FINAL!A:D,4,FALSE))</f>
        <v>105.6</v>
      </c>
      <c r="Q71" s="68">
        <f>IF(F71="Franchisee Rate Adjustment",SUMIF('Fran Bank Payment'!A:A,G71,'Fran Bank Payment'!G:G),VLOOKUP(G71,FINAL!A:E,5,FALSE))</f>
        <v>745208.64</v>
      </c>
      <c r="R71" s="68">
        <f t="shared" si="1"/>
        <v>0</v>
      </c>
    </row>
    <row r="72" spans="1:18" ht="15" customHeight="1">
      <c r="A72" s="21" t="s">
        <v>194</v>
      </c>
      <c r="B72" s="21">
        <v>2453.9119999999998</v>
      </c>
      <c r="C72" s="22">
        <v>88189.31</v>
      </c>
      <c r="D72" s="21">
        <v>216408797.30000001</v>
      </c>
      <c r="E72" s="21" t="s">
        <v>100</v>
      </c>
      <c r="F72" s="21" t="s">
        <v>101</v>
      </c>
      <c r="G72" s="21" t="s">
        <v>207</v>
      </c>
      <c r="H72" s="22">
        <v>-1E-3</v>
      </c>
      <c r="I72" s="22">
        <v>-1E-3</v>
      </c>
      <c r="J72" s="22">
        <v>7056.9</v>
      </c>
      <c r="K72" s="22">
        <v>7.0568999999999997</v>
      </c>
      <c r="L72" s="22">
        <v>2453.9110000000001</v>
      </c>
      <c r="M72" s="21">
        <v>88189.35</v>
      </c>
      <c r="N72" s="21">
        <v>-216408804.36000001</v>
      </c>
      <c r="O72" s="59" t="s">
        <v>38</v>
      </c>
      <c r="P72" s="68">
        <f>IF(F72="Franchisee Rate Adjustment","",VLOOKUP(G72,FINAL!A:D,4,FALSE))</f>
        <v>1E-3</v>
      </c>
      <c r="Q72" s="68">
        <f>IF(F72="Franchisee Rate Adjustment",SUMIF('Fran Bank Payment'!A:A,G72,'Fran Bank Payment'!G:G),VLOOKUP(G72,FINAL!A:E,5,FALSE))</f>
        <v>7.0570000000000004</v>
      </c>
      <c r="R72" s="68">
        <f t="shared" si="1"/>
        <v>0</v>
      </c>
    </row>
    <row r="73" spans="1:18" ht="15" customHeight="1">
      <c r="A73" s="21" t="s">
        <v>194</v>
      </c>
      <c r="B73" s="21">
        <v>2453.9110000000001</v>
      </c>
      <c r="C73" s="22">
        <v>88189.35</v>
      </c>
      <c r="D73" s="21">
        <v>216408804.36000001</v>
      </c>
      <c r="E73" s="21" t="s">
        <v>100</v>
      </c>
      <c r="F73" s="21" t="s">
        <v>101</v>
      </c>
      <c r="G73" s="21" t="s">
        <v>208</v>
      </c>
      <c r="H73" s="22">
        <v>-139.12</v>
      </c>
      <c r="I73" s="22">
        <v>-138.42400000000001</v>
      </c>
      <c r="J73" s="22">
        <v>7056.9</v>
      </c>
      <c r="K73" s="22">
        <v>976844.32559999998</v>
      </c>
      <c r="L73" s="22">
        <v>2315.4870000000001</v>
      </c>
      <c r="M73" s="21">
        <v>93883.34</v>
      </c>
      <c r="N73" s="21">
        <v>-217385648.69</v>
      </c>
      <c r="O73" s="59" t="s">
        <v>38</v>
      </c>
      <c r="P73" s="68">
        <f>IF(F73="Franchisee Rate Adjustment","",VLOOKUP(G73,FINAL!A:D,4,FALSE))</f>
        <v>138.42400000000001</v>
      </c>
      <c r="Q73" s="68">
        <f>IF(F73="Franchisee Rate Adjustment",SUMIF('Fran Bank Payment'!A:A,G73,'Fran Bank Payment'!G:G),VLOOKUP(G73,FINAL!A:E,5,FALSE))</f>
        <v>976844.326</v>
      </c>
      <c r="R73" s="68">
        <f t="shared" si="1"/>
        <v>0</v>
      </c>
    </row>
    <row r="74" spans="1:18" ht="15" customHeight="1">
      <c r="A74" s="21" t="s">
        <v>194</v>
      </c>
      <c r="B74" s="21">
        <v>2315.4870000000001</v>
      </c>
      <c r="C74" s="22">
        <v>93883.34</v>
      </c>
      <c r="D74" s="21">
        <v>217385648.69</v>
      </c>
      <c r="E74" s="21" t="s">
        <v>100</v>
      </c>
      <c r="F74" s="21" t="s">
        <v>101</v>
      </c>
      <c r="G74" s="21" t="s">
        <v>209</v>
      </c>
      <c r="H74" s="22">
        <v>-127.8</v>
      </c>
      <c r="I74" s="22">
        <v>-127.161</v>
      </c>
      <c r="J74" s="22">
        <v>7056.9</v>
      </c>
      <c r="K74" s="22">
        <v>897362.46089999995</v>
      </c>
      <c r="L74" s="22">
        <v>2188.326</v>
      </c>
      <c r="M74" s="21">
        <v>99748.85</v>
      </c>
      <c r="N74" s="21">
        <v>-218283011.15000001</v>
      </c>
      <c r="O74" s="59" t="s">
        <v>38</v>
      </c>
      <c r="P74" s="68">
        <f>IF(F74="Franchisee Rate Adjustment","",VLOOKUP(G74,FINAL!A:D,4,FALSE))</f>
        <v>127.161</v>
      </c>
      <c r="Q74" s="68">
        <f>IF(F74="Franchisee Rate Adjustment",SUMIF('Fran Bank Payment'!A:A,G74,'Fran Bank Payment'!G:G),VLOOKUP(G74,FINAL!A:E,5,FALSE))</f>
        <v>897362.46100000001</v>
      </c>
      <c r="R74" s="68">
        <f t="shared" si="1"/>
        <v>0</v>
      </c>
    </row>
    <row r="75" spans="1:18" ht="15" customHeight="1">
      <c r="A75" s="21" t="s">
        <v>194</v>
      </c>
      <c r="B75" s="21">
        <v>2188.326</v>
      </c>
      <c r="C75" s="22">
        <v>99748.85</v>
      </c>
      <c r="D75" s="21">
        <v>218283011.15000001</v>
      </c>
      <c r="E75" s="21" t="s">
        <v>100</v>
      </c>
      <c r="F75" s="21" t="s">
        <v>101</v>
      </c>
      <c r="G75" s="21" t="s">
        <v>210</v>
      </c>
      <c r="H75" s="22">
        <v>-262.55</v>
      </c>
      <c r="I75" s="22">
        <v>-261.23700000000002</v>
      </c>
      <c r="J75" s="22">
        <v>7056.9</v>
      </c>
      <c r="K75" s="22">
        <v>1843523.3853</v>
      </c>
      <c r="L75" s="22">
        <v>1927.0889999999999</v>
      </c>
      <c r="M75" s="21">
        <v>114227.49</v>
      </c>
      <c r="N75" s="21">
        <v>-220126534.53999999</v>
      </c>
      <c r="O75" s="59" t="s">
        <v>38</v>
      </c>
      <c r="P75" s="68">
        <f>IF(F75="Franchisee Rate Adjustment","",VLOOKUP(G75,FINAL!A:D,4,FALSE))</f>
        <v>261.23700000000002</v>
      </c>
      <c r="Q75" s="68">
        <f>IF(F75="Franchisee Rate Adjustment",SUMIF('Fran Bank Payment'!A:A,G75,'Fran Bank Payment'!G:G),VLOOKUP(G75,FINAL!A:E,5,FALSE))</f>
        <v>1843523.385</v>
      </c>
      <c r="R75" s="68">
        <f t="shared" ref="R75:R138" si="2">ROUND(K75-Q75,3)</f>
        <v>0</v>
      </c>
    </row>
    <row r="76" spans="1:18" ht="15" customHeight="1">
      <c r="A76" s="21" t="s">
        <v>194</v>
      </c>
      <c r="B76" s="21">
        <v>1927.0889999999999</v>
      </c>
      <c r="C76" s="22">
        <v>114227.49</v>
      </c>
      <c r="D76" s="21">
        <v>220126534.53999999</v>
      </c>
      <c r="E76" s="21" t="s">
        <v>100</v>
      </c>
      <c r="F76" s="21" t="s">
        <v>101</v>
      </c>
      <c r="G76" s="21" t="s">
        <v>211</v>
      </c>
      <c r="H76" s="22">
        <v>-80.912000000000006</v>
      </c>
      <c r="I76" s="22">
        <v>-60.686</v>
      </c>
      <c r="J76" s="22">
        <v>7056.9</v>
      </c>
      <c r="K76" s="22">
        <v>428255.03340000001</v>
      </c>
      <c r="L76" s="22">
        <v>1866.403</v>
      </c>
      <c r="M76" s="21">
        <v>118171.04</v>
      </c>
      <c r="N76" s="21">
        <v>-220554789.56999999</v>
      </c>
      <c r="O76" s="59" t="s">
        <v>38</v>
      </c>
      <c r="P76" s="68">
        <f>IF(F76="Franchisee Rate Adjustment","",VLOOKUP(G76,FINAL!A:D,4,FALSE))</f>
        <v>60.688000000000002</v>
      </c>
      <c r="Q76" s="68">
        <f>IF(F76="Franchisee Rate Adjustment",SUMIF('Fran Bank Payment'!A:A,G76,'Fran Bank Payment'!G:G),VLOOKUP(G76,FINAL!A:E,5,FALSE))</f>
        <v>428269.147</v>
      </c>
      <c r="R76" s="68">
        <f t="shared" si="2"/>
        <v>-14.114000000000001</v>
      </c>
    </row>
    <row r="77" spans="1:18" ht="15" customHeight="1">
      <c r="A77" s="21" t="s">
        <v>194</v>
      </c>
      <c r="B77" s="21">
        <v>1866.403</v>
      </c>
      <c r="C77" s="22">
        <v>118171.04</v>
      </c>
      <c r="D77" s="21">
        <v>220554789.56999999</v>
      </c>
      <c r="E77" s="21" t="s">
        <v>100</v>
      </c>
      <c r="F77" s="21" t="s">
        <v>101</v>
      </c>
      <c r="G77" s="21" t="s">
        <v>212</v>
      </c>
      <c r="H77" s="22">
        <v>-353.35</v>
      </c>
      <c r="I77" s="22">
        <v>-335.46800000000002</v>
      </c>
      <c r="J77" s="22">
        <v>7056.9</v>
      </c>
      <c r="K77" s="22">
        <v>2367364.1291999999</v>
      </c>
      <c r="L77" s="22">
        <v>1530.9349999999999</v>
      </c>
      <c r="M77" s="21">
        <v>145611.76999999999</v>
      </c>
      <c r="N77" s="21">
        <v>-222922153.69999999</v>
      </c>
      <c r="O77" s="59" t="s">
        <v>38</v>
      </c>
      <c r="P77" s="68">
        <f>IF(F77="Franchisee Rate Adjustment","",VLOOKUP(G77,FINAL!A:D,4,FALSE))</f>
        <v>335.46800000000002</v>
      </c>
      <c r="Q77" s="68">
        <f>IF(F77="Franchisee Rate Adjustment",SUMIF('Fran Bank Payment'!A:A,G77,'Fran Bank Payment'!G:G),VLOOKUP(G77,FINAL!A:E,5,FALSE))</f>
        <v>2367364.1290000002</v>
      </c>
      <c r="R77" s="68">
        <f t="shared" si="2"/>
        <v>0</v>
      </c>
    </row>
    <row r="78" spans="1:18" ht="15" customHeight="1">
      <c r="A78" s="21" t="s">
        <v>194</v>
      </c>
      <c r="B78" s="21">
        <v>1530.9349999999999</v>
      </c>
      <c r="C78" s="22">
        <v>145611.76999999999</v>
      </c>
      <c r="D78" s="21">
        <v>222922153.69999999</v>
      </c>
      <c r="E78" s="21" t="s">
        <v>100</v>
      </c>
      <c r="F78" s="21" t="s">
        <v>101</v>
      </c>
      <c r="G78" s="21" t="s">
        <v>213</v>
      </c>
      <c r="H78" s="22">
        <v>-23.86</v>
      </c>
      <c r="I78" s="22">
        <v>-17.899000000000001</v>
      </c>
      <c r="J78" s="22">
        <v>7056.9</v>
      </c>
      <c r="K78" s="22">
        <v>126311.4531</v>
      </c>
      <c r="L78" s="22">
        <v>1513.0360000000001</v>
      </c>
      <c r="M78" s="21">
        <v>147417.82</v>
      </c>
      <c r="N78" s="21">
        <v>-223048465.15000001</v>
      </c>
      <c r="O78" s="59" t="s">
        <v>38</v>
      </c>
      <c r="P78" s="68">
        <f>IF(F78="Franchisee Rate Adjustment","",VLOOKUP(G78,FINAL!A:D,4,FALSE))</f>
        <v>17.899000000000001</v>
      </c>
      <c r="Q78" s="68">
        <f>IF(F78="Franchisee Rate Adjustment",SUMIF('Fran Bank Payment'!A:A,G78,'Fran Bank Payment'!G:G),VLOOKUP(G78,FINAL!A:E,5,FALSE))</f>
        <v>126311.45299999999</v>
      </c>
      <c r="R78" s="68">
        <f t="shared" si="2"/>
        <v>0</v>
      </c>
    </row>
    <row r="79" spans="1:18" ht="15" customHeight="1">
      <c r="A79" s="21" t="s">
        <v>194</v>
      </c>
      <c r="B79" s="21">
        <v>1513.0360000000001</v>
      </c>
      <c r="C79" s="22">
        <v>147417.82</v>
      </c>
      <c r="D79" s="21">
        <v>223048465.15000001</v>
      </c>
      <c r="E79" s="21" t="s">
        <v>100</v>
      </c>
      <c r="F79" s="21" t="s">
        <v>101</v>
      </c>
      <c r="G79" s="21" t="s">
        <v>214</v>
      </c>
      <c r="H79" s="22">
        <v>-18.077999999999999</v>
      </c>
      <c r="I79" s="22">
        <v>-13.558999999999999</v>
      </c>
      <c r="J79" s="22">
        <v>7056.9</v>
      </c>
      <c r="K79" s="22">
        <v>95684.507100000003</v>
      </c>
      <c r="L79" s="22">
        <v>1499.4770000000001</v>
      </c>
      <c r="M79" s="21">
        <v>148814.65</v>
      </c>
      <c r="N79" s="21">
        <v>-223144149.66</v>
      </c>
      <c r="O79" s="59" t="s">
        <v>38</v>
      </c>
      <c r="P79" s="68">
        <f>IF(F79="Franchisee Rate Adjustment","",VLOOKUP(G79,FINAL!A:D,4,FALSE))</f>
        <v>13.561999999999999</v>
      </c>
      <c r="Q79" s="68">
        <f>IF(F79="Franchisee Rate Adjustment",SUMIF('Fran Bank Payment'!A:A,G79,'Fran Bank Payment'!G:G),VLOOKUP(G79,FINAL!A:E,5,FALSE))</f>
        <v>95705.678</v>
      </c>
      <c r="R79" s="68">
        <f t="shared" si="2"/>
        <v>-21.170999999999999</v>
      </c>
    </row>
    <row r="80" spans="1:18" ht="15" customHeight="1">
      <c r="A80" s="21" t="s">
        <v>194</v>
      </c>
      <c r="B80" s="21">
        <v>1499.4770000000001</v>
      </c>
      <c r="C80" s="22">
        <v>148814.65</v>
      </c>
      <c r="D80" s="21">
        <v>223144149.66</v>
      </c>
      <c r="E80" s="21" t="s">
        <v>100</v>
      </c>
      <c r="F80" s="21" t="s">
        <v>101</v>
      </c>
      <c r="G80" s="21" t="s">
        <v>215</v>
      </c>
      <c r="H80" s="22">
        <v>-20.010000000000002</v>
      </c>
      <c r="I80" s="22">
        <v>-19.91</v>
      </c>
      <c r="J80" s="22">
        <v>7056.9</v>
      </c>
      <c r="K80" s="22">
        <v>140502.87899999999</v>
      </c>
      <c r="L80" s="22">
        <v>1479.567</v>
      </c>
      <c r="M80" s="21">
        <v>150912.16</v>
      </c>
      <c r="N80" s="21">
        <v>-223284652.53999999</v>
      </c>
      <c r="O80" s="59" t="s">
        <v>38</v>
      </c>
      <c r="P80" s="68">
        <f>IF(F80="Franchisee Rate Adjustment","",VLOOKUP(G80,FINAL!A:D,4,FALSE))</f>
        <v>19.91</v>
      </c>
      <c r="Q80" s="68">
        <f>IF(F80="Franchisee Rate Adjustment",SUMIF('Fran Bank Payment'!A:A,G80,'Fran Bank Payment'!G:G),VLOOKUP(G80,FINAL!A:E,5,FALSE))</f>
        <v>140502.87899999999</v>
      </c>
      <c r="R80" s="68">
        <f t="shared" si="2"/>
        <v>0</v>
      </c>
    </row>
    <row r="81" spans="1:18" ht="15" customHeight="1">
      <c r="A81" s="21" t="s">
        <v>194</v>
      </c>
      <c r="B81" s="21">
        <v>1479.567</v>
      </c>
      <c r="C81" s="22">
        <v>150912.16</v>
      </c>
      <c r="D81" s="21">
        <v>223284652.53999999</v>
      </c>
      <c r="E81" s="21" t="s">
        <v>100</v>
      </c>
      <c r="F81" s="21" t="s">
        <v>101</v>
      </c>
      <c r="G81" s="21" t="s">
        <v>216</v>
      </c>
      <c r="H81" s="22">
        <v>-30.02</v>
      </c>
      <c r="I81" s="22">
        <v>-29.87</v>
      </c>
      <c r="J81" s="22">
        <v>7056.9</v>
      </c>
      <c r="K81" s="22">
        <v>210789.603</v>
      </c>
      <c r="L81" s="22">
        <v>1449.6969999999999</v>
      </c>
      <c r="M81" s="21">
        <v>154167</v>
      </c>
      <c r="N81" s="21">
        <v>-223495442.13999999</v>
      </c>
      <c r="O81" s="59" t="s">
        <v>38</v>
      </c>
      <c r="P81" s="68">
        <f>IF(F81="Franchisee Rate Adjustment","",VLOOKUP(G81,FINAL!A:D,4,FALSE))</f>
        <v>29.87</v>
      </c>
      <c r="Q81" s="68">
        <f>IF(F81="Franchisee Rate Adjustment",SUMIF('Fran Bank Payment'!A:A,G81,'Fran Bank Payment'!G:G),VLOOKUP(G81,FINAL!A:E,5,FALSE))</f>
        <v>210789.603</v>
      </c>
      <c r="R81" s="68">
        <f t="shared" si="2"/>
        <v>0</v>
      </c>
    </row>
    <row r="82" spans="1:18" ht="15" customHeight="1">
      <c r="A82" s="21" t="s">
        <v>194</v>
      </c>
      <c r="B82" s="21">
        <v>1449.6969999999999</v>
      </c>
      <c r="C82" s="22">
        <v>154167</v>
      </c>
      <c r="D82" s="21">
        <v>223495442.13999999</v>
      </c>
      <c r="E82" s="21" t="s">
        <v>100</v>
      </c>
      <c r="F82" s="21" t="s">
        <v>101</v>
      </c>
      <c r="G82" s="21" t="s">
        <v>217</v>
      </c>
      <c r="H82" s="22">
        <v>-30.02</v>
      </c>
      <c r="I82" s="22">
        <v>-29.87</v>
      </c>
      <c r="J82" s="22">
        <v>7056.9</v>
      </c>
      <c r="K82" s="22">
        <v>210789.603</v>
      </c>
      <c r="L82" s="22">
        <v>1419.827</v>
      </c>
      <c r="M82" s="21">
        <v>157558.79999999999</v>
      </c>
      <c r="N82" s="21">
        <v>-223706231.74000001</v>
      </c>
      <c r="O82" s="59" t="s">
        <v>38</v>
      </c>
      <c r="P82" s="68">
        <f>IF(F82="Franchisee Rate Adjustment","",VLOOKUP(G82,FINAL!A:D,4,FALSE))</f>
        <v>29.87</v>
      </c>
      <c r="Q82" s="68">
        <f>IF(F82="Franchisee Rate Adjustment",SUMIF('Fran Bank Payment'!A:A,G82,'Fran Bank Payment'!G:G),VLOOKUP(G82,FINAL!A:E,5,FALSE))</f>
        <v>210789.603</v>
      </c>
      <c r="R82" s="68">
        <f t="shared" si="2"/>
        <v>0</v>
      </c>
    </row>
    <row r="83" spans="1:18" ht="15" customHeight="1">
      <c r="A83" s="21" t="s">
        <v>194</v>
      </c>
      <c r="B83" s="21">
        <v>1419.827</v>
      </c>
      <c r="C83" s="22">
        <v>157558.79999999999</v>
      </c>
      <c r="D83" s="21">
        <v>223706231.74000001</v>
      </c>
      <c r="E83" s="21" t="s">
        <v>100</v>
      </c>
      <c r="F83" s="21" t="s">
        <v>101</v>
      </c>
      <c r="G83" s="21" t="s">
        <v>218</v>
      </c>
      <c r="H83" s="22">
        <v>-35.03</v>
      </c>
      <c r="I83" s="22">
        <v>-34.854999999999997</v>
      </c>
      <c r="J83" s="22">
        <v>7056.9</v>
      </c>
      <c r="K83" s="22">
        <v>245968.24950000001</v>
      </c>
      <c r="L83" s="22">
        <v>1384.972</v>
      </c>
      <c r="M83" s="21">
        <v>161701.60999999999</v>
      </c>
      <c r="N83" s="21">
        <v>-223952199.99000001</v>
      </c>
      <c r="O83" s="59" t="s">
        <v>38</v>
      </c>
      <c r="P83" s="68">
        <f>IF(F83="Franchisee Rate Adjustment","",VLOOKUP(G83,FINAL!A:D,4,FALSE))</f>
        <v>34.854999999999997</v>
      </c>
      <c r="Q83" s="68">
        <f>IF(F83="Franchisee Rate Adjustment",SUMIF('Fran Bank Payment'!A:A,G83,'Fran Bank Payment'!G:G),VLOOKUP(G83,FINAL!A:E,5,FALSE))</f>
        <v>245968.25</v>
      </c>
      <c r="R83" s="68">
        <f t="shared" si="2"/>
        <v>0</v>
      </c>
    </row>
    <row r="84" spans="1:18" ht="15" customHeight="1">
      <c r="A84" s="21" t="s">
        <v>194</v>
      </c>
      <c r="B84" s="21">
        <v>1384.972</v>
      </c>
      <c r="C84" s="22">
        <v>161701.60999999999</v>
      </c>
      <c r="D84" s="21">
        <v>223952199.99000001</v>
      </c>
      <c r="E84" s="21" t="s">
        <v>100</v>
      </c>
      <c r="F84" s="21" t="s">
        <v>101</v>
      </c>
      <c r="G84" s="21" t="s">
        <v>219</v>
      </c>
      <c r="H84" s="22">
        <v>-598.88</v>
      </c>
      <c r="I84" s="22">
        <v>-568.08600000000001</v>
      </c>
      <c r="J84" s="22">
        <v>7056.9</v>
      </c>
      <c r="K84" s="22">
        <v>4008926.0934000001</v>
      </c>
      <c r="L84" s="22">
        <v>816.88599999999997</v>
      </c>
      <c r="M84" s="21">
        <v>279061.12</v>
      </c>
      <c r="N84" s="21">
        <v>-227961126.09</v>
      </c>
      <c r="O84" s="59" t="s">
        <v>38</v>
      </c>
      <c r="P84" s="68">
        <f>IF(F84="Franchisee Rate Adjustment","",VLOOKUP(G84,FINAL!A:D,4,FALSE))</f>
        <v>568.08600000000001</v>
      </c>
      <c r="Q84" s="68">
        <f>IF(F84="Franchisee Rate Adjustment",SUMIF('Fran Bank Payment'!A:A,G84,'Fran Bank Payment'!G:G),VLOOKUP(G84,FINAL!A:E,5,FALSE))</f>
        <v>4008926.0929999999</v>
      </c>
      <c r="R84" s="68">
        <f t="shared" si="2"/>
        <v>0</v>
      </c>
    </row>
    <row r="85" spans="1:18" ht="15" customHeight="1">
      <c r="A85" s="21" t="s">
        <v>194</v>
      </c>
      <c r="B85" s="21">
        <v>816.88599999999997</v>
      </c>
      <c r="C85" s="22">
        <v>279061.12</v>
      </c>
      <c r="D85" s="21">
        <v>227961126.09</v>
      </c>
      <c r="E85" s="21" t="s">
        <v>100</v>
      </c>
      <c r="F85" s="21" t="s">
        <v>101</v>
      </c>
      <c r="G85" s="21" t="s">
        <v>220</v>
      </c>
      <c r="H85" s="22">
        <v>-85.02</v>
      </c>
      <c r="I85" s="22">
        <v>-84.594999999999999</v>
      </c>
      <c r="J85" s="22">
        <v>7056.9</v>
      </c>
      <c r="K85" s="22">
        <v>596978.45550000004</v>
      </c>
      <c r="L85" s="22">
        <v>732.29100000000005</v>
      </c>
      <c r="M85" s="21">
        <v>312113.77</v>
      </c>
      <c r="N85" s="21">
        <v>-228558104.55000001</v>
      </c>
      <c r="O85" s="59" t="s">
        <v>38</v>
      </c>
      <c r="P85" s="68">
        <f>IF(F85="Franchisee Rate Adjustment","",VLOOKUP(G85,FINAL!A:D,4,FALSE))</f>
        <v>84.594999999999999</v>
      </c>
      <c r="Q85" s="68">
        <f>IF(F85="Franchisee Rate Adjustment",SUMIF('Fran Bank Payment'!A:A,G85,'Fran Bank Payment'!G:G),VLOOKUP(G85,FINAL!A:E,5,FALSE))</f>
        <v>596978.45600000001</v>
      </c>
      <c r="R85" s="68">
        <f t="shared" si="2"/>
        <v>0</v>
      </c>
    </row>
    <row r="86" spans="1:18" ht="15" customHeight="1">
      <c r="A86" s="21" t="s">
        <v>194</v>
      </c>
      <c r="B86" s="21">
        <v>732.29100000000005</v>
      </c>
      <c r="C86" s="22">
        <v>312113.77</v>
      </c>
      <c r="D86" s="21">
        <v>228558104.55000001</v>
      </c>
      <c r="E86" s="21" t="s">
        <v>100</v>
      </c>
      <c r="F86" s="21" t="s">
        <v>101</v>
      </c>
      <c r="G86" s="21" t="s">
        <v>221</v>
      </c>
      <c r="H86" s="22">
        <v>-22.03</v>
      </c>
      <c r="I86" s="22">
        <v>-21.92</v>
      </c>
      <c r="J86" s="22">
        <v>7056.9</v>
      </c>
      <c r="K86" s="22">
        <v>154687.24799999999</v>
      </c>
      <c r="L86" s="22">
        <v>710.37099999999998</v>
      </c>
      <c r="M86" s="21">
        <v>321962.46000000002</v>
      </c>
      <c r="N86" s="21">
        <v>-228712791.80000001</v>
      </c>
      <c r="O86" s="59" t="s">
        <v>38</v>
      </c>
      <c r="P86" s="68">
        <f>IF(F86="Franchisee Rate Adjustment","",VLOOKUP(G86,FINAL!A:D,4,FALSE))</f>
        <v>21.92</v>
      </c>
      <c r="Q86" s="68">
        <f>IF(F86="Franchisee Rate Adjustment",SUMIF('Fran Bank Payment'!A:A,G86,'Fran Bank Payment'!G:G),VLOOKUP(G86,FINAL!A:E,5,FALSE))</f>
        <v>154687.24799999999</v>
      </c>
      <c r="R86" s="68">
        <f t="shared" si="2"/>
        <v>0</v>
      </c>
    </row>
    <row r="87" spans="1:18" ht="15" customHeight="1">
      <c r="A87" s="21" t="s">
        <v>194</v>
      </c>
      <c r="B87" s="21">
        <v>710.37099999999998</v>
      </c>
      <c r="C87" s="22">
        <v>321962.46000000002</v>
      </c>
      <c r="D87" s="21">
        <v>228712791.80000001</v>
      </c>
      <c r="E87" s="21" t="s">
        <v>100</v>
      </c>
      <c r="F87" s="21" t="s">
        <v>101</v>
      </c>
      <c r="G87" s="21" t="s">
        <v>222</v>
      </c>
      <c r="H87" s="22">
        <v>-3.02</v>
      </c>
      <c r="I87" s="22">
        <v>-3.0049999999999999</v>
      </c>
      <c r="J87" s="22">
        <v>7056.9</v>
      </c>
      <c r="K87" s="22">
        <v>21205.984499999999</v>
      </c>
      <c r="L87" s="22">
        <v>707.36599999999999</v>
      </c>
      <c r="M87" s="21">
        <v>323360.18</v>
      </c>
      <c r="N87" s="21">
        <v>-228733997.78</v>
      </c>
      <c r="O87" s="59" t="s">
        <v>38</v>
      </c>
      <c r="P87" s="68">
        <f>IF(F87="Franchisee Rate Adjustment","",VLOOKUP(G87,FINAL!A:D,4,FALSE))</f>
        <v>3.0049999999999999</v>
      </c>
      <c r="Q87" s="68">
        <f>IF(F87="Franchisee Rate Adjustment",SUMIF('Fran Bank Payment'!A:A,G87,'Fran Bank Payment'!G:G),VLOOKUP(G87,FINAL!A:E,5,FALSE))</f>
        <v>21205.985000000001</v>
      </c>
      <c r="R87" s="68">
        <f t="shared" si="2"/>
        <v>-1E-3</v>
      </c>
    </row>
    <row r="88" spans="1:18" ht="15" customHeight="1">
      <c r="A88" s="21" t="s">
        <v>194</v>
      </c>
      <c r="B88" s="21">
        <v>707.36599999999999</v>
      </c>
      <c r="C88" s="22">
        <v>323360.18</v>
      </c>
      <c r="D88" s="21">
        <v>228733997.78</v>
      </c>
      <c r="E88" s="21" t="s">
        <v>100</v>
      </c>
      <c r="F88" s="21" t="s">
        <v>101</v>
      </c>
      <c r="G88" s="21" t="s">
        <v>223</v>
      </c>
      <c r="H88" s="22">
        <v>-67.06</v>
      </c>
      <c r="I88" s="22">
        <v>-66.724999999999994</v>
      </c>
      <c r="J88" s="22">
        <v>7056.9</v>
      </c>
      <c r="K88" s="22">
        <v>470871.65250000003</v>
      </c>
      <c r="L88" s="22">
        <v>640.64099999999996</v>
      </c>
      <c r="M88" s="21">
        <v>357774.28</v>
      </c>
      <c r="N88" s="21">
        <v>-229204869.43000001</v>
      </c>
      <c r="O88" s="59" t="s">
        <v>38</v>
      </c>
      <c r="P88" s="68">
        <f>IF(F88="Franchisee Rate Adjustment","",VLOOKUP(G88,FINAL!A:D,4,FALSE))</f>
        <v>66.724999999999994</v>
      </c>
      <c r="Q88" s="68">
        <f>IF(F88="Franchisee Rate Adjustment",SUMIF('Fran Bank Payment'!A:A,G88,'Fran Bank Payment'!G:G),VLOOKUP(G88,FINAL!A:E,5,FALSE))</f>
        <v>470871.65299999999</v>
      </c>
      <c r="R88" s="68">
        <f t="shared" si="2"/>
        <v>0</v>
      </c>
    </row>
    <row r="89" spans="1:18" ht="15" customHeight="1">
      <c r="A89" s="21" t="s">
        <v>194</v>
      </c>
      <c r="B89" s="21">
        <v>640.64099999999996</v>
      </c>
      <c r="C89" s="22">
        <v>357774.28</v>
      </c>
      <c r="D89" s="21">
        <v>229204869.43000001</v>
      </c>
      <c r="E89" s="21" t="s">
        <v>100</v>
      </c>
      <c r="F89" s="21" t="s">
        <v>101</v>
      </c>
      <c r="G89" s="21" t="s">
        <v>224</v>
      </c>
      <c r="H89" s="22">
        <v>-10</v>
      </c>
      <c r="I89" s="22">
        <v>-9.9499999999999993</v>
      </c>
      <c r="J89" s="22">
        <v>7056.9</v>
      </c>
      <c r="K89" s="22">
        <v>70216.154999999999</v>
      </c>
      <c r="L89" s="22">
        <v>630.69100000000003</v>
      </c>
      <c r="M89" s="21">
        <v>363529.98</v>
      </c>
      <c r="N89" s="21">
        <v>-229275085.59</v>
      </c>
      <c r="O89" s="59" t="s">
        <v>38</v>
      </c>
      <c r="P89" s="68">
        <f>IF(F89="Franchisee Rate Adjustment","",VLOOKUP(G89,FINAL!A:D,4,FALSE))</f>
        <v>9.9499999999999993</v>
      </c>
      <c r="Q89" s="68">
        <f>IF(F89="Franchisee Rate Adjustment",SUMIF('Fran Bank Payment'!A:A,G89,'Fran Bank Payment'!G:G),VLOOKUP(G89,FINAL!A:E,5,FALSE))</f>
        <v>70216.154999999999</v>
      </c>
      <c r="R89" s="68">
        <f t="shared" si="2"/>
        <v>0</v>
      </c>
    </row>
    <row r="90" spans="1:18" ht="15" customHeight="1">
      <c r="A90" s="21" t="s">
        <v>194</v>
      </c>
      <c r="B90" s="21">
        <v>630.69100000000003</v>
      </c>
      <c r="C90" s="22">
        <v>363529.98</v>
      </c>
      <c r="D90" s="21">
        <v>229275085.59</v>
      </c>
      <c r="E90" s="21" t="s">
        <v>100</v>
      </c>
      <c r="F90" s="21" t="s">
        <v>101</v>
      </c>
      <c r="G90" s="21" t="s">
        <v>225</v>
      </c>
      <c r="H90" s="22">
        <v>-7</v>
      </c>
      <c r="I90" s="22">
        <v>-6.9649999999999999</v>
      </c>
      <c r="J90" s="22">
        <v>7056.9</v>
      </c>
      <c r="K90" s="22">
        <v>49151.308499999999</v>
      </c>
      <c r="L90" s="22">
        <v>623.726</v>
      </c>
      <c r="M90" s="21">
        <v>367668.23</v>
      </c>
      <c r="N90" s="21">
        <v>-229324236.90000001</v>
      </c>
      <c r="O90" s="59" t="s">
        <v>38</v>
      </c>
      <c r="P90" s="68">
        <f>IF(F90="Franchisee Rate Adjustment","",VLOOKUP(G90,FINAL!A:D,4,FALSE))</f>
        <v>6.9649999999999999</v>
      </c>
      <c r="Q90" s="68">
        <f>IF(F90="Franchisee Rate Adjustment",SUMIF('Fran Bank Payment'!A:A,G90,'Fran Bank Payment'!G:G),VLOOKUP(G90,FINAL!A:E,5,FALSE))</f>
        <v>49151.309000000001</v>
      </c>
      <c r="R90" s="68">
        <f t="shared" si="2"/>
        <v>-1E-3</v>
      </c>
    </row>
    <row r="91" spans="1:18" ht="15" customHeight="1">
      <c r="A91" s="21" t="s">
        <v>194</v>
      </c>
      <c r="B91" s="21">
        <v>623.726</v>
      </c>
      <c r="C91" s="22">
        <v>367668.23</v>
      </c>
      <c r="D91" s="21">
        <v>229324236.90000001</v>
      </c>
      <c r="E91" s="21" t="s">
        <v>100</v>
      </c>
      <c r="F91" s="21" t="s">
        <v>101</v>
      </c>
      <c r="G91" s="21" t="s">
        <v>226</v>
      </c>
      <c r="H91" s="22">
        <v>-100</v>
      </c>
      <c r="I91" s="22">
        <v>-99.5</v>
      </c>
      <c r="J91" s="22">
        <v>7056.9</v>
      </c>
      <c r="K91" s="22">
        <v>702161.55</v>
      </c>
      <c r="L91" s="22">
        <v>524.226</v>
      </c>
      <c r="M91" s="21">
        <v>438792.43</v>
      </c>
      <c r="N91" s="21">
        <v>-230026398.44999999</v>
      </c>
      <c r="O91" s="59" t="s">
        <v>38</v>
      </c>
      <c r="P91" s="68">
        <f>IF(F91="Franchisee Rate Adjustment","",VLOOKUP(G91,FINAL!A:D,4,FALSE))</f>
        <v>99.5</v>
      </c>
      <c r="Q91" s="68">
        <f>IF(F91="Franchisee Rate Adjustment",SUMIF('Fran Bank Payment'!A:A,G91,'Fran Bank Payment'!G:G),VLOOKUP(G91,FINAL!A:E,5,FALSE))</f>
        <v>702161.55</v>
      </c>
      <c r="R91" s="68">
        <f t="shared" si="2"/>
        <v>0</v>
      </c>
    </row>
    <row r="92" spans="1:18" ht="15" customHeight="1">
      <c r="A92" s="21" t="s">
        <v>194</v>
      </c>
      <c r="B92" s="21">
        <v>524.226</v>
      </c>
      <c r="C92" s="22">
        <v>438792.43</v>
      </c>
      <c r="D92" s="21">
        <v>230026398.44999999</v>
      </c>
      <c r="E92" s="21" t="s">
        <v>100</v>
      </c>
      <c r="F92" s="21" t="s">
        <v>101</v>
      </c>
      <c r="G92" s="21" t="s">
        <v>227</v>
      </c>
      <c r="H92" s="22">
        <v>-428.87</v>
      </c>
      <c r="I92" s="22">
        <v>-403.08199999999999</v>
      </c>
      <c r="J92" s="22">
        <v>7056.9</v>
      </c>
      <c r="K92" s="22">
        <v>2844509.3657999998</v>
      </c>
      <c r="L92" s="22">
        <v>121.14400000000001</v>
      </c>
      <c r="M92" s="21">
        <v>1922265.3</v>
      </c>
      <c r="N92" s="21">
        <v>-232870907.81999999</v>
      </c>
      <c r="O92" s="59" t="s">
        <v>38</v>
      </c>
      <c r="P92" s="68">
        <f>IF(F92="Franchisee Rate Adjustment","",VLOOKUP(G92,FINAL!A:D,4,FALSE))</f>
        <v>403.08199999999999</v>
      </c>
      <c r="Q92" s="68">
        <f>IF(F92="Franchisee Rate Adjustment",SUMIF('Fran Bank Payment'!A:A,G92,'Fran Bank Payment'!G:G),VLOOKUP(G92,FINAL!A:E,5,FALSE))</f>
        <v>2844509.3659999999</v>
      </c>
      <c r="R92" s="68">
        <f t="shared" si="2"/>
        <v>0</v>
      </c>
    </row>
    <row r="93" spans="1:18" ht="15" customHeight="1">
      <c r="A93" s="21" t="s">
        <v>194</v>
      </c>
      <c r="B93" s="21">
        <v>121.14400000000001</v>
      </c>
      <c r="C93" s="22">
        <v>1922265.3</v>
      </c>
      <c r="D93" s="21">
        <v>232870907.81999999</v>
      </c>
      <c r="E93" s="21" t="s">
        <v>100</v>
      </c>
      <c r="F93" s="21" t="s">
        <v>101</v>
      </c>
      <c r="G93" s="21" t="s">
        <v>228</v>
      </c>
      <c r="H93" s="22">
        <v>-100.01</v>
      </c>
      <c r="I93" s="22">
        <v>-99.51</v>
      </c>
      <c r="J93" s="22">
        <v>7056.9</v>
      </c>
      <c r="K93" s="22">
        <v>702232.11899999995</v>
      </c>
      <c r="L93" s="22">
        <v>21.634</v>
      </c>
      <c r="M93" s="21">
        <v>10796576.68</v>
      </c>
      <c r="N93" s="21">
        <v>-233573139.94</v>
      </c>
      <c r="O93" s="59" t="s">
        <v>38</v>
      </c>
      <c r="P93" s="68">
        <f>IF(F93="Franchisee Rate Adjustment","",VLOOKUP(G93,FINAL!A:D,4,FALSE))</f>
        <v>99.51</v>
      </c>
      <c r="Q93" s="68">
        <f>IF(F93="Franchisee Rate Adjustment",SUMIF('Fran Bank Payment'!A:A,G93,'Fran Bank Payment'!G:G),VLOOKUP(G93,FINAL!A:E,5,FALSE))</f>
        <v>702232.11899999995</v>
      </c>
      <c r="R93" s="68">
        <f t="shared" si="2"/>
        <v>0</v>
      </c>
    </row>
    <row r="94" spans="1:18" ht="15" customHeight="1">
      <c r="A94" s="21" t="s">
        <v>194</v>
      </c>
      <c r="B94" s="21">
        <v>21.634</v>
      </c>
      <c r="C94" s="22">
        <v>10796576.68</v>
      </c>
      <c r="D94" s="21">
        <v>233573139.94</v>
      </c>
      <c r="E94" s="21" t="s">
        <v>100</v>
      </c>
      <c r="F94" s="21" t="s">
        <v>101</v>
      </c>
      <c r="G94" s="21" t="s">
        <v>229</v>
      </c>
      <c r="H94" s="22">
        <v>-10.220000000000001</v>
      </c>
      <c r="I94" s="22">
        <v>-7.6660000000000004</v>
      </c>
      <c r="J94" s="22">
        <v>7056.9</v>
      </c>
      <c r="K94" s="22">
        <v>54098.195399999997</v>
      </c>
      <c r="L94" s="22">
        <v>13.968</v>
      </c>
      <c r="M94" s="21">
        <v>16725890.470000001</v>
      </c>
      <c r="N94" s="21">
        <v>-233627238.13999999</v>
      </c>
      <c r="O94" s="59" t="s">
        <v>38</v>
      </c>
      <c r="P94" s="68">
        <f>IF(F94="Franchisee Rate Adjustment","",VLOOKUP(G94,FINAL!A:D,4,FALSE))</f>
        <v>7.6660000000000004</v>
      </c>
      <c r="Q94" s="68">
        <f>IF(F94="Franchisee Rate Adjustment",SUMIF('Fran Bank Payment'!A:A,G94,'Fran Bank Payment'!G:G),VLOOKUP(G94,FINAL!A:E,5,FALSE))</f>
        <v>54098.195</v>
      </c>
      <c r="R94" s="68">
        <f t="shared" si="2"/>
        <v>0</v>
      </c>
    </row>
    <row r="95" spans="1:18" ht="15" customHeight="1">
      <c r="A95" s="21" t="s">
        <v>194</v>
      </c>
      <c r="B95" s="21">
        <v>13.968</v>
      </c>
      <c r="C95" s="22">
        <v>16725890.470000001</v>
      </c>
      <c r="D95" s="21">
        <v>233627238.13999999</v>
      </c>
      <c r="E95" s="21" t="s">
        <v>100</v>
      </c>
      <c r="F95" s="21" t="s">
        <v>101</v>
      </c>
      <c r="G95" s="21" t="s">
        <v>230</v>
      </c>
      <c r="H95" s="22">
        <v>-11.13</v>
      </c>
      <c r="I95" s="22">
        <v>-10.99</v>
      </c>
      <c r="J95" s="22">
        <v>7056.9</v>
      </c>
      <c r="K95" s="22">
        <v>77555.331000000006</v>
      </c>
      <c r="L95" s="22">
        <v>2.9780000000000002</v>
      </c>
      <c r="M95" s="21">
        <v>78477096.530000001</v>
      </c>
      <c r="N95" s="21">
        <v>-233704793.47</v>
      </c>
      <c r="O95" s="59" t="s">
        <v>38</v>
      </c>
      <c r="P95" s="68">
        <f>IF(F95="Franchisee Rate Adjustment","",VLOOKUP(G95,FINAL!A:D,4,FALSE))</f>
        <v>10.99</v>
      </c>
      <c r="Q95" s="68">
        <f>IF(F95="Franchisee Rate Adjustment",SUMIF('Fran Bank Payment'!A:A,G95,'Fran Bank Payment'!G:G),VLOOKUP(G95,FINAL!A:E,5,FALSE))</f>
        <v>77555.331000000006</v>
      </c>
      <c r="R95" s="68">
        <f t="shared" si="2"/>
        <v>0</v>
      </c>
    </row>
    <row r="96" spans="1:18" ht="15" customHeight="1">
      <c r="A96" s="21" t="s">
        <v>194</v>
      </c>
      <c r="B96" s="21">
        <v>2.9780000000000002</v>
      </c>
      <c r="C96" s="22">
        <v>78477096.530000001</v>
      </c>
      <c r="D96" s="21">
        <v>233704793.47</v>
      </c>
      <c r="E96" s="21" t="s">
        <v>100</v>
      </c>
      <c r="F96" s="21" t="s">
        <v>101</v>
      </c>
      <c r="G96" s="21" t="s">
        <v>231</v>
      </c>
      <c r="H96" s="22">
        <v>-3.07</v>
      </c>
      <c r="I96" s="22">
        <v>-2.9710000000000001</v>
      </c>
      <c r="J96" s="22">
        <v>7056.9</v>
      </c>
      <c r="K96" s="22">
        <v>20966.049900000002</v>
      </c>
      <c r="L96" s="22">
        <v>7.0000000000000001E-3</v>
      </c>
      <c r="M96" s="21">
        <v>33389394217.139999</v>
      </c>
      <c r="N96" s="21">
        <v>-233725759.52000001</v>
      </c>
      <c r="O96" s="59" t="s">
        <v>38</v>
      </c>
      <c r="P96" s="68">
        <f>IF(F96="Franchisee Rate Adjustment","",VLOOKUP(G96,FINAL!A:D,4,FALSE))</f>
        <v>2.9710000000000001</v>
      </c>
      <c r="Q96" s="68">
        <f>IF(F96="Franchisee Rate Adjustment",SUMIF('Fran Bank Payment'!A:A,G96,'Fran Bank Payment'!G:G),VLOOKUP(G96,FINAL!A:E,5,FALSE))</f>
        <v>20966.05</v>
      </c>
      <c r="R96" s="68">
        <f t="shared" si="2"/>
        <v>0</v>
      </c>
    </row>
    <row r="97" spans="1:18" ht="15" customHeight="1">
      <c r="A97" s="21" t="s">
        <v>232</v>
      </c>
      <c r="B97" s="21">
        <v>7.0000000000000001E-3</v>
      </c>
      <c r="C97" s="22">
        <v>33389394217.139999</v>
      </c>
      <c r="D97" s="21">
        <v>233725759.52000001</v>
      </c>
      <c r="E97" s="21" t="s">
        <v>100</v>
      </c>
      <c r="F97" s="21" t="s">
        <v>103</v>
      </c>
      <c r="G97" s="21" t="s">
        <v>233</v>
      </c>
      <c r="H97" s="22">
        <v>-7.0000000000000001E-3</v>
      </c>
      <c r="I97" s="22">
        <v>-7.0000000000000001E-3</v>
      </c>
      <c r="J97" s="22">
        <v>12714.29</v>
      </c>
      <c r="K97" s="22">
        <v>89.000029999999995</v>
      </c>
      <c r="L97" s="22">
        <v>0</v>
      </c>
      <c r="M97" s="21">
        <v>0</v>
      </c>
      <c r="N97" s="21">
        <v>-233725848.52000001</v>
      </c>
      <c r="O97" s="59" t="s">
        <v>38</v>
      </c>
      <c r="P97" s="68" t="str">
        <f>IF(F97="Franchisee Rate Adjustment","",VLOOKUP(G97,FINAL!A:D,4,FALSE))</f>
        <v/>
      </c>
      <c r="Q97" s="68">
        <f>IF(F97="Franchisee Rate Adjustment",SUMIF('Fran Bank Payment'!A:A,G97,'Fran Bank Payment'!G:G),VLOOKUP(G97,FINAL!A:E,5,FALSE))</f>
        <v>0</v>
      </c>
      <c r="R97" s="68">
        <f t="shared" si="2"/>
        <v>89</v>
      </c>
    </row>
    <row r="98" spans="1:18" ht="15" customHeight="1">
      <c r="A98" s="21" t="s">
        <v>232</v>
      </c>
      <c r="B98" s="21">
        <v>0</v>
      </c>
      <c r="C98" s="22">
        <v>0</v>
      </c>
      <c r="D98" s="21">
        <v>233725848.52000001</v>
      </c>
      <c r="E98" s="21" t="s">
        <v>102</v>
      </c>
      <c r="F98" s="21" t="s">
        <v>103</v>
      </c>
      <c r="G98" s="21" t="s">
        <v>234</v>
      </c>
      <c r="H98" s="22">
        <v>15000</v>
      </c>
      <c r="I98" s="22">
        <v>14925</v>
      </c>
      <c r="J98" s="22">
        <v>6879.4</v>
      </c>
      <c r="K98" s="22">
        <v>102675045</v>
      </c>
      <c r="L98" s="22">
        <v>14925</v>
      </c>
      <c r="M98" s="21">
        <v>8780.6299999999992</v>
      </c>
      <c r="N98" s="21">
        <v>-131050848.52</v>
      </c>
      <c r="O98" s="59" t="s">
        <v>38</v>
      </c>
      <c r="P98" s="68" t="str">
        <f>IF(F98="Franchisee Rate Adjustment","",VLOOKUP(G98,FINAL!A:D,4,FALSE))</f>
        <v/>
      </c>
      <c r="Q98" s="68">
        <f>IF(F98="Franchisee Rate Adjustment",SUMIF('Fran Bank Payment'!A:A,G98,'Fran Bank Payment'!G:G),VLOOKUP(G98,FINAL!A:E,5,FALSE))</f>
        <v>102675000</v>
      </c>
      <c r="R98" s="68">
        <f t="shared" si="2"/>
        <v>45</v>
      </c>
    </row>
    <row r="99" spans="1:18" ht="15" customHeight="1">
      <c r="A99" s="21" t="s">
        <v>232</v>
      </c>
      <c r="B99" s="21">
        <v>14925</v>
      </c>
      <c r="C99" s="22">
        <v>8780.6299999999992</v>
      </c>
      <c r="D99" s="21">
        <v>131050848.52</v>
      </c>
      <c r="E99" s="21" t="s">
        <v>100</v>
      </c>
      <c r="F99" s="21" t="s">
        <v>101</v>
      </c>
      <c r="G99" s="21" t="s">
        <v>235</v>
      </c>
      <c r="H99" s="22">
        <v>-393.28100000000001</v>
      </c>
      <c r="I99" s="22">
        <v>-369.57900000000001</v>
      </c>
      <c r="J99" s="22">
        <v>6879.4</v>
      </c>
      <c r="K99" s="22">
        <v>2542481.7725999998</v>
      </c>
      <c r="L99" s="22">
        <v>14555.421</v>
      </c>
      <c r="M99" s="21">
        <v>9178.25</v>
      </c>
      <c r="N99" s="21">
        <v>-133593330.29000001</v>
      </c>
      <c r="O99" s="59" t="s">
        <v>38</v>
      </c>
      <c r="P99" s="68">
        <f>IF(F99="Franchisee Rate Adjustment","",VLOOKUP(G99,FINAL!A:D,4,FALSE))</f>
        <v>369.57900000000001</v>
      </c>
      <c r="Q99" s="68">
        <f>IF(F99="Franchisee Rate Adjustment",SUMIF('Fran Bank Payment'!A:A,G99,'Fran Bank Payment'!G:G),VLOOKUP(G99,FINAL!A:E,5,FALSE))</f>
        <v>2542481.773</v>
      </c>
      <c r="R99" s="68">
        <f t="shared" si="2"/>
        <v>0</v>
      </c>
    </row>
    <row r="100" spans="1:18" ht="15" customHeight="1">
      <c r="A100" s="21" t="s">
        <v>232</v>
      </c>
      <c r="B100" s="21">
        <v>14555.421</v>
      </c>
      <c r="C100" s="22">
        <v>9178.25</v>
      </c>
      <c r="D100" s="21">
        <v>133593330.29000001</v>
      </c>
      <c r="E100" s="21" t="s">
        <v>100</v>
      </c>
      <c r="F100" s="21" t="s">
        <v>101</v>
      </c>
      <c r="G100" s="21" t="s">
        <v>236</v>
      </c>
      <c r="H100" s="22">
        <v>-818.10500000000002</v>
      </c>
      <c r="I100" s="22">
        <v>-770.22</v>
      </c>
      <c r="J100" s="22">
        <v>6879.4</v>
      </c>
      <c r="K100" s="22">
        <v>5298651.4680000003</v>
      </c>
      <c r="L100" s="22">
        <v>13785.200999999999</v>
      </c>
      <c r="M100" s="21">
        <v>10075.44</v>
      </c>
      <c r="N100" s="21">
        <v>-138891981.77000001</v>
      </c>
      <c r="O100" s="59" t="s">
        <v>38</v>
      </c>
      <c r="P100" s="68">
        <f>IF(F100="Franchisee Rate Adjustment","",VLOOKUP(G100,FINAL!A:D,4,FALSE))</f>
        <v>770.22</v>
      </c>
      <c r="Q100" s="68">
        <f>IF(F100="Franchisee Rate Adjustment",SUMIF('Fran Bank Payment'!A:A,G100,'Fran Bank Payment'!G:G),VLOOKUP(G100,FINAL!A:E,5,FALSE))</f>
        <v>5298651.4680000003</v>
      </c>
      <c r="R100" s="68">
        <f t="shared" si="2"/>
        <v>0</v>
      </c>
    </row>
    <row r="101" spans="1:18" ht="15" customHeight="1">
      <c r="A101" s="21" t="s">
        <v>232</v>
      </c>
      <c r="B101" s="21">
        <v>13785.200999999999</v>
      </c>
      <c r="C101" s="22">
        <v>10075.44</v>
      </c>
      <c r="D101" s="21">
        <v>138891981.77000001</v>
      </c>
      <c r="E101" s="21" t="s">
        <v>100</v>
      </c>
      <c r="F101" s="21" t="s">
        <v>101</v>
      </c>
      <c r="G101" s="21" t="s">
        <v>237</v>
      </c>
      <c r="H101" s="22">
        <v>-514.23</v>
      </c>
      <c r="I101" s="22">
        <v>-483.32400000000001</v>
      </c>
      <c r="J101" s="22">
        <v>6879.4</v>
      </c>
      <c r="K101" s="22">
        <v>3324979.1255999999</v>
      </c>
      <c r="L101" s="22">
        <v>13301.877</v>
      </c>
      <c r="M101" s="21">
        <v>10691.5</v>
      </c>
      <c r="N101" s="21">
        <v>-142216960.88999999</v>
      </c>
      <c r="O101" s="59" t="s">
        <v>38</v>
      </c>
      <c r="P101" s="68">
        <f>IF(F101="Franchisee Rate Adjustment","",VLOOKUP(G101,FINAL!A:D,4,FALSE))</f>
        <v>483.32400000000001</v>
      </c>
      <c r="Q101" s="68">
        <f>IF(F101="Franchisee Rate Adjustment",SUMIF('Fran Bank Payment'!A:A,G101,'Fran Bank Payment'!G:G),VLOOKUP(G101,FINAL!A:E,5,FALSE))</f>
        <v>3324979.1260000002</v>
      </c>
      <c r="R101" s="68">
        <f t="shared" si="2"/>
        <v>0</v>
      </c>
    </row>
    <row r="102" spans="1:18" ht="15" customHeight="1">
      <c r="A102" s="21" t="s">
        <v>232</v>
      </c>
      <c r="B102" s="21">
        <v>13301.877</v>
      </c>
      <c r="C102" s="22">
        <v>10691.5</v>
      </c>
      <c r="D102" s="21">
        <v>142216960.88999999</v>
      </c>
      <c r="E102" s="21" t="s">
        <v>100</v>
      </c>
      <c r="F102" s="21" t="s">
        <v>101</v>
      </c>
      <c r="G102" s="21" t="s">
        <v>238</v>
      </c>
      <c r="H102" s="22">
        <v>-189.44</v>
      </c>
      <c r="I102" s="22">
        <v>-174.37899999999999</v>
      </c>
      <c r="J102" s="22">
        <v>6879.4</v>
      </c>
      <c r="K102" s="22">
        <v>1199622.8925999999</v>
      </c>
      <c r="L102" s="22">
        <v>13127.498</v>
      </c>
      <c r="M102" s="21">
        <v>10924.9</v>
      </c>
      <c r="N102" s="21">
        <v>-143416583.78999999</v>
      </c>
      <c r="O102" s="59" t="s">
        <v>38</v>
      </c>
      <c r="P102" s="68">
        <f>IF(F102="Franchisee Rate Adjustment","",VLOOKUP(G102,FINAL!A:D,4,FALSE))</f>
        <v>174.37899999999999</v>
      </c>
      <c r="Q102" s="68">
        <f>IF(F102="Franchisee Rate Adjustment",SUMIF('Fran Bank Payment'!A:A,G102,'Fran Bank Payment'!G:G),VLOOKUP(G102,FINAL!A:E,5,FALSE))</f>
        <v>1199622.8929999999</v>
      </c>
      <c r="R102" s="68">
        <f t="shared" si="2"/>
        <v>0</v>
      </c>
    </row>
    <row r="103" spans="1:18" ht="15" customHeight="1">
      <c r="A103" s="21" t="s">
        <v>232</v>
      </c>
      <c r="B103" s="21">
        <v>13127.498</v>
      </c>
      <c r="C103" s="22">
        <v>10924.9</v>
      </c>
      <c r="D103" s="21">
        <v>143416583.78999999</v>
      </c>
      <c r="E103" s="21" t="s">
        <v>100</v>
      </c>
      <c r="F103" s="21" t="s">
        <v>101</v>
      </c>
      <c r="G103" s="21" t="s">
        <v>239</v>
      </c>
      <c r="H103" s="22">
        <v>-1089.229</v>
      </c>
      <c r="I103" s="22">
        <v>-1019.163</v>
      </c>
      <c r="J103" s="22">
        <v>6879.4</v>
      </c>
      <c r="K103" s="22">
        <v>7011229.9422000004</v>
      </c>
      <c r="L103" s="22">
        <v>12108.334999999999</v>
      </c>
      <c r="M103" s="21">
        <v>12423.49</v>
      </c>
      <c r="N103" s="21">
        <v>-150427813.72999999</v>
      </c>
      <c r="O103" s="59" t="s">
        <v>38</v>
      </c>
      <c r="P103" s="68">
        <f>IF(F103="Franchisee Rate Adjustment","",VLOOKUP(G103,FINAL!A:D,4,FALSE))</f>
        <v>1019.163</v>
      </c>
      <c r="Q103" s="68">
        <f>IF(F103="Franchisee Rate Adjustment",SUMIF('Fran Bank Payment'!A:A,G103,'Fran Bank Payment'!G:G),VLOOKUP(G103,FINAL!A:E,5,FALSE))</f>
        <v>7011229.9419999998</v>
      </c>
      <c r="R103" s="68">
        <f t="shared" si="2"/>
        <v>0</v>
      </c>
    </row>
    <row r="104" spans="1:18" ht="15" customHeight="1">
      <c r="A104" s="21" t="s">
        <v>232</v>
      </c>
      <c r="B104" s="21">
        <v>12108.334999999999</v>
      </c>
      <c r="C104" s="22">
        <v>12423.49</v>
      </c>
      <c r="D104" s="21">
        <v>150427813.72999999</v>
      </c>
      <c r="E104" s="21" t="s">
        <v>100</v>
      </c>
      <c r="F104" s="21" t="s">
        <v>101</v>
      </c>
      <c r="G104" s="21" t="s">
        <v>240</v>
      </c>
      <c r="H104" s="22">
        <v>-243.34</v>
      </c>
      <c r="I104" s="22">
        <v>-228.31100000000001</v>
      </c>
      <c r="J104" s="22">
        <v>6879.4</v>
      </c>
      <c r="K104" s="22">
        <v>1570642.6934</v>
      </c>
      <c r="L104" s="22">
        <v>11880.023999999999</v>
      </c>
      <c r="M104" s="21">
        <v>12794.46</v>
      </c>
      <c r="N104" s="21">
        <v>-151998456.43000001</v>
      </c>
      <c r="O104" s="59" t="s">
        <v>38</v>
      </c>
      <c r="P104" s="68">
        <f>IF(F104="Franchisee Rate Adjustment","",VLOOKUP(G104,FINAL!A:D,4,FALSE))</f>
        <v>228.31100000000001</v>
      </c>
      <c r="Q104" s="68">
        <f>IF(F104="Franchisee Rate Adjustment",SUMIF('Fran Bank Payment'!A:A,G104,'Fran Bank Payment'!G:G),VLOOKUP(G104,FINAL!A:E,5,FALSE))</f>
        <v>1570642.693</v>
      </c>
      <c r="R104" s="68">
        <f t="shared" si="2"/>
        <v>0</v>
      </c>
    </row>
    <row r="105" spans="1:18" ht="15" customHeight="1">
      <c r="A105" s="21" t="s">
        <v>232</v>
      </c>
      <c r="B105" s="21">
        <v>11880.023999999999</v>
      </c>
      <c r="C105" s="22">
        <v>12794.46</v>
      </c>
      <c r="D105" s="21">
        <v>151998456.43000001</v>
      </c>
      <c r="E105" s="21" t="s">
        <v>100</v>
      </c>
      <c r="F105" s="21" t="s">
        <v>101</v>
      </c>
      <c r="G105" s="21" t="s">
        <v>241</v>
      </c>
      <c r="H105" s="22">
        <v>-70.040000000000006</v>
      </c>
      <c r="I105" s="22">
        <v>-69.69</v>
      </c>
      <c r="J105" s="22">
        <v>6879.4</v>
      </c>
      <c r="K105" s="22">
        <v>479425.386</v>
      </c>
      <c r="L105" s="22">
        <v>11810.334000000001</v>
      </c>
      <c r="M105" s="21">
        <v>12910.55</v>
      </c>
      <c r="N105" s="21">
        <v>-152477881.81999999</v>
      </c>
      <c r="O105" s="59" t="s">
        <v>38</v>
      </c>
      <c r="P105" s="68">
        <f>IF(F105="Franchisee Rate Adjustment","",VLOOKUP(G105,FINAL!A:D,4,FALSE))</f>
        <v>69.69</v>
      </c>
      <c r="Q105" s="68">
        <f>IF(F105="Franchisee Rate Adjustment",SUMIF('Fran Bank Payment'!A:A,G105,'Fran Bank Payment'!G:G),VLOOKUP(G105,FINAL!A:E,5,FALSE))</f>
        <v>479425.386</v>
      </c>
      <c r="R105" s="68">
        <f t="shared" si="2"/>
        <v>0</v>
      </c>
    </row>
    <row r="106" spans="1:18" ht="15" customHeight="1">
      <c r="A106" s="21" t="s">
        <v>232</v>
      </c>
      <c r="B106" s="21">
        <v>11810.334000000001</v>
      </c>
      <c r="C106" s="22">
        <v>12910.55</v>
      </c>
      <c r="D106" s="21">
        <v>152477881.81999999</v>
      </c>
      <c r="E106" s="21" t="s">
        <v>100</v>
      </c>
      <c r="F106" s="21" t="s">
        <v>101</v>
      </c>
      <c r="G106" s="21" t="s">
        <v>242</v>
      </c>
      <c r="H106" s="22">
        <v>-126.279</v>
      </c>
      <c r="I106" s="22">
        <v>-120.843</v>
      </c>
      <c r="J106" s="22">
        <v>6879.4</v>
      </c>
      <c r="K106" s="22">
        <v>831327.33420000004</v>
      </c>
      <c r="L106" s="22">
        <v>11689.491</v>
      </c>
      <c r="M106" s="21">
        <v>13115.13</v>
      </c>
      <c r="N106" s="21">
        <v>-153309209.16</v>
      </c>
      <c r="O106" s="59" t="s">
        <v>38</v>
      </c>
      <c r="P106" s="68">
        <f>IF(F106="Franchisee Rate Adjustment","",VLOOKUP(G106,FINAL!A:D,4,FALSE))</f>
        <v>120.843</v>
      </c>
      <c r="Q106" s="68">
        <f>IF(F106="Franchisee Rate Adjustment",SUMIF('Fran Bank Payment'!A:A,G106,'Fran Bank Payment'!G:G),VLOOKUP(G106,FINAL!A:E,5,FALSE))</f>
        <v>831327.33400000003</v>
      </c>
      <c r="R106" s="68">
        <f t="shared" si="2"/>
        <v>0</v>
      </c>
    </row>
    <row r="107" spans="1:18" ht="15" customHeight="1">
      <c r="A107" s="21" t="s">
        <v>232</v>
      </c>
      <c r="B107" s="21">
        <v>11689.491</v>
      </c>
      <c r="C107" s="22">
        <v>13115.13</v>
      </c>
      <c r="D107" s="21">
        <v>153309209.16</v>
      </c>
      <c r="E107" s="21" t="s">
        <v>100</v>
      </c>
      <c r="F107" s="21" t="s">
        <v>101</v>
      </c>
      <c r="G107" s="21" t="s">
        <v>243</v>
      </c>
      <c r="H107" s="22">
        <v>-1636.87</v>
      </c>
      <c r="I107" s="22">
        <v>-1513.819</v>
      </c>
      <c r="J107" s="22">
        <v>6879.4</v>
      </c>
      <c r="K107" s="22">
        <v>10414166.4286</v>
      </c>
      <c r="L107" s="22">
        <v>10175.672</v>
      </c>
      <c r="M107" s="21">
        <v>16089.69</v>
      </c>
      <c r="N107" s="21">
        <v>-163723375.58000001</v>
      </c>
      <c r="O107" s="59" t="s">
        <v>38</v>
      </c>
      <c r="P107" s="68">
        <f>IF(F107="Franchisee Rate Adjustment","",VLOOKUP(G107,FINAL!A:D,4,FALSE))</f>
        <v>1513.819</v>
      </c>
      <c r="Q107" s="68">
        <f>IF(F107="Franchisee Rate Adjustment",SUMIF('Fran Bank Payment'!A:A,G107,'Fran Bank Payment'!G:G),VLOOKUP(G107,FINAL!A:E,5,FALSE))</f>
        <v>10414166.429</v>
      </c>
      <c r="R107" s="68">
        <f t="shared" si="2"/>
        <v>0</v>
      </c>
    </row>
    <row r="108" spans="1:18" ht="15" customHeight="1">
      <c r="A108" s="21" t="s">
        <v>232</v>
      </c>
      <c r="B108" s="21">
        <v>10175.672</v>
      </c>
      <c r="C108" s="22">
        <v>16089.69</v>
      </c>
      <c r="D108" s="21">
        <v>163723375.58000001</v>
      </c>
      <c r="E108" s="21" t="s">
        <v>100</v>
      </c>
      <c r="F108" s="21" t="s">
        <v>101</v>
      </c>
      <c r="G108" s="21" t="s">
        <v>244</v>
      </c>
      <c r="H108" s="22">
        <v>-55.02</v>
      </c>
      <c r="I108" s="22">
        <v>-50.618000000000002</v>
      </c>
      <c r="J108" s="22">
        <v>6879.4</v>
      </c>
      <c r="K108" s="22">
        <v>348221.46919999999</v>
      </c>
      <c r="L108" s="22">
        <v>10125.054</v>
      </c>
      <c r="M108" s="21">
        <v>16204.52</v>
      </c>
      <c r="N108" s="21">
        <v>-164071597.05000001</v>
      </c>
      <c r="O108" s="59" t="s">
        <v>38</v>
      </c>
      <c r="P108" s="68">
        <f>IF(F108="Franchisee Rate Adjustment","",VLOOKUP(G108,FINAL!A:D,4,FALSE))</f>
        <v>50.618000000000002</v>
      </c>
      <c r="Q108" s="68">
        <f>IF(F108="Franchisee Rate Adjustment",SUMIF('Fran Bank Payment'!A:A,G108,'Fran Bank Payment'!G:G),VLOOKUP(G108,FINAL!A:E,5,FALSE))</f>
        <v>348221.46899999998</v>
      </c>
      <c r="R108" s="68">
        <f t="shared" si="2"/>
        <v>0</v>
      </c>
    </row>
    <row r="109" spans="1:18" ht="15" customHeight="1">
      <c r="A109" s="21" t="s">
        <v>232</v>
      </c>
      <c r="B109" s="21">
        <v>10125.054</v>
      </c>
      <c r="C109" s="22">
        <v>16204.52</v>
      </c>
      <c r="D109" s="21">
        <v>164071597.05000001</v>
      </c>
      <c r="E109" s="21" t="s">
        <v>100</v>
      </c>
      <c r="F109" s="21" t="s">
        <v>101</v>
      </c>
      <c r="G109" s="21" t="s">
        <v>245</v>
      </c>
      <c r="H109" s="22">
        <v>-1027.886</v>
      </c>
      <c r="I109" s="22">
        <v>-960.08799999999997</v>
      </c>
      <c r="J109" s="22">
        <v>6879.4</v>
      </c>
      <c r="K109" s="22">
        <v>6604829.3871999998</v>
      </c>
      <c r="L109" s="22">
        <v>9164.9660000000003</v>
      </c>
      <c r="M109" s="21">
        <v>18622.7</v>
      </c>
      <c r="N109" s="21">
        <v>-170676426.43000001</v>
      </c>
      <c r="O109" s="59" t="s">
        <v>38</v>
      </c>
      <c r="P109" s="68">
        <f>IF(F109="Franchisee Rate Adjustment","",VLOOKUP(G109,FINAL!A:D,4,FALSE))</f>
        <v>960.08799999999997</v>
      </c>
      <c r="Q109" s="68">
        <f>IF(F109="Franchisee Rate Adjustment",SUMIF('Fran Bank Payment'!A:A,G109,'Fran Bank Payment'!G:G),VLOOKUP(G109,FINAL!A:E,5,FALSE))</f>
        <v>6604829.3870000001</v>
      </c>
      <c r="R109" s="68">
        <f t="shared" si="2"/>
        <v>0</v>
      </c>
    </row>
    <row r="110" spans="1:18" ht="15" customHeight="1">
      <c r="A110" s="21" t="s">
        <v>232</v>
      </c>
      <c r="B110" s="21">
        <v>9164.9660000000003</v>
      </c>
      <c r="C110" s="22">
        <v>18622.7</v>
      </c>
      <c r="D110" s="21">
        <v>170676426.43000001</v>
      </c>
      <c r="E110" s="21" t="s">
        <v>100</v>
      </c>
      <c r="F110" s="21" t="s">
        <v>101</v>
      </c>
      <c r="G110" s="21" t="s">
        <v>246</v>
      </c>
      <c r="H110" s="22">
        <v>-396.24900000000002</v>
      </c>
      <c r="I110" s="22">
        <v>-376.72300000000001</v>
      </c>
      <c r="J110" s="22">
        <v>6879.4</v>
      </c>
      <c r="K110" s="22">
        <v>2591628.2061999999</v>
      </c>
      <c r="L110" s="22">
        <v>8788.2430000000004</v>
      </c>
      <c r="M110" s="21">
        <v>19715.89</v>
      </c>
      <c r="N110" s="21">
        <v>-173268054.63999999</v>
      </c>
      <c r="O110" s="59" t="s">
        <v>38</v>
      </c>
      <c r="P110" s="68">
        <f>IF(F110="Franchisee Rate Adjustment","",VLOOKUP(G110,FINAL!A:D,4,FALSE))</f>
        <v>376.72300000000001</v>
      </c>
      <c r="Q110" s="68">
        <f>IF(F110="Franchisee Rate Adjustment",SUMIF('Fran Bank Payment'!A:A,G110,'Fran Bank Payment'!G:G),VLOOKUP(G110,FINAL!A:E,5,FALSE))</f>
        <v>2591628.2059999998</v>
      </c>
      <c r="R110" s="68">
        <f t="shared" si="2"/>
        <v>0</v>
      </c>
    </row>
    <row r="111" spans="1:18" ht="15" customHeight="1">
      <c r="A111" s="21" t="s">
        <v>247</v>
      </c>
      <c r="B111" s="21">
        <v>8788.2430000000004</v>
      </c>
      <c r="C111" s="22">
        <v>19715.89</v>
      </c>
      <c r="D111" s="21">
        <v>173268054.63999999</v>
      </c>
      <c r="E111" s="21" t="s">
        <v>102</v>
      </c>
      <c r="F111" s="21" t="s">
        <v>104</v>
      </c>
      <c r="G111" s="21" t="s">
        <v>248</v>
      </c>
      <c r="H111" s="22">
        <v>117.48</v>
      </c>
      <c r="I111" s="22">
        <v>108.904</v>
      </c>
      <c r="J111" s="22">
        <v>6870</v>
      </c>
      <c r="K111" s="22">
        <v>748170.48</v>
      </c>
      <c r="L111" s="22">
        <v>8897.1470000000008</v>
      </c>
      <c r="M111" s="21">
        <v>19390.47</v>
      </c>
      <c r="N111" s="21">
        <v>-172519884.16</v>
      </c>
      <c r="O111" s="59" t="s">
        <v>38</v>
      </c>
      <c r="P111" s="68">
        <f>IF(F111="Franchisee Rate Adjustment","",VLOOKUP(G111,FINAL!A:D,4,FALSE))</f>
        <v>108.904</v>
      </c>
      <c r="Q111" s="68">
        <f>IF(F111="Franchisee Rate Adjustment",SUMIF('Fran Bank Payment'!A:A,G111,'Fran Bank Payment'!G:G),VLOOKUP(G111,FINAL!A:E,5,FALSE))</f>
        <v>748170.48</v>
      </c>
      <c r="R111" s="68">
        <f t="shared" si="2"/>
        <v>0</v>
      </c>
    </row>
    <row r="112" spans="1:18" ht="15" customHeight="1">
      <c r="A112" s="21" t="s">
        <v>247</v>
      </c>
      <c r="B112" s="21">
        <v>8897.1470000000008</v>
      </c>
      <c r="C112" s="22">
        <v>19390.47</v>
      </c>
      <c r="D112" s="21">
        <v>172519884.16</v>
      </c>
      <c r="E112" s="21" t="s">
        <v>102</v>
      </c>
      <c r="F112" s="21" t="s">
        <v>104</v>
      </c>
      <c r="G112" s="21" t="s">
        <v>249</v>
      </c>
      <c r="H112" s="22">
        <v>6.21</v>
      </c>
      <c r="I112" s="22">
        <v>5.7130000000000001</v>
      </c>
      <c r="J112" s="22">
        <v>6870</v>
      </c>
      <c r="K112" s="22">
        <v>39248.31</v>
      </c>
      <c r="L112" s="22">
        <v>8902.86</v>
      </c>
      <c r="M112" s="21">
        <v>19373.62</v>
      </c>
      <c r="N112" s="21">
        <v>-172480635.84999999</v>
      </c>
      <c r="O112" s="59" t="s">
        <v>38</v>
      </c>
      <c r="P112" s="68">
        <f>IF(F112="Franchisee Rate Adjustment","",VLOOKUP(G112,FINAL!A:D,4,FALSE))</f>
        <v>5.7130000000000001</v>
      </c>
      <c r="Q112" s="68">
        <f>IF(F112="Franchisee Rate Adjustment",SUMIF('Fran Bank Payment'!A:A,G112,'Fran Bank Payment'!G:G),VLOOKUP(G112,FINAL!A:E,5,FALSE))</f>
        <v>39248.31</v>
      </c>
      <c r="R112" s="68">
        <f t="shared" si="2"/>
        <v>0</v>
      </c>
    </row>
    <row r="113" spans="1:19" ht="15" customHeight="1">
      <c r="A113" s="21" t="s">
        <v>247</v>
      </c>
      <c r="B113" s="21">
        <v>8902.86</v>
      </c>
      <c r="C113" s="22">
        <v>19373.62</v>
      </c>
      <c r="D113" s="21">
        <v>172480635.84999999</v>
      </c>
      <c r="E113" s="21" t="s">
        <v>102</v>
      </c>
      <c r="F113" s="21" t="s">
        <v>104</v>
      </c>
      <c r="G113" s="21" t="s">
        <v>250</v>
      </c>
      <c r="H113" s="22">
        <v>150.17599999999999</v>
      </c>
      <c r="I113" s="22">
        <v>102.352</v>
      </c>
      <c r="J113" s="22">
        <v>6870</v>
      </c>
      <c r="K113" s="22">
        <v>703158.24</v>
      </c>
      <c r="L113" s="22">
        <v>9005.2119999999995</v>
      </c>
      <c r="M113" s="21">
        <v>19075.34</v>
      </c>
      <c r="N113" s="21">
        <v>-171777477.61000001</v>
      </c>
      <c r="O113" s="59" t="s">
        <v>38</v>
      </c>
      <c r="P113" s="68">
        <f>IF(F113="Franchisee Rate Adjustment","",VLOOKUP(G113,FINAL!A:D,4,FALSE))</f>
        <v>102.352</v>
      </c>
      <c r="Q113" s="68">
        <f>IF(F113="Franchisee Rate Adjustment",SUMIF('Fran Bank Payment'!A:A,G113,'Fran Bank Payment'!G:G),VLOOKUP(G113,FINAL!A:E,5,FALSE))</f>
        <v>703158.24</v>
      </c>
      <c r="R113" s="68">
        <f t="shared" si="2"/>
        <v>0</v>
      </c>
    </row>
    <row r="114" spans="1:19" ht="15" customHeight="1">
      <c r="A114" s="21" t="s">
        <v>247</v>
      </c>
      <c r="B114" s="21">
        <v>9005.2119999999995</v>
      </c>
      <c r="C114" s="22">
        <v>19075.34</v>
      </c>
      <c r="D114" s="21">
        <v>171777477.61000001</v>
      </c>
      <c r="E114" s="21" t="s">
        <v>102</v>
      </c>
      <c r="F114" s="21" t="s">
        <v>104</v>
      </c>
      <c r="G114" s="21" t="s">
        <v>251</v>
      </c>
      <c r="H114" s="22">
        <v>183.92</v>
      </c>
      <c r="I114" s="22">
        <v>169.208</v>
      </c>
      <c r="J114" s="22">
        <v>6870</v>
      </c>
      <c r="K114" s="22">
        <v>1162458.96</v>
      </c>
      <c r="L114" s="22">
        <v>9174.42</v>
      </c>
      <c r="M114" s="21">
        <v>18596.82</v>
      </c>
      <c r="N114" s="21">
        <v>-170615018.65000001</v>
      </c>
      <c r="O114" s="59" t="s">
        <v>38</v>
      </c>
      <c r="P114" s="68">
        <f>IF(F114="Franchisee Rate Adjustment","",VLOOKUP(G114,FINAL!A:D,4,FALSE))</f>
        <v>169.208</v>
      </c>
      <c r="Q114" s="68">
        <f>IF(F114="Franchisee Rate Adjustment",SUMIF('Fran Bank Payment'!A:A,G114,'Fran Bank Payment'!G:G),VLOOKUP(G114,FINAL!A:E,5,FALSE))</f>
        <v>1162458.96</v>
      </c>
      <c r="R114" s="68">
        <f t="shared" si="2"/>
        <v>0</v>
      </c>
    </row>
    <row r="115" spans="1:19" ht="15" customHeight="1">
      <c r="A115" s="21" t="s">
        <v>247</v>
      </c>
      <c r="B115" s="21">
        <v>9174.42</v>
      </c>
      <c r="C115" s="22">
        <v>18596.82</v>
      </c>
      <c r="D115" s="21">
        <v>170615018.65000001</v>
      </c>
      <c r="E115" s="21" t="s">
        <v>102</v>
      </c>
      <c r="F115" s="21" t="s">
        <v>104</v>
      </c>
      <c r="G115" s="21" t="s">
        <v>252</v>
      </c>
      <c r="H115" s="22">
        <v>123.65</v>
      </c>
      <c r="I115" s="22">
        <v>113.758</v>
      </c>
      <c r="J115" s="22">
        <v>6870</v>
      </c>
      <c r="K115" s="22">
        <v>781517.46</v>
      </c>
      <c r="L115" s="22">
        <v>9288.1779999999999</v>
      </c>
      <c r="M115" s="21">
        <v>18284.91</v>
      </c>
      <c r="N115" s="21">
        <v>-169833501.19</v>
      </c>
      <c r="O115" s="59" t="s">
        <v>38</v>
      </c>
      <c r="P115" s="68">
        <f>IF(F115="Franchisee Rate Adjustment","",VLOOKUP(G115,FINAL!A:D,4,FALSE))</f>
        <v>113.758</v>
      </c>
      <c r="Q115" s="68">
        <f>IF(F115="Franchisee Rate Adjustment",SUMIF('Fran Bank Payment'!A:A,G115,'Fran Bank Payment'!G:G),VLOOKUP(G115,FINAL!A:E,5,FALSE))</f>
        <v>781517.46</v>
      </c>
      <c r="R115" s="68">
        <f t="shared" si="2"/>
        <v>0</v>
      </c>
    </row>
    <row r="116" spans="1:19" ht="15" customHeight="1">
      <c r="A116" s="21" t="s">
        <v>247</v>
      </c>
      <c r="B116" s="21">
        <v>9288.1779999999999</v>
      </c>
      <c r="C116" s="22">
        <v>18284.91</v>
      </c>
      <c r="D116" s="21">
        <v>169833501.19</v>
      </c>
      <c r="E116" s="21" t="s">
        <v>102</v>
      </c>
      <c r="F116" s="21" t="s">
        <v>104</v>
      </c>
      <c r="G116" s="21" t="s">
        <v>253</v>
      </c>
      <c r="H116" s="22">
        <v>52.24</v>
      </c>
      <c r="I116" s="22">
        <v>48.061</v>
      </c>
      <c r="J116" s="22">
        <v>6870</v>
      </c>
      <c r="K116" s="22">
        <v>330179.07</v>
      </c>
      <c r="L116" s="22">
        <v>9336.2389999999996</v>
      </c>
      <c r="M116" s="21">
        <v>18155.419999999998</v>
      </c>
      <c r="N116" s="21">
        <v>-169503322.12</v>
      </c>
      <c r="O116" s="59" t="s">
        <v>38</v>
      </c>
      <c r="P116" s="68">
        <f>IF(F116="Franchisee Rate Adjustment","",VLOOKUP(G116,FINAL!A:D,4,FALSE))</f>
        <v>48.061</v>
      </c>
      <c r="Q116" s="68">
        <f>IF(F116="Franchisee Rate Adjustment",SUMIF('Fran Bank Payment'!A:A,G116,'Fran Bank Payment'!G:G),VLOOKUP(G116,FINAL!A:E,5,FALSE))</f>
        <v>330179.07</v>
      </c>
      <c r="R116" s="68">
        <f t="shared" si="2"/>
        <v>0</v>
      </c>
    </row>
    <row r="117" spans="1:19" ht="15" customHeight="1">
      <c r="A117" s="21" t="s">
        <v>247</v>
      </c>
      <c r="B117" s="21">
        <v>9336.2389999999996</v>
      </c>
      <c r="C117" s="22">
        <v>18155.419999999998</v>
      </c>
      <c r="D117" s="21">
        <v>169503322.12</v>
      </c>
      <c r="E117" s="21" t="s">
        <v>102</v>
      </c>
      <c r="F117" s="21" t="s">
        <v>104</v>
      </c>
      <c r="G117" s="21" t="s">
        <v>254</v>
      </c>
      <c r="H117" s="22">
        <v>31.25</v>
      </c>
      <c r="I117" s="22">
        <v>28.75</v>
      </c>
      <c r="J117" s="22">
        <v>6870</v>
      </c>
      <c r="K117" s="22">
        <v>197512.5</v>
      </c>
      <c r="L117" s="22">
        <v>9364.9889999999996</v>
      </c>
      <c r="M117" s="21">
        <v>18078.59</v>
      </c>
      <c r="N117" s="21">
        <v>-169305809.62</v>
      </c>
      <c r="O117" s="59" t="s">
        <v>38</v>
      </c>
      <c r="P117" s="68">
        <f>IF(F117="Franchisee Rate Adjustment","",VLOOKUP(G117,FINAL!A:D,4,FALSE))</f>
        <v>28.75</v>
      </c>
      <c r="Q117" s="68">
        <f>IF(F117="Franchisee Rate Adjustment",SUMIF('Fran Bank Payment'!A:A,G117,'Fran Bank Payment'!G:G),VLOOKUP(G117,FINAL!A:E,5,FALSE))</f>
        <v>197512.5</v>
      </c>
      <c r="R117" s="68">
        <f t="shared" si="2"/>
        <v>0</v>
      </c>
    </row>
    <row r="118" spans="1:19" ht="15" customHeight="1">
      <c r="A118" s="21" t="s">
        <v>247</v>
      </c>
      <c r="B118" s="21">
        <v>9364.9889999999996</v>
      </c>
      <c r="C118" s="22">
        <v>18078.59</v>
      </c>
      <c r="D118" s="21">
        <v>169305809.62</v>
      </c>
      <c r="E118" s="21" t="s">
        <v>102</v>
      </c>
      <c r="F118" s="21" t="s">
        <v>104</v>
      </c>
      <c r="G118" s="21" t="s">
        <v>255</v>
      </c>
      <c r="H118" s="22">
        <v>35.340000000000003</v>
      </c>
      <c r="I118" s="22">
        <v>32.512999999999998</v>
      </c>
      <c r="J118" s="22">
        <v>6870</v>
      </c>
      <c r="K118" s="22">
        <v>223364.31</v>
      </c>
      <c r="L118" s="22">
        <v>9397.5020000000004</v>
      </c>
      <c r="M118" s="21">
        <v>17992.28</v>
      </c>
      <c r="N118" s="21">
        <v>-169082445.31</v>
      </c>
      <c r="O118" s="59" t="s">
        <v>38</v>
      </c>
      <c r="P118" s="68">
        <f>IF(F118="Franchisee Rate Adjustment","",VLOOKUP(G118,FINAL!A:D,4,FALSE))</f>
        <v>32.512999999999998</v>
      </c>
      <c r="Q118" s="68">
        <f>IF(F118="Franchisee Rate Adjustment",SUMIF('Fran Bank Payment'!A:A,G118,'Fran Bank Payment'!G:G),VLOOKUP(G118,FINAL!A:E,5,FALSE))</f>
        <v>223364.31</v>
      </c>
      <c r="R118" s="68">
        <f t="shared" si="2"/>
        <v>0</v>
      </c>
    </row>
    <row r="119" spans="1:19" ht="15" customHeight="1">
      <c r="A119" s="21" t="s">
        <v>247</v>
      </c>
      <c r="B119" s="21">
        <v>9397.5020000000004</v>
      </c>
      <c r="C119" s="22">
        <v>17992.28</v>
      </c>
      <c r="D119" s="21">
        <v>169082445.31</v>
      </c>
      <c r="E119" s="21" t="s">
        <v>102</v>
      </c>
      <c r="F119" s="21" t="s">
        <v>104</v>
      </c>
      <c r="G119" s="21" t="s">
        <v>256</v>
      </c>
      <c r="H119" s="22">
        <v>349.96600000000001</v>
      </c>
      <c r="I119" s="22">
        <v>233.495</v>
      </c>
      <c r="J119" s="22">
        <v>6870</v>
      </c>
      <c r="K119" s="22">
        <v>1604110.65</v>
      </c>
      <c r="L119" s="22">
        <v>9630.9969999999994</v>
      </c>
      <c r="M119" s="21">
        <v>17389.509999999998</v>
      </c>
      <c r="N119" s="21">
        <v>-167478334.66</v>
      </c>
      <c r="O119" s="59" t="s">
        <v>38</v>
      </c>
      <c r="P119" s="68">
        <f>IF(F119="Franchisee Rate Adjustment","",VLOOKUP(G119,FINAL!A:D,4,FALSE))</f>
        <v>233.49600000000001</v>
      </c>
      <c r="Q119" s="68">
        <f>IF(F119="Franchisee Rate Adjustment",SUMIF('Fran Bank Payment'!A:A,G119,'Fran Bank Payment'!G:G),VLOOKUP(G119,FINAL!A:E,5,FALSE))</f>
        <v>1604117.52</v>
      </c>
      <c r="R119" s="68">
        <f t="shared" si="2"/>
        <v>-6.87</v>
      </c>
    </row>
    <row r="120" spans="1:19" ht="15" customHeight="1">
      <c r="A120" s="21" t="s">
        <v>247</v>
      </c>
      <c r="B120" s="21">
        <v>9630.9969999999994</v>
      </c>
      <c r="C120" s="22">
        <v>17389.509999999998</v>
      </c>
      <c r="D120" s="21">
        <v>167478334.66</v>
      </c>
      <c r="E120" s="21" t="s">
        <v>102</v>
      </c>
      <c r="F120" s="21" t="s">
        <v>104</v>
      </c>
      <c r="G120" s="21" t="s">
        <v>257</v>
      </c>
      <c r="H120" s="22">
        <v>1042.8820000000001</v>
      </c>
      <c r="I120" s="22">
        <v>651.57899999999995</v>
      </c>
      <c r="J120" s="22">
        <v>6870</v>
      </c>
      <c r="K120" s="22">
        <v>4476347.7300000004</v>
      </c>
      <c r="L120" s="22">
        <v>10282.575999999999</v>
      </c>
      <c r="M120" s="21">
        <v>15852.25</v>
      </c>
      <c r="N120" s="21">
        <v>-163001986.93000001</v>
      </c>
      <c r="O120" s="59" t="s">
        <v>38</v>
      </c>
      <c r="P120" s="68">
        <f>IF(F120="Franchisee Rate Adjustment","",VLOOKUP(G120,FINAL!A:D,4,FALSE))</f>
        <v>651.577</v>
      </c>
      <c r="Q120" s="68">
        <f>IF(F120="Franchisee Rate Adjustment",SUMIF('Fran Bank Payment'!A:A,G120,'Fran Bank Payment'!G:G),VLOOKUP(G120,FINAL!A:E,5,FALSE))</f>
        <v>4476333.99</v>
      </c>
      <c r="R120" s="68">
        <f t="shared" si="2"/>
        <v>13.74</v>
      </c>
    </row>
    <row r="121" spans="1:19" ht="15" customHeight="1">
      <c r="A121" s="21" t="s">
        <v>247</v>
      </c>
      <c r="B121" s="21">
        <v>10282.575999999999</v>
      </c>
      <c r="C121" s="22">
        <v>15852.25</v>
      </c>
      <c r="D121" s="21">
        <v>163001986.93000001</v>
      </c>
      <c r="E121" s="21" t="s">
        <v>102</v>
      </c>
      <c r="F121" s="21" t="s">
        <v>104</v>
      </c>
      <c r="G121" s="21" t="s">
        <v>258</v>
      </c>
      <c r="H121" s="22">
        <v>24.33</v>
      </c>
      <c r="I121" s="22">
        <v>22.384</v>
      </c>
      <c r="J121" s="22">
        <v>6870</v>
      </c>
      <c r="K121" s="22">
        <v>153778.07999999999</v>
      </c>
      <c r="L121" s="22">
        <v>10304.959999999999</v>
      </c>
      <c r="M121" s="21">
        <v>15802.9</v>
      </c>
      <c r="N121" s="21">
        <v>-162848208.84999999</v>
      </c>
      <c r="O121" s="59" t="s">
        <v>38</v>
      </c>
      <c r="P121" s="68">
        <f>IF(F121="Franchisee Rate Adjustment","",VLOOKUP(G121,FINAL!A:D,4,FALSE))</f>
        <v>22.384</v>
      </c>
      <c r="Q121" s="68">
        <f>IF(F121="Franchisee Rate Adjustment",SUMIF('Fran Bank Payment'!A:A,G121,'Fran Bank Payment'!G:G),VLOOKUP(G121,FINAL!A:E,5,FALSE))</f>
        <v>153778.07999999999</v>
      </c>
      <c r="R121" s="68">
        <f t="shared" si="2"/>
        <v>0</v>
      </c>
    </row>
    <row r="122" spans="1:19" ht="15" customHeight="1">
      <c r="A122" s="21" t="s">
        <v>247</v>
      </c>
      <c r="B122" s="21">
        <v>10304.959999999999</v>
      </c>
      <c r="C122" s="22">
        <v>15802.9</v>
      </c>
      <c r="D122" s="21">
        <v>162848208.84999999</v>
      </c>
      <c r="E122" s="21" t="s">
        <v>102</v>
      </c>
      <c r="F122" s="21" t="s">
        <v>104</v>
      </c>
      <c r="G122" s="21" t="s">
        <v>259</v>
      </c>
      <c r="H122" s="22">
        <v>17.18</v>
      </c>
      <c r="I122" s="22">
        <v>15.805999999999999</v>
      </c>
      <c r="J122" s="22">
        <v>6870</v>
      </c>
      <c r="K122" s="22">
        <v>108587.22</v>
      </c>
      <c r="L122" s="22">
        <v>10320.766</v>
      </c>
      <c r="M122" s="21">
        <v>15768.17</v>
      </c>
      <c r="N122" s="21">
        <v>-162739621.63</v>
      </c>
      <c r="O122" s="59" t="s">
        <v>38</v>
      </c>
      <c r="P122" s="68">
        <f>IF(F122="Franchisee Rate Adjustment","",VLOOKUP(G122,FINAL!A:D,4,FALSE))</f>
        <v>15.805999999999999</v>
      </c>
      <c r="Q122" s="68">
        <f>IF(F122="Franchisee Rate Adjustment",SUMIF('Fran Bank Payment'!A:A,G122,'Fran Bank Payment'!G:G),VLOOKUP(G122,FINAL!A:E,5,FALSE))</f>
        <v>108587.22</v>
      </c>
      <c r="R122" s="68">
        <f t="shared" si="2"/>
        <v>0</v>
      </c>
    </row>
    <row r="123" spans="1:19" ht="15" customHeight="1">
      <c r="A123" s="21" t="s">
        <v>247</v>
      </c>
      <c r="B123" s="21">
        <v>10320.766</v>
      </c>
      <c r="C123" s="22">
        <v>15768.17</v>
      </c>
      <c r="D123" s="21">
        <v>162739621.63</v>
      </c>
      <c r="E123" s="21" t="s">
        <v>102</v>
      </c>
      <c r="F123" s="21" t="s">
        <v>104</v>
      </c>
      <c r="G123" s="21" t="s">
        <v>260</v>
      </c>
      <c r="H123" s="22">
        <v>886.61</v>
      </c>
      <c r="I123" s="22">
        <v>664.95699999999999</v>
      </c>
      <c r="J123" s="22">
        <v>6870</v>
      </c>
      <c r="K123" s="22">
        <v>4568254.59</v>
      </c>
      <c r="L123" s="22">
        <v>10985.723</v>
      </c>
      <c r="M123" s="21">
        <v>14397.9</v>
      </c>
      <c r="N123" s="21">
        <v>-158171367.03999999</v>
      </c>
      <c r="O123" s="59" t="s">
        <v>38</v>
      </c>
      <c r="P123" s="68">
        <f>IF(F123="Franchisee Rate Adjustment","",VLOOKUP(G123,FINAL!A:D,4,FALSE))</f>
        <v>664.95799999999997</v>
      </c>
      <c r="Q123" s="68">
        <f>IF(F123="Franchisee Rate Adjustment",SUMIF('Fran Bank Payment'!A:A,G123,'Fran Bank Payment'!G:G),VLOOKUP(G123,FINAL!A:E,5,FALSE))</f>
        <v>4568261.46</v>
      </c>
      <c r="R123" s="68">
        <f t="shared" si="2"/>
        <v>-6.87</v>
      </c>
    </row>
    <row r="124" spans="1:19" ht="15" customHeight="1">
      <c r="A124" s="21" t="s">
        <v>247</v>
      </c>
      <c r="B124" s="21">
        <v>10985.723</v>
      </c>
      <c r="C124" s="22">
        <v>14397.9</v>
      </c>
      <c r="D124" s="21">
        <v>158171367.03999999</v>
      </c>
      <c r="E124" s="21" t="s">
        <v>102</v>
      </c>
      <c r="F124" s="21" t="s">
        <v>103</v>
      </c>
      <c r="G124" s="21" t="s">
        <v>261</v>
      </c>
      <c r="H124" s="22">
        <v>5000</v>
      </c>
      <c r="I124" s="22">
        <v>4975</v>
      </c>
      <c r="J124" s="22">
        <v>6874.37</v>
      </c>
      <c r="K124" s="22">
        <v>34199990.75</v>
      </c>
      <c r="L124" s="22">
        <v>15960.723</v>
      </c>
      <c r="M124" s="21">
        <v>7767.28</v>
      </c>
      <c r="N124" s="21">
        <v>-123971367.04000001</v>
      </c>
      <c r="O124" s="59" t="s">
        <v>38</v>
      </c>
      <c r="P124" s="68" t="str">
        <f>IF(F124="Franchisee Rate Adjustment","",VLOOKUP(G124,FINAL!A:D,4,FALSE))</f>
        <v/>
      </c>
      <c r="Q124" s="68">
        <f>IF(F124="Franchisee Rate Adjustment",SUMIF('Fran Bank Payment'!A:A,G124,'Fran Bank Payment'!G:G),VLOOKUP(G124,FINAL!A:E,5,FALSE))</f>
        <v>0</v>
      </c>
      <c r="R124" s="68">
        <f t="shared" si="2"/>
        <v>34199990.75</v>
      </c>
    </row>
    <row r="125" spans="1:19" ht="15" customHeight="1">
      <c r="A125" s="21" t="s">
        <v>247</v>
      </c>
      <c r="B125" s="21">
        <v>15960.723</v>
      </c>
      <c r="C125" s="22">
        <v>7767.28</v>
      </c>
      <c r="D125" s="21">
        <v>123971367.04000001</v>
      </c>
      <c r="E125" s="21" t="s">
        <v>102</v>
      </c>
      <c r="F125" s="21" t="s">
        <v>104</v>
      </c>
      <c r="G125" s="21" t="s">
        <v>262</v>
      </c>
      <c r="H125" s="22">
        <v>442.346</v>
      </c>
      <c r="I125" s="22">
        <v>306.16699999999997</v>
      </c>
      <c r="J125" s="22">
        <v>6870</v>
      </c>
      <c r="K125" s="22">
        <v>2103367.29</v>
      </c>
      <c r="L125" s="22">
        <v>16266.89</v>
      </c>
      <c r="M125" s="21">
        <v>7491.78</v>
      </c>
      <c r="N125" s="21">
        <v>-121867999.75</v>
      </c>
      <c r="O125" s="59" t="s">
        <v>38</v>
      </c>
      <c r="P125" s="68">
        <f>IF(F125="Franchisee Rate Adjustment","",VLOOKUP(G125,FINAL!A:D,4,FALSE))</f>
        <v>306.16699999999997</v>
      </c>
      <c r="Q125" s="68">
        <f>IF(F125="Franchisee Rate Adjustment",SUMIF('Fran Bank Payment'!A:A,G125,'Fran Bank Payment'!G:G),VLOOKUP(G125,FINAL!A:E,5,FALSE))</f>
        <v>2103367.29</v>
      </c>
      <c r="R125" s="68">
        <f t="shared" si="2"/>
        <v>0</v>
      </c>
    </row>
    <row r="126" spans="1:19" ht="15" customHeight="1">
      <c r="A126" s="102" t="s">
        <v>247</v>
      </c>
      <c r="B126" s="102">
        <v>16266.89</v>
      </c>
      <c r="C126" s="103">
        <v>7491.78</v>
      </c>
      <c r="D126" s="102">
        <v>121867999.75</v>
      </c>
      <c r="E126" s="102" t="s">
        <v>102</v>
      </c>
      <c r="F126" s="102" t="s">
        <v>104</v>
      </c>
      <c r="G126" s="102" t="s">
        <v>263</v>
      </c>
      <c r="H126" s="103">
        <v>10013.450000000001</v>
      </c>
      <c r="I126" s="103">
        <v>9963.4230000000007</v>
      </c>
      <c r="J126" s="125">
        <v>6870.02</v>
      </c>
      <c r="K126" s="103">
        <v>68448915.278459996</v>
      </c>
      <c r="L126" s="103">
        <v>26230.312999999998</v>
      </c>
      <c r="M126" s="102">
        <v>2036.55</v>
      </c>
      <c r="N126" s="102">
        <v>-53419286.280000001</v>
      </c>
      <c r="O126" s="104" t="s">
        <v>38</v>
      </c>
      <c r="P126" s="105">
        <f>IF(F126="Franchisee Rate Adjustment","",VLOOKUP(G126,FINAL!A:D,4,FALSE))</f>
        <v>9963.4230000000007</v>
      </c>
      <c r="Q126" s="105">
        <f>IF(F126="Franchisee Rate Adjustment",SUMIF('Fran Bank Payment'!A:A,G126,'Fran Bank Payment'!G:G),VLOOKUP(G126,FINAL!A:E,5,FALSE))</f>
        <v>68448716.010000005</v>
      </c>
      <c r="R126" s="105">
        <f t="shared" si="2"/>
        <v>199.268</v>
      </c>
      <c r="S126" s="106" t="s">
        <v>485</v>
      </c>
    </row>
    <row r="127" spans="1:19" ht="15" customHeight="1">
      <c r="A127" s="21" t="s">
        <v>247</v>
      </c>
      <c r="B127" s="21">
        <v>26230.312999999998</v>
      </c>
      <c r="C127" s="22">
        <v>2036.55</v>
      </c>
      <c r="D127" s="21">
        <v>53419286.280000001</v>
      </c>
      <c r="E127" s="21" t="s">
        <v>102</v>
      </c>
      <c r="F127" s="21" t="s">
        <v>104</v>
      </c>
      <c r="G127" s="21" t="s">
        <v>264</v>
      </c>
      <c r="H127" s="22">
        <v>82.89</v>
      </c>
      <c r="I127" s="22">
        <v>76.259</v>
      </c>
      <c r="J127" s="22">
        <v>6870</v>
      </c>
      <c r="K127" s="22">
        <v>523899.33</v>
      </c>
      <c r="L127" s="22">
        <v>26306.572</v>
      </c>
      <c r="M127" s="21">
        <v>2010.73</v>
      </c>
      <c r="N127" s="21">
        <v>-52895386.950000003</v>
      </c>
      <c r="O127" s="59" t="s">
        <v>38</v>
      </c>
      <c r="P127" s="68">
        <f>IF(F127="Franchisee Rate Adjustment","",VLOOKUP(G127,FINAL!A:D,4,FALSE))</f>
        <v>76.259</v>
      </c>
      <c r="Q127" s="68">
        <f>IF(F127="Franchisee Rate Adjustment",SUMIF('Fran Bank Payment'!A:A,G127,'Fran Bank Payment'!G:G),VLOOKUP(G127,FINAL!A:E,5,FALSE))</f>
        <v>523899.33</v>
      </c>
      <c r="R127" s="68">
        <f t="shared" si="2"/>
        <v>0</v>
      </c>
    </row>
    <row r="128" spans="1:19" ht="15" customHeight="1">
      <c r="A128" s="21" t="s">
        <v>247</v>
      </c>
      <c r="B128" s="21">
        <v>26306.572</v>
      </c>
      <c r="C128" s="22">
        <v>2010.73</v>
      </c>
      <c r="D128" s="21">
        <v>52895386.950000003</v>
      </c>
      <c r="E128" s="21" t="s">
        <v>102</v>
      </c>
      <c r="F128" s="21" t="s">
        <v>104</v>
      </c>
      <c r="G128" s="21" t="s">
        <v>265</v>
      </c>
      <c r="H128" s="22">
        <v>159.21</v>
      </c>
      <c r="I128" s="22">
        <v>146.47399999999999</v>
      </c>
      <c r="J128" s="22">
        <v>6870</v>
      </c>
      <c r="K128" s="22">
        <v>1006276.38</v>
      </c>
      <c r="L128" s="22">
        <v>26453.045999999998</v>
      </c>
      <c r="M128" s="21">
        <v>1961.56</v>
      </c>
      <c r="N128" s="21">
        <v>-51889110.57</v>
      </c>
      <c r="O128" s="59" t="s">
        <v>38</v>
      </c>
      <c r="P128" s="68">
        <f>IF(F128="Franchisee Rate Adjustment","",VLOOKUP(G128,FINAL!A:D,4,FALSE))</f>
        <v>146.47399999999999</v>
      </c>
      <c r="Q128" s="68">
        <f>IF(F128="Franchisee Rate Adjustment",SUMIF('Fran Bank Payment'!A:A,G128,'Fran Bank Payment'!G:G),VLOOKUP(G128,FINAL!A:E,5,FALSE))</f>
        <v>1006276.38</v>
      </c>
      <c r="R128" s="68">
        <f t="shared" si="2"/>
        <v>0</v>
      </c>
    </row>
    <row r="129" spans="1:18" ht="15" customHeight="1">
      <c r="A129" s="21" t="s">
        <v>247</v>
      </c>
      <c r="B129" s="21">
        <v>26453.045999999998</v>
      </c>
      <c r="C129" s="22">
        <v>1961.56</v>
      </c>
      <c r="D129" s="21">
        <v>51889110.57</v>
      </c>
      <c r="E129" s="21" t="s">
        <v>102</v>
      </c>
      <c r="F129" s="88" t="s">
        <v>104</v>
      </c>
      <c r="G129" s="21" t="s">
        <v>266</v>
      </c>
      <c r="H129" s="22">
        <v>526.58600000000001</v>
      </c>
      <c r="I129" s="22">
        <v>484.45699999999999</v>
      </c>
      <c r="J129" s="22">
        <v>6870</v>
      </c>
      <c r="K129" s="22">
        <v>3328219.59</v>
      </c>
      <c r="L129" s="22">
        <v>26937.503000000001</v>
      </c>
      <c r="M129" s="21">
        <v>1802.72</v>
      </c>
      <c r="N129" s="21">
        <v>-48560890.979999997</v>
      </c>
      <c r="O129" s="59" t="s">
        <v>38</v>
      </c>
      <c r="P129" s="68">
        <f>IF(F129="Franchisee Rate Adjustment","",VLOOKUP(G129,FINAL!A:D,4,FALSE))</f>
        <v>484.45699999999999</v>
      </c>
      <c r="Q129" s="68">
        <f>IF(F129="Franchisee Rate Adjustment",SUMIF('Fran Bank Payment'!A:A,G129,'Fran Bank Payment'!G:G),VLOOKUP(G129,FINAL!A:E,5,FALSE))</f>
        <v>3328219.59</v>
      </c>
      <c r="R129" s="68">
        <f t="shared" si="2"/>
        <v>0</v>
      </c>
    </row>
    <row r="130" spans="1:18" ht="15" customHeight="1">
      <c r="A130" s="21" t="s">
        <v>247</v>
      </c>
      <c r="B130" s="21">
        <v>26937.503000000001</v>
      </c>
      <c r="C130" s="22">
        <v>1802.72</v>
      </c>
      <c r="D130" s="21">
        <v>48560890.979999997</v>
      </c>
      <c r="E130" s="21" t="s">
        <v>102</v>
      </c>
      <c r="F130" s="88" t="s">
        <v>104</v>
      </c>
      <c r="G130" s="21" t="s">
        <v>267</v>
      </c>
      <c r="H130" s="22">
        <v>90.9</v>
      </c>
      <c r="I130" s="22">
        <v>84.781000000000006</v>
      </c>
      <c r="J130" s="22">
        <v>6870</v>
      </c>
      <c r="K130" s="22">
        <v>582445.47</v>
      </c>
      <c r="L130" s="22">
        <v>27022.284</v>
      </c>
      <c r="M130" s="21">
        <v>1775.51</v>
      </c>
      <c r="N130" s="21">
        <v>-47978445.509999998</v>
      </c>
      <c r="O130" s="59" t="s">
        <v>38</v>
      </c>
      <c r="P130" s="68">
        <f>IF(F130="Franchisee Rate Adjustment","",VLOOKUP(G130,FINAL!A:D,4,FALSE))</f>
        <v>84.781000000000006</v>
      </c>
      <c r="Q130" s="68">
        <f>IF(F130="Franchisee Rate Adjustment",SUMIF('Fran Bank Payment'!A:A,G130,'Fran Bank Payment'!G:G),VLOOKUP(G130,FINAL!A:E,5,FALSE))</f>
        <v>582445.47</v>
      </c>
      <c r="R130" s="68">
        <f t="shared" si="2"/>
        <v>0</v>
      </c>
    </row>
    <row r="131" spans="1:18" ht="15" customHeight="1">
      <c r="A131" s="21" t="s">
        <v>247</v>
      </c>
      <c r="B131" s="21">
        <v>27022.284</v>
      </c>
      <c r="C131" s="22">
        <v>1775.51</v>
      </c>
      <c r="D131" s="21">
        <v>47978445.509999998</v>
      </c>
      <c r="E131" s="21" t="s">
        <v>102</v>
      </c>
      <c r="F131" s="88" t="s">
        <v>104</v>
      </c>
      <c r="G131" s="21" t="s">
        <v>268</v>
      </c>
      <c r="H131" s="22">
        <v>230.06</v>
      </c>
      <c r="I131" s="22">
        <v>211.655</v>
      </c>
      <c r="J131" s="22">
        <v>6870</v>
      </c>
      <c r="K131" s="22">
        <v>1454069.85</v>
      </c>
      <c r="L131" s="22">
        <v>27233.938999999998</v>
      </c>
      <c r="M131" s="21">
        <v>1708.32</v>
      </c>
      <c r="N131" s="21">
        <v>-46524375.659999996</v>
      </c>
      <c r="O131" s="59" t="s">
        <v>38</v>
      </c>
      <c r="P131" s="68">
        <f>IF(F131="Franchisee Rate Adjustment","",VLOOKUP(G131,FINAL!A:D,4,FALSE))</f>
        <v>211.655</v>
      </c>
      <c r="Q131" s="68">
        <f>IF(F131="Franchisee Rate Adjustment",SUMIF('Fran Bank Payment'!A:A,G131,'Fran Bank Payment'!G:G),VLOOKUP(G131,FINAL!A:E,5,FALSE))</f>
        <v>1454069.85</v>
      </c>
      <c r="R131" s="68">
        <f t="shared" si="2"/>
        <v>0</v>
      </c>
    </row>
    <row r="132" spans="1:18" ht="15" customHeight="1">
      <c r="A132" s="21" t="s">
        <v>247</v>
      </c>
      <c r="B132" s="21">
        <v>27233.938999999998</v>
      </c>
      <c r="C132" s="22">
        <v>1708.32</v>
      </c>
      <c r="D132" s="21">
        <v>46524375.659999996</v>
      </c>
      <c r="E132" s="21" t="s">
        <v>102</v>
      </c>
      <c r="F132" s="88" t="s">
        <v>104</v>
      </c>
      <c r="G132" s="21" t="s">
        <v>269</v>
      </c>
      <c r="H132" s="22">
        <v>12.321</v>
      </c>
      <c r="I132" s="22">
        <v>10.962</v>
      </c>
      <c r="J132" s="22">
        <v>6870</v>
      </c>
      <c r="K132" s="22">
        <v>75308.94</v>
      </c>
      <c r="L132" s="22">
        <v>27244.901000000002</v>
      </c>
      <c r="M132" s="21">
        <v>1704.87</v>
      </c>
      <c r="N132" s="21">
        <v>-46449066.719999999</v>
      </c>
      <c r="O132" s="59" t="s">
        <v>38</v>
      </c>
      <c r="P132" s="68">
        <f>IF(F132="Franchisee Rate Adjustment","",VLOOKUP(G132,FINAL!A:D,4,FALSE))</f>
        <v>10.962</v>
      </c>
      <c r="Q132" s="68">
        <f>IF(F132="Franchisee Rate Adjustment",SUMIF('Fran Bank Payment'!A:A,G132,'Fran Bank Payment'!G:G),VLOOKUP(G132,FINAL!A:E,5,FALSE))</f>
        <v>75308.94</v>
      </c>
      <c r="R132" s="68">
        <f t="shared" si="2"/>
        <v>0</v>
      </c>
    </row>
    <row r="133" spans="1:18" ht="15" customHeight="1">
      <c r="A133" s="21" t="s">
        <v>247</v>
      </c>
      <c r="B133" s="21">
        <v>27244.901000000002</v>
      </c>
      <c r="C133" s="22">
        <v>1704.87</v>
      </c>
      <c r="D133" s="21">
        <v>46449066.719999999</v>
      </c>
      <c r="E133" s="21" t="s">
        <v>102</v>
      </c>
      <c r="F133" s="88" t="s">
        <v>104</v>
      </c>
      <c r="G133" s="21" t="s">
        <v>270</v>
      </c>
      <c r="H133" s="22">
        <v>1701.7090000000001</v>
      </c>
      <c r="I133" s="22">
        <v>1570.3589999999999</v>
      </c>
      <c r="J133" s="22">
        <v>6870</v>
      </c>
      <c r="K133" s="22">
        <v>10788366.33</v>
      </c>
      <c r="L133" s="22">
        <v>28815.26</v>
      </c>
      <c r="M133" s="21">
        <v>1237.56</v>
      </c>
      <c r="N133" s="21">
        <v>-35660700.390000001</v>
      </c>
      <c r="O133" s="59" t="s">
        <v>38</v>
      </c>
      <c r="P133" s="68">
        <f>IF(F133="Franchisee Rate Adjustment","",VLOOKUP(G133,FINAL!A:D,4,FALSE))</f>
        <v>1570.3589999999999</v>
      </c>
      <c r="Q133" s="68">
        <f>IF(F133="Franchisee Rate Adjustment",SUMIF('Fran Bank Payment'!A:A,G133,'Fran Bank Payment'!G:G),VLOOKUP(G133,FINAL!A:E,5,FALSE))</f>
        <v>10788366.33</v>
      </c>
      <c r="R133" s="68">
        <f t="shared" si="2"/>
        <v>0</v>
      </c>
    </row>
    <row r="134" spans="1:18" ht="15" customHeight="1">
      <c r="A134" s="21" t="s">
        <v>247</v>
      </c>
      <c r="B134" s="21">
        <v>28815.26</v>
      </c>
      <c r="C134" s="22">
        <v>1237.56</v>
      </c>
      <c r="D134" s="21">
        <v>35660700.390000001</v>
      </c>
      <c r="E134" s="21" t="s">
        <v>102</v>
      </c>
      <c r="F134" s="88" t="s">
        <v>104</v>
      </c>
      <c r="G134" s="21" t="s">
        <v>271</v>
      </c>
      <c r="H134" s="22">
        <v>1026.2260000000001</v>
      </c>
      <c r="I134" s="22">
        <v>943.53099999999995</v>
      </c>
      <c r="J134" s="22">
        <v>6870</v>
      </c>
      <c r="K134" s="22">
        <v>6482057.9699999997</v>
      </c>
      <c r="L134" s="22">
        <v>29758.791000000001</v>
      </c>
      <c r="M134" s="21">
        <v>980.5</v>
      </c>
      <c r="N134" s="21">
        <v>-29178642.420000002</v>
      </c>
      <c r="O134" s="59" t="s">
        <v>38</v>
      </c>
      <c r="P134" s="68">
        <f>IF(F134="Franchisee Rate Adjustment","",VLOOKUP(G134,FINAL!A:D,4,FALSE))</f>
        <v>943.53099999999995</v>
      </c>
      <c r="Q134" s="68">
        <f>IF(F134="Franchisee Rate Adjustment",SUMIF('Fran Bank Payment'!A:A,G134,'Fran Bank Payment'!G:G),VLOOKUP(G134,FINAL!A:E,5,FALSE))</f>
        <v>6482057.9699999997</v>
      </c>
      <c r="R134" s="68">
        <f t="shared" si="2"/>
        <v>0</v>
      </c>
    </row>
    <row r="135" spans="1:18" ht="15" customHeight="1">
      <c r="A135" s="21" t="s">
        <v>247</v>
      </c>
      <c r="B135" s="21">
        <v>29758.791000000001</v>
      </c>
      <c r="C135" s="22">
        <v>980.5</v>
      </c>
      <c r="D135" s="21">
        <v>29178642.420000002</v>
      </c>
      <c r="E135" s="21" t="s">
        <v>102</v>
      </c>
      <c r="F135" s="88" t="s">
        <v>104</v>
      </c>
      <c r="G135" s="21" t="s">
        <v>272</v>
      </c>
      <c r="H135" s="22">
        <v>111.71899999999999</v>
      </c>
      <c r="I135" s="22">
        <v>102.782</v>
      </c>
      <c r="J135" s="22">
        <v>6870</v>
      </c>
      <c r="K135" s="22">
        <v>706112.34</v>
      </c>
      <c r="L135" s="22">
        <v>29861.573</v>
      </c>
      <c r="M135" s="21">
        <v>953.48</v>
      </c>
      <c r="N135" s="21">
        <v>-28472530.079999998</v>
      </c>
      <c r="O135" s="59" t="s">
        <v>38</v>
      </c>
      <c r="P135" s="68">
        <f>IF(F135="Franchisee Rate Adjustment","",VLOOKUP(G135,FINAL!A:D,4,FALSE))</f>
        <v>102.782</v>
      </c>
      <c r="Q135" s="68">
        <f>IF(F135="Franchisee Rate Adjustment",SUMIF('Fran Bank Payment'!A:A,G135,'Fran Bank Payment'!G:G),VLOOKUP(G135,FINAL!A:E,5,FALSE))</f>
        <v>706112.34</v>
      </c>
      <c r="R135" s="68">
        <f t="shared" si="2"/>
        <v>0</v>
      </c>
    </row>
    <row r="136" spans="1:18" ht="15" customHeight="1">
      <c r="A136" s="21" t="s">
        <v>247</v>
      </c>
      <c r="B136" s="21">
        <v>29861.573</v>
      </c>
      <c r="C136" s="22">
        <v>953.48</v>
      </c>
      <c r="D136" s="21">
        <v>28472530.079999998</v>
      </c>
      <c r="E136" s="21" t="s">
        <v>102</v>
      </c>
      <c r="F136" s="88" t="s">
        <v>104</v>
      </c>
      <c r="G136" s="21" t="s">
        <v>273</v>
      </c>
      <c r="H136" s="22">
        <v>39.119999999999997</v>
      </c>
      <c r="I136" s="22">
        <v>35.99</v>
      </c>
      <c r="J136" s="22">
        <v>6870</v>
      </c>
      <c r="K136" s="22">
        <v>247251.3</v>
      </c>
      <c r="L136" s="22">
        <v>29897.562999999998</v>
      </c>
      <c r="M136" s="21">
        <v>944.07</v>
      </c>
      <c r="N136" s="21">
        <v>-28225278.780000001</v>
      </c>
      <c r="O136" s="59" t="s">
        <v>38</v>
      </c>
      <c r="P136" s="68">
        <f>IF(F136="Franchisee Rate Adjustment","",VLOOKUP(G136,FINAL!A:D,4,FALSE))</f>
        <v>35.99</v>
      </c>
      <c r="Q136" s="68">
        <f>IF(F136="Franchisee Rate Adjustment",SUMIF('Fran Bank Payment'!A:A,G136,'Fran Bank Payment'!G:G),VLOOKUP(G136,FINAL!A:E,5,FALSE))</f>
        <v>247251.3</v>
      </c>
      <c r="R136" s="68">
        <f t="shared" si="2"/>
        <v>0</v>
      </c>
    </row>
    <row r="137" spans="1:18" ht="15" customHeight="1">
      <c r="A137" s="21" t="s">
        <v>247</v>
      </c>
      <c r="B137" s="21">
        <v>29897.562999999998</v>
      </c>
      <c r="C137" s="22">
        <v>944.07</v>
      </c>
      <c r="D137" s="21">
        <v>28225278.780000001</v>
      </c>
      <c r="E137" s="21" t="s">
        <v>102</v>
      </c>
      <c r="F137" s="88" t="s">
        <v>104</v>
      </c>
      <c r="G137" s="21" t="s">
        <v>274</v>
      </c>
      <c r="H137" s="22">
        <v>317.12</v>
      </c>
      <c r="I137" s="22">
        <v>291.74799999999999</v>
      </c>
      <c r="J137" s="22">
        <v>6870</v>
      </c>
      <c r="K137" s="22">
        <v>2004308.76</v>
      </c>
      <c r="L137" s="22">
        <v>30189.311000000002</v>
      </c>
      <c r="M137" s="21">
        <v>868.55</v>
      </c>
      <c r="N137" s="21">
        <v>-26220970.02</v>
      </c>
      <c r="O137" s="59" t="s">
        <v>38</v>
      </c>
      <c r="P137" s="68">
        <f>IF(F137="Franchisee Rate Adjustment","",VLOOKUP(G137,FINAL!A:D,4,FALSE))</f>
        <v>291.74799999999999</v>
      </c>
      <c r="Q137" s="68">
        <f>IF(F137="Franchisee Rate Adjustment",SUMIF('Fran Bank Payment'!A:A,G137,'Fran Bank Payment'!G:G),VLOOKUP(G137,FINAL!A:E,5,FALSE))</f>
        <v>2004308.76</v>
      </c>
      <c r="R137" s="68">
        <f t="shared" si="2"/>
        <v>0</v>
      </c>
    </row>
    <row r="138" spans="1:18" ht="15" customHeight="1">
      <c r="A138" s="21" t="s">
        <v>247</v>
      </c>
      <c r="B138" s="21">
        <v>30189.311000000002</v>
      </c>
      <c r="C138" s="22">
        <v>868.55</v>
      </c>
      <c r="D138" s="21">
        <v>26220970.02</v>
      </c>
      <c r="E138" s="21" t="s">
        <v>100</v>
      </c>
      <c r="F138" s="21" t="s">
        <v>101</v>
      </c>
      <c r="G138" s="21" t="s">
        <v>275</v>
      </c>
      <c r="H138" s="22">
        <v>-100.08</v>
      </c>
      <c r="I138" s="22">
        <v>-99.58</v>
      </c>
      <c r="J138" s="22">
        <v>6873.46</v>
      </c>
      <c r="K138" s="22">
        <v>684459.14679999999</v>
      </c>
      <c r="L138" s="22">
        <v>30089.731</v>
      </c>
      <c r="M138" s="21">
        <v>894.17</v>
      </c>
      <c r="N138" s="21">
        <v>-26905429.170000002</v>
      </c>
      <c r="O138" s="59" t="s">
        <v>38</v>
      </c>
      <c r="P138" s="68">
        <f>IF(F138="Franchisee Rate Adjustment","",VLOOKUP(G138,FINAL!A:D,4,FALSE))</f>
        <v>99.58</v>
      </c>
      <c r="Q138" s="68">
        <f>IF(F138="Franchisee Rate Adjustment",SUMIF('Fran Bank Payment'!A:A,G138,'Fran Bank Payment'!G:G),VLOOKUP(G138,FINAL!A:E,5,FALSE))</f>
        <v>684459.147</v>
      </c>
      <c r="R138" s="68">
        <f t="shared" si="2"/>
        <v>0</v>
      </c>
    </row>
    <row r="139" spans="1:18" ht="15" customHeight="1">
      <c r="A139" s="21" t="s">
        <v>247</v>
      </c>
      <c r="B139" s="21">
        <v>30089.731</v>
      </c>
      <c r="C139" s="22">
        <v>894.17</v>
      </c>
      <c r="D139" s="21">
        <v>26905429.170000002</v>
      </c>
      <c r="E139" s="21" t="s">
        <v>100</v>
      </c>
      <c r="F139" s="21" t="s">
        <v>101</v>
      </c>
      <c r="G139" s="21" t="s">
        <v>276</v>
      </c>
      <c r="H139" s="22">
        <v>-520.70000000000005</v>
      </c>
      <c r="I139" s="22">
        <v>-504.00599999999997</v>
      </c>
      <c r="J139" s="22">
        <v>6873.46</v>
      </c>
      <c r="K139" s="22">
        <v>3464265.0807599998</v>
      </c>
      <c r="L139" s="22">
        <v>29585.724999999999</v>
      </c>
      <c r="M139" s="21">
        <v>1026.5</v>
      </c>
      <c r="N139" s="21">
        <v>-30369694.25</v>
      </c>
      <c r="O139" s="59" t="s">
        <v>38</v>
      </c>
      <c r="P139" s="68">
        <f>IF(F139="Franchisee Rate Adjustment","",VLOOKUP(G139,FINAL!A:D,4,FALSE))</f>
        <v>504.00599999999997</v>
      </c>
      <c r="Q139" s="68">
        <f>IF(F139="Franchisee Rate Adjustment",SUMIF('Fran Bank Payment'!A:A,G139,'Fran Bank Payment'!G:G),VLOOKUP(G139,FINAL!A:E,5,FALSE))</f>
        <v>3464265.0809999998</v>
      </c>
      <c r="R139" s="68">
        <f t="shared" ref="R139:R188" si="3">ROUND(K139-Q139,3)</f>
        <v>0</v>
      </c>
    </row>
    <row r="140" spans="1:18" ht="15" customHeight="1">
      <c r="A140" s="21" t="s">
        <v>247</v>
      </c>
      <c r="B140" s="21">
        <v>29585.724999999999</v>
      </c>
      <c r="C140" s="22">
        <v>1026.5</v>
      </c>
      <c r="D140" s="21">
        <v>30369694.25</v>
      </c>
      <c r="E140" s="21" t="s">
        <v>100</v>
      </c>
      <c r="F140" s="21" t="s">
        <v>101</v>
      </c>
      <c r="G140" s="21" t="s">
        <v>277</v>
      </c>
      <c r="H140" s="22">
        <v>-10.01</v>
      </c>
      <c r="I140" s="22">
        <v>-9.9600000000000009</v>
      </c>
      <c r="J140" s="22">
        <v>6873.46</v>
      </c>
      <c r="K140" s="22">
        <v>68459.661600000007</v>
      </c>
      <c r="L140" s="22">
        <v>29575.764999999999</v>
      </c>
      <c r="M140" s="21">
        <v>1029.1600000000001</v>
      </c>
      <c r="N140" s="21">
        <v>-30438153.91</v>
      </c>
      <c r="O140" s="59" t="s">
        <v>38</v>
      </c>
      <c r="P140" s="68">
        <f>IF(F140="Franchisee Rate Adjustment","",VLOOKUP(G140,FINAL!A:D,4,FALSE))</f>
        <v>9.9600000000000009</v>
      </c>
      <c r="Q140" s="68">
        <f>IF(F140="Franchisee Rate Adjustment",SUMIF('Fran Bank Payment'!A:A,G140,'Fran Bank Payment'!G:G),VLOOKUP(G140,FINAL!A:E,5,FALSE))</f>
        <v>68459.661999999997</v>
      </c>
      <c r="R140" s="68">
        <f t="shared" si="3"/>
        <v>0</v>
      </c>
    </row>
    <row r="141" spans="1:18" ht="15" customHeight="1">
      <c r="A141" s="21" t="s">
        <v>247</v>
      </c>
      <c r="B141" s="21">
        <v>29575.764999999999</v>
      </c>
      <c r="C141" s="22">
        <v>1029.1600000000001</v>
      </c>
      <c r="D141" s="21">
        <v>30438153.91</v>
      </c>
      <c r="E141" s="21" t="s">
        <v>100</v>
      </c>
      <c r="F141" s="21" t="s">
        <v>101</v>
      </c>
      <c r="G141" s="21" t="s">
        <v>278</v>
      </c>
      <c r="H141" s="22">
        <v>-372.27</v>
      </c>
      <c r="I141" s="22">
        <v>-349.31599999999997</v>
      </c>
      <c r="J141" s="22">
        <v>6873.46</v>
      </c>
      <c r="K141" s="22">
        <v>2401009.5533599998</v>
      </c>
      <c r="L141" s="22">
        <v>29226.449000000001</v>
      </c>
      <c r="M141" s="21">
        <v>1123.6099999999999</v>
      </c>
      <c r="N141" s="21">
        <v>-32839163.460000001</v>
      </c>
      <c r="O141" s="59" t="s">
        <v>38</v>
      </c>
      <c r="P141" s="68">
        <f>IF(F141="Franchisee Rate Adjustment","",VLOOKUP(G141,FINAL!A:D,4,FALSE))</f>
        <v>349.31599999999997</v>
      </c>
      <c r="Q141" s="68">
        <f>IF(F141="Franchisee Rate Adjustment",SUMIF('Fran Bank Payment'!A:A,G141,'Fran Bank Payment'!G:G),VLOOKUP(G141,FINAL!A:E,5,FALSE))</f>
        <v>2401009.5529999998</v>
      </c>
      <c r="R141" s="68">
        <f t="shared" si="3"/>
        <v>0</v>
      </c>
    </row>
    <row r="142" spans="1:18" ht="15" customHeight="1">
      <c r="A142" s="21" t="s">
        <v>247</v>
      </c>
      <c r="B142" s="21">
        <v>29226.449000000001</v>
      </c>
      <c r="C142" s="22">
        <v>1123.6099999999999</v>
      </c>
      <c r="D142" s="21">
        <v>32839163.460000001</v>
      </c>
      <c r="E142" s="21" t="s">
        <v>100</v>
      </c>
      <c r="F142" s="21" t="s">
        <v>101</v>
      </c>
      <c r="G142" s="21" t="s">
        <v>279</v>
      </c>
      <c r="H142" s="22">
        <v>-0.4</v>
      </c>
      <c r="I142" s="22">
        <v>-0.4</v>
      </c>
      <c r="J142" s="22">
        <v>6873.46</v>
      </c>
      <c r="K142" s="22">
        <v>2749.384</v>
      </c>
      <c r="L142" s="22">
        <v>29226.048999999999</v>
      </c>
      <c r="M142" s="21">
        <v>1123.72</v>
      </c>
      <c r="N142" s="21">
        <v>-32841912.84</v>
      </c>
      <c r="O142" s="59" t="s">
        <v>38</v>
      </c>
      <c r="P142" s="68">
        <f>IF(F142="Franchisee Rate Adjustment","",VLOOKUP(G142,FINAL!A:D,4,FALSE))</f>
        <v>0.4</v>
      </c>
      <c r="Q142" s="68">
        <f>IF(F142="Franchisee Rate Adjustment",SUMIF('Fran Bank Payment'!A:A,G142,'Fran Bank Payment'!G:G),VLOOKUP(G142,FINAL!A:E,5,FALSE))</f>
        <v>2749.384</v>
      </c>
      <c r="R142" s="68">
        <f t="shared" si="3"/>
        <v>0</v>
      </c>
    </row>
    <row r="143" spans="1:18" ht="15" customHeight="1">
      <c r="A143" s="21" t="s">
        <v>247</v>
      </c>
      <c r="B143" s="21">
        <v>29226.048999999999</v>
      </c>
      <c r="C143" s="22">
        <v>1123.72</v>
      </c>
      <c r="D143" s="21">
        <v>32841912.84</v>
      </c>
      <c r="E143" s="21" t="s">
        <v>100</v>
      </c>
      <c r="F143" s="21" t="s">
        <v>101</v>
      </c>
      <c r="G143" s="21" t="s">
        <v>280</v>
      </c>
      <c r="H143" s="22">
        <v>-3.6680000000000001</v>
      </c>
      <c r="I143" s="22">
        <v>-2.14</v>
      </c>
      <c r="J143" s="22">
        <v>6873.46</v>
      </c>
      <c r="K143" s="22">
        <v>14709.204400000001</v>
      </c>
      <c r="L143" s="22">
        <v>29223.909</v>
      </c>
      <c r="M143" s="21">
        <v>1124.31</v>
      </c>
      <c r="N143" s="21">
        <v>-32856622.039999999</v>
      </c>
      <c r="O143" s="59" t="s">
        <v>38</v>
      </c>
      <c r="P143" s="68">
        <f>IF(F143="Franchisee Rate Adjustment","",VLOOKUP(G143,FINAL!A:D,4,FALSE))</f>
        <v>2.14</v>
      </c>
      <c r="Q143" s="68">
        <f>IF(F143="Franchisee Rate Adjustment",SUMIF('Fran Bank Payment'!A:A,G143,'Fran Bank Payment'!G:G),VLOOKUP(G143,FINAL!A:E,5,FALSE))</f>
        <v>14709.204</v>
      </c>
      <c r="R143" s="68">
        <f t="shared" si="3"/>
        <v>0</v>
      </c>
    </row>
    <row r="144" spans="1:18" ht="15" customHeight="1">
      <c r="A144" s="21" t="s">
        <v>247</v>
      </c>
      <c r="B144" s="21">
        <v>29223.909</v>
      </c>
      <c r="C144" s="22">
        <v>1124.31</v>
      </c>
      <c r="D144" s="21">
        <v>32856622.039999999</v>
      </c>
      <c r="E144" s="21" t="s">
        <v>100</v>
      </c>
      <c r="F144" s="21" t="s">
        <v>101</v>
      </c>
      <c r="G144" s="21" t="s">
        <v>281</v>
      </c>
      <c r="H144" s="22">
        <v>-162.01</v>
      </c>
      <c r="I144" s="22">
        <v>-149.04900000000001</v>
      </c>
      <c r="J144" s="22">
        <v>6873.46</v>
      </c>
      <c r="K144" s="22">
        <v>1024482.33954</v>
      </c>
      <c r="L144" s="22">
        <v>29074.86</v>
      </c>
      <c r="M144" s="21">
        <v>1165.31</v>
      </c>
      <c r="N144" s="21">
        <v>-33881104.380000003</v>
      </c>
      <c r="O144" s="59" t="s">
        <v>38</v>
      </c>
      <c r="P144" s="68">
        <f>IF(F144="Franchisee Rate Adjustment","",VLOOKUP(G144,FINAL!A:D,4,FALSE))</f>
        <v>149.04900000000001</v>
      </c>
      <c r="Q144" s="68">
        <f>IF(F144="Franchisee Rate Adjustment",SUMIF('Fran Bank Payment'!A:A,G144,'Fran Bank Payment'!G:G),VLOOKUP(G144,FINAL!A:E,5,FALSE))</f>
        <v>1024482.34</v>
      </c>
      <c r="R144" s="68">
        <f t="shared" si="3"/>
        <v>0</v>
      </c>
    </row>
    <row r="145" spans="1:18" ht="15" customHeight="1">
      <c r="A145" s="21" t="s">
        <v>247</v>
      </c>
      <c r="B145" s="21">
        <v>29074.86</v>
      </c>
      <c r="C145" s="22">
        <v>1165.31</v>
      </c>
      <c r="D145" s="21">
        <v>33881104.380000003</v>
      </c>
      <c r="E145" s="21" t="s">
        <v>100</v>
      </c>
      <c r="F145" s="21" t="s">
        <v>101</v>
      </c>
      <c r="G145" s="21" t="s">
        <v>282</v>
      </c>
      <c r="H145" s="22">
        <v>-232.90799999999999</v>
      </c>
      <c r="I145" s="22">
        <v>-224.54599999999999</v>
      </c>
      <c r="J145" s="22">
        <v>6873.46</v>
      </c>
      <c r="K145" s="22">
        <v>1543407.9491600001</v>
      </c>
      <c r="L145" s="22">
        <v>28850.313999999998</v>
      </c>
      <c r="M145" s="21">
        <v>1227.8699999999999</v>
      </c>
      <c r="N145" s="21">
        <v>-35424512.340000004</v>
      </c>
      <c r="O145" s="59" t="s">
        <v>38</v>
      </c>
      <c r="P145" s="68">
        <f>IF(F145="Franchisee Rate Adjustment","",VLOOKUP(G145,FINAL!A:D,4,FALSE))</f>
        <v>224.54599999999999</v>
      </c>
      <c r="Q145" s="68">
        <f>IF(F145="Franchisee Rate Adjustment",SUMIF('Fran Bank Payment'!A:A,G145,'Fran Bank Payment'!G:G),VLOOKUP(G145,FINAL!A:E,5,FALSE))</f>
        <v>1543407.949</v>
      </c>
      <c r="R145" s="68">
        <f t="shared" si="3"/>
        <v>0</v>
      </c>
    </row>
    <row r="146" spans="1:18" ht="15" customHeight="1">
      <c r="A146" s="21" t="s">
        <v>247</v>
      </c>
      <c r="B146" s="21">
        <v>28850.313999999998</v>
      </c>
      <c r="C146" s="22">
        <v>1227.8699999999999</v>
      </c>
      <c r="D146" s="21">
        <v>35424512.340000004</v>
      </c>
      <c r="E146" s="21" t="s">
        <v>100</v>
      </c>
      <c r="F146" s="21" t="s">
        <v>101</v>
      </c>
      <c r="G146" s="21" t="s">
        <v>283</v>
      </c>
      <c r="H146" s="22">
        <v>-40.020000000000003</v>
      </c>
      <c r="I146" s="22">
        <v>-39.82</v>
      </c>
      <c r="J146" s="22">
        <v>6873.46</v>
      </c>
      <c r="K146" s="22">
        <v>273701.17719999998</v>
      </c>
      <c r="L146" s="22">
        <v>28810.493999999999</v>
      </c>
      <c r="M146" s="21">
        <v>1239.07</v>
      </c>
      <c r="N146" s="21">
        <v>-35698213.520000003</v>
      </c>
      <c r="O146" s="59" t="s">
        <v>38</v>
      </c>
      <c r="P146" s="68">
        <f>IF(F146="Franchisee Rate Adjustment","",VLOOKUP(G146,FINAL!A:D,4,FALSE))</f>
        <v>39.82</v>
      </c>
      <c r="Q146" s="68">
        <f>IF(F146="Franchisee Rate Adjustment",SUMIF('Fran Bank Payment'!A:A,G146,'Fran Bank Payment'!G:G),VLOOKUP(G146,FINAL!A:E,5,FALSE))</f>
        <v>273701.17700000003</v>
      </c>
      <c r="R146" s="68">
        <f t="shared" si="3"/>
        <v>0</v>
      </c>
    </row>
    <row r="147" spans="1:18" ht="15" customHeight="1">
      <c r="A147" s="21" t="s">
        <v>247</v>
      </c>
      <c r="B147" s="21">
        <v>28810.493999999999</v>
      </c>
      <c r="C147" s="22">
        <v>1239.07</v>
      </c>
      <c r="D147" s="21">
        <v>35698213.520000003</v>
      </c>
      <c r="E147" s="21" t="s">
        <v>100</v>
      </c>
      <c r="F147" s="21" t="s">
        <v>101</v>
      </c>
      <c r="G147" s="21" t="s">
        <v>284</v>
      </c>
      <c r="H147" s="22">
        <v>-442.61900000000003</v>
      </c>
      <c r="I147" s="22">
        <v>-417.66800000000001</v>
      </c>
      <c r="J147" s="22">
        <v>6873.46</v>
      </c>
      <c r="K147" s="22">
        <v>2870824.29128</v>
      </c>
      <c r="L147" s="22">
        <v>28392.826000000001</v>
      </c>
      <c r="M147" s="21">
        <v>1358.41</v>
      </c>
      <c r="N147" s="21">
        <v>-38569037.810000002</v>
      </c>
      <c r="O147" s="59" t="s">
        <v>38</v>
      </c>
      <c r="P147" s="68">
        <f>IF(F147="Franchisee Rate Adjustment","",VLOOKUP(G147,FINAL!A:D,4,FALSE))</f>
        <v>417.66800000000001</v>
      </c>
      <c r="Q147" s="68">
        <f>IF(F147="Franchisee Rate Adjustment",SUMIF('Fran Bank Payment'!A:A,G147,'Fran Bank Payment'!G:G),VLOOKUP(G147,FINAL!A:E,5,FALSE))</f>
        <v>2870824.2910000002</v>
      </c>
      <c r="R147" s="68">
        <f t="shared" si="3"/>
        <v>0</v>
      </c>
    </row>
    <row r="148" spans="1:18" ht="15" customHeight="1">
      <c r="A148" s="21" t="s">
        <v>247</v>
      </c>
      <c r="B148" s="21">
        <v>28392.826000000001</v>
      </c>
      <c r="C148" s="22">
        <v>1358.41</v>
      </c>
      <c r="D148" s="21">
        <v>38569037.810000002</v>
      </c>
      <c r="E148" s="21" t="s">
        <v>100</v>
      </c>
      <c r="F148" s="21" t="s">
        <v>101</v>
      </c>
      <c r="G148" s="21" t="s">
        <v>285</v>
      </c>
      <c r="H148" s="22">
        <v>-19.995999999999999</v>
      </c>
      <c r="I148" s="22">
        <v>-14.999000000000001</v>
      </c>
      <c r="J148" s="22">
        <v>6873.46</v>
      </c>
      <c r="K148" s="22">
        <v>103095.02654000001</v>
      </c>
      <c r="L148" s="22">
        <v>28377.827000000001</v>
      </c>
      <c r="M148" s="21">
        <v>1362.76</v>
      </c>
      <c r="N148" s="21">
        <v>-38672132.840000004</v>
      </c>
      <c r="O148" s="59" t="s">
        <v>38</v>
      </c>
      <c r="P148" s="68">
        <f>IF(F148="Franchisee Rate Adjustment","",VLOOKUP(G148,FINAL!A:D,4,FALSE))</f>
        <v>15.000999999999999</v>
      </c>
      <c r="Q148" s="68">
        <f>IF(F148="Franchisee Rate Adjustment",SUMIF('Fran Bank Payment'!A:A,G148,'Fran Bank Payment'!G:G),VLOOKUP(G148,FINAL!A:E,5,FALSE))</f>
        <v>103108.773</v>
      </c>
      <c r="R148" s="68">
        <f t="shared" si="3"/>
        <v>-13.746</v>
      </c>
    </row>
    <row r="149" spans="1:18" ht="15" customHeight="1">
      <c r="A149" s="21" t="s">
        <v>247</v>
      </c>
      <c r="B149" s="21">
        <v>28377.827000000001</v>
      </c>
      <c r="C149" s="22">
        <v>1362.76</v>
      </c>
      <c r="D149" s="21">
        <v>38672132.840000004</v>
      </c>
      <c r="E149" s="21" t="s">
        <v>100</v>
      </c>
      <c r="F149" s="21" t="s">
        <v>101</v>
      </c>
      <c r="G149" s="21" t="s">
        <v>286</v>
      </c>
      <c r="H149" s="22">
        <v>-55.07</v>
      </c>
      <c r="I149" s="22">
        <v>-54.795000000000002</v>
      </c>
      <c r="J149" s="22">
        <v>6873.46</v>
      </c>
      <c r="K149" s="22">
        <v>376631.24070000002</v>
      </c>
      <c r="L149" s="22">
        <v>28323.031999999999</v>
      </c>
      <c r="M149" s="21">
        <v>1378.69</v>
      </c>
      <c r="N149" s="21">
        <v>-39048764.079999998</v>
      </c>
      <c r="O149" s="59" t="s">
        <v>38</v>
      </c>
      <c r="P149" s="68">
        <f>IF(F149="Franchisee Rate Adjustment","",VLOOKUP(G149,FINAL!A:D,4,FALSE))</f>
        <v>54.795000000000002</v>
      </c>
      <c r="Q149" s="68">
        <f>IF(F149="Franchisee Rate Adjustment",SUMIF('Fran Bank Payment'!A:A,G149,'Fran Bank Payment'!G:G),VLOOKUP(G149,FINAL!A:E,5,FALSE))</f>
        <v>376631.24099999998</v>
      </c>
      <c r="R149" s="68">
        <f t="shared" si="3"/>
        <v>0</v>
      </c>
    </row>
    <row r="150" spans="1:18" ht="15" customHeight="1">
      <c r="A150" s="21" t="s">
        <v>247</v>
      </c>
      <c r="B150" s="21">
        <v>28323.031999999999</v>
      </c>
      <c r="C150" s="22">
        <v>1378.69</v>
      </c>
      <c r="D150" s="21">
        <v>39048764.079999998</v>
      </c>
      <c r="E150" s="21" t="s">
        <v>100</v>
      </c>
      <c r="F150" s="21" t="s">
        <v>101</v>
      </c>
      <c r="G150" s="21" t="s">
        <v>287</v>
      </c>
      <c r="H150" s="22">
        <v>-72.674000000000007</v>
      </c>
      <c r="I150" s="22">
        <v>-53.975000000000001</v>
      </c>
      <c r="J150" s="22">
        <v>6873.46</v>
      </c>
      <c r="K150" s="22">
        <v>370995.00349999999</v>
      </c>
      <c r="L150" s="22">
        <v>28269.057000000001</v>
      </c>
      <c r="M150" s="21">
        <v>1394.45</v>
      </c>
      <c r="N150" s="21">
        <v>-39419759.079999998</v>
      </c>
      <c r="O150" s="59" t="s">
        <v>38</v>
      </c>
      <c r="P150" s="68">
        <f>IF(F150="Franchisee Rate Adjustment","",VLOOKUP(G150,FINAL!A:D,4,FALSE))</f>
        <v>53.978999999999999</v>
      </c>
      <c r="Q150" s="68">
        <f>IF(F150="Franchisee Rate Adjustment",SUMIF('Fran Bank Payment'!A:A,G150,'Fran Bank Payment'!G:G),VLOOKUP(G150,FINAL!A:E,5,FALSE))</f>
        <v>371022.49699999997</v>
      </c>
      <c r="R150" s="68">
        <f t="shared" si="3"/>
        <v>-27.492999999999999</v>
      </c>
    </row>
    <row r="151" spans="1:18" ht="15" customHeight="1">
      <c r="A151" s="21" t="s">
        <v>288</v>
      </c>
      <c r="B151" s="21">
        <v>28269.057000000001</v>
      </c>
      <c r="C151" s="22">
        <v>1394.45</v>
      </c>
      <c r="D151" s="21">
        <v>39419759.079999998</v>
      </c>
      <c r="E151" s="21" t="s">
        <v>100</v>
      </c>
      <c r="F151" s="21" t="s">
        <v>101</v>
      </c>
      <c r="G151" s="21" t="s">
        <v>289</v>
      </c>
      <c r="H151" s="22">
        <v>-480.43</v>
      </c>
      <c r="I151" s="22">
        <v>-478.029</v>
      </c>
      <c r="J151" s="22">
        <v>6873.46</v>
      </c>
      <c r="K151" s="22">
        <v>3285713.2103400002</v>
      </c>
      <c r="L151" s="22">
        <v>27791.027999999998</v>
      </c>
      <c r="M151" s="21">
        <v>1536.66</v>
      </c>
      <c r="N151" s="21">
        <v>-42705472.289999999</v>
      </c>
      <c r="O151" s="59" t="s">
        <v>38</v>
      </c>
      <c r="P151" s="68">
        <f>IF(F151="Franchisee Rate Adjustment","",VLOOKUP(G151,FINAL!A:D,4,FALSE))</f>
        <v>478.029</v>
      </c>
      <c r="Q151" s="68">
        <f>IF(F151="Franchisee Rate Adjustment",SUMIF('Fran Bank Payment'!A:A,G151,'Fran Bank Payment'!G:G),VLOOKUP(G151,FINAL!A:E,5,FALSE))</f>
        <v>3285713.21</v>
      </c>
      <c r="R151" s="68">
        <f t="shared" si="3"/>
        <v>0</v>
      </c>
    </row>
    <row r="152" spans="1:18" ht="15" customHeight="1">
      <c r="A152" s="21" t="s">
        <v>288</v>
      </c>
      <c r="B152" s="21">
        <v>27791.027999999998</v>
      </c>
      <c r="C152" s="22">
        <v>1536.66</v>
      </c>
      <c r="D152" s="21">
        <v>42705472.289999999</v>
      </c>
      <c r="E152" s="21" t="s">
        <v>100</v>
      </c>
      <c r="F152" s="21" t="s">
        <v>101</v>
      </c>
      <c r="G152" s="21" t="s">
        <v>290</v>
      </c>
      <c r="H152" s="22">
        <v>-50.04</v>
      </c>
      <c r="I152" s="22">
        <v>-46.036999999999999</v>
      </c>
      <c r="J152" s="22">
        <v>6873.46</v>
      </c>
      <c r="K152" s="22">
        <v>316433.47801999998</v>
      </c>
      <c r="L152" s="22">
        <v>27744.991000000002</v>
      </c>
      <c r="M152" s="21">
        <v>1550.62</v>
      </c>
      <c r="N152" s="21">
        <v>-43021905.770000003</v>
      </c>
      <c r="O152" s="59" t="s">
        <v>38</v>
      </c>
      <c r="P152" s="68">
        <f>IF(F152="Franchisee Rate Adjustment","",VLOOKUP(G152,FINAL!A:D,4,FALSE))</f>
        <v>46.036999999999999</v>
      </c>
      <c r="Q152" s="68">
        <f>IF(F152="Franchisee Rate Adjustment",SUMIF('Fran Bank Payment'!A:A,G152,'Fran Bank Payment'!G:G),VLOOKUP(G152,FINAL!A:E,5,FALSE))</f>
        <v>316433.478</v>
      </c>
      <c r="R152" s="68">
        <f t="shared" si="3"/>
        <v>0</v>
      </c>
    </row>
    <row r="153" spans="1:18" ht="15" customHeight="1">
      <c r="A153" s="21" t="s">
        <v>288</v>
      </c>
      <c r="B153" s="21">
        <v>27744.991000000002</v>
      </c>
      <c r="C153" s="22">
        <v>1550.62</v>
      </c>
      <c r="D153" s="21">
        <v>43021905.770000003</v>
      </c>
      <c r="E153" s="21" t="s">
        <v>100</v>
      </c>
      <c r="F153" s="21" t="s">
        <v>101</v>
      </c>
      <c r="G153" s="21" t="s">
        <v>291</v>
      </c>
      <c r="H153" s="22">
        <v>-60.04</v>
      </c>
      <c r="I153" s="22">
        <v>-59.74</v>
      </c>
      <c r="J153" s="22">
        <v>6873.46</v>
      </c>
      <c r="K153" s="22">
        <v>410620.50040000002</v>
      </c>
      <c r="L153" s="22">
        <v>27685.251</v>
      </c>
      <c r="M153" s="21">
        <v>1568.8</v>
      </c>
      <c r="N153" s="21">
        <v>-43432526.270000003</v>
      </c>
      <c r="O153" s="59" t="s">
        <v>38</v>
      </c>
      <c r="P153" s="68">
        <f>IF(F153="Franchisee Rate Adjustment","",VLOOKUP(G153,FINAL!A:D,4,FALSE))</f>
        <v>59.74</v>
      </c>
      <c r="Q153" s="68">
        <f>IF(F153="Franchisee Rate Adjustment",SUMIF('Fran Bank Payment'!A:A,G153,'Fran Bank Payment'!G:G),VLOOKUP(G153,FINAL!A:E,5,FALSE))</f>
        <v>410620.5</v>
      </c>
      <c r="R153" s="68">
        <f t="shared" si="3"/>
        <v>0</v>
      </c>
    </row>
    <row r="154" spans="1:18" ht="15" customHeight="1">
      <c r="A154" s="21" t="s">
        <v>288</v>
      </c>
      <c r="B154" s="21">
        <v>27685.251</v>
      </c>
      <c r="C154" s="22">
        <v>1568.8</v>
      </c>
      <c r="D154" s="21">
        <v>43432526.270000003</v>
      </c>
      <c r="E154" s="21" t="s">
        <v>102</v>
      </c>
      <c r="F154" s="21" t="s">
        <v>101</v>
      </c>
      <c r="G154" s="21" t="s">
        <v>292</v>
      </c>
      <c r="H154" s="22">
        <v>0</v>
      </c>
      <c r="I154" s="22">
        <v>0</v>
      </c>
      <c r="J154" s="22">
        <v>6873.46</v>
      </c>
      <c r="K154" s="22">
        <v>0</v>
      </c>
      <c r="L154" s="22">
        <v>27685.251</v>
      </c>
      <c r="M154" s="21">
        <v>1568.8</v>
      </c>
      <c r="N154" s="21">
        <v>-43432526.270000003</v>
      </c>
      <c r="O154" s="59" t="s">
        <v>38</v>
      </c>
      <c r="P154" s="68">
        <f>IF(F154="Franchisee Rate Adjustment","",VLOOKUP(G154,FINAL!A:D,4,FALSE))</f>
        <v>0</v>
      </c>
      <c r="Q154" s="68">
        <f>IF(F154="Franchisee Rate Adjustment",SUMIF('Fran Bank Payment'!A:A,G154,'Fran Bank Payment'!G:G),VLOOKUP(G154,FINAL!A:E,5,FALSE))</f>
        <v>0</v>
      </c>
      <c r="R154" s="68">
        <f t="shared" si="3"/>
        <v>0</v>
      </c>
    </row>
    <row r="155" spans="1:18" ht="15" customHeight="1">
      <c r="A155" s="21" t="s">
        <v>288</v>
      </c>
      <c r="B155" s="21">
        <v>27685.251</v>
      </c>
      <c r="C155" s="22">
        <v>1568.8</v>
      </c>
      <c r="D155" s="21">
        <v>43432526.270000003</v>
      </c>
      <c r="E155" s="21" t="s">
        <v>100</v>
      </c>
      <c r="F155" s="21" t="s">
        <v>101</v>
      </c>
      <c r="G155" s="21" t="s">
        <v>293</v>
      </c>
      <c r="H155" s="22">
        <v>-410.24</v>
      </c>
      <c r="I155" s="22">
        <v>-408.18799999999999</v>
      </c>
      <c r="J155" s="22">
        <v>6873.46</v>
      </c>
      <c r="K155" s="22">
        <v>2805663.8904800001</v>
      </c>
      <c r="L155" s="22">
        <v>27277.062999999998</v>
      </c>
      <c r="M155" s="21">
        <v>1695.13</v>
      </c>
      <c r="N155" s="21">
        <v>-46238190.159999996</v>
      </c>
      <c r="O155" s="59" t="s">
        <v>38</v>
      </c>
      <c r="P155" s="68">
        <f>IF(F155="Franchisee Rate Adjustment","",VLOOKUP(G155,FINAL!A:D,4,FALSE))</f>
        <v>408.18799999999999</v>
      </c>
      <c r="Q155" s="68">
        <f>IF(F155="Franchisee Rate Adjustment",SUMIF('Fran Bank Payment'!A:A,G155,'Fran Bank Payment'!G:G),VLOOKUP(G155,FINAL!A:E,5,FALSE))</f>
        <v>2805663.89</v>
      </c>
      <c r="R155" s="68">
        <f t="shared" si="3"/>
        <v>0</v>
      </c>
    </row>
    <row r="156" spans="1:18" ht="15" customHeight="1">
      <c r="A156" s="21" t="s">
        <v>288</v>
      </c>
      <c r="B156" s="21">
        <v>27277.062999999998</v>
      </c>
      <c r="C156" s="22">
        <v>1695.13</v>
      </c>
      <c r="D156" s="21">
        <v>46238190.159999996</v>
      </c>
      <c r="E156" s="21" t="s">
        <v>100</v>
      </c>
      <c r="F156" s="21" t="s">
        <v>101</v>
      </c>
      <c r="G156" s="21" t="s">
        <v>294</v>
      </c>
      <c r="H156" s="22">
        <v>-5</v>
      </c>
      <c r="I156" s="22">
        <v>-4.9749999999999996</v>
      </c>
      <c r="J156" s="22">
        <v>6873.46</v>
      </c>
      <c r="K156" s="22">
        <v>34195.463499999998</v>
      </c>
      <c r="L156" s="22">
        <v>27272.088</v>
      </c>
      <c r="M156" s="21">
        <v>1696.69</v>
      </c>
      <c r="N156" s="21">
        <v>-46272385.619999997</v>
      </c>
      <c r="O156" s="59" t="s">
        <v>38</v>
      </c>
      <c r="P156" s="68">
        <f>IF(F156="Franchisee Rate Adjustment","",VLOOKUP(G156,FINAL!A:D,4,FALSE))</f>
        <v>4.9749999999999996</v>
      </c>
      <c r="Q156" s="68">
        <f>IF(F156="Franchisee Rate Adjustment",SUMIF('Fran Bank Payment'!A:A,G156,'Fran Bank Payment'!G:G),VLOOKUP(G156,FINAL!A:E,5,FALSE))</f>
        <v>34195.464</v>
      </c>
      <c r="R156" s="68">
        <f t="shared" si="3"/>
        <v>-1E-3</v>
      </c>
    </row>
    <row r="157" spans="1:18" ht="15" customHeight="1">
      <c r="A157" s="21" t="s">
        <v>288</v>
      </c>
      <c r="B157" s="21">
        <v>27272.088</v>
      </c>
      <c r="C157" s="22">
        <v>1696.69</v>
      </c>
      <c r="D157" s="21">
        <v>46272385.619999997</v>
      </c>
      <c r="E157" s="21" t="s">
        <v>102</v>
      </c>
      <c r="F157" s="21" t="s">
        <v>103</v>
      </c>
      <c r="G157" s="21" t="s">
        <v>295</v>
      </c>
      <c r="H157" s="22">
        <v>2000</v>
      </c>
      <c r="I157" s="22">
        <v>1990</v>
      </c>
      <c r="J157" s="22">
        <v>6934.67</v>
      </c>
      <c r="K157" s="22">
        <v>13799993.300000001</v>
      </c>
      <c r="L157" s="22">
        <v>29262.088</v>
      </c>
      <c r="M157" s="21">
        <v>1109.71</v>
      </c>
      <c r="N157" s="21">
        <v>-32472385.620000001</v>
      </c>
      <c r="O157" s="59" t="s">
        <v>38</v>
      </c>
      <c r="P157" s="68" t="str">
        <f>IF(F157="Franchisee Rate Adjustment","",VLOOKUP(G157,FINAL!A:D,4,FALSE))</f>
        <v/>
      </c>
      <c r="Q157" s="68">
        <f>IF(F157="Franchisee Rate Adjustment",SUMIF('Fran Bank Payment'!A:A,G157,'Fran Bank Payment'!G:G),VLOOKUP(G157,FINAL!A:E,5,FALSE))</f>
        <v>0</v>
      </c>
      <c r="R157" s="68">
        <f t="shared" si="3"/>
        <v>13799993.300000001</v>
      </c>
    </row>
    <row r="158" spans="1:18" ht="15" customHeight="1">
      <c r="A158" s="21" t="s">
        <v>288</v>
      </c>
      <c r="B158" s="21">
        <v>29262.088</v>
      </c>
      <c r="C158" s="22">
        <v>1109.71</v>
      </c>
      <c r="D158" s="21">
        <v>32472385.620000001</v>
      </c>
      <c r="E158" s="21" t="s">
        <v>100</v>
      </c>
      <c r="F158" s="21" t="s">
        <v>101</v>
      </c>
      <c r="G158" s="21" t="s">
        <v>296</v>
      </c>
      <c r="H158" s="22">
        <v>-1028.83</v>
      </c>
      <c r="I158" s="22">
        <v>-1023.688</v>
      </c>
      <c r="J158" s="22">
        <v>6877.63</v>
      </c>
      <c r="K158" s="22">
        <v>7040547.2994400002</v>
      </c>
      <c r="L158" s="22">
        <v>28238.400000000001</v>
      </c>
      <c r="M158" s="21">
        <v>1399.26</v>
      </c>
      <c r="N158" s="21">
        <v>-39512932.920000002</v>
      </c>
      <c r="O158" s="59" t="s">
        <v>38</v>
      </c>
      <c r="P158" s="68">
        <f>IF(F158="Franchisee Rate Adjustment","",VLOOKUP(G158,FINAL!A:D,4,FALSE))</f>
        <v>1023.688</v>
      </c>
      <c r="Q158" s="68">
        <f>IF(F158="Franchisee Rate Adjustment",SUMIF('Fran Bank Payment'!A:A,G158,'Fran Bank Payment'!G:G),VLOOKUP(G158,FINAL!A:E,5,FALSE))</f>
        <v>7040547.2989999996</v>
      </c>
      <c r="R158" s="68">
        <f t="shared" si="3"/>
        <v>0</v>
      </c>
    </row>
    <row r="159" spans="1:18" ht="15" customHeight="1">
      <c r="A159" s="21" t="s">
        <v>288</v>
      </c>
      <c r="B159" s="21">
        <v>28238.400000000001</v>
      </c>
      <c r="C159" s="22">
        <v>1399.26</v>
      </c>
      <c r="D159" s="21">
        <v>39512932.920000002</v>
      </c>
      <c r="E159" s="21" t="s">
        <v>100</v>
      </c>
      <c r="F159" s="21" t="s">
        <v>101</v>
      </c>
      <c r="G159" s="21" t="s">
        <v>297</v>
      </c>
      <c r="H159" s="22">
        <v>-362.63</v>
      </c>
      <c r="I159" s="22">
        <v>-360.81599999999997</v>
      </c>
      <c r="J159" s="22">
        <v>6877.63</v>
      </c>
      <c r="K159" s="22">
        <v>2481558.9460800001</v>
      </c>
      <c r="L159" s="22">
        <v>27877.583999999999</v>
      </c>
      <c r="M159" s="21">
        <v>1506.39</v>
      </c>
      <c r="N159" s="21">
        <v>-41994491.869999997</v>
      </c>
      <c r="O159" s="59" t="s">
        <v>38</v>
      </c>
      <c r="P159" s="68">
        <f>IF(F159="Franchisee Rate Adjustment","",VLOOKUP(G159,FINAL!A:D,4,FALSE))</f>
        <v>360.81599999999997</v>
      </c>
      <c r="Q159" s="68">
        <f>IF(F159="Franchisee Rate Adjustment",SUMIF('Fran Bank Payment'!A:A,G159,'Fran Bank Payment'!G:G),VLOOKUP(G159,FINAL!A:E,5,FALSE))</f>
        <v>2481558.946</v>
      </c>
      <c r="R159" s="68">
        <f t="shared" si="3"/>
        <v>0</v>
      </c>
    </row>
    <row r="160" spans="1:18" ht="15" customHeight="1">
      <c r="A160" s="21" t="s">
        <v>288</v>
      </c>
      <c r="B160" s="21">
        <v>27877.583999999999</v>
      </c>
      <c r="C160" s="22">
        <v>1506.39</v>
      </c>
      <c r="D160" s="21">
        <v>41994491.869999997</v>
      </c>
      <c r="E160" s="21" t="s">
        <v>100</v>
      </c>
      <c r="F160" s="21" t="s">
        <v>101</v>
      </c>
      <c r="G160" s="21" t="s">
        <v>298</v>
      </c>
      <c r="H160" s="22">
        <v>-484.45</v>
      </c>
      <c r="I160" s="22">
        <v>-482.03100000000001</v>
      </c>
      <c r="J160" s="22">
        <v>6877.63</v>
      </c>
      <c r="K160" s="22">
        <v>3315230.8665300002</v>
      </c>
      <c r="L160" s="22">
        <v>27395.553</v>
      </c>
      <c r="M160" s="21">
        <v>1653.91</v>
      </c>
      <c r="N160" s="21">
        <v>-45309722.740000002</v>
      </c>
      <c r="O160" s="59" t="s">
        <v>38</v>
      </c>
      <c r="P160" s="68">
        <f>IF(F160="Franchisee Rate Adjustment","",VLOOKUP(G160,FINAL!A:D,4,FALSE))</f>
        <v>482.03100000000001</v>
      </c>
      <c r="Q160" s="68">
        <f>IF(F160="Franchisee Rate Adjustment",SUMIF('Fran Bank Payment'!A:A,G160,'Fran Bank Payment'!G:G),VLOOKUP(G160,FINAL!A:E,5,FALSE))</f>
        <v>3315230.8670000001</v>
      </c>
      <c r="R160" s="68">
        <f t="shared" si="3"/>
        <v>0</v>
      </c>
    </row>
    <row r="161" spans="1:19" ht="15" customHeight="1">
      <c r="A161" s="21" t="s">
        <v>288</v>
      </c>
      <c r="B161" s="21">
        <v>27395.553</v>
      </c>
      <c r="C161" s="22">
        <v>1653.91</v>
      </c>
      <c r="D161" s="21">
        <v>45309722.740000002</v>
      </c>
      <c r="E161" s="21" t="s">
        <v>100</v>
      </c>
      <c r="F161" s="21" t="s">
        <v>101</v>
      </c>
      <c r="G161" s="21" t="s">
        <v>299</v>
      </c>
      <c r="H161" s="22">
        <v>-943.33</v>
      </c>
      <c r="I161" s="22">
        <v>-938.61199999999997</v>
      </c>
      <c r="J161" s="22">
        <v>6877.63</v>
      </c>
      <c r="K161" s="22">
        <v>6455426.0495600002</v>
      </c>
      <c r="L161" s="22">
        <v>26456.940999999999</v>
      </c>
      <c r="M161" s="21">
        <v>1956.58</v>
      </c>
      <c r="N161" s="21">
        <v>-51765148.789999999</v>
      </c>
      <c r="O161" s="59" t="s">
        <v>38</v>
      </c>
      <c r="P161" s="68">
        <f>IF(F161="Franchisee Rate Adjustment","",VLOOKUP(G161,FINAL!A:D,4,FALSE))</f>
        <v>938.61199999999997</v>
      </c>
      <c r="Q161" s="68">
        <f>IF(F161="Franchisee Rate Adjustment",SUMIF('Fran Bank Payment'!A:A,G161,'Fran Bank Payment'!G:G),VLOOKUP(G161,FINAL!A:E,5,FALSE))</f>
        <v>6455426.0499999998</v>
      </c>
      <c r="R161" s="68">
        <f t="shared" si="3"/>
        <v>0</v>
      </c>
    </row>
    <row r="162" spans="1:19" ht="15" customHeight="1">
      <c r="A162" s="21" t="s">
        <v>288</v>
      </c>
      <c r="B162" s="21">
        <v>26456.940999999999</v>
      </c>
      <c r="C162" s="22">
        <v>1956.58</v>
      </c>
      <c r="D162" s="21">
        <v>51765148.789999999</v>
      </c>
      <c r="E162" s="21" t="s">
        <v>100</v>
      </c>
      <c r="F162" s="21" t="s">
        <v>101</v>
      </c>
      <c r="G162" s="21" t="s">
        <v>300</v>
      </c>
      <c r="H162" s="22">
        <v>-558.41999999999996</v>
      </c>
      <c r="I162" s="22">
        <v>-555.62800000000004</v>
      </c>
      <c r="J162" s="22">
        <v>6877.63</v>
      </c>
      <c r="K162" s="22">
        <v>3821403.8016400002</v>
      </c>
      <c r="L162" s="22">
        <v>25901.312999999998</v>
      </c>
      <c r="M162" s="21">
        <v>2146.09</v>
      </c>
      <c r="N162" s="21">
        <v>-55586552.590000004</v>
      </c>
      <c r="O162" s="59" t="s">
        <v>38</v>
      </c>
      <c r="P162" s="68">
        <f>IF(F162="Franchisee Rate Adjustment","",VLOOKUP(G162,FINAL!A:D,4,FALSE))</f>
        <v>555.62800000000004</v>
      </c>
      <c r="Q162" s="68">
        <f>IF(F162="Franchisee Rate Adjustment",SUMIF('Fran Bank Payment'!A:A,G162,'Fran Bank Payment'!G:G),VLOOKUP(G162,FINAL!A:E,5,FALSE))</f>
        <v>3821403.8020000001</v>
      </c>
      <c r="R162" s="68">
        <f t="shared" si="3"/>
        <v>0</v>
      </c>
    </row>
    <row r="163" spans="1:19" ht="15" customHeight="1">
      <c r="A163" s="21" t="s">
        <v>288</v>
      </c>
      <c r="B163" s="21">
        <v>25901.312999999998</v>
      </c>
      <c r="C163" s="22">
        <v>2146.09</v>
      </c>
      <c r="D163" s="21">
        <v>55586552.590000004</v>
      </c>
      <c r="E163" s="21" t="s">
        <v>100</v>
      </c>
      <c r="F163" s="21" t="s">
        <v>101</v>
      </c>
      <c r="G163" s="21" t="s">
        <v>301</v>
      </c>
      <c r="H163" s="22">
        <v>-535.37</v>
      </c>
      <c r="I163" s="22">
        <v>-532.69600000000003</v>
      </c>
      <c r="J163" s="22">
        <v>6877.63</v>
      </c>
      <c r="K163" s="22">
        <v>3663685.9904800002</v>
      </c>
      <c r="L163" s="22">
        <v>25368.616999999998</v>
      </c>
      <c r="M163" s="21">
        <v>2335.5700000000002</v>
      </c>
      <c r="N163" s="21">
        <v>-59250238.579999998</v>
      </c>
      <c r="O163" s="59" t="s">
        <v>38</v>
      </c>
      <c r="P163" s="68">
        <f>IF(F163="Franchisee Rate Adjustment","",VLOOKUP(G163,FINAL!A:D,4,FALSE))</f>
        <v>532.69600000000003</v>
      </c>
      <c r="Q163" s="68">
        <f>IF(F163="Franchisee Rate Adjustment",SUMIF('Fran Bank Payment'!A:A,G163,'Fran Bank Payment'!G:G),VLOOKUP(G163,FINAL!A:E,5,FALSE))</f>
        <v>3663685.99</v>
      </c>
      <c r="R163" s="68">
        <f t="shared" si="3"/>
        <v>0</v>
      </c>
    </row>
    <row r="164" spans="1:19" ht="15" customHeight="1">
      <c r="A164" s="21" t="s">
        <v>288</v>
      </c>
      <c r="B164" s="21">
        <v>25368.616999999998</v>
      </c>
      <c r="C164" s="22">
        <v>2335.5700000000002</v>
      </c>
      <c r="D164" s="21">
        <v>59250238.579999998</v>
      </c>
      <c r="E164" s="21" t="s">
        <v>100</v>
      </c>
      <c r="F164" s="21" t="s">
        <v>101</v>
      </c>
      <c r="G164" s="21" t="s">
        <v>302</v>
      </c>
      <c r="H164" s="22">
        <v>-55.13</v>
      </c>
      <c r="I164" s="22">
        <v>-50.72</v>
      </c>
      <c r="J164" s="22">
        <v>6877.63</v>
      </c>
      <c r="K164" s="22">
        <v>348833.39360000001</v>
      </c>
      <c r="L164" s="22">
        <v>25317.897000000001</v>
      </c>
      <c r="M164" s="21">
        <v>2354.0300000000002</v>
      </c>
      <c r="N164" s="21">
        <v>-59599071.969999999</v>
      </c>
      <c r="O164" s="59" t="s">
        <v>38</v>
      </c>
      <c r="P164" s="68">
        <f>IF(F164="Franchisee Rate Adjustment","",VLOOKUP(G164,FINAL!A:D,4,FALSE))</f>
        <v>50.72</v>
      </c>
      <c r="Q164" s="68">
        <f>IF(F164="Franchisee Rate Adjustment",SUMIF('Fran Bank Payment'!A:A,G164,'Fran Bank Payment'!G:G),VLOOKUP(G164,FINAL!A:E,5,FALSE))</f>
        <v>348833.39399999997</v>
      </c>
      <c r="R164" s="68">
        <f t="shared" si="3"/>
        <v>0</v>
      </c>
    </row>
    <row r="165" spans="1:19" ht="15" customHeight="1">
      <c r="A165" s="21" t="s">
        <v>288</v>
      </c>
      <c r="B165" s="21">
        <v>25317.897000000001</v>
      </c>
      <c r="C165" s="22">
        <v>2354.0300000000002</v>
      </c>
      <c r="D165" s="21">
        <v>59599071.969999999</v>
      </c>
      <c r="E165" s="21" t="s">
        <v>100</v>
      </c>
      <c r="F165" s="21" t="s">
        <v>101</v>
      </c>
      <c r="G165" s="21" t="s">
        <v>303</v>
      </c>
      <c r="H165" s="22">
        <v>-264.66000000000003</v>
      </c>
      <c r="I165" s="22">
        <v>-263.33699999999999</v>
      </c>
      <c r="J165" s="22">
        <v>6877.63</v>
      </c>
      <c r="K165" s="22">
        <v>1811134.4513099999</v>
      </c>
      <c r="L165" s="22">
        <v>25054.560000000001</v>
      </c>
      <c r="M165" s="21">
        <v>2451.06</v>
      </c>
      <c r="N165" s="21">
        <v>-61410206.420000002</v>
      </c>
      <c r="O165" s="59" t="s">
        <v>38</v>
      </c>
      <c r="P165" s="68">
        <f>IF(F165="Franchisee Rate Adjustment","",VLOOKUP(G165,FINAL!A:D,4,FALSE))</f>
        <v>263.33699999999999</v>
      </c>
      <c r="Q165" s="68">
        <f>IF(F165="Franchisee Rate Adjustment",SUMIF('Fran Bank Payment'!A:A,G165,'Fran Bank Payment'!G:G),VLOOKUP(G165,FINAL!A:E,5,FALSE))</f>
        <v>1811134.4509999999</v>
      </c>
      <c r="R165" s="68">
        <f t="shared" si="3"/>
        <v>0</v>
      </c>
    </row>
    <row r="166" spans="1:19" ht="15" customHeight="1">
      <c r="A166" s="21" t="s">
        <v>288</v>
      </c>
      <c r="B166" s="21">
        <v>25054.560000000001</v>
      </c>
      <c r="C166" s="22">
        <v>2451.06</v>
      </c>
      <c r="D166" s="21">
        <v>61410206.420000002</v>
      </c>
      <c r="E166" s="21" t="s">
        <v>100</v>
      </c>
      <c r="F166" s="21" t="s">
        <v>101</v>
      </c>
      <c r="G166" s="21" t="s">
        <v>304</v>
      </c>
      <c r="H166" s="22">
        <v>-31.25</v>
      </c>
      <c r="I166" s="22">
        <v>-28.75</v>
      </c>
      <c r="J166" s="22">
        <v>6877.63</v>
      </c>
      <c r="K166" s="22">
        <v>197731.86249999999</v>
      </c>
      <c r="L166" s="22">
        <v>25025.81</v>
      </c>
      <c r="M166" s="21">
        <v>2461.7800000000002</v>
      </c>
      <c r="N166" s="21">
        <v>-61607938.280000001</v>
      </c>
      <c r="O166" s="59" t="s">
        <v>38</v>
      </c>
      <c r="P166" s="68">
        <f>IF(F166="Franchisee Rate Adjustment","",VLOOKUP(G166,FINAL!A:D,4,FALSE))</f>
        <v>28.75</v>
      </c>
      <c r="Q166" s="68">
        <f>IF(F166="Franchisee Rate Adjustment",SUMIF('Fran Bank Payment'!A:A,G166,'Fran Bank Payment'!G:G),VLOOKUP(G166,FINAL!A:E,5,FALSE))</f>
        <v>197731.86300000001</v>
      </c>
      <c r="R166" s="68">
        <f t="shared" si="3"/>
        <v>-1E-3</v>
      </c>
    </row>
    <row r="167" spans="1:19" ht="15" customHeight="1">
      <c r="A167" s="21" t="s">
        <v>288</v>
      </c>
      <c r="B167" s="21">
        <v>25025.81</v>
      </c>
      <c r="C167" s="22">
        <v>2461.7800000000002</v>
      </c>
      <c r="D167" s="21">
        <v>61607938.280000001</v>
      </c>
      <c r="E167" s="21" t="s">
        <v>100</v>
      </c>
      <c r="F167" s="21" t="s">
        <v>101</v>
      </c>
      <c r="G167" s="21" t="s">
        <v>305</v>
      </c>
      <c r="H167" s="22">
        <v>-14.48</v>
      </c>
      <c r="I167" s="22">
        <v>-13.321999999999999</v>
      </c>
      <c r="J167" s="22">
        <v>6877.63</v>
      </c>
      <c r="K167" s="22">
        <v>91623.786859999993</v>
      </c>
      <c r="L167" s="22">
        <v>25012.488000000001</v>
      </c>
      <c r="M167" s="21">
        <v>2466.75</v>
      </c>
      <c r="N167" s="21">
        <v>-61699562.07</v>
      </c>
      <c r="O167" s="59" t="s">
        <v>38</v>
      </c>
      <c r="P167" s="68">
        <f>IF(F167="Franchisee Rate Adjustment","",VLOOKUP(G167,FINAL!A:D,4,FALSE))</f>
        <v>13.321999999999999</v>
      </c>
      <c r="Q167" s="68">
        <f>IF(F167="Franchisee Rate Adjustment",SUMIF('Fran Bank Payment'!A:A,G167,'Fran Bank Payment'!G:G),VLOOKUP(G167,FINAL!A:E,5,FALSE))</f>
        <v>91623.786999999997</v>
      </c>
      <c r="R167" s="68">
        <f t="shared" si="3"/>
        <v>0</v>
      </c>
    </row>
    <row r="168" spans="1:19" ht="15" customHeight="1">
      <c r="A168" s="21" t="s">
        <v>288</v>
      </c>
      <c r="B168" s="21">
        <v>25012.488000000001</v>
      </c>
      <c r="C168" s="22">
        <v>2466.75</v>
      </c>
      <c r="D168" s="21">
        <v>61699562.07</v>
      </c>
      <c r="E168" s="21" t="s">
        <v>100</v>
      </c>
      <c r="F168" s="21" t="s">
        <v>101</v>
      </c>
      <c r="G168" s="21" t="s">
        <v>306</v>
      </c>
      <c r="H168" s="22">
        <v>-1.75</v>
      </c>
      <c r="I168" s="22">
        <v>-1.61</v>
      </c>
      <c r="J168" s="22">
        <v>6877.63</v>
      </c>
      <c r="K168" s="22">
        <v>11072.9843</v>
      </c>
      <c r="L168" s="22">
        <v>25010.878000000001</v>
      </c>
      <c r="M168" s="21">
        <v>2467.35</v>
      </c>
      <c r="N168" s="21">
        <v>-61710635.049999997</v>
      </c>
      <c r="O168" s="59" t="s">
        <v>38</v>
      </c>
      <c r="P168" s="68">
        <f>IF(F168="Franchisee Rate Adjustment","",VLOOKUP(G168,FINAL!A:D,4,FALSE))</f>
        <v>1.61</v>
      </c>
      <c r="Q168" s="68">
        <f>IF(F168="Franchisee Rate Adjustment",SUMIF('Fran Bank Payment'!A:A,G168,'Fran Bank Payment'!G:G),VLOOKUP(G168,FINAL!A:E,5,FALSE))</f>
        <v>11072.984</v>
      </c>
      <c r="R168" s="68">
        <f t="shared" si="3"/>
        <v>0</v>
      </c>
    </row>
    <row r="169" spans="1:19" ht="15" customHeight="1">
      <c r="A169" s="21" t="s">
        <v>288</v>
      </c>
      <c r="B169" s="21">
        <v>25010.878000000001</v>
      </c>
      <c r="C169" s="22">
        <v>2467.35</v>
      </c>
      <c r="D169" s="21">
        <v>61710635.049999997</v>
      </c>
      <c r="E169" s="21" t="s">
        <v>100</v>
      </c>
      <c r="F169" s="21" t="s">
        <v>101</v>
      </c>
      <c r="G169" s="21" t="s">
        <v>307</v>
      </c>
      <c r="H169" s="22">
        <v>-36.906999999999996</v>
      </c>
      <c r="I169" s="22">
        <v>-33.954000000000001</v>
      </c>
      <c r="J169" s="22">
        <v>6877.63</v>
      </c>
      <c r="K169" s="22">
        <v>233523.04902000001</v>
      </c>
      <c r="L169" s="22">
        <v>24976.923999999999</v>
      </c>
      <c r="M169" s="21">
        <v>2480.06</v>
      </c>
      <c r="N169" s="21">
        <v>-61944158.100000001</v>
      </c>
      <c r="O169" s="59" t="s">
        <v>38</v>
      </c>
      <c r="P169" s="68">
        <f>IF(F169="Franchisee Rate Adjustment","",VLOOKUP(G169,FINAL!A:D,4,FALSE))</f>
        <v>33.954000000000001</v>
      </c>
      <c r="Q169" s="68">
        <f>IF(F169="Franchisee Rate Adjustment",SUMIF('Fran Bank Payment'!A:A,G169,'Fran Bank Payment'!G:G),VLOOKUP(G169,FINAL!A:E,5,FALSE))</f>
        <v>233523.049</v>
      </c>
      <c r="R169" s="68">
        <f t="shared" si="3"/>
        <v>0</v>
      </c>
    </row>
    <row r="170" spans="1:19" ht="15" customHeight="1">
      <c r="A170" s="21" t="s">
        <v>288</v>
      </c>
      <c r="B170" s="21">
        <v>24976.923999999999</v>
      </c>
      <c r="C170" s="22">
        <v>2480.06</v>
      </c>
      <c r="D170" s="21">
        <v>61944158.100000001</v>
      </c>
      <c r="E170" s="21" t="s">
        <v>100</v>
      </c>
      <c r="F170" s="21" t="s">
        <v>101</v>
      </c>
      <c r="G170" s="21" t="s">
        <v>308</v>
      </c>
      <c r="H170" s="22">
        <v>-0.85</v>
      </c>
      <c r="I170" s="22">
        <v>-0.78200000000000003</v>
      </c>
      <c r="J170" s="22">
        <v>6877.63</v>
      </c>
      <c r="K170" s="22">
        <v>5378.3066600000002</v>
      </c>
      <c r="L170" s="22">
        <v>24976.142</v>
      </c>
      <c r="M170" s="21">
        <v>2480.35</v>
      </c>
      <c r="N170" s="21">
        <v>-61949536.409999996</v>
      </c>
      <c r="O170" s="59" t="s">
        <v>38</v>
      </c>
      <c r="P170" s="68">
        <f>IF(F170="Franchisee Rate Adjustment","",VLOOKUP(G170,FINAL!A:D,4,FALSE))</f>
        <v>0.78200000000000003</v>
      </c>
      <c r="Q170" s="68">
        <f>IF(F170="Franchisee Rate Adjustment",SUMIF('Fran Bank Payment'!A:A,G170,'Fran Bank Payment'!G:G),VLOOKUP(G170,FINAL!A:E,5,FALSE))</f>
        <v>5378.3069999999998</v>
      </c>
      <c r="R170" s="68">
        <f t="shared" si="3"/>
        <v>0</v>
      </c>
    </row>
    <row r="171" spans="1:19" ht="15" customHeight="1">
      <c r="A171" s="102" t="s">
        <v>288</v>
      </c>
      <c r="B171" s="102">
        <v>24976.142</v>
      </c>
      <c r="C171" s="103">
        <v>2480.35</v>
      </c>
      <c r="D171" s="102">
        <v>61949536.409999996</v>
      </c>
      <c r="E171" s="102" t="s">
        <v>100</v>
      </c>
      <c r="F171" s="102" t="s">
        <v>101</v>
      </c>
      <c r="G171" s="102" t="s">
        <v>309</v>
      </c>
      <c r="H171" s="103">
        <v>-221.75800000000001</v>
      </c>
      <c r="I171" s="103">
        <v>-166.321</v>
      </c>
      <c r="J171" s="103">
        <v>6877.63</v>
      </c>
      <c r="K171" s="103">
        <v>1143894.29923</v>
      </c>
      <c r="L171" s="103">
        <v>24809.821</v>
      </c>
      <c r="M171" s="102">
        <v>2543.08</v>
      </c>
      <c r="N171" s="102">
        <v>-63093430.710000001</v>
      </c>
      <c r="O171" s="104" t="s">
        <v>38</v>
      </c>
      <c r="P171" s="105">
        <f>IF(F171="Franchisee Rate Adjustment","",VLOOKUP(G171,FINAL!A:D,4,FALSE))</f>
        <v>166.333</v>
      </c>
      <c r="Q171" s="105">
        <f>IF(F171="Franchisee Rate Adjustment",SUMIF('Fran Bank Payment'!A:A,G171,'Fran Bank Payment'!G:G),VLOOKUP(G171,FINAL!A:E,5,FALSE))</f>
        <v>1143976.831</v>
      </c>
      <c r="R171" s="105">
        <f t="shared" si="3"/>
        <v>-82.531999999999996</v>
      </c>
      <c r="S171" s="106" t="s">
        <v>486</v>
      </c>
    </row>
    <row r="172" spans="1:19" ht="15" customHeight="1">
      <c r="A172" s="21" t="s">
        <v>288</v>
      </c>
      <c r="B172" s="21">
        <v>24809.821</v>
      </c>
      <c r="C172" s="22">
        <v>2543.08</v>
      </c>
      <c r="D172" s="21">
        <v>63093430.710000001</v>
      </c>
      <c r="E172" s="21" t="s">
        <v>100</v>
      </c>
      <c r="F172" s="21" t="s">
        <v>101</v>
      </c>
      <c r="G172" s="21" t="s">
        <v>310</v>
      </c>
      <c r="H172" s="22">
        <v>-3.8</v>
      </c>
      <c r="I172" s="22">
        <v>-3.496</v>
      </c>
      <c r="J172" s="22">
        <v>6877.63</v>
      </c>
      <c r="K172" s="22">
        <v>24044.194479999998</v>
      </c>
      <c r="L172" s="22">
        <v>24806.325000000001</v>
      </c>
      <c r="M172" s="21">
        <v>2544.41</v>
      </c>
      <c r="N172" s="21">
        <v>-63117474.899999999</v>
      </c>
      <c r="O172" s="59" t="s">
        <v>38</v>
      </c>
      <c r="P172" s="68">
        <f>IF(F172="Franchisee Rate Adjustment","",VLOOKUP(G172,FINAL!A:D,4,FALSE))</f>
        <v>3.496</v>
      </c>
      <c r="Q172" s="68">
        <f>IF(F172="Franchisee Rate Adjustment",SUMIF('Fran Bank Payment'!A:A,G172,'Fran Bank Payment'!G:G),VLOOKUP(G172,FINAL!A:E,5,FALSE))</f>
        <v>24044.194</v>
      </c>
      <c r="R172" s="68">
        <f t="shared" si="3"/>
        <v>0</v>
      </c>
    </row>
    <row r="173" spans="1:19" ht="15" customHeight="1">
      <c r="A173" s="102" t="s">
        <v>288</v>
      </c>
      <c r="B173" s="102">
        <v>24806.325000000001</v>
      </c>
      <c r="C173" s="103">
        <v>2544.41</v>
      </c>
      <c r="D173" s="102">
        <v>63117474.899999999</v>
      </c>
      <c r="E173" s="102" t="s">
        <v>100</v>
      </c>
      <c r="F173" s="102" t="s">
        <v>101</v>
      </c>
      <c r="G173" s="102" t="s">
        <v>311</v>
      </c>
      <c r="H173" s="103">
        <v>-236.41399999999999</v>
      </c>
      <c r="I173" s="103">
        <v>-177.315</v>
      </c>
      <c r="J173" s="103">
        <v>6877.63</v>
      </c>
      <c r="K173" s="103">
        <v>1219506.9634499999</v>
      </c>
      <c r="L173" s="103">
        <v>24629.01</v>
      </c>
      <c r="M173" s="102">
        <v>2612.2399999999998</v>
      </c>
      <c r="N173" s="102">
        <v>-64336981.859999999</v>
      </c>
      <c r="O173" s="104" t="s">
        <v>38</v>
      </c>
      <c r="P173" s="105">
        <f>IF(F173="Franchisee Rate Adjustment","",VLOOKUP(G173,FINAL!A:D,4,FALSE))</f>
        <v>177.32499999999999</v>
      </c>
      <c r="Q173" s="105">
        <f>IF(F173="Franchisee Rate Adjustment",SUMIF('Fran Bank Payment'!A:A,G173,'Fran Bank Payment'!G:G),VLOOKUP(G173,FINAL!A:E,5,FALSE))</f>
        <v>1219575.74</v>
      </c>
      <c r="R173" s="105">
        <f t="shared" si="3"/>
        <v>-68.777000000000001</v>
      </c>
    </row>
    <row r="174" spans="1:19" ht="15" customHeight="1">
      <c r="A174" s="102" t="s">
        <v>288</v>
      </c>
      <c r="B174" s="102">
        <v>24629.01</v>
      </c>
      <c r="C174" s="103">
        <v>2612.2399999999998</v>
      </c>
      <c r="D174" s="102">
        <v>64336981.859999999</v>
      </c>
      <c r="E174" s="102" t="s">
        <v>100</v>
      </c>
      <c r="F174" s="102" t="s">
        <v>101</v>
      </c>
      <c r="G174" s="102" t="s">
        <v>312</v>
      </c>
      <c r="H174" s="103">
        <v>-224.732</v>
      </c>
      <c r="I174" s="103">
        <v>-168.55600000000001</v>
      </c>
      <c r="J174" s="103">
        <v>6877.63</v>
      </c>
      <c r="K174" s="103">
        <v>1159265.8022799999</v>
      </c>
      <c r="L174" s="103">
        <v>24460.454000000002</v>
      </c>
      <c r="M174" s="102">
        <v>2677.64</v>
      </c>
      <c r="N174" s="102">
        <v>-65496247.659999996</v>
      </c>
      <c r="O174" s="104" t="s">
        <v>38</v>
      </c>
      <c r="P174" s="105">
        <f>IF(F174="Franchisee Rate Adjustment","",VLOOKUP(G174,FINAL!A:D,4,FALSE))</f>
        <v>168.56200000000001</v>
      </c>
      <c r="Q174" s="105">
        <f>IF(F174="Franchisee Rate Adjustment",SUMIF('Fran Bank Payment'!A:A,G174,'Fran Bank Payment'!G:G),VLOOKUP(G174,FINAL!A:E,5,FALSE))</f>
        <v>1159307.068</v>
      </c>
      <c r="R174" s="105">
        <f t="shared" si="3"/>
        <v>-41.265999999999998</v>
      </c>
    </row>
    <row r="175" spans="1:19" ht="15" customHeight="1">
      <c r="A175" s="21" t="s">
        <v>288</v>
      </c>
      <c r="B175" s="21">
        <v>24460.454000000002</v>
      </c>
      <c r="C175" s="22">
        <v>2677.64</v>
      </c>
      <c r="D175" s="21">
        <v>65496247.659999996</v>
      </c>
      <c r="E175" s="21" t="s">
        <v>100</v>
      </c>
      <c r="F175" s="21" t="s">
        <v>101</v>
      </c>
      <c r="G175" s="21" t="s">
        <v>313</v>
      </c>
      <c r="H175" s="22">
        <v>-634.11</v>
      </c>
      <c r="I175" s="22">
        <v>-598.08900000000006</v>
      </c>
      <c r="J175" s="22">
        <v>6877.63</v>
      </c>
      <c r="K175" s="22">
        <v>4113434.84907</v>
      </c>
      <c r="L175" s="22">
        <v>23862.365000000002</v>
      </c>
      <c r="M175" s="21">
        <v>2917.13</v>
      </c>
      <c r="N175" s="21">
        <v>-69609682.510000005</v>
      </c>
      <c r="O175" s="59" t="s">
        <v>38</v>
      </c>
      <c r="P175" s="68">
        <f>IF(F175="Franchisee Rate Adjustment","",VLOOKUP(G175,FINAL!A:D,4,FALSE))</f>
        <v>598.08900000000006</v>
      </c>
      <c r="Q175" s="68">
        <f>IF(F175="Franchisee Rate Adjustment",SUMIF('Fran Bank Payment'!A:A,G175,'Fran Bank Payment'!G:G),VLOOKUP(G175,FINAL!A:E,5,FALSE))</f>
        <v>4113434.8489999999</v>
      </c>
      <c r="R175" s="68">
        <f t="shared" si="3"/>
        <v>0</v>
      </c>
    </row>
    <row r="176" spans="1:19" ht="15" customHeight="1">
      <c r="A176" s="21" t="s">
        <v>288</v>
      </c>
      <c r="B176" s="21">
        <v>23862.365000000002</v>
      </c>
      <c r="C176" s="22">
        <v>2917.13</v>
      </c>
      <c r="D176" s="21">
        <v>69609682.510000005</v>
      </c>
      <c r="E176" s="21" t="s">
        <v>100</v>
      </c>
      <c r="F176" s="21" t="s">
        <v>101</v>
      </c>
      <c r="G176" s="21" t="s">
        <v>314</v>
      </c>
      <c r="H176" s="22">
        <v>-723.61</v>
      </c>
      <c r="I176" s="22">
        <v>-690.822</v>
      </c>
      <c r="J176" s="22">
        <v>6877.63</v>
      </c>
      <c r="K176" s="22">
        <v>4751218.1118599996</v>
      </c>
      <c r="L176" s="22">
        <v>23171.543000000001</v>
      </c>
      <c r="M176" s="21">
        <v>3209.15</v>
      </c>
      <c r="N176" s="21">
        <v>-74360900.629999995</v>
      </c>
      <c r="O176" s="59" t="s">
        <v>38</v>
      </c>
      <c r="P176" s="68">
        <f>IF(F176="Franchisee Rate Adjustment","",VLOOKUP(G176,FINAL!A:D,4,FALSE))</f>
        <v>690.822</v>
      </c>
      <c r="Q176" s="68">
        <f>IF(F176="Franchisee Rate Adjustment",SUMIF('Fran Bank Payment'!A:A,G176,'Fran Bank Payment'!G:G),VLOOKUP(G176,FINAL!A:E,5,FALSE))</f>
        <v>4751218.1119999997</v>
      </c>
      <c r="R176" s="68">
        <f t="shared" si="3"/>
        <v>0</v>
      </c>
    </row>
    <row r="177" spans="1:18" ht="15" customHeight="1">
      <c r="A177" s="21" t="s">
        <v>288</v>
      </c>
      <c r="B177" s="21">
        <v>23171.543000000001</v>
      </c>
      <c r="C177" s="22">
        <v>3209.15</v>
      </c>
      <c r="D177" s="21">
        <v>74360900.629999995</v>
      </c>
      <c r="E177" s="21" t="s">
        <v>100</v>
      </c>
      <c r="F177" s="21" t="s">
        <v>101</v>
      </c>
      <c r="G177" s="21" t="s">
        <v>315</v>
      </c>
      <c r="H177" s="22">
        <v>-975.64</v>
      </c>
      <c r="I177" s="22">
        <v>-919.75099999999998</v>
      </c>
      <c r="J177" s="22">
        <v>6877.63</v>
      </c>
      <c r="K177" s="22">
        <v>6325707.0701299999</v>
      </c>
      <c r="L177" s="22">
        <v>22251.792000000001</v>
      </c>
      <c r="M177" s="21">
        <v>3626.07</v>
      </c>
      <c r="N177" s="21">
        <v>-80686607.700000003</v>
      </c>
      <c r="O177" s="59" t="s">
        <v>38</v>
      </c>
      <c r="P177" s="68">
        <f>IF(F177="Franchisee Rate Adjustment","",VLOOKUP(G177,FINAL!A:D,4,FALSE))</f>
        <v>919.75099999999998</v>
      </c>
      <c r="Q177" s="68">
        <f>IF(F177="Franchisee Rate Adjustment",SUMIF('Fran Bank Payment'!A:A,G177,'Fran Bank Payment'!G:G),VLOOKUP(G177,FINAL!A:E,5,FALSE))</f>
        <v>6325707.0700000003</v>
      </c>
      <c r="R177" s="68">
        <f t="shared" si="3"/>
        <v>0</v>
      </c>
    </row>
    <row r="178" spans="1:18" ht="15" customHeight="1">
      <c r="A178" s="21" t="s">
        <v>288</v>
      </c>
      <c r="B178" s="21">
        <v>22251.792000000001</v>
      </c>
      <c r="C178" s="22">
        <v>3626.07</v>
      </c>
      <c r="D178" s="21">
        <v>80686607.700000003</v>
      </c>
      <c r="E178" s="21" t="s">
        <v>100</v>
      </c>
      <c r="F178" s="21" t="s">
        <v>101</v>
      </c>
      <c r="G178" s="21" t="s">
        <v>316</v>
      </c>
      <c r="H178" s="22">
        <v>-197.16</v>
      </c>
      <c r="I178" s="22">
        <v>-182.779</v>
      </c>
      <c r="J178" s="22">
        <v>6877.63</v>
      </c>
      <c r="K178" s="22">
        <v>1257086.3337699999</v>
      </c>
      <c r="L178" s="22">
        <v>22069.012999999999</v>
      </c>
      <c r="M178" s="21">
        <v>3713.07</v>
      </c>
      <c r="N178" s="21">
        <v>-81943694.030000001</v>
      </c>
      <c r="O178" s="59" t="s">
        <v>38</v>
      </c>
      <c r="P178" s="68">
        <f>IF(F178="Franchisee Rate Adjustment","",VLOOKUP(G178,FINAL!A:D,4,FALSE))</f>
        <v>182.779</v>
      </c>
      <c r="Q178" s="68">
        <f>IF(F178="Franchisee Rate Adjustment",SUMIF('Fran Bank Payment'!A:A,G178,'Fran Bank Payment'!G:G),VLOOKUP(G178,FINAL!A:E,5,FALSE))</f>
        <v>1257086.334</v>
      </c>
      <c r="R178" s="68">
        <f t="shared" si="3"/>
        <v>0</v>
      </c>
    </row>
    <row r="179" spans="1:18" ht="15" customHeight="1">
      <c r="A179" s="21" t="s">
        <v>288</v>
      </c>
      <c r="B179" s="21">
        <v>22069.012999999999</v>
      </c>
      <c r="C179" s="22">
        <v>3713.07</v>
      </c>
      <c r="D179" s="21">
        <v>81943694.030000001</v>
      </c>
      <c r="E179" s="21" t="s">
        <v>100</v>
      </c>
      <c r="F179" s="21" t="s">
        <v>101</v>
      </c>
      <c r="G179" s="21" t="s">
        <v>317</v>
      </c>
      <c r="H179" s="22">
        <v>-68.635999999999996</v>
      </c>
      <c r="I179" s="22">
        <v>-51.475999999999999</v>
      </c>
      <c r="J179" s="22">
        <v>6877.63</v>
      </c>
      <c r="K179" s="22">
        <v>354032.88188</v>
      </c>
      <c r="L179" s="22">
        <v>22017.537</v>
      </c>
      <c r="M179" s="21">
        <v>3737.83</v>
      </c>
      <c r="N179" s="21">
        <v>-82297726.909999996</v>
      </c>
      <c r="O179" s="59" t="s">
        <v>38</v>
      </c>
      <c r="P179" s="68">
        <f>IF(F179="Franchisee Rate Adjustment","",VLOOKUP(G179,FINAL!A:D,4,FALSE))</f>
        <v>51.482999999999997</v>
      </c>
      <c r="Q179" s="68">
        <f>IF(F179="Franchisee Rate Adjustment",SUMIF('Fran Bank Payment'!A:A,G179,'Fran Bank Payment'!G:G),VLOOKUP(G179,FINAL!A:E,5,FALSE))</f>
        <v>354081.02500000002</v>
      </c>
      <c r="R179" s="68">
        <f t="shared" si="3"/>
        <v>-48.143000000000001</v>
      </c>
    </row>
    <row r="180" spans="1:18" ht="15" customHeight="1">
      <c r="A180" s="21" t="s">
        <v>288</v>
      </c>
      <c r="B180" s="21">
        <v>22017.537</v>
      </c>
      <c r="C180" s="22">
        <v>3737.83</v>
      </c>
      <c r="D180" s="21">
        <v>82297726.909999996</v>
      </c>
      <c r="E180" s="21" t="s">
        <v>100</v>
      </c>
      <c r="F180" s="21" t="s">
        <v>101</v>
      </c>
      <c r="G180" s="21" t="s">
        <v>318</v>
      </c>
      <c r="H180" s="22">
        <v>-741.84</v>
      </c>
      <c r="I180" s="22">
        <v>-710.93399999999997</v>
      </c>
      <c r="J180" s="22">
        <v>6877.63</v>
      </c>
      <c r="K180" s="22">
        <v>4889541.0064200005</v>
      </c>
      <c r="L180" s="22">
        <v>21306.602999999999</v>
      </c>
      <c r="M180" s="21">
        <v>4092.03</v>
      </c>
      <c r="N180" s="21">
        <v>-87187267.920000002</v>
      </c>
      <c r="O180" s="59" t="s">
        <v>38</v>
      </c>
      <c r="P180" s="68">
        <f>IF(F180="Franchisee Rate Adjustment","",VLOOKUP(G180,FINAL!A:D,4,FALSE))</f>
        <v>710.93399999999997</v>
      </c>
      <c r="Q180" s="68">
        <f>IF(F180="Franchisee Rate Adjustment",SUMIF('Fran Bank Payment'!A:A,G180,'Fran Bank Payment'!G:G),VLOOKUP(G180,FINAL!A:E,5,FALSE))</f>
        <v>4889541.0060000001</v>
      </c>
      <c r="R180" s="68">
        <f t="shared" si="3"/>
        <v>0</v>
      </c>
    </row>
    <row r="181" spans="1:18" ht="15" customHeight="1">
      <c r="A181" s="21" t="s">
        <v>288</v>
      </c>
      <c r="B181" s="21">
        <v>21306.602999999999</v>
      </c>
      <c r="C181" s="22">
        <v>4092.03</v>
      </c>
      <c r="D181" s="21">
        <v>87187267.920000002</v>
      </c>
      <c r="E181" s="21" t="s">
        <v>100</v>
      </c>
      <c r="F181" s="21" t="s">
        <v>101</v>
      </c>
      <c r="G181" s="21" t="s">
        <v>319</v>
      </c>
      <c r="H181" s="22">
        <v>-190.87</v>
      </c>
      <c r="I181" s="22">
        <v>-181.994</v>
      </c>
      <c r="J181" s="22">
        <v>6877.63</v>
      </c>
      <c r="K181" s="22">
        <v>1251687.3942199999</v>
      </c>
      <c r="L181" s="22">
        <v>21124.609</v>
      </c>
      <c r="M181" s="21">
        <v>4186.54</v>
      </c>
      <c r="N181" s="21">
        <v>-88438955.310000002</v>
      </c>
      <c r="O181" s="3"/>
      <c r="P181" s="68">
        <f>IF(F181="Franchisee Rate Adjustment","",VLOOKUP(G181,FINAL!A:D,4,FALSE))</f>
        <v>181.994</v>
      </c>
      <c r="Q181" s="68">
        <f>IF(F181="Franchisee Rate Adjustment",SUMIF('Fran Bank Payment'!A:A,G181,'Fran Bank Payment'!G:G),VLOOKUP(G181,FINAL!A:E,5,FALSE))</f>
        <v>1251687.3940000001</v>
      </c>
      <c r="R181" s="68">
        <f t="shared" si="3"/>
        <v>0</v>
      </c>
    </row>
    <row r="182" spans="1:18" ht="15" customHeight="1">
      <c r="A182" s="21" t="s">
        <v>288</v>
      </c>
      <c r="B182" s="21">
        <v>21124.609</v>
      </c>
      <c r="C182" s="22">
        <v>4186.54</v>
      </c>
      <c r="D182" s="21">
        <v>88438955.310000002</v>
      </c>
      <c r="E182" s="21" t="s">
        <v>100</v>
      </c>
      <c r="F182" s="21" t="s">
        <v>101</v>
      </c>
      <c r="G182" s="21" t="s">
        <v>320</v>
      </c>
      <c r="H182" s="22">
        <v>-610.69000000000005</v>
      </c>
      <c r="I182" s="22">
        <v>-569.66300000000001</v>
      </c>
      <c r="J182" s="22">
        <v>6877.63</v>
      </c>
      <c r="K182" s="22">
        <v>3917931.3386900001</v>
      </c>
      <c r="L182" s="22">
        <v>20554.946</v>
      </c>
      <c r="M182" s="21">
        <v>4493.17</v>
      </c>
      <c r="N182" s="21">
        <v>-92356886.650000006</v>
      </c>
      <c r="O182" s="3"/>
      <c r="P182" s="68">
        <f>IF(F182="Franchisee Rate Adjustment","",VLOOKUP(G182,FINAL!A:D,4,FALSE))</f>
        <v>569.66300000000001</v>
      </c>
      <c r="Q182" s="68">
        <f>IF(F182="Franchisee Rate Adjustment",SUMIF('Fran Bank Payment'!A:A,G182,'Fran Bank Payment'!G:G),VLOOKUP(G182,FINAL!A:E,5,FALSE))</f>
        <v>3917931.3390000002</v>
      </c>
      <c r="R182" s="68">
        <f t="shared" si="3"/>
        <v>0</v>
      </c>
    </row>
    <row r="183" spans="1:18" ht="15" customHeight="1">
      <c r="A183" s="21" t="s">
        <v>288</v>
      </c>
      <c r="B183" s="21">
        <v>20554.946</v>
      </c>
      <c r="C183" s="22">
        <v>4493.17</v>
      </c>
      <c r="D183" s="21">
        <v>92356886.650000006</v>
      </c>
      <c r="E183" s="21" t="s">
        <v>100</v>
      </c>
      <c r="F183" s="21" t="s">
        <v>101</v>
      </c>
      <c r="G183" s="21" t="s">
        <v>321</v>
      </c>
      <c r="H183" s="22">
        <v>-581.80999999999995</v>
      </c>
      <c r="I183" s="22">
        <v>-545.17100000000005</v>
      </c>
      <c r="J183" s="22">
        <v>6877.63</v>
      </c>
      <c r="K183" s="22">
        <v>3749484.4247300001</v>
      </c>
      <c r="L183" s="22">
        <v>20009.775000000001</v>
      </c>
      <c r="M183" s="21">
        <v>4802.97</v>
      </c>
      <c r="N183" s="21">
        <v>-96106371.069999993</v>
      </c>
      <c r="O183" s="3"/>
      <c r="P183" s="68">
        <f>IF(F183="Franchisee Rate Adjustment","",VLOOKUP(G183,FINAL!A:D,4,FALSE))</f>
        <v>545.17100000000005</v>
      </c>
      <c r="Q183" s="68">
        <f>IF(F183="Franchisee Rate Adjustment",SUMIF('Fran Bank Payment'!A:A,G183,'Fran Bank Payment'!G:G),VLOOKUP(G183,FINAL!A:E,5,FALSE))</f>
        <v>3749484.4249999998</v>
      </c>
      <c r="R183" s="68">
        <f t="shared" si="3"/>
        <v>0</v>
      </c>
    </row>
    <row r="184" spans="1:18" ht="15" customHeight="1">
      <c r="A184" s="21" t="s">
        <v>288</v>
      </c>
      <c r="B184" s="21">
        <v>20009.775000000001</v>
      </c>
      <c r="C184" s="22">
        <v>4802.97</v>
      </c>
      <c r="D184" s="21">
        <v>96106371.069999993</v>
      </c>
      <c r="E184" s="21" t="s">
        <v>100</v>
      </c>
      <c r="F184" s="21" t="s">
        <v>101</v>
      </c>
      <c r="G184" s="21" t="s">
        <v>322</v>
      </c>
      <c r="H184" s="22">
        <v>-273</v>
      </c>
      <c r="I184" s="22">
        <v>-261.29000000000002</v>
      </c>
      <c r="J184" s="22">
        <v>6877.63</v>
      </c>
      <c r="K184" s="22">
        <v>1797055.9427</v>
      </c>
      <c r="L184" s="22">
        <v>19748.485000000001</v>
      </c>
      <c r="M184" s="21">
        <v>4957.5200000000004</v>
      </c>
      <c r="N184" s="21">
        <v>-97903427.019999996</v>
      </c>
      <c r="O184" s="3"/>
      <c r="P184" s="68">
        <f>IF(F184="Franchisee Rate Adjustment","",VLOOKUP(G184,FINAL!A:D,4,FALSE))</f>
        <v>261.29000000000002</v>
      </c>
      <c r="Q184" s="68">
        <f>IF(F184="Franchisee Rate Adjustment",SUMIF('Fran Bank Payment'!A:A,G184,'Fran Bank Payment'!G:G),VLOOKUP(G184,FINAL!A:E,5,FALSE))</f>
        <v>1797055.943</v>
      </c>
      <c r="R184" s="68">
        <f t="shared" si="3"/>
        <v>0</v>
      </c>
    </row>
    <row r="185" spans="1:18" ht="15" customHeight="1">
      <c r="A185" s="21" t="s">
        <v>288</v>
      </c>
      <c r="B185" s="21">
        <v>19748.485000000001</v>
      </c>
      <c r="C185" s="22">
        <v>4957.5200000000004</v>
      </c>
      <c r="D185" s="21">
        <v>97903427.019999996</v>
      </c>
      <c r="E185" s="21" t="s">
        <v>100</v>
      </c>
      <c r="F185" s="21" t="s">
        <v>101</v>
      </c>
      <c r="G185" s="21" t="s">
        <v>323</v>
      </c>
      <c r="H185" s="22">
        <v>-840.34</v>
      </c>
      <c r="I185" s="22">
        <v>-801.27300000000002</v>
      </c>
      <c r="J185" s="22">
        <v>6877.63</v>
      </c>
      <c r="K185" s="22">
        <v>5510859.2229899997</v>
      </c>
      <c r="L185" s="22">
        <v>18947.212</v>
      </c>
      <c r="M185" s="21">
        <v>5458.02</v>
      </c>
      <c r="N185" s="21">
        <v>-103414286.25</v>
      </c>
      <c r="O185" s="3"/>
      <c r="P185" s="68">
        <f>IF(F185="Franchisee Rate Adjustment","",VLOOKUP(G185,FINAL!A:D,4,FALSE))</f>
        <v>801.27300000000002</v>
      </c>
      <c r="Q185" s="68">
        <f>IF(F185="Franchisee Rate Adjustment",SUMIF('Fran Bank Payment'!A:A,G185,'Fran Bank Payment'!G:G),VLOOKUP(G185,FINAL!A:E,5,FALSE))</f>
        <v>5510859.2230000002</v>
      </c>
      <c r="R185" s="68">
        <f t="shared" si="3"/>
        <v>0</v>
      </c>
    </row>
    <row r="186" spans="1:18" ht="15" customHeight="1">
      <c r="A186" s="21" t="s">
        <v>288</v>
      </c>
      <c r="B186" s="21">
        <v>18947.212</v>
      </c>
      <c r="C186" s="22">
        <v>5458.02</v>
      </c>
      <c r="D186" s="21">
        <v>103414286.25</v>
      </c>
      <c r="E186" s="21" t="s">
        <v>100</v>
      </c>
      <c r="F186" s="21" t="s">
        <v>101</v>
      </c>
      <c r="G186" s="21" t="s">
        <v>324</v>
      </c>
      <c r="H186" s="22">
        <v>-270.67</v>
      </c>
      <c r="I186" s="22">
        <v>-263.44799999999998</v>
      </c>
      <c r="J186" s="22">
        <v>6877.63</v>
      </c>
      <c r="K186" s="22">
        <v>1811897.86824</v>
      </c>
      <c r="L186" s="22">
        <v>18683.763999999999</v>
      </c>
      <c r="M186" s="21">
        <v>5631.96</v>
      </c>
      <c r="N186" s="21">
        <v>-105226184.12</v>
      </c>
      <c r="O186" s="3"/>
      <c r="P186" s="68">
        <f>IF(F186="Franchisee Rate Adjustment","",VLOOKUP(G186,FINAL!A:D,4,FALSE))</f>
        <v>263.44799999999998</v>
      </c>
      <c r="Q186" s="68">
        <f>IF(F186="Franchisee Rate Adjustment",SUMIF('Fran Bank Payment'!A:A,G186,'Fran Bank Payment'!G:G),VLOOKUP(G186,FINAL!A:E,5,FALSE))</f>
        <v>1811897.868</v>
      </c>
      <c r="R186" s="68">
        <f t="shared" si="3"/>
        <v>0</v>
      </c>
    </row>
    <row r="187" spans="1:18" ht="15" customHeight="1">
      <c r="A187" s="21" t="s">
        <v>288</v>
      </c>
      <c r="B187" s="21">
        <v>18683.763999999999</v>
      </c>
      <c r="C187" s="22">
        <v>5631.96</v>
      </c>
      <c r="D187" s="21">
        <v>105226184.12</v>
      </c>
      <c r="E187" s="21" t="s">
        <v>100</v>
      </c>
      <c r="F187" s="21" t="s">
        <v>101</v>
      </c>
      <c r="G187" s="21" t="s">
        <v>325</v>
      </c>
      <c r="H187" s="22">
        <v>-0.05</v>
      </c>
      <c r="I187" s="22">
        <v>-4.5999999999999999E-2</v>
      </c>
      <c r="J187" s="22">
        <v>6877.63</v>
      </c>
      <c r="K187" s="22">
        <v>316.37097999999997</v>
      </c>
      <c r="L187" s="22">
        <v>18683.718000000001</v>
      </c>
      <c r="M187" s="21">
        <v>5631.99</v>
      </c>
      <c r="N187" s="21">
        <v>-105226500.48999999</v>
      </c>
      <c r="O187" s="3"/>
      <c r="P187" s="68">
        <f>IF(F187="Franchisee Rate Adjustment","",VLOOKUP(G187,FINAL!A:D,4,FALSE))</f>
        <v>4.5999999999999999E-2</v>
      </c>
      <c r="Q187" s="68">
        <f>IF(F187="Franchisee Rate Adjustment",SUMIF('Fran Bank Payment'!A:A,G187,'Fran Bank Payment'!G:G),VLOOKUP(G187,FINAL!A:E,5,FALSE))</f>
        <v>316.37099999999998</v>
      </c>
      <c r="R187" s="68">
        <f t="shared" si="3"/>
        <v>0</v>
      </c>
    </row>
    <row r="188" spans="1:18" ht="15" customHeight="1">
      <c r="A188" s="21" t="s">
        <v>288</v>
      </c>
      <c r="B188" s="21">
        <v>18683.718000000001</v>
      </c>
      <c r="C188" s="22">
        <v>5631.99</v>
      </c>
      <c r="D188" s="21">
        <v>105226500.48999999</v>
      </c>
      <c r="E188" s="21" t="s">
        <v>100</v>
      </c>
      <c r="F188" s="21" t="s">
        <v>101</v>
      </c>
      <c r="G188" s="21" t="s">
        <v>326</v>
      </c>
      <c r="H188" s="22">
        <v>-3.3</v>
      </c>
      <c r="I188" s="22">
        <v>-3.036</v>
      </c>
      <c r="J188" s="22">
        <v>6877.63</v>
      </c>
      <c r="K188" s="22">
        <v>20880.484680000001</v>
      </c>
      <c r="L188" s="22">
        <v>18680.682000000001</v>
      </c>
      <c r="M188" s="21">
        <v>5634.02</v>
      </c>
      <c r="N188" s="21">
        <v>-105247380.97</v>
      </c>
      <c r="O188" s="3"/>
      <c r="P188" s="68">
        <f>IF(F188="Franchisee Rate Adjustment","",VLOOKUP(G188,FINAL!A:D,4,FALSE))</f>
        <v>3.036</v>
      </c>
      <c r="Q188" s="68">
        <f>IF(F188="Franchisee Rate Adjustment",SUMIF('Fran Bank Payment'!A:A,G188,'Fran Bank Payment'!G:G),VLOOKUP(G188,FINAL!A:E,5,FALSE))</f>
        <v>20880.485000000001</v>
      </c>
      <c r="R188" s="68">
        <f t="shared" si="3"/>
        <v>0</v>
      </c>
    </row>
    <row r="189" spans="1:18" ht="15" customHeight="1">
      <c r="A189" s="21"/>
      <c r="B189" s="21"/>
      <c r="C189" s="22"/>
      <c r="D189" s="21"/>
      <c r="E189" s="21"/>
      <c r="F189" s="21"/>
      <c r="G189" s="21"/>
      <c r="H189" s="22"/>
      <c r="I189" s="22"/>
      <c r="J189" s="22"/>
      <c r="K189" s="22"/>
      <c r="L189" s="22"/>
      <c r="M189" s="21"/>
      <c r="N189" s="21"/>
      <c r="O189" s="3"/>
      <c r="P189" s="68"/>
      <c r="Q189" s="68"/>
      <c r="R189" s="68"/>
    </row>
    <row r="190" spans="1:18" ht="15" customHeight="1">
      <c r="A190" s="21"/>
      <c r="B190" s="21"/>
      <c r="C190" s="22"/>
      <c r="D190" s="21"/>
      <c r="E190" s="21"/>
      <c r="F190" s="21"/>
      <c r="G190" s="21"/>
      <c r="H190" s="22"/>
      <c r="I190" s="22"/>
      <c r="J190" s="22"/>
      <c r="K190" s="22"/>
      <c r="L190" s="22"/>
      <c r="M190" s="21"/>
      <c r="N190" s="21"/>
      <c r="O190" s="3"/>
      <c r="P190" s="68"/>
      <c r="Q190" s="68"/>
      <c r="R190" s="68"/>
    </row>
    <row r="191" spans="1:18" ht="15" customHeight="1">
      <c r="A191" s="21"/>
      <c r="B191" s="21"/>
      <c r="C191" s="22"/>
      <c r="D191" s="21"/>
      <c r="E191" s="21"/>
      <c r="F191" s="21"/>
      <c r="G191" s="21"/>
      <c r="H191" s="22"/>
      <c r="I191" s="22"/>
      <c r="J191" s="22"/>
      <c r="K191" s="22"/>
      <c r="L191" s="22"/>
      <c r="M191" s="21"/>
      <c r="N191" s="21"/>
      <c r="O191" s="3"/>
      <c r="P191" s="68"/>
      <c r="Q191" s="68"/>
      <c r="R191" s="68"/>
    </row>
    <row r="192" spans="1:18" ht="15" customHeight="1">
      <c r="A192" s="21"/>
      <c r="B192" s="21"/>
      <c r="C192" s="22"/>
      <c r="D192" s="21"/>
      <c r="E192" s="21"/>
      <c r="F192" s="21"/>
      <c r="G192" s="21"/>
      <c r="H192" s="22"/>
      <c r="I192" s="22"/>
      <c r="J192" s="22"/>
      <c r="K192" s="22"/>
      <c r="L192" s="22"/>
      <c r="M192" s="21"/>
      <c r="N192" s="21"/>
      <c r="O192" s="3"/>
      <c r="P192" s="68"/>
      <c r="Q192" s="68"/>
      <c r="R192" s="68"/>
    </row>
    <row r="193" spans="1:18" ht="15" customHeight="1">
      <c r="A193" s="21"/>
      <c r="B193" s="21"/>
      <c r="C193" s="22"/>
      <c r="D193" s="21"/>
      <c r="E193" s="21"/>
      <c r="F193" s="21"/>
      <c r="G193" s="21"/>
      <c r="H193" s="22"/>
      <c r="I193" s="22"/>
      <c r="J193" s="22"/>
      <c r="K193" s="22"/>
      <c r="L193" s="22"/>
      <c r="M193" s="21"/>
      <c r="N193" s="21"/>
      <c r="O193" s="3"/>
      <c r="P193" s="68"/>
      <c r="Q193" s="68"/>
      <c r="R193" s="68"/>
    </row>
    <row r="194" spans="1:18" ht="15" customHeight="1">
      <c r="A194" s="21"/>
      <c r="B194" s="21"/>
      <c r="C194" s="22"/>
      <c r="D194" s="21"/>
      <c r="E194" s="21"/>
      <c r="F194" s="21"/>
      <c r="G194" s="21"/>
      <c r="H194" s="22"/>
      <c r="I194" s="22"/>
      <c r="J194" s="22"/>
      <c r="K194" s="22"/>
      <c r="L194" s="22"/>
      <c r="M194" s="21"/>
      <c r="N194" s="21"/>
      <c r="O194" s="3"/>
      <c r="P194" s="68"/>
      <c r="Q194" s="68"/>
      <c r="R194" s="68"/>
    </row>
    <row r="195" spans="1:18" ht="15" customHeight="1">
      <c r="A195" s="21"/>
      <c r="B195" s="21"/>
      <c r="C195" s="22"/>
      <c r="D195" s="21"/>
      <c r="E195" s="21"/>
      <c r="F195" s="21"/>
      <c r="G195" s="21"/>
      <c r="H195" s="22"/>
      <c r="I195" s="22"/>
      <c r="J195" s="22"/>
      <c r="K195" s="22"/>
      <c r="L195" s="22"/>
      <c r="M195" s="21"/>
      <c r="N195" s="21"/>
      <c r="O195" s="3"/>
      <c r="P195" s="68"/>
      <c r="Q195" s="68"/>
      <c r="R195" s="68"/>
    </row>
    <row r="196" spans="1:18" ht="15" customHeight="1">
      <c r="A196" s="21"/>
      <c r="B196" s="21"/>
      <c r="C196" s="22"/>
      <c r="D196" s="21"/>
      <c r="E196" s="21"/>
      <c r="F196" s="21"/>
      <c r="G196" s="21"/>
      <c r="H196" s="22"/>
      <c r="I196" s="22"/>
      <c r="J196" s="22"/>
      <c r="K196" s="22"/>
      <c r="L196" s="22"/>
      <c r="M196" s="21"/>
      <c r="N196" s="21"/>
      <c r="O196" s="3"/>
      <c r="P196" s="68"/>
      <c r="Q196" s="68"/>
      <c r="R196" s="68"/>
    </row>
    <row r="197" spans="1:18" ht="15" customHeight="1">
      <c r="A197" s="21"/>
      <c r="B197" s="21"/>
      <c r="C197" s="22"/>
      <c r="D197" s="21"/>
      <c r="E197" s="21"/>
      <c r="F197" s="21"/>
      <c r="G197" s="21"/>
      <c r="H197" s="22"/>
      <c r="I197" s="22"/>
      <c r="J197" s="22"/>
      <c r="K197" s="22"/>
      <c r="L197" s="22"/>
      <c r="M197" s="21"/>
      <c r="N197" s="21"/>
      <c r="O197" s="3"/>
      <c r="P197" s="68"/>
      <c r="Q197" s="68"/>
      <c r="R197" s="68"/>
    </row>
    <row r="198" spans="1:18" ht="15" customHeight="1">
      <c r="A198" s="21"/>
      <c r="B198" s="21"/>
      <c r="C198" s="22"/>
      <c r="D198" s="21"/>
      <c r="E198" s="21"/>
      <c r="F198" s="21"/>
      <c r="G198" s="21"/>
      <c r="H198" s="22"/>
      <c r="I198" s="22"/>
      <c r="J198" s="22"/>
      <c r="K198" s="22"/>
      <c r="L198" s="22"/>
      <c r="M198" s="21"/>
      <c r="N198" s="21"/>
      <c r="O198" s="3"/>
      <c r="P198" s="68"/>
      <c r="Q198" s="68"/>
      <c r="R198" s="68"/>
    </row>
    <row r="199" spans="1:18" ht="15" customHeight="1">
      <c r="A199" s="21"/>
      <c r="B199" s="21"/>
      <c r="C199" s="22"/>
      <c r="D199" s="21"/>
      <c r="E199" s="21"/>
      <c r="F199" s="21"/>
      <c r="G199" s="21"/>
      <c r="H199" s="22"/>
      <c r="I199" s="22"/>
      <c r="J199" s="22"/>
      <c r="K199" s="22"/>
      <c r="L199" s="22"/>
      <c r="M199" s="21"/>
      <c r="N199" s="21"/>
      <c r="O199" s="3"/>
      <c r="P199" s="68"/>
      <c r="Q199" s="68"/>
      <c r="R199" s="68"/>
    </row>
    <row r="200" spans="1:18" ht="15" customHeight="1">
      <c r="A200" s="21"/>
      <c r="B200" s="21"/>
      <c r="C200" s="22"/>
      <c r="D200" s="21"/>
      <c r="E200" s="21"/>
      <c r="F200" s="21"/>
      <c r="G200" s="21"/>
      <c r="H200" s="22"/>
      <c r="I200" s="22"/>
      <c r="J200" s="22"/>
      <c r="K200" s="22"/>
      <c r="L200" s="22"/>
      <c r="M200" s="21"/>
      <c r="N200" s="21"/>
      <c r="O200" s="3"/>
      <c r="P200" s="68"/>
      <c r="Q200" s="68"/>
      <c r="R200" s="68"/>
    </row>
    <row r="201" spans="1:18" ht="15" customHeight="1">
      <c r="A201" s="21"/>
      <c r="B201" s="21"/>
      <c r="C201" s="22"/>
      <c r="D201" s="21"/>
      <c r="E201" s="21"/>
      <c r="F201" s="21"/>
      <c r="G201" s="21"/>
      <c r="H201" s="22"/>
      <c r="I201" s="22"/>
      <c r="J201" s="22"/>
      <c r="K201" s="22"/>
      <c r="L201" s="22"/>
      <c r="M201" s="21"/>
      <c r="N201" s="21"/>
      <c r="O201" s="3"/>
      <c r="P201" s="68"/>
      <c r="Q201" s="68"/>
      <c r="R201" s="68"/>
    </row>
    <row r="202" spans="1:18" ht="15" customHeight="1">
      <c r="A202" s="21"/>
      <c r="B202" s="21"/>
      <c r="C202" s="22"/>
      <c r="D202" s="21"/>
      <c r="E202" s="21"/>
      <c r="F202" s="21"/>
      <c r="G202" s="21"/>
      <c r="H202" s="22"/>
      <c r="I202" s="22"/>
      <c r="J202" s="22"/>
      <c r="K202" s="22"/>
      <c r="L202" s="22"/>
      <c r="M202" s="21"/>
      <c r="N202" s="21"/>
      <c r="O202" s="3"/>
      <c r="P202" s="68"/>
      <c r="Q202" s="68"/>
      <c r="R202" s="68"/>
    </row>
    <row r="203" spans="1:18" ht="15" customHeight="1">
      <c r="A203" s="21"/>
      <c r="B203" s="21"/>
      <c r="C203" s="22"/>
      <c r="D203" s="21"/>
      <c r="E203" s="21"/>
      <c r="F203" s="21"/>
      <c r="G203" s="21"/>
      <c r="H203" s="22"/>
      <c r="I203" s="22"/>
      <c r="J203" s="22"/>
      <c r="K203" s="22"/>
      <c r="L203" s="22"/>
      <c r="M203" s="21"/>
      <c r="N203" s="21"/>
      <c r="O203" s="3"/>
      <c r="P203" s="68"/>
      <c r="Q203" s="68"/>
      <c r="R203" s="68"/>
    </row>
    <row r="204" spans="1:18" ht="15" customHeight="1">
      <c r="A204" s="21"/>
      <c r="B204" s="21"/>
      <c r="C204" s="22"/>
      <c r="D204" s="21"/>
      <c r="E204" s="21"/>
      <c r="F204" s="21"/>
      <c r="G204" s="21"/>
      <c r="H204" s="22"/>
      <c r="I204" s="22"/>
      <c r="J204" s="22"/>
      <c r="K204" s="22"/>
      <c r="L204" s="22"/>
      <c r="M204" s="21"/>
      <c r="N204" s="21"/>
      <c r="O204" s="3"/>
      <c r="P204" s="68"/>
      <c r="Q204" s="68"/>
      <c r="R204" s="68"/>
    </row>
    <row r="205" spans="1:18" ht="15" customHeight="1">
      <c r="A205" s="21"/>
      <c r="B205" s="21"/>
      <c r="C205" s="22"/>
      <c r="D205" s="21"/>
      <c r="E205" s="21"/>
      <c r="F205" s="21"/>
      <c r="G205" s="21"/>
      <c r="H205" s="22"/>
      <c r="I205" s="22"/>
      <c r="J205" s="22"/>
      <c r="K205" s="22"/>
      <c r="L205" s="22"/>
      <c r="M205" s="21"/>
      <c r="N205" s="21"/>
      <c r="O205" s="3"/>
      <c r="P205" s="68"/>
      <c r="Q205" s="68"/>
      <c r="R205" s="68"/>
    </row>
    <row r="206" spans="1:18" ht="15" customHeight="1">
      <c r="A206" s="21"/>
      <c r="B206" s="21"/>
      <c r="C206" s="22"/>
      <c r="D206" s="21"/>
      <c r="E206" s="21"/>
      <c r="F206" s="21"/>
      <c r="G206" s="21"/>
      <c r="H206" s="22"/>
      <c r="I206" s="22"/>
      <c r="J206" s="22"/>
      <c r="K206" s="22"/>
      <c r="L206" s="22"/>
      <c r="M206" s="21"/>
      <c r="N206" s="21"/>
      <c r="O206" s="3"/>
      <c r="P206" s="68"/>
      <c r="Q206" s="68"/>
      <c r="R206" s="68"/>
    </row>
    <row r="207" spans="1:18" ht="15" customHeight="1">
      <c r="A207" s="21"/>
      <c r="B207" s="21"/>
      <c r="C207" s="22"/>
      <c r="D207" s="21"/>
      <c r="E207" s="21"/>
      <c r="F207" s="21"/>
      <c r="G207" s="21"/>
      <c r="H207" s="22"/>
      <c r="I207" s="22"/>
      <c r="J207" s="22"/>
      <c r="K207" s="22"/>
      <c r="L207" s="22"/>
      <c r="M207" s="21"/>
      <c r="N207" s="21"/>
      <c r="O207" s="3"/>
      <c r="P207" s="68"/>
      <c r="Q207" s="68"/>
      <c r="R207" s="68"/>
    </row>
    <row r="208" spans="1:18" ht="15" customHeight="1">
      <c r="A208" s="21"/>
      <c r="B208" s="21"/>
      <c r="C208" s="22"/>
      <c r="D208" s="21"/>
      <c r="E208" s="21"/>
      <c r="F208" s="21"/>
      <c r="G208" s="21"/>
      <c r="H208" s="22"/>
      <c r="I208" s="22"/>
      <c r="J208" s="22"/>
      <c r="K208" s="22"/>
      <c r="L208" s="22"/>
      <c r="M208" s="21"/>
      <c r="N208" s="21"/>
      <c r="O208" s="3"/>
      <c r="P208" s="68"/>
      <c r="Q208" s="68"/>
      <c r="R208" s="68"/>
    </row>
    <row r="209" spans="1:18" ht="15" customHeight="1">
      <c r="A209" s="21"/>
      <c r="B209" s="21"/>
      <c r="C209" s="22"/>
      <c r="D209" s="21"/>
      <c r="E209" s="21"/>
      <c r="F209" s="21"/>
      <c r="G209" s="21"/>
      <c r="H209" s="22"/>
      <c r="I209" s="22"/>
      <c r="J209" s="22"/>
      <c r="K209" s="22"/>
      <c r="L209" s="22"/>
      <c r="M209" s="21"/>
      <c r="N209" s="21"/>
      <c r="O209" s="3"/>
      <c r="P209" s="68"/>
      <c r="Q209" s="68"/>
      <c r="R209" s="68"/>
    </row>
    <row r="210" spans="1:18" ht="15" customHeight="1">
      <c r="A210" s="21"/>
      <c r="B210" s="21"/>
      <c r="C210" s="22"/>
      <c r="D210" s="21"/>
      <c r="E210" s="21"/>
      <c r="F210" s="21"/>
      <c r="G210" s="21"/>
      <c r="H210" s="22"/>
      <c r="I210" s="22"/>
      <c r="J210" s="22"/>
      <c r="K210" s="22"/>
      <c r="L210" s="22"/>
      <c r="M210" s="21"/>
      <c r="N210" s="21"/>
      <c r="O210" s="3"/>
      <c r="P210" s="68"/>
      <c r="Q210" s="68"/>
      <c r="R210" s="68"/>
    </row>
    <row r="211" spans="1:18" ht="15" customHeight="1">
      <c r="A211" s="21"/>
      <c r="B211" s="21"/>
      <c r="C211" s="22"/>
      <c r="D211" s="21"/>
      <c r="E211" s="21"/>
      <c r="F211" s="21"/>
      <c r="G211" s="21"/>
      <c r="H211" s="22"/>
      <c r="I211" s="22"/>
      <c r="J211" s="22"/>
      <c r="K211" s="22"/>
      <c r="L211" s="22"/>
      <c r="M211" s="21"/>
      <c r="N211" s="21"/>
      <c r="O211" s="3"/>
      <c r="P211" s="68"/>
      <c r="Q211" s="68"/>
      <c r="R211" s="68"/>
    </row>
    <row r="212" spans="1:18" ht="15" customHeight="1">
      <c r="A212" s="21"/>
      <c r="B212" s="21"/>
      <c r="C212" s="22"/>
      <c r="D212" s="21"/>
      <c r="E212" s="21"/>
      <c r="F212" s="21"/>
      <c r="G212" s="21"/>
      <c r="H212" s="22"/>
      <c r="I212" s="22"/>
      <c r="J212" s="22"/>
      <c r="K212" s="22"/>
      <c r="L212" s="22"/>
      <c r="M212" s="21"/>
      <c r="N212" s="21"/>
      <c r="O212" s="3"/>
      <c r="P212" s="68"/>
      <c r="Q212" s="68"/>
      <c r="R212" s="68"/>
    </row>
    <row r="213" spans="1:18" ht="15" customHeight="1">
      <c r="A213" s="21"/>
      <c r="B213" s="21"/>
      <c r="C213" s="22"/>
      <c r="D213" s="21"/>
      <c r="E213" s="21"/>
      <c r="F213" s="21"/>
      <c r="G213" s="21"/>
      <c r="H213" s="22"/>
      <c r="I213" s="22"/>
      <c r="J213" s="22"/>
      <c r="K213" s="22"/>
      <c r="L213" s="22"/>
      <c r="M213" s="21"/>
      <c r="N213" s="21"/>
      <c r="O213" s="3"/>
      <c r="P213" s="68"/>
      <c r="Q213" s="68"/>
      <c r="R213" s="68"/>
    </row>
    <row r="214" spans="1:18" ht="15" customHeight="1">
      <c r="A214" s="21"/>
      <c r="B214" s="21"/>
      <c r="C214" s="22"/>
      <c r="D214" s="21"/>
      <c r="E214" s="21"/>
      <c r="F214" s="21"/>
      <c r="G214" s="21"/>
      <c r="H214" s="22"/>
      <c r="I214" s="22"/>
      <c r="J214" s="22"/>
      <c r="K214" s="22"/>
      <c r="L214" s="22"/>
      <c r="M214" s="21"/>
      <c r="N214" s="21"/>
      <c r="O214" s="3"/>
      <c r="P214" s="68"/>
      <c r="Q214" s="68"/>
      <c r="R214" s="68"/>
    </row>
    <row r="215" spans="1:18" ht="15" customHeight="1">
      <c r="A215" s="21"/>
      <c r="B215" s="21"/>
      <c r="C215" s="22"/>
      <c r="D215" s="21"/>
      <c r="E215" s="21"/>
      <c r="F215" s="21"/>
      <c r="G215" s="21"/>
      <c r="H215" s="22"/>
      <c r="I215" s="22"/>
      <c r="J215" s="22"/>
      <c r="K215" s="22"/>
      <c r="L215" s="22"/>
      <c r="M215" s="21"/>
      <c r="N215" s="21"/>
      <c r="O215" s="3"/>
      <c r="P215" s="68"/>
      <c r="Q215" s="68"/>
      <c r="R215" s="68"/>
    </row>
    <row r="216" spans="1:18" ht="15" customHeight="1">
      <c r="A216" s="21"/>
      <c r="B216" s="21"/>
      <c r="C216" s="22"/>
      <c r="D216" s="21"/>
      <c r="E216" s="21"/>
      <c r="F216" s="21"/>
      <c r="G216" s="21"/>
      <c r="H216" s="22"/>
      <c r="I216" s="22"/>
      <c r="J216" s="22"/>
      <c r="K216" s="22"/>
      <c r="L216" s="22"/>
      <c r="M216" s="21"/>
      <c r="N216" s="21"/>
      <c r="O216" s="3"/>
      <c r="P216" s="68"/>
      <c r="Q216" s="68"/>
      <c r="R216" s="68"/>
    </row>
    <row r="217" spans="1:18" ht="15" customHeight="1">
      <c r="A217" s="21"/>
      <c r="B217" s="21"/>
      <c r="C217" s="22"/>
      <c r="D217" s="21"/>
      <c r="E217" s="21"/>
      <c r="F217" s="21"/>
      <c r="G217" s="21"/>
      <c r="H217" s="22"/>
      <c r="I217" s="22"/>
      <c r="J217" s="22"/>
      <c r="K217" s="22"/>
      <c r="L217" s="22"/>
      <c r="M217" s="21"/>
      <c r="N217" s="21"/>
      <c r="O217" s="3"/>
      <c r="P217" s="68"/>
      <c r="Q217" s="68"/>
      <c r="R217" s="68"/>
    </row>
    <row r="218" spans="1:18" ht="15" customHeight="1">
      <c r="A218" s="21"/>
      <c r="B218" s="21"/>
      <c r="C218" s="22"/>
      <c r="D218" s="21"/>
      <c r="E218" s="21"/>
      <c r="F218" s="21"/>
      <c r="G218" s="21"/>
      <c r="H218" s="22"/>
      <c r="I218" s="22"/>
      <c r="J218" s="22"/>
      <c r="K218" s="22"/>
      <c r="L218" s="22"/>
      <c r="M218" s="21"/>
      <c r="N218" s="21"/>
      <c r="O218" s="3"/>
      <c r="P218" s="68"/>
      <c r="Q218" s="68"/>
      <c r="R218" s="68"/>
    </row>
    <row r="219" spans="1:18" ht="15" customHeight="1">
      <c r="A219" s="21"/>
      <c r="B219" s="21"/>
      <c r="C219" s="22"/>
      <c r="D219" s="21"/>
      <c r="E219" s="21"/>
      <c r="F219" s="21"/>
      <c r="G219" s="21"/>
      <c r="H219" s="22"/>
      <c r="I219" s="22"/>
      <c r="J219" s="22"/>
      <c r="K219" s="22"/>
      <c r="L219" s="22"/>
      <c r="M219" s="21"/>
      <c r="N219" s="21"/>
      <c r="O219" s="3"/>
      <c r="P219" s="68"/>
      <c r="Q219" s="68"/>
      <c r="R219" s="68"/>
    </row>
    <row r="220" spans="1:18" ht="15" customHeight="1">
      <c r="A220" s="21"/>
      <c r="B220" s="21"/>
      <c r="C220" s="22"/>
      <c r="D220" s="21"/>
      <c r="E220" s="21"/>
      <c r="F220" s="21"/>
      <c r="G220" s="21"/>
      <c r="H220" s="22"/>
      <c r="I220" s="22"/>
      <c r="J220" s="22"/>
      <c r="K220" s="22"/>
      <c r="L220" s="22"/>
      <c r="M220" s="21"/>
      <c r="N220" s="21"/>
      <c r="O220" s="3"/>
      <c r="P220" s="68"/>
      <c r="Q220" s="68"/>
      <c r="R220" s="68"/>
    </row>
    <row r="221" spans="1:18" ht="15" customHeight="1">
      <c r="A221" s="21"/>
      <c r="B221" s="21"/>
      <c r="C221" s="22"/>
      <c r="D221" s="21"/>
      <c r="E221" s="21"/>
      <c r="F221" s="21"/>
      <c r="G221" s="21"/>
      <c r="H221" s="22"/>
      <c r="I221" s="22"/>
      <c r="J221" s="22"/>
      <c r="K221" s="22"/>
      <c r="L221" s="22"/>
      <c r="M221" s="21"/>
      <c r="N221" s="21"/>
      <c r="O221" s="3"/>
      <c r="P221" s="68"/>
      <c r="Q221" s="68"/>
      <c r="R221" s="68"/>
    </row>
    <row r="222" spans="1:18" ht="15" customHeight="1">
      <c r="A222" s="21"/>
      <c r="B222" s="21"/>
      <c r="C222" s="22"/>
      <c r="D222" s="21"/>
      <c r="E222" s="21"/>
      <c r="F222" s="21"/>
      <c r="G222" s="21"/>
      <c r="H222" s="22"/>
      <c r="I222" s="22"/>
      <c r="J222" s="22"/>
      <c r="K222" s="22"/>
      <c r="L222" s="22"/>
      <c r="M222" s="21"/>
      <c r="N222" s="21"/>
      <c r="O222" s="3"/>
      <c r="P222" s="68"/>
      <c r="Q222" s="68"/>
      <c r="R222" s="68"/>
    </row>
    <row r="223" spans="1:18" ht="15" customHeight="1">
      <c r="A223" s="21"/>
      <c r="B223" s="21"/>
      <c r="C223" s="22"/>
      <c r="D223" s="21"/>
      <c r="E223" s="21"/>
      <c r="F223" s="21"/>
      <c r="G223" s="21"/>
      <c r="H223" s="22"/>
      <c r="I223" s="22"/>
      <c r="J223" s="22"/>
      <c r="K223" s="22"/>
      <c r="L223" s="22"/>
      <c r="M223" s="21"/>
      <c r="N223" s="21"/>
      <c r="O223" s="3"/>
      <c r="P223" s="68"/>
      <c r="Q223" s="68"/>
      <c r="R223" s="68"/>
    </row>
    <row r="224" spans="1:18" ht="15" customHeight="1">
      <c r="A224" s="21"/>
      <c r="B224" s="21"/>
      <c r="C224" s="22"/>
      <c r="D224" s="21"/>
      <c r="E224" s="21"/>
      <c r="F224" s="21"/>
      <c r="G224" s="21"/>
      <c r="H224" s="22"/>
      <c r="I224" s="22"/>
      <c r="J224" s="22"/>
      <c r="K224" s="22"/>
      <c r="L224" s="22"/>
      <c r="M224" s="21"/>
      <c r="N224" s="21"/>
      <c r="O224" s="3"/>
      <c r="P224" s="68"/>
      <c r="Q224" s="68"/>
      <c r="R224" s="68"/>
    </row>
    <row r="225" spans="1:18" ht="15" customHeight="1">
      <c r="A225" s="21"/>
      <c r="B225" s="21"/>
      <c r="C225" s="22"/>
      <c r="D225" s="21"/>
      <c r="E225" s="21"/>
      <c r="F225" s="21"/>
      <c r="G225" s="21"/>
      <c r="H225" s="22"/>
      <c r="I225" s="22"/>
      <c r="J225" s="22"/>
      <c r="K225" s="22"/>
      <c r="L225" s="22"/>
      <c r="M225" s="21"/>
      <c r="N225" s="21"/>
      <c r="O225" s="3"/>
      <c r="P225" s="68"/>
      <c r="Q225" s="68"/>
      <c r="R225" s="68"/>
    </row>
    <row r="226" spans="1:18" ht="15" customHeight="1">
      <c r="A226" s="21"/>
      <c r="B226" s="21"/>
      <c r="C226" s="22"/>
      <c r="D226" s="21"/>
      <c r="E226" s="21"/>
      <c r="F226" s="21"/>
      <c r="G226" s="21"/>
      <c r="H226" s="22"/>
      <c r="I226" s="22"/>
      <c r="J226" s="22"/>
      <c r="K226" s="22"/>
      <c r="L226" s="22"/>
      <c r="M226" s="21"/>
      <c r="N226" s="21"/>
      <c r="O226" s="3"/>
      <c r="P226" s="68"/>
      <c r="Q226" s="68"/>
      <c r="R226" s="68"/>
    </row>
    <row r="227" spans="1:18" ht="15" customHeight="1">
      <c r="A227" s="21"/>
      <c r="B227" s="21"/>
      <c r="C227" s="22"/>
      <c r="D227" s="21"/>
      <c r="E227" s="21"/>
      <c r="F227" s="21"/>
      <c r="G227" s="21"/>
      <c r="H227" s="22"/>
      <c r="I227" s="22"/>
      <c r="J227" s="22"/>
      <c r="K227" s="22"/>
      <c r="L227" s="22"/>
      <c r="M227" s="21"/>
      <c r="N227" s="21"/>
      <c r="O227" s="3"/>
      <c r="P227" s="68"/>
      <c r="Q227" s="68"/>
      <c r="R227" s="68"/>
    </row>
    <row r="228" spans="1:18" ht="15" customHeight="1">
      <c r="A228" s="21"/>
      <c r="B228" s="21"/>
      <c r="C228" s="22"/>
      <c r="D228" s="21"/>
      <c r="E228" s="21"/>
      <c r="F228" s="21"/>
      <c r="G228" s="21"/>
      <c r="H228" s="22"/>
      <c r="I228" s="22"/>
      <c r="J228" s="22"/>
      <c r="K228" s="22"/>
      <c r="L228" s="22"/>
      <c r="M228" s="21"/>
      <c r="N228" s="21"/>
      <c r="O228" s="3"/>
      <c r="P228" s="68"/>
      <c r="Q228" s="68"/>
      <c r="R228" s="68"/>
    </row>
    <row r="229" spans="1:18" ht="15" customHeight="1">
      <c r="A229" s="21"/>
      <c r="B229" s="21"/>
      <c r="C229" s="22"/>
      <c r="D229" s="21"/>
      <c r="E229" s="21"/>
      <c r="F229" s="21"/>
      <c r="G229" s="21"/>
      <c r="H229" s="22"/>
      <c r="I229" s="22"/>
      <c r="J229" s="22"/>
      <c r="K229" s="22"/>
      <c r="L229" s="22"/>
      <c r="M229" s="21"/>
      <c r="N229" s="21"/>
      <c r="O229" s="3"/>
      <c r="P229" s="68"/>
      <c r="Q229" s="68"/>
      <c r="R229" s="68"/>
    </row>
    <row r="230" spans="1:18" ht="15" customHeight="1">
      <c r="A230" s="21"/>
      <c r="B230" s="21"/>
      <c r="C230" s="22"/>
      <c r="D230" s="21"/>
      <c r="E230" s="21"/>
      <c r="F230" s="21"/>
      <c r="G230" s="21"/>
      <c r="H230" s="22"/>
      <c r="I230" s="22"/>
      <c r="J230" s="22"/>
      <c r="K230" s="22"/>
      <c r="L230" s="22"/>
      <c r="M230" s="21"/>
      <c r="N230" s="21"/>
      <c r="O230" s="3"/>
      <c r="P230" s="68"/>
      <c r="Q230" s="68"/>
      <c r="R230" s="68"/>
    </row>
    <row r="231" spans="1:18" ht="15" customHeight="1">
      <c r="A231" s="21"/>
      <c r="B231" s="21"/>
      <c r="C231" s="22"/>
      <c r="D231" s="21"/>
      <c r="E231" s="21"/>
      <c r="F231" s="21"/>
      <c r="G231" s="21"/>
      <c r="H231" s="22"/>
      <c r="I231" s="22"/>
      <c r="J231" s="22"/>
      <c r="K231" s="22"/>
      <c r="L231" s="22"/>
      <c r="M231" s="21"/>
      <c r="N231" s="21"/>
      <c r="O231" s="3"/>
      <c r="P231" s="68"/>
      <c r="Q231" s="68"/>
      <c r="R231" s="68"/>
    </row>
    <row r="232" spans="1:18" ht="15" customHeight="1">
      <c r="A232" s="21"/>
      <c r="B232" s="21"/>
      <c r="C232" s="22"/>
      <c r="D232" s="21"/>
      <c r="E232" s="21"/>
      <c r="F232" s="21"/>
      <c r="G232" s="21"/>
      <c r="H232" s="22"/>
      <c r="I232" s="22"/>
      <c r="J232" s="22"/>
      <c r="K232" s="22"/>
      <c r="L232" s="22"/>
      <c r="M232" s="21"/>
      <c r="N232" s="21"/>
      <c r="O232" s="3"/>
      <c r="P232" s="68"/>
      <c r="Q232" s="68"/>
      <c r="R232" s="68"/>
    </row>
    <row r="233" spans="1:18" ht="15" customHeight="1">
      <c r="A233" s="21"/>
      <c r="B233" s="21"/>
      <c r="C233" s="22"/>
      <c r="D233" s="21"/>
      <c r="E233" s="21"/>
      <c r="F233" s="21"/>
      <c r="G233" s="21"/>
      <c r="H233" s="22"/>
      <c r="I233" s="22"/>
      <c r="J233" s="22"/>
      <c r="K233" s="22"/>
      <c r="L233" s="22"/>
      <c r="M233" s="21"/>
      <c r="N233" s="21"/>
      <c r="O233" s="3"/>
      <c r="P233" s="68"/>
      <c r="Q233" s="68"/>
      <c r="R233" s="68"/>
    </row>
    <row r="234" spans="1:18" ht="15" customHeight="1">
      <c r="A234" s="21"/>
      <c r="B234" s="21"/>
      <c r="C234" s="22"/>
      <c r="D234" s="21"/>
      <c r="E234" s="21"/>
      <c r="F234" s="21"/>
      <c r="G234" s="21"/>
      <c r="H234" s="22"/>
      <c r="I234" s="22"/>
      <c r="J234" s="22"/>
      <c r="K234" s="22"/>
      <c r="L234" s="22"/>
      <c r="M234" s="21"/>
      <c r="N234" s="21"/>
      <c r="O234" s="3"/>
      <c r="P234" s="68"/>
      <c r="Q234" s="68"/>
      <c r="R234" s="68"/>
    </row>
    <row r="235" spans="1:18" ht="15" customHeight="1">
      <c r="A235" s="21"/>
      <c r="B235" s="21"/>
      <c r="C235" s="22"/>
      <c r="D235" s="21"/>
      <c r="E235" s="21"/>
      <c r="F235" s="21"/>
      <c r="G235" s="21"/>
      <c r="H235" s="22"/>
      <c r="I235" s="22"/>
      <c r="J235" s="22"/>
      <c r="K235" s="22"/>
      <c r="L235" s="22"/>
      <c r="M235" s="21"/>
      <c r="N235" s="21"/>
      <c r="O235" s="3"/>
      <c r="P235" s="68"/>
      <c r="Q235" s="68"/>
      <c r="R235" s="68"/>
    </row>
    <row r="236" spans="1:18" ht="15" customHeight="1">
      <c r="A236" s="21"/>
      <c r="B236" s="21"/>
      <c r="C236" s="22"/>
      <c r="D236" s="21"/>
      <c r="E236" s="21"/>
      <c r="F236" s="21"/>
      <c r="G236" s="21"/>
      <c r="H236" s="22"/>
      <c r="I236" s="22"/>
      <c r="J236" s="22"/>
      <c r="K236" s="22"/>
      <c r="L236" s="22"/>
      <c r="M236" s="21"/>
      <c r="N236" s="21"/>
      <c r="O236" s="3"/>
      <c r="P236" s="68"/>
      <c r="Q236" s="68"/>
      <c r="R236" s="68"/>
    </row>
    <row r="237" spans="1:18" ht="15" customHeight="1">
      <c r="A237" s="21"/>
      <c r="B237" s="21"/>
      <c r="C237" s="22"/>
      <c r="D237" s="21"/>
      <c r="E237" s="21"/>
      <c r="F237" s="21"/>
      <c r="G237" s="21"/>
      <c r="H237" s="22"/>
      <c r="I237" s="22"/>
      <c r="J237" s="22"/>
      <c r="K237" s="22"/>
      <c r="L237" s="22"/>
      <c r="M237" s="21"/>
      <c r="N237" s="21"/>
      <c r="O237" s="3"/>
      <c r="P237" s="68"/>
      <c r="Q237" s="68"/>
      <c r="R237" s="68"/>
    </row>
    <row r="238" spans="1:18" ht="15" customHeight="1">
      <c r="A238" s="21"/>
      <c r="B238" s="21"/>
      <c r="C238" s="22"/>
      <c r="D238" s="21"/>
      <c r="E238" s="21"/>
      <c r="F238" s="21"/>
      <c r="G238" s="21"/>
      <c r="H238" s="22"/>
      <c r="I238" s="22"/>
      <c r="J238" s="22"/>
      <c r="K238" s="22"/>
      <c r="L238" s="22"/>
      <c r="M238" s="21"/>
      <c r="N238" s="21"/>
      <c r="O238" s="3"/>
      <c r="P238" s="68"/>
      <c r="Q238" s="68"/>
      <c r="R238" s="68"/>
    </row>
    <row r="239" spans="1:18" ht="15" customHeight="1">
      <c r="A239" s="21"/>
      <c r="B239" s="21"/>
      <c r="C239" s="22"/>
      <c r="D239" s="21"/>
      <c r="E239" s="21"/>
      <c r="F239" s="21"/>
      <c r="G239" s="21"/>
      <c r="H239" s="22"/>
      <c r="I239" s="22"/>
      <c r="J239" s="22"/>
      <c r="K239" s="22"/>
      <c r="L239" s="22"/>
      <c r="M239" s="21"/>
      <c r="N239" s="21"/>
      <c r="O239" s="3"/>
      <c r="P239" s="68"/>
      <c r="Q239" s="68"/>
      <c r="R239" s="68"/>
    </row>
    <row r="240" spans="1:18" ht="15" customHeight="1">
      <c r="A240" s="21"/>
      <c r="B240" s="21"/>
      <c r="C240" s="22"/>
      <c r="D240" s="21"/>
      <c r="E240" s="21"/>
      <c r="F240" s="21"/>
      <c r="G240" s="21"/>
      <c r="H240" s="22"/>
      <c r="I240" s="22"/>
      <c r="J240" s="22"/>
      <c r="K240" s="22"/>
      <c r="L240" s="22"/>
      <c r="M240" s="21"/>
      <c r="N240" s="21"/>
      <c r="O240" s="3"/>
      <c r="P240" s="68"/>
      <c r="Q240" s="68"/>
      <c r="R240" s="68"/>
    </row>
    <row r="241" spans="1:18" ht="15" customHeight="1">
      <c r="A241" s="21"/>
      <c r="B241" s="21"/>
      <c r="C241" s="22"/>
      <c r="D241" s="21"/>
      <c r="E241" s="21"/>
      <c r="F241" s="21"/>
      <c r="G241" s="21"/>
      <c r="H241" s="22"/>
      <c r="I241" s="22"/>
      <c r="J241" s="22"/>
      <c r="K241" s="22"/>
      <c r="L241" s="22"/>
      <c r="M241" s="21"/>
      <c r="N241" s="21"/>
      <c r="O241" s="3"/>
      <c r="P241" s="68"/>
      <c r="Q241" s="68"/>
      <c r="R241" s="68"/>
    </row>
    <row r="242" spans="1:18" ht="15" customHeight="1">
      <c r="A242" s="21"/>
      <c r="B242" s="21"/>
      <c r="C242" s="22"/>
      <c r="D242" s="21"/>
      <c r="E242" s="21"/>
      <c r="F242" s="21"/>
      <c r="G242" s="21"/>
      <c r="H242" s="22"/>
      <c r="I242" s="22"/>
      <c r="J242" s="22"/>
      <c r="K242" s="22"/>
      <c r="L242" s="22"/>
      <c r="M242" s="21"/>
      <c r="N242" s="21"/>
      <c r="O242" s="3"/>
      <c r="P242" s="68"/>
      <c r="Q242" s="68"/>
      <c r="R242" s="68"/>
    </row>
    <row r="243" spans="1:18" ht="15" customHeight="1">
      <c r="A243" s="21"/>
      <c r="B243" s="21"/>
      <c r="C243" s="22"/>
      <c r="D243" s="21"/>
      <c r="E243" s="21"/>
      <c r="F243" s="21"/>
      <c r="G243" s="21"/>
      <c r="H243" s="22"/>
      <c r="I243" s="22"/>
      <c r="J243" s="22"/>
      <c r="K243" s="22"/>
      <c r="L243" s="22"/>
      <c r="M243" s="21"/>
      <c r="N243" s="21"/>
      <c r="O243" s="3"/>
      <c r="P243" s="68"/>
      <c r="Q243" s="68"/>
      <c r="R243" s="68"/>
    </row>
    <row r="244" spans="1:18" ht="15" customHeight="1">
      <c r="A244" s="21"/>
      <c r="B244" s="21"/>
      <c r="C244" s="22"/>
      <c r="D244" s="21"/>
      <c r="E244" s="21"/>
      <c r="F244" s="21"/>
      <c r="G244" s="21"/>
      <c r="H244" s="22"/>
      <c r="I244" s="22"/>
      <c r="J244" s="22"/>
      <c r="K244" s="22"/>
      <c r="L244" s="22"/>
      <c r="M244" s="21"/>
      <c r="N244" s="21"/>
      <c r="O244" s="3"/>
      <c r="P244" s="68"/>
      <c r="Q244" s="68"/>
      <c r="R244" s="68"/>
    </row>
    <row r="245" spans="1:18" ht="15" customHeight="1">
      <c r="A245" s="21"/>
      <c r="B245" s="21"/>
      <c r="C245" s="22"/>
      <c r="D245" s="21"/>
      <c r="E245" s="21"/>
      <c r="F245" s="21"/>
      <c r="G245" s="21"/>
      <c r="H245" s="22"/>
      <c r="I245" s="22"/>
      <c r="J245" s="22"/>
      <c r="K245" s="22"/>
      <c r="L245" s="22"/>
      <c r="M245" s="21"/>
      <c r="N245" s="21"/>
      <c r="O245" s="3"/>
      <c r="P245" s="68"/>
      <c r="Q245" s="68"/>
      <c r="R245" s="68"/>
    </row>
    <row r="246" spans="1:18" ht="15" customHeight="1">
      <c r="A246" s="21"/>
      <c r="B246" s="21"/>
      <c r="C246" s="22"/>
      <c r="D246" s="75"/>
      <c r="E246" s="21"/>
      <c r="F246" s="21"/>
      <c r="G246" s="21"/>
      <c r="H246" s="22"/>
      <c r="I246" s="22"/>
      <c r="J246" s="22"/>
      <c r="K246" s="22"/>
      <c r="L246" s="22"/>
      <c r="M246" s="21"/>
      <c r="N246" s="21"/>
      <c r="O246" s="3"/>
      <c r="P246" s="68"/>
      <c r="Q246" s="68"/>
      <c r="R246" s="68"/>
    </row>
    <row r="247" spans="1:18" ht="15" customHeight="1">
      <c r="A247" s="21"/>
      <c r="B247" s="21"/>
      <c r="C247" s="22"/>
      <c r="D247" s="75"/>
      <c r="E247" s="21"/>
      <c r="F247" s="21"/>
      <c r="G247" s="21"/>
      <c r="H247" s="22"/>
      <c r="I247" s="22"/>
      <c r="J247" s="22"/>
      <c r="K247" s="22"/>
      <c r="L247" s="22"/>
      <c r="M247" s="21"/>
      <c r="N247" s="21"/>
      <c r="O247" s="3"/>
      <c r="P247" s="68"/>
      <c r="Q247" s="68"/>
      <c r="R247" s="68"/>
    </row>
    <row r="248" spans="1:18" ht="15" customHeight="1">
      <c r="A248" s="21"/>
      <c r="B248" s="21"/>
      <c r="C248" s="22"/>
      <c r="D248" s="75"/>
      <c r="E248" s="21"/>
      <c r="F248" s="21"/>
      <c r="G248" s="21"/>
      <c r="H248" s="22"/>
      <c r="I248" s="22"/>
      <c r="J248" s="22"/>
      <c r="K248" s="22"/>
      <c r="L248" s="22"/>
      <c r="M248" s="21"/>
      <c r="N248" s="21"/>
      <c r="O248" s="3"/>
      <c r="P248" s="68"/>
      <c r="Q248" s="68"/>
      <c r="R248" s="68"/>
    </row>
    <row r="249" spans="1:18" ht="15" customHeight="1">
      <c r="A249" s="21"/>
      <c r="B249" s="21"/>
      <c r="C249" s="22"/>
      <c r="D249" s="75"/>
      <c r="E249" s="21"/>
      <c r="F249" s="21"/>
      <c r="G249" s="21"/>
      <c r="H249" s="22"/>
      <c r="I249" s="22"/>
      <c r="J249" s="22"/>
      <c r="K249" s="22"/>
      <c r="L249" s="22"/>
      <c r="M249" s="21"/>
      <c r="N249" s="21"/>
      <c r="O249" s="3"/>
      <c r="P249" s="68"/>
      <c r="Q249" s="68"/>
      <c r="R249" s="68"/>
    </row>
    <row r="250" spans="1:18" ht="15" customHeight="1">
      <c r="A250" s="21"/>
      <c r="B250" s="21"/>
      <c r="C250" s="22"/>
      <c r="D250" s="75"/>
      <c r="E250" s="21"/>
      <c r="F250" s="21"/>
      <c r="G250" s="21"/>
      <c r="H250" s="22"/>
      <c r="I250" s="22"/>
      <c r="J250" s="22"/>
      <c r="K250" s="22"/>
      <c r="L250" s="22"/>
      <c r="M250" s="21"/>
      <c r="N250" s="21"/>
      <c r="O250" s="3"/>
      <c r="P250" s="68"/>
      <c r="Q250" s="68"/>
      <c r="R250" s="68"/>
    </row>
    <row r="251" spans="1:18" ht="15" customHeight="1">
      <c r="A251" s="21"/>
      <c r="B251" s="21"/>
      <c r="C251" s="22"/>
      <c r="D251" s="75"/>
      <c r="E251" s="21"/>
      <c r="F251" s="21"/>
      <c r="G251" s="21"/>
      <c r="H251" s="22"/>
      <c r="I251" s="22"/>
      <c r="J251" s="22"/>
      <c r="K251" s="22"/>
      <c r="L251" s="22"/>
      <c r="M251" s="21"/>
      <c r="N251" s="21"/>
      <c r="O251" s="3"/>
      <c r="P251" s="68"/>
      <c r="Q251" s="68"/>
      <c r="R251" s="68"/>
    </row>
    <row r="252" spans="1:18" ht="15" customHeight="1">
      <c r="A252" s="21"/>
      <c r="B252" s="21"/>
      <c r="C252" s="22"/>
      <c r="D252" s="75"/>
      <c r="E252" s="21"/>
      <c r="F252" s="21"/>
      <c r="G252" s="21"/>
      <c r="H252" s="22"/>
      <c r="I252" s="22"/>
      <c r="J252" s="22"/>
      <c r="K252" s="22"/>
      <c r="L252" s="22"/>
      <c r="M252" s="21"/>
      <c r="N252" s="21"/>
      <c r="O252" s="3"/>
      <c r="P252" s="68"/>
      <c r="Q252" s="68"/>
      <c r="R252" s="68"/>
    </row>
    <row r="253" spans="1:18" ht="15" customHeight="1">
      <c r="A253" s="21"/>
      <c r="B253" s="21"/>
      <c r="C253" s="22"/>
      <c r="D253" s="75"/>
      <c r="E253" s="21"/>
      <c r="F253" s="21"/>
      <c r="G253" s="21"/>
      <c r="H253" s="22"/>
      <c r="I253" s="22"/>
      <c r="J253" s="22"/>
      <c r="K253" s="22"/>
      <c r="L253" s="22"/>
      <c r="M253" s="21"/>
      <c r="N253" s="21"/>
      <c r="O253" s="3"/>
      <c r="P253" s="68"/>
      <c r="Q253" s="68"/>
      <c r="R253" s="68"/>
    </row>
    <row r="254" spans="1:18" ht="15" customHeight="1">
      <c r="A254" s="21"/>
      <c r="B254" s="21"/>
      <c r="C254" s="22"/>
      <c r="D254" s="75"/>
      <c r="E254" s="21"/>
      <c r="F254" s="21"/>
      <c r="G254" s="21"/>
      <c r="H254" s="22"/>
      <c r="I254" s="22"/>
      <c r="J254" s="22"/>
      <c r="K254" s="22"/>
      <c r="L254" s="22"/>
      <c r="M254" s="21"/>
      <c r="N254" s="21"/>
      <c r="O254" s="3"/>
      <c r="P254" s="68"/>
      <c r="Q254" s="68"/>
      <c r="R254" s="68"/>
    </row>
    <row r="255" spans="1:18" ht="15" customHeight="1">
      <c r="A255" s="21"/>
      <c r="B255" s="21"/>
      <c r="C255" s="22"/>
      <c r="D255" s="75"/>
      <c r="E255" s="21"/>
      <c r="F255" s="21"/>
      <c r="G255" s="21"/>
      <c r="H255" s="22"/>
      <c r="I255" s="22"/>
      <c r="J255" s="22"/>
      <c r="K255" s="22"/>
      <c r="L255" s="22"/>
      <c r="M255" s="21"/>
      <c r="N255" s="21"/>
      <c r="O255" s="3"/>
      <c r="P255" s="68"/>
      <c r="Q255" s="68"/>
      <c r="R255" s="68"/>
    </row>
    <row r="256" spans="1:18" ht="15" customHeight="1">
      <c r="A256" s="21"/>
      <c r="B256" s="21"/>
      <c r="C256" s="22"/>
      <c r="D256" s="75"/>
      <c r="E256" s="21"/>
      <c r="F256" s="21"/>
      <c r="G256" s="21"/>
      <c r="H256" s="22"/>
      <c r="I256" s="22"/>
      <c r="J256" s="22"/>
      <c r="K256" s="22"/>
      <c r="L256" s="22"/>
      <c r="M256" s="21"/>
      <c r="N256" s="21"/>
      <c r="O256" s="3"/>
      <c r="P256" s="68"/>
      <c r="Q256" s="68"/>
      <c r="R256" s="68"/>
    </row>
    <row r="257" spans="1:18" ht="15" customHeight="1">
      <c r="A257" s="21"/>
      <c r="B257" s="21"/>
      <c r="C257" s="22"/>
      <c r="D257" s="75"/>
      <c r="E257" s="21"/>
      <c r="F257" s="21"/>
      <c r="G257" s="21"/>
      <c r="H257" s="22"/>
      <c r="I257" s="22"/>
      <c r="J257" s="22"/>
      <c r="K257" s="22"/>
      <c r="L257" s="22"/>
      <c r="M257" s="21"/>
      <c r="N257" s="21"/>
      <c r="O257" s="3"/>
      <c r="P257" s="68"/>
      <c r="Q257" s="68"/>
      <c r="R257" s="68"/>
    </row>
    <row r="258" spans="1:18" ht="15" customHeight="1">
      <c r="A258" s="21"/>
      <c r="B258" s="21"/>
      <c r="C258" s="22"/>
      <c r="D258" s="75"/>
      <c r="E258" s="21"/>
      <c r="F258" s="21"/>
      <c r="G258" s="21"/>
      <c r="H258" s="22"/>
      <c r="I258" s="22"/>
      <c r="J258" s="22"/>
      <c r="K258" s="22"/>
      <c r="L258" s="22"/>
      <c r="M258" s="21"/>
      <c r="N258" s="21"/>
      <c r="O258" s="3"/>
      <c r="P258" s="68"/>
      <c r="Q258" s="68"/>
      <c r="R258" s="68"/>
    </row>
    <row r="259" spans="1:18" ht="15" customHeight="1">
      <c r="A259" s="21"/>
      <c r="B259" s="21"/>
      <c r="C259" s="22"/>
      <c r="D259" s="75"/>
      <c r="E259" s="21"/>
      <c r="F259" s="21"/>
      <c r="G259" s="21"/>
      <c r="H259" s="22"/>
      <c r="I259" s="22"/>
      <c r="J259" s="22"/>
      <c r="K259" s="22"/>
      <c r="L259" s="22"/>
      <c r="M259" s="21"/>
      <c r="N259" s="21"/>
      <c r="O259" s="3"/>
      <c r="P259" s="68"/>
      <c r="Q259" s="68"/>
      <c r="R259" s="68"/>
    </row>
    <row r="260" spans="1:18" ht="15" customHeight="1">
      <c r="A260" s="21"/>
      <c r="B260" s="21"/>
      <c r="C260" s="22"/>
      <c r="D260" s="75"/>
      <c r="E260" s="21"/>
      <c r="F260" s="21"/>
      <c r="G260" s="21"/>
      <c r="H260" s="22"/>
      <c r="I260" s="22"/>
      <c r="J260" s="22"/>
      <c r="K260" s="22"/>
      <c r="L260" s="22"/>
      <c r="M260" s="21"/>
      <c r="N260" s="21"/>
      <c r="O260" s="3"/>
      <c r="P260" s="68"/>
      <c r="Q260" s="68"/>
      <c r="R260" s="68"/>
    </row>
    <row r="261" spans="1:18" ht="15" customHeight="1">
      <c r="A261" s="21"/>
      <c r="B261" s="21"/>
      <c r="C261" s="22"/>
      <c r="D261" s="75"/>
      <c r="E261" s="21"/>
      <c r="F261" s="21"/>
      <c r="G261" s="21"/>
      <c r="H261" s="22"/>
      <c r="I261" s="22"/>
      <c r="J261" s="22"/>
      <c r="K261" s="22"/>
      <c r="L261" s="22"/>
      <c r="M261" s="21"/>
      <c r="N261" s="21"/>
      <c r="O261" s="3"/>
      <c r="P261" s="68"/>
      <c r="Q261" s="68"/>
      <c r="R261" s="68"/>
    </row>
    <row r="262" spans="1:18" ht="15" customHeight="1">
      <c r="A262" s="21"/>
      <c r="B262" s="21"/>
      <c r="C262" s="22"/>
      <c r="D262" s="75"/>
      <c r="E262" s="21"/>
      <c r="F262" s="21"/>
      <c r="G262" s="21"/>
      <c r="H262" s="22"/>
      <c r="I262" s="22"/>
      <c r="J262" s="22"/>
      <c r="K262" s="22"/>
      <c r="L262" s="22"/>
      <c r="M262" s="21"/>
      <c r="N262" s="21"/>
      <c r="O262" s="3"/>
      <c r="P262" s="68"/>
      <c r="Q262" s="68"/>
      <c r="R262" s="68"/>
    </row>
    <row r="263" spans="1:18" ht="15" customHeight="1">
      <c r="A263" s="21"/>
      <c r="B263" s="21"/>
      <c r="C263" s="22"/>
      <c r="D263" s="75"/>
      <c r="E263" s="21"/>
      <c r="F263" s="21"/>
      <c r="G263" s="21"/>
      <c r="H263" s="22"/>
      <c r="I263" s="22"/>
      <c r="J263" s="22"/>
      <c r="K263" s="22"/>
      <c r="L263" s="22"/>
      <c r="M263" s="21"/>
      <c r="N263" s="21"/>
      <c r="O263" s="3"/>
      <c r="P263" s="68"/>
      <c r="Q263" s="68"/>
      <c r="R263" s="68"/>
    </row>
    <row r="264" spans="1:18" ht="15" customHeight="1">
      <c r="A264" s="21"/>
      <c r="B264" s="21"/>
      <c r="C264" s="22"/>
      <c r="D264" s="75"/>
      <c r="E264" s="21"/>
      <c r="F264" s="21"/>
      <c r="G264" s="21"/>
      <c r="H264" s="22"/>
      <c r="I264" s="22"/>
      <c r="J264" s="22"/>
      <c r="K264" s="22"/>
      <c r="L264" s="22"/>
      <c r="M264" s="21"/>
      <c r="N264" s="21"/>
      <c r="O264" s="3"/>
      <c r="P264" s="68"/>
      <c r="Q264" s="68"/>
      <c r="R264" s="68"/>
    </row>
    <row r="265" spans="1:18" ht="15" customHeight="1">
      <c r="A265" s="21"/>
      <c r="B265" s="21"/>
      <c r="C265" s="22"/>
      <c r="D265" s="75"/>
      <c r="E265" s="21"/>
      <c r="F265" s="21"/>
      <c r="G265" s="21"/>
      <c r="H265" s="22"/>
      <c r="I265" s="22"/>
      <c r="J265" s="22"/>
      <c r="K265" s="22"/>
      <c r="L265" s="22"/>
      <c r="M265" s="21"/>
      <c r="N265" s="21"/>
      <c r="O265" s="3"/>
      <c r="P265" s="68"/>
      <c r="Q265" s="68"/>
      <c r="R265" s="68"/>
    </row>
    <row r="266" spans="1:18" ht="15" customHeight="1">
      <c r="A266" s="21"/>
      <c r="B266" s="21"/>
      <c r="C266" s="22"/>
      <c r="D266" s="75"/>
      <c r="E266" s="21"/>
      <c r="F266" s="21"/>
      <c r="G266" s="21"/>
      <c r="H266" s="22"/>
      <c r="I266" s="22"/>
      <c r="J266" s="22"/>
      <c r="K266" s="22"/>
      <c r="L266" s="22"/>
      <c r="M266" s="21"/>
      <c r="N266" s="21"/>
      <c r="O266" s="3"/>
      <c r="P266" s="68"/>
      <c r="Q266" s="68"/>
      <c r="R266" s="68"/>
    </row>
    <row r="267" spans="1:18" ht="15" customHeight="1">
      <c r="A267" s="21"/>
      <c r="B267" s="21"/>
      <c r="C267" s="22"/>
      <c r="D267" s="75"/>
      <c r="E267" s="21"/>
      <c r="F267" s="21"/>
      <c r="G267" s="21"/>
      <c r="H267" s="22"/>
      <c r="I267" s="22"/>
      <c r="J267" s="22"/>
      <c r="K267" s="22"/>
      <c r="L267" s="22"/>
      <c r="M267" s="21"/>
      <c r="N267" s="21"/>
      <c r="O267" s="3"/>
      <c r="P267" s="68"/>
      <c r="Q267" s="68"/>
      <c r="R267" s="68"/>
    </row>
    <row r="268" spans="1:18" ht="15" customHeight="1">
      <c r="A268" s="21"/>
      <c r="B268" s="21"/>
      <c r="C268" s="22"/>
      <c r="D268" s="75"/>
      <c r="E268" s="21"/>
      <c r="F268" s="21"/>
      <c r="G268" s="21"/>
      <c r="H268" s="22"/>
      <c r="I268" s="22"/>
      <c r="J268" s="22"/>
      <c r="K268" s="22"/>
      <c r="L268" s="22"/>
      <c r="M268" s="21"/>
      <c r="N268" s="21"/>
      <c r="O268" s="3"/>
      <c r="P268" s="68"/>
      <c r="Q268" s="68"/>
      <c r="R268" s="68"/>
    </row>
    <row r="269" spans="1:18" ht="15" customHeight="1">
      <c r="A269" s="21"/>
      <c r="B269" s="21"/>
      <c r="C269" s="22"/>
      <c r="D269" s="75"/>
      <c r="E269" s="21"/>
      <c r="F269" s="21"/>
      <c r="G269" s="21"/>
      <c r="H269" s="22"/>
      <c r="I269" s="22"/>
      <c r="J269" s="22"/>
      <c r="K269" s="22"/>
      <c r="L269" s="22"/>
      <c r="M269" s="21"/>
      <c r="N269" s="21"/>
      <c r="O269" s="3"/>
      <c r="P269" s="68"/>
      <c r="Q269" s="68"/>
      <c r="R269" s="68"/>
    </row>
    <row r="270" spans="1:18" ht="15" customHeight="1">
      <c r="A270" s="21"/>
      <c r="B270" s="21"/>
      <c r="C270" s="22"/>
      <c r="D270" s="75"/>
      <c r="E270" s="21"/>
      <c r="F270" s="21"/>
      <c r="G270" s="21"/>
      <c r="H270" s="22"/>
      <c r="I270" s="22"/>
      <c r="J270" s="22"/>
      <c r="K270" s="22"/>
      <c r="L270" s="22"/>
      <c r="M270" s="21"/>
      <c r="N270" s="21"/>
      <c r="O270" s="3"/>
      <c r="P270" s="68"/>
      <c r="Q270" s="68"/>
      <c r="R270" s="68"/>
    </row>
    <row r="271" spans="1:18" ht="15" customHeight="1">
      <c r="A271" s="21"/>
      <c r="B271" s="21"/>
      <c r="C271" s="22"/>
      <c r="D271" s="75"/>
      <c r="E271" s="21"/>
      <c r="F271" s="21"/>
      <c r="G271" s="21"/>
      <c r="H271" s="22"/>
      <c r="I271" s="22"/>
      <c r="J271" s="22"/>
      <c r="K271" s="22"/>
      <c r="L271" s="22"/>
      <c r="M271" s="21"/>
      <c r="N271" s="21"/>
      <c r="O271" s="3"/>
      <c r="P271" s="68"/>
      <c r="Q271" s="68"/>
      <c r="R271" s="68"/>
    </row>
    <row r="272" spans="1:18" ht="15" customHeight="1">
      <c r="A272" s="21"/>
      <c r="B272" s="21"/>
      <c r="C272" s="22"/>
      <c r="D272" s="75"/>
      <c r="E272" s="21"/>
      <c r="F272" s="21"/>
      <c r="G272" s="21"/>
      <c r="H272" s="22"/>
      <c r="I272" s="22"/>
      <c r="J272" s="22"/>
      <c r="K272" s="22"/>
      <c r="L272" s="22"/>
      <c r="M272" s="21"/>
      <c r="N272" s="21"/>
      <c r="O272" s="3"/>
      <c r="P272" s="68"/>
      <c r="Q272" s="68"/>
      <c r="R272" s="68"/>
    </row>
    <row r="273" spans="1:18" ht="15" customHeight="1">
      <c r="A273" s="21"/>
      <c r="B273" s="21"/>
      <c r="C273" s="22"/>
      <c r="D273" s="75"/>
      <c r="E273" s="21"/>
      <c r="F273" s="21"/>
      <c r="G273" s="21"/>
      <c r="H273" s="22"/>
      <c r="I273" s="22"/>
      <c r="J273" s="22"/>
      <c r="K273" s="22"/>
      <c r="L273" s="22"/>
      <c r="M273" s="21"/>
      <c r="N273" s="21"/>
      <c r="O273" s="3"/>
      <c r="P273" s="68"/>
      <c r="Q273" s="68"/>
      <c r="R273" s="68"/>
    </row>
    <row r="274" spans="1:18" ht="15" customHeight="1">
      <c r="A274" s="21"/>
      <c r="B274" s="21"/>
      <c r="C274" s="22"/>
      <c r="D274" s="75"/>
      <c r="E274" s="21"/>
      <c r="F274" s="21"/>
      <c r="G274" s="21"/>
      <c r="H274" s="22"/>
      <c r="I274" s="22"/>
      <c r="J274" s="22"/>
      <c r="K274" s="22"/>
      <c r="L274" s="22"/>
      <c r="M274" s="21"/>
      <c r="N274" s="21"/>
      <c r="O274" s="3"/>
      <c r="P274" s="68"/>
      <c r="Q274" s="68"/>
      <c r="R274" s="68"/>
    </row>
    <row r="275" spans="1:18" ht="15" customHeight="1">
      <c r="O275" s="3"/>
    </row>
    <row r="276" spans="1:18" ht="15" customHeight="1">
      <c r="O276" s="3"/>
    </row>
    <row r="277" spans="1:18" ht="15" customHeight="1">
      <c r="O277" s="3"/>
    </row>
    <row r="278" spans="1:18" ht="15" customHeight="1">
      <c r="O278" s="3"/>
    </row>
    <row r="279" spans="1:18" ht="15" customHeight="1">
      <c r="O279" s="3"/>
    </row>
    <row r="280" spans="1:18" ht="15" customHeight="1">
      <c r="O280" s="3"/>
    </row>
    <row r="281" spans="1:18" ht="15" customHeight="1">
      <c r="O281" s="3"/>
    </row>
    <row r="282" spans="1:18" ht="15" customHeight="1">
      <c r="O282" s="3"/>
    </row>
    <row r="283" spans="1:18" ht="15" customHeight="1">
      <c r="O283" s="3"/>
    </row>
    <row r="284" spans="1:18" ht="15" customHeight="1">
      <c r="O284" s="3"/>
    </row>
    <row r="285" spans="1:18" ht="15" customHeight="1">
      <c r="O285" s="3"/>
    </row>
    <row r="286" spans="1:18" ht="15" customHeight="1">
      <c r="O286" s="3"/>
    </row>
    <row r="287" spans="1:18" ht="15" customHeight="1">
      <c r="O287" s="3"/>
    </row>
    <row r="288" spans="1:18" ht="15" customHeight="1">
      <c r="O288" s="3"/>
    </row>
    <row r="289" spans="15:15" ht="15" customHeight="1">
      <c r="O289" s="3"/>
    </row>
    <row r="290" spans="15:15" ht="15" customHeight="1">
      <c r="O290" s="3"/>
    </row>
    <row r="291" spans="15:15" ht="15" customHeight="1">
      <c r="O291" s="3"/>
    </row>
    <row r="292" spans="15:15" ht="15" customHeight="1">
      <c r="O292" s="3"/>
    </row>
    <row r="293" spans="15:15" ht="15" customHeight="1">
      <c r="O293" s="3"/>
    </row>
    <row r="294" spans="15:15" ht="15" customHeight="1">
      <c r="O294" s="3"/>
    </row>
    <row r="295" spans="15:15" ht="15" customHeight="1">
      <c r="O295" s="3"/>
    </row>
    <row r="296" spans="15:15" ht="15" customHeight="1">
      <c r="O296" s="3"/>
    </row>
    <row r="297" spans="15:15" ht="15" customHeight="1">
      <c r="O297" s="3"/>
    </row>
    <row r="298" spans="15:15" ht="15" customHeight="1">
      <c r="O298" s="3"/>
    </row>
    <row r="299" spans="15:15" ht="15" customHeight="1">
      <c r="O299" s="3"/>
    </row>
    <row r="300" spans="15:15" ht="15" customHeight="1">
      <c r="O300" s="3"/>
    </row>
    <row r="301" spans="15:15" ht="15" customHeight="1">
      <c r="O301" s="3"/>
    </row>
    <row r="302" spans="15:15" ht="15" customHeight="1">
      <c r="O302" s="3"/>
    </row>
    <row r="303" spans="15:15" ht="15" customHeight="1">
      <c r="O303" s="3"/>
    </row>
    <row r="304" spans="15:15" ht="15" customHeight="1">
      <c r="O304" s="3"/>
    </row>
    <row r="305" spans="15:15" ht="15" customHeight="1">
      <c r="O305" s="3"/>
    </row>
    <row r="306" spans="15:15" ht="15" customHeight="1">
      <c r="O306" s="3"/>
    </row>
    <row r="307" spans="15:15" ht="15" customHeight="1">
      <c r="O307" s="3"/>
    </row>
    <row r="308" spans="15:15" ht="15" customHeight="1">
      <c r="O308" s="3"/>
    </row>
    <row r="309" spans="15:15" ht="15" customHeight="1">
      <c r="O309" s="3"/>
    </row>
    <row r="310" spans="15:15" ht="15" customHeight="1">
      <c r="O310" s="3"/>
    </row>
    <row r="311" spans="15:15" ht="15" customHeight="1">
      <c r="O311" s="3"/>
    </row>
    <row r="312" spans="15:15" ht="15" customHeight="1">
      <c r="O312" s="3"/>
    </row>
    <row r="313" spans="15:15" ht="15" customHeight="1">
      <c r="O313" s="3"/>
    </row>
    <row r="314" spans="15:15" ht="15" customHeight="1">
      <c r="O314" s="3"/>
    </row>
    <row r="315" spans="15:15" ht="15" customHeight="1">
      <c r="O315" s="3"/>
    </row>
    <row r="316" spans="15:15" ht="15" customHeight="1">
      <c r="O316" s="3"/>
    </row>
    <row r="317" spans="15:15" ht="15" customHeight="1">
      <c r="O317" s="3"/>
    </row>
    <row r="318" spans="15:15" ht="15" customHeight="1">
      <c r="O318" s="3"/>
    </row>
    <row r="319" spans="15:15" ht="15" customHeight="1">
      <c r="O319" s="3"/>
    </row>
    <row r="320" spans="15:15" ht="15" customHeight="1">
      <c r="O320" s="3"/>
    </row>
    <row r="321" spans="15:15" ht="15" customHeight="1">
      <c r="O321" s="3"/>
    </row>
    <row r="322" spans="15:15" ht="15" customHeight="1">
      <c r="O322" s="3"/>
    </row>
    <row r="323" spans="15:15" ht="15" customHeight="1">
      <c r="O323" s="3"/>
    </row>
    <row r="324" spans="15:15" ht="15" customHeight="1">
      <c r="O324" s="3"/>
    </row>
    <row r="325" spans="15:15" ht="15" customHeight="1">
      <c r="O325" s="3"/>
    </row>
    <row r="326" spans="15:15" ht="15" customHeight="1">
      <c r="O326" s="3"/>
    </row>
    <row r="327" spans="15:15" ht="15" customHeight="1">
      <c r="O327" s="3"/>
    </row>
    <row r="328" spans="15:15" ht="15" customHeight="1">
      <c r="O328" s="3"/>
    </row>
    <row r="329" spans="15:15" ht="15" customHeight="1">
      <c r="O329" s="3"/>
    </row>
    <row r="330" spans="15:15" ht="15" customHeight="1">
      <c r="O330" s="3"/>
    </row>
    <row r="331" spans="15:15" ht="15" customHeight="1">
      <c r="O331" s="3"/>
    </row>
    <row r="332" spans="15:15" ht="15" customHeight="1">
      <c r="O332" s="3"/>
    </row>
    <row r="333" spans="15:15" ht="15" customHeight="1">
      <c r="O333" s="3"/>
    </row>
    <row r="334" spans="15:15" ht="15" customHeight="1">
      <c r="O334" s="3"/>
    </row>
    <row r="335" spans="15:15" ht="15" customHeight="1">
      <c r="O335" s="3"/>
    </row>
    <row r="336" spans="15:15" ht="15" customHeight="1">
      <c r="O336" s="3"/>
    </row>
    <row r="337" spans="15:15" ht="15" customHeight="1">
      <c r="O337" s="3"/>
    </row>
    <row r="338" spans="15:15" ht="15" customHeight="1">
      <c r="O338" s="3"/>
    </row>
    <row r="339" spans="15:15" ht="15" customHeight="1">
      <c r="O339" s="3"/>
    </row>
    <row r="340" spans="15:15" ht="15" customHeight="1">
      <c r="O340" s="3"/>
    </row>
    <row r="341" spans="15:15" ht="15" customHeight="1">
      <c r="O341" s="3"/>
    </row>
    <row r="342" spans="15:15" ht="15" customHeight="1">
      <c r="O342" s="3"/>
    </row>
    <row r="343" spans="15:15" ht="15" customHeight="1">
      <c r="O343" s="3"/>
    </row>
    <row r="344" spans="15:15" ht="15" customHeight="1">
      <c r="O344" s="3"/>
    </row>
    <row r="345" spans="15:15" ht="15" customHeight="1">
      <c r="O345" s="3"/>
    </row>
    <row r="346" spans="15:15" ht="15" customHeight="1">
      <c r="O346" s="3"/>
    </row>
    <row r="347" spans="15:15" ht="15" customHeight="1">
      <c r="O347" s="3"/>
    </row>
    <row r="348" spans="15:15" ht="15" customHeight="1">
      <c r="O348" s="3"/>
    </row>
    <row r="349" spans="15:15" ht="15" customHeight="1">
      <c r="O349" s="3"/>
    </row>
    <row r="350" spans="15:15" ht="15" customHeight="1">
      <c r="O350" s="3"/>
    </row>
    <row r="351" spans="15:15" ht="15" customHeight="1">
      <c r="O351" s="3"/>
    </row>
    <row r="352" spans="15:15" ht="15" customHeight="1">
      <c r="O352" s="3"/>
    </row>
    <row r="353" spans="15:15" ht="15" customHeight="1">
      <c r="O353" s="3"/>
    </row>
    <row r="354" spans="15:15" ht="15" customHeight="1">
      <c r="O354" s="3"/>
    </row>
    <row r="355" spans="15:15" ht="15" customHeight="1">
      <c r="O355" s="3"/>
    </row>
    <row r="356" spans="15:15" ht="15" customHeight="1">
      <c r="O356" s="3"/>
    </row>
    <row r="357" spans="15:15" ht="15" customHeight="1">
      <c r="O357" s="3"/>
    </row>
    <row r="358" spans="15:15" ht="15" customHeight="1">
      <c r="O358" s="3"/>
    </row>
    <row r="359" spans="15:15" ht="15" customHeight="1">
      <c r="O359" s="3"/>
    </row>
    <row r="360" spans="15:15" ht="15" customHeight="1">
      <c r="O360" s="3"/>
    </row>
    <row r="361" spans="15:15" ht="15" customHeight="1">
      <c r="O361" s="3"/>
    </row>
    <row r="362" spans="15:15" ht="15" customHeight="1">
      <c r="O362" s="3"/>
    </row>
    <row r="363" spans="15:15" ht="15" customHeight="1">
      <c r="O363" s="3"/>
    </row>
    <row r="364" spans="15:15" ht="15" customHeight="1">
      <c r="O364" s="3"/>
    </row>
    <row r="365" spans="15:15" ht="15" customHeight="1">
      <c r="O365" s="3"/>
    </row>
    <row r="366" spans="15:15" ht="15" customHeight="1">
      <c r="O366" s="3"/>
    </row>
    <row r="367" spans="15:15" ht="15" customHeight="1">
      <c r="O367" s="3"/>
    </row>
    <row r="368" spans="15:15" ht="15" customHeight="1">
      <c r="O368" s="3"/>
    </row>
    <row r="369" spans="15:15" ht="15" customHeight="1">
      <c r="O369" s="3"/>
    </row>
    <row r="370" spans="15:15" ht="15" customHeight="1">
      <c r="O370" s="3"/>
    </row>
    <row r="371" spans="15:15" ht="15" customHeight="1">
      <c r="O371" s="3"/>
    </row>
    <row r="372" spans="15:15" ht="15" customHeight="1">
      <c r="O372" s="3"/>
    </row>
    <row r="373" spans="15:15" ht="15" customHeight="1">
      <c r="O373" s="3"/>
    </row>
    <row r="374" spans="15:15" ht="15" customHeight="1">
      <c r="O374" s="3"/>
    </row>
    <row r="375" spans="15:15" ht="15" customHeight="1">
      <c r="O375" s="3"/>
    </row>
    <row r="376" spans="15:15" ht="15" customHeight="1">
      <c r="O376" s="3"/>
    </row>
    <row r="377" spans="15:15" ht="15" customHeight="1">
      <c r="O377" s="3"/>
    </row>
    <row r="378" spans="15:15" ht="15" customHeight="1">
      <c r="O378" s="3"/>
    </row>
    <row r="379" spans="15:15" ht="15" customHeight="1">
      <c r="O379" s="3"/>
    </row>
    <row r="380" spans="15:15" ht="15" customHeight="1">
      <c r="O380" s="3"/>
    </row>
    <row r="381" spans="15:15" ht="15" customHeight="1">
      <c r="O381" s="3"/>
    </row>
    <row r="382" spans="15:15" ht="15" customHeight="1">
      <c r="O382" s="3"/>
    </row>
    <row r="383" spans="15:15" ht="15" customHeight="1">
      <c r="O383" s="3"/>
    </row>
    <row r="384" spans="15:15" ht="15" customHeight="1">
      <c r="O384" s="3"/>
    </row>
    <row r="385" spans="15:15" ht="15" customHeight="1">
      <c r="O385" s="3"/>
    </row>
    <row r="386" spans="15:15" ht="15" customHeight="1">
      <c r="O386" s="3"/>
    </row>
    <row r="387" spans="15:15" ht="15" customHeight="1">
      <c r="O387" s="3"/>
    </row>
    <row r="388" spans="15:15" ht="15" customHeight="1">
      <c r="O388" s="3"/>
    </row>
    <row r="389" spans="15:15" ht="15" customHeight="1">
      <c r="O389" s="3"/>
    </row>
    <row r="390" spans="15:15" ht="15" customHeight="1">
      <c r="O390" s="3"/>
    </row>
    <row r="391" spans="15:15" ht="15" customHeight="1">
      <c r="O391" s="3"/>
    </row>
    <row r="392" spans="15:15" ht="15" customHeight="1">
      <c r="O392" s="3"/>
    </row>
    <row r="393" spans="15:15" ht="15" customHeight="1">
      <c r="O393" s="3"/>
    </row>
    <row r="394" spans="15:15" ht="15" customHeight="1">
      <c r="O394" s="3"/>
    </row>
    <row r="395" spans="15:15" ht="15" customHeight="1">
      <c r="O395" s="3"/>
    </row>
    <row r="396" spans="15:15" ht="15" customHeight="1">
      <c r="O396" s="3"/>
    </row>
    <row r="397" spans="15:15" ht="15" customHeight="1">
      <c r="O397" s="3"/>
    </row>
    <row r="398" spans="15:15" ht="15" customHeight="1">
      <c r="O398" s="3"/>
    </row>
    <row r="399" spans="15:15" ht="15" customHeight="1">
      <c r="O399" s="3"/>
    </row>
    <row r="400" spans="15:15" ht="15" customHeight="1">
      <c r="O400" s="3"/>
    </row>
    <row r="401" spans="15:15" ht="15" customHeight="1">
      <c r="O401" s="3"/>
    </row>
    <row r="402" spans="15:15" ht="15" customHeight="1">
      <c r="O402" s="3"/>
    </row>
    <row r="403" spans="15:15" ht="15" customHeight="1">
      <c r="O403" s="3"/>
    </row>
    <row r="404" spans="15:15" ht="15" customHeight="1">
      <c r="O404" s="3"/>
    </row>
    <row r="405" spans="15:15" ht="15" customHeight="1">
      <c r="O405" s="3"/>
    </row>
    <row r="406" spans="15:15" ht="15" customHeight="1">
      <c r="O406" s="3"/>
    </row>
    <row r="407" spans="15:15" ht="15" customHeight="1">
      <c r="O407" s="3"/>
    </row>
    <row r="408" spans="15:15" ht="15" customHeight="1">
      <c r="O408" s="3"/>
    </row>
    <row r="409" spans="15:15" ht="15" customHeight="1">
      <c r="O409" s="3"/>
    </row>
    <row r="410" spans="15:15" ht="15" customHeight="1">
      <c r="O410" s="3"/>
    </row>
    <row r="411" spans="15:15" ht="15" customHeight="1">
      <c r="O411" s="3"/>
    </row>
    <row r="412" spans="15:15" ht="15" customHeight="1">
      <c r="O412" s="3"/>
    </row>
    <row r="413" spans="15:15" ht="15" customHeight="1">
      <c r="O413" s="3"/>
    </row>
    <row r="414" spans="15:15" ht="15" customHeight="1">
      <c r="O414" s="3"/>
    </row>
    <row r="415" spans="15:15" ht="15" customHeight="1">
      <c r="O415" s="3"/>
    </row>
    <row r="416" spans="15:15" ht="15" customHeight="1">
      <c r="O416" s="3"/>
    </row>
    <row r="417" spans="15:15" ht="15" customHeight="1">
      <c r="O417" s="3"/>
    </row>
    <row r="418" spans="15:15" ht="15" customHeight="1">
      <c r="O418" s="3"/>
    </row>
    <row r="419" spans="15:15" ht="15" customHeight="1">
      <c r="O419" s="3"/>
    </row>
    <row r="420" spans="15:15" ht="15" customHeight="1">
      <c r="O420" s="3"/>
    </row>
    <row r="421" spans="15:15" ht="15" customHeight="1">
      <c r="O421" s="3"/>
    </row>
    <row r="422" spans="15:15" ht="15" customHeight="1">
      <c r="O422" s="3"/>
    </row>
    <row r="423" spans="15:15" ht="15" customHeight="1">
      <c r="O423" s="3"/>
    </row>
    <row r="424" spans="15:15" ht="15" customHeight="1">
      <c r="O424" s="3"/>
    </row>
    <row r="425" spans="15:15" ht="15" customHeight="1">
      <c r="O425" s="3"/>
    </row>
    <row r="426" spans="15:15" ht="15" customHeight="1">
      <c r="O426" s="3"/>
    </row>
    <row r="427" spans="15:15" ht="15" customHeight="1">
      <c r="O427" s="3"/>
    </row>
    <row r="428" spans="15:15" ht="15" customHeight="1">
      <c r="O428" s="3"/>
    </row>
    <row r="429" spans="15:15" ht="15" customHeight="1">
      <c r="O429" s="3"/>
    </row>
    <row r="430" spans="15:15" ht="15" customHeight="1">
      <c r="O430" s="3"/>
    </row>
    <row r="431" spans="15:15" ht="15" customHeight="1">
      <c r="O431" s="3"/>
    </row>
    <row r="432" spans="15:15" ht="15" customHeight="1">
      <c r="O432" s="3"/>
    </row>
    <row r="433" spans="15:15" ht="15" customHeight="1">
      <c r="O433" s="3"/>
    </row>
    <row r="434" spans="15:15" ht="15" customHeight="1">
      <c r="O434" s="3"/>
    </row>
    <row r="435" spans="15:15" ht="15" customHeight="1">
      <c r="O435" s="3"/>
    </row>
    <row r="436" spans="15:15" ht="15" customHeight="1">
      <c r="O436" s="3"/>
    </row>
    <row r="437" spans="15:15" ht="15" customHeight="1">
      <c r="O437" s="3"/>
    </row>
    <row r="438" spans="15:15" ht="15" customHeight="1">
      <c r="O438" s="3"/>
    </row>
    <row r="439" spans="15:15" ht="15" customHeight="1">
      <c r="O439" s="3"/>
    </row>
    <row r="440" spans="15:15" ht="15" customHeight="1">
      <c r="O440" s="3"/>
    </row>
    <row r="441" spans="15:15" ht="15" customHeight="1">
      <c r="O441" s="3"/>
    </row>
    <row r="442" spans="15:15" ht="15" customHeight="1">
      <c r="O442" s="3"/>
    </row>
    <row r="443" spans="15:15" ht="15" customHeight="1">
      <c r="O443" s="3"/>
    </row>
    <row r="444" spans="15:15" ht="15" customHeight="1">
      <c r="O444" s="3"/>
    </row>
    <row r="445" spans="15:15" ht="15" customHeight="1">
      <c r="O445" s="3"/>
    </row>
    <row r="446" spans="15:15" ht="15" customHeight="1">
      <c r="O446" s="3"/>
    </row>
    <row r="447" spans="15:15" ht="15" customHeight="1">
      <c r="O447" s="3"/>
    </row>
    <row r="448" spans="15:15" ht="15" customHeight="1">
      <c r="O448" s="3"/>
    </row>
    <row r="449" spans="15:15" ht="15" customHeight="1">
      <c r="O449" s="3"/>
    </row>
    <row r="450" spans="15:15" ht="15" customHeight="1">
      <c r="O450" s="3"/>
    </row>
    <row r="451" spans="15:15" ht="15" customHeight="1">
      <c r="O451" s="3"/>
    </row>
    <row r="452" spans="15:15" ht="15" customHeight="1">
      <c r="O452" s="3"/>
    </row>
    <row r="453" spans="15:15" ht="15" customHeight="1">
      <c r="O453" s="3"/>
    </row>
    <row r="454" spans="15:15" ht="15" customHeight="1">
      <c r="O454" s="3"/>
    </row>
    <row r="455" spans="15:15" ht="15" customHeight="1">
      <c r="O455" s="3"/>
    </row>
    <row r="456" spans="15:15" ht="15" customHeight="1">
      <c r="O456" s="3"/>
    </row>
    <row r="457" spans="15:15" ht="15" customHeight="1">
      <c r="O457" s="3"/>
    </row>
    <row r="458" spans="15:15" ht="15" customHeight="1">
      <c r="O458" s="3"/>
    </row>
    <row r="459" spans="15:15" ht="15" customHeight="1">
      <c r="O459" s="3"/>
    </row>
    <row r="460" spans="15:15" ht="15" customHeight="1">
      <c r="O460" s="3"/>
    </row>
    <row r="461" spans="15:15" ht="15" customHeight="1">
      <c r="O461" s="3"/>
    </row>
    <row r="462" spans="15:15" ht="15" customHeight="1">
      <c r="O462" s="3"/>
    </row>
    <row r="463" spans="15:15" ht="15" customHeight="1">
      <c r="O463" s="3"/>
    </row>
    <row r="464" spans="15:15" ht="15" customHeight="1">
      <c r="O464" s="3"/>
    </row>
    <row r="465" spans="15:15" ht="15" customHeight="1">
      <c r="O465" s="3"/>
    </row>
    <row r="466" spans="15:15" ht="15" customHeight="1">
      <c r="O466" s="3"/>
    </row>
    <row r="467" spans="15:15" ht="15" customHeight="1">
      <c r="O467" s="3"/>
    </row>
    <row r="468" spans="15:15" ht="15" customHeight="1">
      <c r="O468" s="3"/>
    </row>
    <row r="469" spans="15:15" ht="15" customHeight="1">
      <c r="O469" s="3"/>
    </row>
    <row r="470" spans="15:15" ht="15" customHeight="1">
      <c r="O470" s="3"/>
    </row>
    <row r="471" spans="15:15" ht="15" customHeight="1">
      <c r="O471" s="3"/>
    </row>
    <row r="472" spans="15:15" ht="15" customHeight="1">
      <c r="O472" s="3"/>
    </row>
    <row r="473" spans="15:15" ht="15" customHeight="1">
      <c r="O473" s="3"/>
    </row>
    <row r="474" spans="15:15" ht="15" customHeight="1">
      <c r="O474" s="3"/>
    </row>
    <row r="475" spans="15:15" ht="15" customHeight="1">
      <c r="O475" s="3"/>
    </row>
    <row r="476" spans="15:15" ht="15" customHeight="1">
      <c r="O476" s="3"/>
    </row>
    <row r="477" spans="15:15" ht="15" customHeight="1">
      <c r="O477" s="3"/>
    </row>
    <row r="478" spans="15:15" ht="15" customHeight="1">
      <c r="O478" s="3"/>
    </row>
    <row r="479" spans="15:15" ht="15" customHeight="1">
      <c r="O479" s="3"/>
    </row>
    <row r="480" spans="15:15" ht="15" customHeight="1">
      <c r="O480" s="3"/>
    </row>
    <row r="481" spans="15:15" ht="15" customHeight="1">
      <c r="O481" s="3"/>
    </row>
    <row r="482" spans="15:15" ht="15" customHeight="1">
      <c r="O482" s="3"/>
    </row>
    <row r="483" spans="15:15" ht="15" customHeight="1">
      <c r="O483" s="3"/>
    </row>
    <row r="484" spans="15:15" ht="15" customHeight="1">
      <c r="O484" s="3"/>
    </row>
    <row r="485" spans="15:15" ht="15" customHeight="1">
      <c r="O485" s="3"/>
    </row>
    <row r="486" spans="15:15" ht="15" customHeight="1">
      <c r="O486" s="3"/>
    </row>
    <row r="487" spans="15:15" ht="15" customHeight="1">
      <c r="O487" s="3"/>
    </row>
    <row r="488" spans="15:15" ht="15" customHeight="1">
      <c r="O488" s="3"/>
    </row>
    <row r="489" spans="15:15" ht="15" customHeight="1">
      <c r="O489" s="3"/>
    </row>
    <row r="490" spans="15:15" ht="15" customHeight="1">
      <c r="O490" s="3"/>
    </row>
    <row r="491" spans="15:15" ht="15" customHeight="1">
      <c r="O491" s="3"/>
    </row>
    <row r="492" spans="15:15" ht="15" customHeight="1">
      <c r="O492" s="3"/>
    </row>
    <row r="493" spans="15:15" ht="15" customHeight="1">
      <c r="O493" s="3"/>
    </row>
    <row r="494" spans="15:15" ht="15" customHeight="1">
      <c r="O494" s="3"/>
    </row>
    <row r="495" spans="15:15" ht="15" customHeight="1">
      <c r="O495" s="3"/>
    </row>
    <row r="496" spans="15:15" ht="15" customHeight="1">
      <c r="O496" s="3"/>
    </row>
    <row r="497" spans="15:15" ht="15" customHeight="1">
      <c r="O497" s="3"/>
    </row>
    <row r="498" spans="15:15" ht="15" customHeight="1">
      <c r="O498" s="3"/>
    </row>
    <row r="499" spans="15:15" ht="15" customHeight="1">
      <c r="O499" s="3"/>
    </row>
    <row r="500" spans="15:15" ht="15" customHeight="1">
      <c r="O500" s="3"/>
    </row>
    <row r="501" spans="15:15" ht="15" customHeight="1">
      <c r="O501" s="3"/>
    </row>
    <row r="502" spans="15:15" ht="15" customHeight="1">
      <c r="O502" s="3"/>
    </row>
    <row r="503" spans="15:15" ht="15" customHeight="1">
      <c r="O503" s="3"/>
    </row>
    <row r="504" spans="15:15" ht="15" customHeight="1">
      <c r="O504" s="3"/>
    </row>
    <row r="505" spans="15:15" ht="15" customHeight="1">
      <c r="O505" s="3"/>
    </row>
    <row r="506" spans="15:15" ht="15" customHeight="1">
      <c r="O506" s="3"/>
    </row>
    <row r="507" spans="15:15" ht="15" customHeight="1">
      <c r="O507" s="3"/>
    </row>
    <row r="508" spans="15:15" ht="15" customHeight="1">
      <c r="O508" s="3"/>
    </row>
    <row r="509" spans="15:15" ht="15" customHeight="1">
      <c r="O509" s="3"/>
    </row>
    <row r="510" spans="15:15" ht="15" customHeight="1">
      <c r="O510" s="3"/>
    </row>
    <row r="511" spans="15:15" ht="15" customHeight="1">
      <c r="O511" s="3"/>
    </row>
    <row r="512" spans="15:15" ht="15" customHeight="1">
      <c r="O512" s="3"/>
    </row>
    <row r="513" spans="15:15" ht="15" customHeight="1">
      <c r="O513" s="3"/>
    </row>
    <row r="514" spans="15:15" ht="16.95" customHeight="1">
      <c r="O514" s="3"/>
    </row>
  </sheetData>
  <autoFilter ref="A9:R245"/>
  <mergeCells count="9">
    <mergeCell ref="A6:O6"/>
    <mergeCell ref="B7:D7"/>
    <mergeCell ref="E7:K7"/>
    <mergeCell ref="L7:N7"/>
    <mergeCell ref="A1:O1"/>
    <mergeCell ref="A2:O2"/>
    <mergeCell ref="A3:O3"/>
    <mergeCell ref="A4:O4"/>
    <mergeCell ref="A5:O5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483"/>
  <sheetViews>
    <sheetView topLeftCell="A8" workbookViewId="0">
      <pane ySplit="2" topLeftCell="A68" activePane="bottomLeft" state="frozen"/>
      <selection activeCell="D8" sqref="D8"/>
      <selection pane="bottomLeft" activeCell="F9" sqref="F9"/>
    </sheetView>
  </sheetViews>
  <sheetFormatPr defaultColWidth="9" defaultRowHeight="14.4"/>
  <cols>
    <col min="1" max="1" width="13.33203125" style="2" customWidth="1"/>
    <col min="2" max="2" width="10" style="2" customWidth="1"/>
    <col min="3" max="4" width="13.33203125" style="2" customWidth="1"/>
    <col min="5" max="5" width="8.33203125" style="2" customWidth="1"/>
    <col min="6" max="6" width="20.109375" style="2" customWidth="1"/>
    <col min="7" max="7" width="14.33203125" style="2" customWidth="1"/>
    <col min="8" max="9" width="10" style="2" customWidth="1"/>
    <col min="10" max="11" width="13.33203125" style="2" customWidth="1"/>
    <col min="12" max="12" width="10" style="2" customWidth="1"/>
    <col min="13" max="14" width="13.33203125" style="2" customWidth="1"/>
    <col min="15" max="15" width="6" style="1" customWidth="1"/>
    <col min="16" max="17" width="14" style="1"/>
    <col min="18" max="18" width="16.6640625" style="1" customWidth="1"/>
    <col min="19" max="19" width="14.6640625" style="1"/>
    <col min="20" max="20" width="11.6640625" style="1"/>
    <col min="21" max="21" width="12.88671875" style="1"/>
    <col min="22" max="16384" width="9" style="1"/>
  </cols>
  <sheetData>
    <row r="1" spans="1:22" ht="25.05" customHeight="1">
      <c r="A1" s="25" t="s">
        <v>80</v>
      </c>
      <c r="B1" s="26"/>
      <c r="C1" s="26" t="s">
        <v>38</v>
      </c>
      <c r="D1" s="26" t="s">
        <v>38</v>
      </c>
      <c r="E1" s="26" t="s">
        <v>38</v>
      </c>
      <c r="F1" s="26" t="s">
        <v>38</v>
      </c>
      <c r="G1" s="26" t="s">
        <v>38</v>
      </c>
      <c r="H1" s="26" t="s">
        <v>38</v>
      </c>
      <c r="I1" s="26" t="s">
        <v>38</v>
      </c>
      <c r="J1" s="26" t="s">
        <v>38</v>
      </c>
      <c r="K1" s="26" t="s">
        <v>38</v>
      </c>
      <c r="L1" s="26" t="s">
        <v>38</v>
      </c>
      <c r="M1" s="26" t="s">
        <v>38</v>
      </c>
      <c r="N1" s="26" t="s">
        <v>38</v>
      </c>
      <c r="O1" s="27" t="s">
        <v>38</v>
      </c>
      <c r="P1" s="23"/>
      <c r="Q1" s="23"/>
    </row>
    <row r="2" spans="1:22" ht="15" customHeight="1">
      <c r="A2" s="28" t="s">
        <v>81</v>
      </c>
      <c r="B2" s="29"/>
      <c r="C2" s="29" t="s">
        <v>38</v>
      </c>
      <c r="D2" s="29" t="s">
        <v>38</v>
      </c>
      <c r="E2" s="29" t="s">
        <v>38</v>
      </c>
      <c r="F2" s="29" t="s">
        <v>38</v>
      </c>
      <c r="G2" s="29" t="s">
        <v>38</v>
      </c>
      <c r="H2" s="29" t="s">
        <v>38</v>
      </c>
      <c r="I2" s="29" t="s">
        <v>38</v>
      </c>
      <c r="J2" s="29" t="s">
        <v>38</v>
      </c>
      <c r="K2" s="29" t="s">
        <v>38</v>
      </c>
      <c r="L2" s="29" t="s">
        <v>38</v>
      </c>
      <c r="M2" s="29" t="s">
        <v>38</v>
      </c>
      <c r="N2" s="29" t="s">
        <v>38</v>
      </c>
      <c r="O2" s="30" t="s">
        <v>38</v>
      </c>
      <c r="P2" s="23"/>
      <c r="Q2" s="23"/>
    </row>
    <row r="3" spans="1:22" ht="15" customHeight="1">
      <c r="A3" s="28" t="s">
        <v>82</v>
      </c>
      <c r="B3" s="29"/>
      <c r="C3" s="29" t="s">
        <v>38</v>
      </c>
      <c r="D3" s="29" t="s">
        <v>38</v>
      </c>
      <c r="E3" s="29" t="s">
        <v>38</v>
      </c>
      <c r="F3" s="29" t="s">
        <v>38</v>
      </c>
      <c r="G3" s="29" t="s">
        <v>38</v>
      </c>
      <c r="H3" s="29" t="s">
        <v>38</v>
      </c>
      <c r="I3" s="29" t="s">
        <v>38</v>
      </c>
      <c r="J3" s="29" t="s">
        <v>38</v>
      </c>
      <c r="K3" s="29" t="s">
        <v>38</v>
      </c>
      <c r="L3" s="29" t="s">
        <v>38</v>
      </c>
      <c r="M3" s="29" t="s">
        <v>38</v>
      </c>
      <c r="N3" s="29" t="s">
        <v>38</v>
      </c>
      <c r="O3" s="30" t="s">
        <v>38</v>
      </c>
      <c r="P3" s="23"/>
      <c r="Q3" s="23"/>
    </row>
    <row r="4" spans="1:22" ht="19.95" customHeight="1">
      <c r="A4" s="31" t="s">
        <v>83</v>
      </c>
      <c r="B4" s="32"/>
      <c r="C4" s="32" t="s">
        <v>38</v>
      </c>
      <c r="D4" s="32" t="s">
        <v>38</v>
      </c>
      <c r="E4" s="32" t="s">
        <v>38</v>
      </c>
      <c r="F4" s="32" t="s">
        <v>38</v>
      </c>
      <c r="G4" s="32" t="s">
        <v>38</v>
      </c>
      <c r="H4" s="32" t="s">
        <v>38</v>
      </c>
      <c r="I4" s="32" t="s">
        <v>38</v>
      </c>
      <c r="J4" s="32" t="s">
        <v>38</v>
      </c>
      <c r="K4" s="32" t="s">
        <v>38</v>
      </c>
      <c r="L4" s="32" t="s">
        <v>38</v>
      </c>
      <c r="M4" s="32" t="s">
        <v>38</v>
      </c>
      <c r="N4" s="32" t="s">
        <v>38</v>
      </c>
      <c r="O4" s="33" t="s">
        <v>38</v>
      </c>
      <c r="P4" s="23"/>
      <c r="Q4" s="69" t="s">
        <v>109</v>
      </c>
      <c r="R4" s="70">
        <f>SUM(R10:R1048576)</f>
        <v>-1.8859999999999997</v>
      </c>
      <c r="S4" s="70">
        <f>SUM(S10:S1048576)</f>
        <v>-2.29999999991648E-2</v>
      </c>
    </row>
    <row r="5" spans="1:22" ht="16.95" customHeight="1">
      <c r="A5" s="28" t="s">
        <v>84</v>
      </c>
      <c r="B5" s="29"/>
      <c r="C5" s="29" t="s">
        <v>38</v>
      </c>
      <c r="D5" s="29" t="s">
        <v>38</v>
      </c>
      <c r="E5" s="29" t="s">
        <v>38</v>
      </c>
      <c r="F5" s="29" t="s">
        <v>38</v>
      </c>
      <c r="G5" s="29" t="s">
        <v>38</v>
      </c>
      <c r="H5" s="29" t="s">
        <v>38</v>
      </c>
      <c r="I5" s="29" t="s">
        <v>38</v>
      </c>
      <c r="J5" s="29" t="s">
        <v>38</v>
      </c>
      <c r="K5" s="29" t="s">
        <v>38</v>
      </c>
      <c r="L5" s="29" t="s">
        <v>38</v>
      </c>
      <c r="M5" s="29" t="s">
        <v>38</v>
      </c>
      <c r="N5" s="29" t="s">
        <v>38</v>
      </c>
      <c r="O5" s="30" t="s">
        <v>38</v>
      </c>
      <c r="P5" s="23"/>
      <c r="Q5" s="69" t="s">
        <v>108</v>
      </c>
      <c r="R5" s="70">
        <f>MAX(R10:R1048576)</f>
        <v>0.497</v>
      </c>
      <c r="S5" s="70">
        <f>MAX(S10:S1048576)</f>
        <v>5.9999999998581188E-3</v>
      </c>
    </row>
    <row r="6" spans="1:22" ht="16.95" customHeight="1">
      <c r="A6" s="28" t="s">
        <v>85</v>
      </c>
      <c r="B6" s="29"/>
      <c r="C6" s="29" t="s">
        <v>38</v>
      </c>
      <c r="D6" s="29" t="s">
        <v>38</v>
      </c>
      <c r="E6" s="29" t="s">
        <v>38</v>
      </c>
      <c r="F6" s="29" t="s">
        <v>38</v>
      </c>
      <c r="G6" s="29" t="s">
        <v>38</v>
      </c>
      <c r="H6" s="29" t="s">
        <v>38</v>
      </c>
      <c r="I6" s="29"/>
      <c r="J6" s="29" t="s">
        <v>38</v>
      </c>
      <c r="K6" s="29" t="s">
        <v>38</v>
      </c>
      <c r="L6" s="29" t="s">
        <v>38</v>
      </c>
      <c r="M6" s="29" t="s">
        <v>38</v>
      </c>
      <c r="N6" s="29" t="s">
        <v>38</v>
      </c>
      <c r="O6" s="30" t="s">
        <v>38</v>
      </c>
      <c r="P6" s="23"/>
      <c r="Q6" s="69" t="s">
        <v>107</v>
      </c>
      <c r="R6" s="70">
        <f>MIN(R10:R1048576)</f>
        <v>-0.248</v>
      </c>
      <c r="S6" s="70">
        <f>MIN(S10:S1048576)</f>
        <v>-3.0000000001564331E-3</v>
      </c>
    </row>
    <row r="7" spans="1:22" ht="15" customHeight="1">
      <c r="A7" s="34" t="s">
        <v>86</v>
      </c>
      <c r="B7" s="34" t="s">
        <v>87</v>
      </c>
      <c r="C7" s="35"/>
      <c r="D7" s="35"/>
      <c r="E7" s="34" t="s">
        <v>88</v>
      </c>
      <c r="F7" s="35"/>
      <c r="G7" s="35" t="s">
        <v>38</v>
      </c>
      <c r="H7" s="35" t="s">
        <v>38</v>
      </c>
      <c r="I7" s="35" t="s">
        <v>38</v>
      </c>
      <c r="J7" s="35" t="s">
        <v>38</v>
      </c>
      <c r="K7" s="35" t="s">
        <v>38</v>
      </c>
      <c r="L7" s="34" t="s">
        <v>89</v>
      </c>
      <c r="M7" s="35"/>
      <c r="N7" s="35"/>
      <c r="O7" s="3" t="s">
        <v>38</v>
      </c>
      <c r="P7" s="23"/>
      <c r="Q7" s="23"/>
    </row>
    <row r="8" spans="1:22" ht="15" customHeight="1">
      <c r="A8" s="34"/>
      <c r="B8" s="34"/>
      <c r="C8" s="35"/>
      <c r="D8" s="35"/>
      <c r="E8" s="34"/>
      <c r="F8" s="35"/>
      <c r="G8" s="35"/>
      <c r="H8" s="35"/>
      <c r="I8" s="84">
        <f>SUMIFS(I9:I126,F9:F126,"Franchisee Rate Adjustment")</f>
        <v>0</v>
      </c>
      <c r="J8" s="35"/>
      <c r="K8" s="35"/>
      <c r="L8" s="34"/>
      <c r="M8" s="35"/>
      <c r="N8" s="35"/>
      <c r="O8" s="3"/>
      <c r="P8" s="23"/>
      <c r="Q8" s="23"/>
    </row>
    <row r="9" spans="1:22" s="66" customFormat="1" ht="15" customHeight="1">
      <c r="A9" s="62" t="s">
        <v>112</v>
      </c>
      <c r="B9" s="63" t="s">
        <v>25</v>
      </c>
      <c r="C9" s="63" t="s">
        <v>32</v>
      </c>
      <c r="D9" s="63" t="s">
        <v>134</v>
      </c>
      <c r="E9" s="64" t="s">
        <v>135</v>
      </c>
      <c r="F9" s="64" t="s">
        <v>136</v>
      </c>
      <c r="G9" s="64" t="s">
        <v>137</v>
      </c>
      <c r="H9" s="63" t="s">
        <v>138</v>
      </c>
      <c r="I9" s="63" t="s">
        <v>25</v>
      </c>
      <c r="J9" s="63" t="s">
        <v>32</v>
      </c>
      <c r="K9" s="63" t="s">
        <v>134</v>
      </c>
      <c r="L9" s="63" t="s">
        <v>25</v>
      </c>
      <c r="M9" s="63" t="s">
        <v>32</v>
      </c>
      <c r="N9" s="63" t="s">
        <v>134</v>
      </c>
      <c r="O9" s="59" t="s">
        <v>38</v>
      </c>
      <c r="P9" s="65"/>
      <c r="Q9" s="65"/>
    </row>
    <row r="10" spans="1:22" ht="15" customHeight="1">
      <c r="A10" s="78" t="s">
        <v>143</v>
      </c>
      <c r="B10" s="78">
        <v>47237.923000000003</v>
      </c>
      <c r="C10" s="79">
        <v>71.400000000000006</v>
      </c>
      <c r="D10" s="78">
        <v>3372796.93</v>
      </c>
      <c r="E10" s="78" t="s">
        <v>100</v>
      </c>
      <c r="F10" s="78" t="s">
        <v>101</v>
      </c>
      <c r="G10" s="78" t="s">
        <v>327</v>
      </c>
      <c r="H10" s="79">
        <v>-13.2</v>
      </c>
      <c r="I10" s="79">
        <v>-12.804</v>
      </c>
      <c r="J10" s="79">
        <v>82.42</v>
      </c>
      <c r="K10" s="79">
        <v>1055.3056799999999</v>
      </c>
      <c r="L10" s="79">
        <v>47225.118999999999</v>
      </c>
      <c r="M10" s="78">
        <v>71.400000000000006</v>
      </c>
      <c r="N10" s="78">
        <v>3371741.62</v>
      </c>
      <c r="O10" s="3" t="s">
        <v>38</v>
      </c>
      <c r="P10" s="23">
        <f>IF(F10="Franchisee Rate Adjustment","",VLOOKUP(G10,FINAL!A:D,4,FALSE))</f>
        <v>12.804</v>
      </c>
      <c r="Q10" s="23">
        <f>IF(F10="Franchisee Rate Adjustment",SUMIF('Fran Bank Payment'!A:A,G10,'Fran Bank Payment'!G:G),VLOOKUP(G10,FINAL!A:E,5,FALSE))</f>
        <v>1055.306</v>
      </c>
      <c r="R10" s="1">
        <f>IF(E10="LESS",-ROUND(Q10-K10,3),ROUND(Q10-K10,3))</f>
        <v>0</v>
      </c>
      <c r="S10" s="1">
        <f>IF(E10="LESS",-(P10-ABS(I10)),P10-ABS(I10))</f>
        <v>0</v>
      </c>
      <c r="T10" s="1">
        <f>L10-I10</f>
        <v>47237.922999999995</v>
      </c>
    </row>
    <row r="11" spans="1:22" ht="15" customHeight="1">
      <c r="A11" s="78" t="s">
        <v>143</v>
      </c>
      <c r="B11" s="78">
        <v>47225.118999999999</v>
      </c>
      <c r="C11" s="79">
        <v>71.400000000000006</v>
      </c>
      <c r="D11" s="78">
        <v>3371741.62</v>
      </c>
      <c r="E11" s="78" t="s">
        <v>102</v>
      </c>
      <c r="F11" s="89" t="s">
        <v>104</v>
      </c>
      <c r="G11" s="78" t="s">
        <v>328</v>
      </c>
      <c r="H11" s="79">
        <v>92.18</v>
      </c>
      <c r="I11" s="79">
        <v>76.230999999999995</v>
      </c>
      <c r="J11" s="79">
        <v>81.599999999999994</v>
      </c>
      <c r="K11" s="79">
        <v>6220.4495999999999</v>
      </c>
      <c r="L11" s="79">
        <v>47301.35</v>
      </c>
      <c r="M11" s="78">
        <v>71.41</v>
      </c>
      <c r="N11" s="78">
        <v>3377962.07</v>
      </c>
      <c r="O11" s="3" t="s">
        <v>38</v>
      </c>
      <c r="P11" s="23">
        <f>IF(F11="Franchisee Rate Adjustment","",VLOOKUP(G11,FINAL!A:D,4,FALSE))</f>
        <v>76.230999999999995</v>
      </c>
      <c r="Q11" s="23">
        <f>IF(F11="Franchisee Rate Adjustment",SUMIF('Fran Bank Payment'!A:A,G11,'Fran Bank Payment'!G:G),VLOOKUP(G11,FINAL!A:E,5,FALSE))</f>
        <v>6220.45</v>
      </c>
      <c r="R11" s="1">
        <f t="shared" ref="R11:R74" si="0">IF(E11="LESS",-ROUND(Q11-K11,3),ROUND(Q11-K11,3))</f>
        <v>0</v>
      </c>
      <c r="S11" s="1">
        <f t="shared" ref="S11:S74" si="1">IF(E11="LESS",-(P11-ABS(I11)),P11-ABS(I11))</f>
        <v>0</v>
      </c>
      <c r="T11" s="1">
        <f t="shared" ref="T11:T74" si="2">L11-I11</f>
        <v>47225.118999999999</v>
      </c>
    </row>
    <row r="12" spans="1:22" ht="15" customHeight="1">
      <c r="A12" s="78" t="s">
        <v>143</v>
      </c>
      <c r="B12" s="78">
        <v>47301.35</v>
      </c>
      <c r="C12" s="79">
        <v>71.41</v>
      </c>
      <c r="D12" s="78">
        <v>3377962.07</v>
      </c>
      <c r="E12" s="78" t="s">
        <v>102</v>
      </c>
      <c r="F12" s="89" t="s">
        <v>104</v>
      </c>
      <c r="G12" s="78" t="s">
        <v>329</v>
      </c>
      <c r="H12" s="79">
        <v>310.66000000000003</v>
      </c>
      <c r="I12" s="79">
        <v>259.661</v>
      </c>
      <c r="J12" s="79">
        <v>81.599999999999994</v>
      </c>
      <c r="K12" s="79">
        <v>21188.337599999999</v>
      </c>
      <c r="L12" s="79">
        <v>47561.010999999999</v>
      </c>
      <c r="M12" s="78">
        <v>71.47</v>
      </c>
      <c r="N12" s="78">
        <v>3399150.41</v>
      </c>
      <c r="O12" s="3" t="s">
        <v>38</v>
      </c>
      <c r="P12" s="23">
        <f>IF(F12="Franchisee Rate Adjustment","",VLOOKUP(G12,FINAL!A:D,4,FALSE))</f>
        <v>259.661</v>
      </c>
      <c r="Q12" s="23">
        <f>IF(F12="Franchisee Rate Adjustment",SUMIF('Fran Bank Payment'!A:A,G12,'Fran Bank Payment'!G:G),VLOOKUP(G12,FINAL!A:E,5,FALSE))</f>
        <v>21188.338</v>
      </c>
      <c r="R12" s="1">
        <f t="shared" si="0"/>
        <v>0</v>
      </c>
      <c r="S12" s="1">
        <f t="shared" si="1"/>
        <v>0</v>
      </c>
      <c r="T12" s="1">
        <f t="shared" si="2"/>
        <v>47301.35</v>
      </c>
    </row>
    <row r="13" spans="1:22" ht="15" customHeight="1">
      <c r="A13" s="78" t="s">
        <v>143</v>
      </c>
      <c r="B13" s="78">
        <v>47561.010999999999</v>
      </c>
      <c r="C13" s="79">
        <v>71.47</v>
      </c>
      <c r="D13" s="78">
        <v>3399150.41</v>
      </c>
      <c r="E13" s="78" t="s">
        <v>100</v>
      </c>
      <c r="F13" s="78" t="s">
        <v>101</v>
      </c>
      <c r="G13" s="78" t="s">
        <v>330</v>
      </c>
      <c r="H13" s="79">
        <v>-682.04</v>
      </c>
      <c r="I13" s="79">
        <v>-545.16099999999994</v>
      </c>
      <c r="J13" s="79">
        <v>82.42</v>
      </c>
      <c r="K13" s="79">
        <v>44932.169620000001</v>
      </c>
      <c r="L13" s="79">
        <v>47015.85</v>
      </c>
      <c r="M13" s="78">
        <v>71.34</v>
      </c>
      <c r="N13" s="78">
        <v>3354218.24</v>
      </c>
      <c r="O13" s="3" t="s">
        <v>38</v>
      </c>
      <c r="P13" s="23">
        <f>IF(F13="Franchisee Rate Adjustment","",VLOOKUP(G13,FINAL!A:D,4,FALSE))</f>
        <v>545.16099999999994</v>
      </c>
      <c r="Q13" s="23">
        <f>IF(F13="Franchisee Rate Adjustment",SUMIF('Fran Bank Payment'!A:A,G13,'Fran Bank Payment'!G:G),VLOOKUP(G13,FINAL!A:E,5,FALSE))</f>
        <v>44932.17</v>
      </c>
      <c r="R13" s="1">
        <f t="shared" si="0"/>
        <v>0</v>
      </c>
      <c r="S13" s="1">
        <f t="shared" si="1"/>
        <v>0</v>
      </c>
      <c r="T13" s="1">
        <f t="shared" si="2"/>
        <v>47561.010999999999</v>
      </c>
    </row>
    <row r="14" spans="1:22" ht="15" customHeight="1">
      <c r="A14" s="78" t="s">
        <v>143</v>
      </c>
      <c r="B14" s="78">
        <v>47015.85</v>
      </c>
      <c r="C14" s="79">
        <v>71.34</v>
      </c>
      <c r="D14" s="78">
        <v>3354218.24</v>
      </c>
      <c r="E14" s="78" t="s">
        <v>100</v>
      </c>
      <c r="F14" s="78" t="s">
        <v>101</v>
      </c>
      <c r="G14" s="78" t="s">
        <v>331</v>
      </c>
      <c r="H14" s="79">
        <v>-38.26</v>
      </c>
      <c r="I14" s="79">
        <v>-34.914000000000001</v>
      </c>
      <c r="J14" s="79">
        <v>82.42</v>
      </c>
      <c r="K14" s="79">
        <v>2877.6118799999999</v>
      </c>
      <c r="L14" s="79">
        <v>46980.936000000002</v>
      </c>
      <c r="M14" s="78">
        <v>71.33</v>
      </c>
      <c r="N14" s="78">
        <v>3351340.63</v>
      </c>
      <c r="O14" s="3" t="s">
        <v>38</v>
      </c>
      <c r="P14" s="23">
        <f>IF(F14="Franchisee Rate Adjustment","",VLOOKUP(G14,FINAL!A:D,4,FALSE))</f>
        <v>34.914000000000001</v>
      </c>
      <c r="Q14" s="23">
        <f>IF(F14="Franchisee Rate Adjustment",SUMIF('Fran Bank Payment'!A:A,G14,'Fran Bank Payment'!G:G),VLOOKUP(G14,FINAL!A:E,5,FALSE))</f>
        <v>2877.6120000000001</v>
      </c>
      <c r="R14" s="1">
        <f t="shared" si="0"/>
        <v>0</v>
      </c>
      <c r="S14" s="1">
        <f t="shared" si="1"/>
        <v>0</v>
      </c>
      <c r="T14" s="1">
        <f t="shared" si="2"/>
        <v>47015.85</v>
      </c>
      <c r="U14" s="4"/>
      <c r="V14" s="4"/>
    </row>
    <row r="15" spans="1:22" ht="15" customHeight="1">
      <c r="A15" s="78" t="s">
        <v>143</v>
      </c>
      <c r="B15" s="78">
        <v>46980.936000000002</v>
      </c>
      <c r="C15" s="79">
        <v>71.33</v>
      </c>
      <c r="D15" s="78">
        <v>3351340.63</v>
      </c>
      <c r="E15" s="78" t="s">
        <v>100</v>
      </c>
      <c r="F15" s="78" t="s">
        <v>101</v>
      </c>
      <c r="G15" s="78" t="s">
        <v>332</v>
      </c>
      <c r="H15" s="79">
        <v>-42.08</v>
      </c>
      <c r="I15" s="79">
        <v>-38.764000000000003</v>
      </c>
      <c r="J15" s="79">
        <v>82.42</v>
      </c>
      <c r="K15" s="79">
        <v>3194.9288799999999</v>
      </c>
      <c r="L15" s="79">
        <v>46942.171999999999</v>
      </c>
      <c r="M15" s="78">
        <v>71.319999999999993</v>
      </c>
      <c r="N15" s="78">
        <v>3348145.7</v>
      </c>
      <c r="O15" s="3" t="s">
        <v>38</v>
      </c>
      <c r="P15" s="23">
        <f>IF(F15="Franchisee Rate Adjustment","",VLOOKUP(G15,FINAL!A:D,4,FALSE))</f>
        <v>38.764000000000003</v>
      </c>
      <c r="Q15" s="23">
        <f>IF(F15="Franchisee Rate Adjustment",SUMIF('Fran Bank Payment'!A:A,G15,'Fran Bank Payment'!G:G),VLOOKUP(G15,FINAL!A:E,5,FALSE))</f>
        <v>3194.9290000000001</v>
      </c>
      <c r="R15" s="1">
        <f t="shared" si="0"/>
        <v>0</v>
      </c>
      <c r="S15" s="1">
        <f t="shared" si="1"/>
        <v>0</v>
      </c>
      <c r="T15" s="1">
        <f t="shared" si="2"/>
        <v>46980.936000000002</v>
      </c>
      <c r="U15" s="4"/>
      <c r="V15" s="4"/>
    </row>
    <row r="16" spans="1:22" ht="15" customHeight="1">
      <c r="A16" s="78" t="s">
        <v>143</v>
      </c>
      <c r="B16" s="78">
        <v>46942.171999999999</v>
      </c>
      <c r="C16" s="79">
        <v>71.319999999999993</v>
      </c>
      <c r="D16" s="78">
        <v>3348145.7</v>
      </c>
      <c r="E16" s="78" t="s">
        <v>100</v>
      </c>
      <c r="F16" s="78" t="s">
        <v>101</v>
      </c>
      <c r="G16" s="78" t="s">
        <v>333</v>
      </c>
      <c r="H16" s="79">
        <v>-3133.54</v>
      </c>
      <c r="I16" s="79">
        <v>-2787.1819999999998</v>
      </c>
      <c r="J16" s="79">
        <v>82.42</v>
      </c>
      <c r="K16" s="79">
        <v>229719.54044000001</v>
      </c>
      <c r="L16" s="79">
        <v>44154.99</v>
      </c>
      <c r="M16" s="78">
        <v>70.62</v>
      </c>
      <c r="N16" s="78">
        <v>3118426.16</v>
      </c>
      <c r="O16" s="3" t="s">
        <v>38</v>
      </c>
      <c r="P16" s="23">
        <f>IF(F16="Franchisee Rate Adjustment","",VLOOKUP(G16,FINAL!A:D,4,FALSE))</f>
        <v>2787.1849999999999</v>
      </c>
      <c r="Q16" s="23">
        <f>IF(F16="Franchisee Rate Adjustment",SUMIF('Fran Bank Payment'!A:A,G16,'Fran Bank Payment'!G:G),VLOOKUP(G16,FINAL!A:E,5,FALSE))</f>
        <v>229719.788</v>
      </c>
      <c r="R16" s="1">
        <f t="shared" si="0"/>
        <v>-0.248</v>
      </c>
      <c r="S16" s="1">
        <f t="shared" si="1"/>
        <v>-3.0000000001564331E-3</v>
      </c>
      <c r="T16" s="1">
        <f t="shared" si="2"/>
        <v>46942.171999999999</v>
      </c>
      <c r="U16" s="4"/>
      <c r="V16" s="4"/>
    </row>
    <row r="17" spans="1:22" ht="15" customHeight="1">
      <c r="A17" s="78" t="s">
        <v>143</v>
      </c>
      <c r="B17" s="78">
        <v>44154.99</v>
      </c>
      <c r="C17" s="79">
        <v>70.62</v>
      </c>
      <c r="D17" s="78">
        <v>3118426.16</v>
      </c>
      <c r="E17" s="78" t="s">
        <v>100</v>
      </c>
      <c r="F17" s="78" t="s">
        <v>101</v>
      </c>
      <c r="G17" s="78" t="s">
        <v>334</v>
      </c>
      <c r="H17" s="79">
        <v>-115.32</v>
      </c>
      <c r="I17" s="79">
        <v>-106.673</v>
      </c>
      <c r="J17" s="79">
        <v>82.42</v>
      </c>
      <c r="K17" s="79">
        <v>8791.9886600000009</v>
      </c>
      <c r="L17" s="79">
        <v>44048.317000000003</v>
      </c>
      <c r="M17" s="78">
        <v>70.599999999999994</v>
      </c>
      <c r="N17" s="78">
        <v>3109634.17</v>
      </c>
      <c r="O17" s="3" t="s">
        <v>38</v>
      </c>
      <c r="P17" s="23">
        <f>IF(F17="Franchisee Rate Adjustment","",VLOOKUP(G17,FINAL!A:D,4,FALSE))</f>
        <v>106.673</v>
      </c>
      <c r="Q17" s="23">
        <f>IF(F17="Franchisee Rate Adjustment",SUMIF('Fran Bank Payment'!A:A,G17,'Fran Bank Payment'!G:G),VLOOKUP(G17,FINAL!A:E,5,FALSE))</f>
        <v>8791.9889999999996</v>
      </c>
      <c r="R17" s="1">
        <f t="shared" si="0"/>
        <v>0</v>
      </c>
      <c r="S17" s="1">
        <f t="shared" si="1"/>
        <v>0</v>
      </c>
      <c r="T17" s="1">
        <f t="shared" si="2"/>
        <v>44154.990000000005</v>
      </c>
      <c r="U17" s="4"/>
      <c r="V17" s="4"/>
    </row>
    <row r="18" spans="1:22" ht="15" customHeight="1">
      <c r="A18" s="78" t="s">
        <v>143</v>
      </c>
      <c r="B18" s="78">
        <v>44048.317000000003</v>
      </c>
      <c r="C18" s="79">
        <v>70.599999999999994</v>
      </c>
      <c r="D18" s="78">
        <v>3109634.17</v>
      </c>
      <c r="E18" s="78" t="s">
        <v>100</v>
      </c>
      <c r="F18" s="78" t="s">
        <v>101</v>
      </c>
      <c r="G18" s="78" t="s">
        <v>335</v>
      </c>
      <c r="H18" s="79">
        <v>-22.4</v>
      </c>
      <c r="I18" s="79">
        <v>-20.556999999999999</v>
      </c>
      <c r="J18" s="79">
        <v>82.42</v>
      </c>
      <c r="K18" s="79">
        <v>1694.3079399999999</v>
      </c>
      <c r="L18" s="79">
        <v>44027.76</v>
      </c>
      <c r="M18" s="78">
        <v>70.59</v>
      </c>
      <c r="N18" s="78">
        <v>3107939.86</v>
      </c>
      <c r="O18" s="3" t="s">
        <v>38</v>
      </c>
      <c r="P18" s="23">
        <f>IF(F18="Franchisee Rate Adjustment","",VLOOKUP(G18,FINAL!A:D,4,FALSE))</f>
        <v>20.556999999999999</v>
      </c>
      <c r="Q18" s="23">
        <f>IF(F18="Franchisee Rate Adjustment",SUMIF('Fran Bank Payment'!A:A,G18,'Fran Bank Payment'!G:G),VLOOKUP(G18,FINAL!A:E,5,FALSE))</f>
        <v>1694.308</v>
      </c>
      <c r="R18" s="1">
        <f t="shared" si="0"/>
        <v>0</v>
      </c>
      <c r="S18" s="1">
        <f t="shared" si="1"/>
        <v>0</v>
      </c>
      <c r="T18" s="1">
        <f t="shared" si="2"/>
        <v>44048.317000000003</v>
      </c>
      <c r="U18" s="4"/>
      <c r="V18" s="4"/>
    </row>
    <row r="19" spans="1:22" ht="15" customHeight="1">
      <c r="A19" s="78" t="s">
        <v>143</v>
      </c>
      <c r="B19" s="78">
        <v>44027.76</v>
      </c>
      <c r="C19" s="79">
        <v>70.59</v>
      </c>
      <c r="D19" s="78">
        <v>3107939.86</v>
      </c>
      <c r="E19" s="78" t="s">
        <v>100</v>
      </c>
      <c r="F19" s="78" t="s">
        <v>101</v>
      </c>
      <c r="G19" s="78" t="s">
        <v>336</v>
      </c>
      <c r="H19" s="79">
        <v>-2117.61</v>
      </c>
      <c r="I19" s="79">
        <v>-1905.626</v>
      </c>
      <c r="J19" s="79">
        <v>82.42</v>
      </c>
      <c r="K19" s="79">
        <v>157061.69492000001</v>
      </c>
      <c r="L19" s="79">
        <v>42122.133999999998</v>
      </c>
      <c r="M19" s="78">
        <v>70.06</v>
      </c>
      <c r="N19" s="78">
        <v>2950878.17</v>
      </c>
      <c r="O19" s="3" t="s">
        <v>38</v>
      </c>
      <c r="P19" s="23">
        <f>IF(F19="Franchisee Rate Adjustment","",VLOOKUP(G19,FINAL!A:D,4,FALSE))</f>
        <v>1905.626</v>
      </c>
      <c r="Q19" s="23">
        <f>IF(F19="Franchisee Rate Adjustment",SUMIF('Fran Bank Payment'!A:A,G19,'Fran Bank Payment'!G:G),VLOOKUP(G19,FINAL!A:E,5,FALSE))</f>
        <v>157061.69500000001</v>
      </c>
      <c r="R19" s="1">
        <f t="shared" si="0"/>
        <v>0</v>
      </c>
      <c r="S19" s="1">
        <f t="shared" si="1"/>
        <v>0</v>
      </c>
      <c r="T19" s="1">
        <f t="shared" si="2"/>
        <v>44027.759999999995</v>
      </c>
      <c r="U19" s="4"/>
      <c r="V19" s="4"/>
    </row>
    <row r="20" spans="1:22" ht="15" customHeight="1">
      <c r="A20" s="78" t="s">
        <v>143</v>
      </c>
      <c r="B20" s="78">
        <v>42122.133999999998</v>
      </c>
      <c r="C20" s="79">
        <v>70.06</v>
      </c>
      <c r="D20" s="78">
        <v>2950878.17</v>
      </c>
      <c r="E20" s="78" t="s">
        <v>100</v>
      </c>
      <c r="F20" s="78" t="s">
        <v>101</v>
      </c>
      <c r="G20" s="78" t="s">
        <v>337</v>
      </c>
      <c r="H20" s="79">
        <v>-3026.24</v>
      </c>
      <c r="I20" s="79">
        <v>-2528.614</v>
      </c>
      <c r="J20" s="79">
        <v>82.42</v>
      </c>
      <c r="K20" s="79">
        <v>208408.36588</v>
      </c>
      <c r="L20" s="79">
        <v>39593.519999999997</v>
      </c>
      <c r="M20" s="78">
        <v>69.27</v>
      </c>
      <c r="N20" s="78">
        <v>2742469.8</v>
      </c>
      <c r="O20" s="3" t="s">
        <v>38</v>
      </c>
      <c r="P20" s="23">
        <f>IF(F20="Franchisee Rate Adjustment","",VLOOKUP(G20,FINAL!A:D,4,FALSE))</f>
        <v>2528.6129999999998</v>
      </c>
      <c r="Q20" s="23">
        <f>IF(F20="Franchisee Rate Adjustment",SUMIF('Fran Bank Payment'!A:A,G20,'Fran Bank Payment'!G:G),VLOOKUP(G20,FINAL!A:E,5,FALSE))</f>
        <v>208408.283</v>
      </c>
      <c r="R20" s="1">
        <f t="shared" si="0"/>
        <v>8.3000000000000004E-2</v>
      </c>
      <c r="S20" s="1">
        <f t="shared" si="1"/>
        <v>1.0000000002037268E-3</v>
      </c>
      <c r="T20" s="1">
        <f t="shared" si="2"/>
        <v>42122.133999999998</v>
      </c>
      <c r="U20" s="4"/>
      <c r="V20" s="4"/>
    </row>
    <row r="21" spans="1:22" ht="15" customHeight="1">
      <c r="A21" s="78" t="s">
        <v>143</v>
      </c>
      <c r="B21" s="78">
        <v>39593.519999999997</v>
      </c>
      <c r="C21" s="79">
        <v>69.27</v>
      </c>
      <c r="D21" s="78">
        <v>2742469.8</v>
      </c>
      <c r="E21" s="78" t="s">
        <v>100</v>
      </c>
      <c r="F21" s="78" t="s">
        <v>101</v>
      </c>
      <c r="G21" s="78" t="s">
        <v>338</v>
      </c>
      <c r="H21" s="79">
        <v>-207.27</v>
      </c>
      <c r="I21" s="79">
        <v>-191.727</v>
      </c>
      <c r="J21" s="79">
        <v>82.42</v>
      </c>
      <c r="K21" s="79">
        <v>15802.13934</v>
      </c>
      <c r="L21" s="79">
        <v>39401.792999999998</v>
      </c>
      <c r="M21" s="78">
        <v>69.2</v>
      </c>
      <c r="N21" s="78">
        <v>2726667.66</v>
      </c>
      <c r="O21" s="3" t="s">
        <v>38</v>
      </c>
      <c r="P21" s="23">
        <f>IF(F21="Franchisee Rate Adjustment","",VLOOKUP(G21,FINAL!A:D,4,FALSE))</f>
        <v>191.72800000000001</v>
      </c>
      <c r="Q21" s="23">
        <f>IF(F21="Franchisee Rate Adjustment",SUMIF('Fran Bank Payment'!A:A,G21,'Fran Bank Payment'!G:G),VLOOKUP(G21,FINAL!A:E,5,FALSE))</f>
        <v>15802.222</v>
      </c>
      <c r="R21" s="1">
        <f t="shared" si="0"/>
        <v>-8.3000000000000004E-2</v>
      </c>
      <c r="S21" s="1">
        <f t="shared" si="1"/>
        <v>-1.0000000000047748E-3</v>
      </c>
      <c r="T21" s="1">
        <f t="shared" si="2"/>
        <v>39593.519999999997</v>
      </c>
      <c r="U21" s="4"/>
      <c r="V21" s="4"/>
    </row>
    <row r="22" spans="1:22" ht="15" customHeight="1">
      <c r="A22" s="78" t="s">
        <v>143</v>
      </c>
      <c r="B22" s="78">
        <v>39401.792999999998</v>
      </c>
      <c r="C22" s="79">
        <v>69.2</v>
      </c>
      <c r="D22" s="78">
        <v>2726667.66</v>
      </c>
      <c r="E22" s="78" t="s">
        <v>100</v>
      </c>
      <c r="F22" s="78" t="s">
        <v>101</v>
      </c>
      <c r="G22" s="78" t="s">
        <v>339</v>
      </c>
      <c r="H22" s="79">
        <v>-1919.65</v>
      </c>
      <c r="I22" s="79">
        <v>-1672.5909999999999</v>
      </c>
      <c r="J22" s="79">
        <v>82.42</v>
      </c>
      <c r="K22" s="79">
        <v>137854.95022</v>
      </c>
      <c r="L22" s="79">
        <v>37729.201999999997</v>
      </c>
      <c r="M22" s="78">
        <v>68.62</v>
      </c>
      <c r="N22" s="78">
        <v>2588812.71</v>
      </c>
      <c r="O22" s="3" t="s">
        <v>38</v>
      </c>
      <c r="P22" s="23">
        <f>IF(F22="Franchisee Rate Adjustment","",VLOOKUP(G22,FINAL!A:D,4,FALSE))</f>
        <v>1672.5909999999999</v>
      </c>
      <c r="Q22" s="23">
        <f>IF(F22="Franchisee Rate Adjustment",SUMIF('Fran Bank Payment'!A:A,G22,'Fran Bank Payment'!G:G),VLOOKUP(G22,FINAL!A:E,5,FALSE))</f>
        <v>137854.95000000001</v>
      </c>
      <c r="R22" s="1">
        <f t="shared" si="0"/>
        <v>0</v>
      </c>
      <c r="S22" s="1">
        <f t="shared" si="1"/>
        <v>0</v>
      </c>
      <c r="T22" s="1">
        <f t="shared" si="2"/>
        <v>39401.792999999998</v>
      </c>
      <c r="U22" s="4"/>
      <c r="V22" s="4"/>
    </row>
    <row r="23" spans="1:22" ht="15" customHeight="1">
      <c r="A23" s="78" t="s">
        <v>143</v>
      </c>
      <c r="B23" s="78">
        <v>37729.201999999997</v>
      </c>
      <c r="C23" s="79">
        <v>68.62</v>
      </c>
      <c r="D23" s="78">
        <v>2588812.71</v>
      </c>
      <c r="E23" s="78" t="s">
        <v>100</v>
      </c>
      <c r="F23" s="78" t="s">
        <v>101</v>
      </c>
      <c r="G23" s="78" t="s">
        <v>340</v>
      </c>
      <c r="H23" s="79">
        <v>-148.15</v>
      </c>
      <c r="I23" s="79">
        <v>-136.35900000000001</v>
      </c>
      <c r="J23" s="79">
        <v>82.42</v>
      </c>
      <c r="K23" s="79">
        <v>11238.708780000001</v>
      </c>
      <c r="L23" s="79">
        <v>37592.843000000001</v>
      </c>
      <c r="M23" s="78">
        <v>68.569999999999993</v>
      </c>
      <c r="N23" s="78">
        <v>2577574.0099999998</v>
      </c>
      <c r="O23" s="3" t="s">
        <v>38</v>
      </c>
      <c r="P23" s="23">
        <f>IF(F23="Franchisee Rate Adjustment","",VLOOKUP(G23,FINAL!A:D,4,FALSE))</f>
        <v>136.36199999999999</v>
      </c>
      <c r="Q23" s="23">
        <f>IF(F23="Franchisee Rate Adjustment",SUMIF('Fran Bank Payment'!A:A,G23,'Fran Bank Payment'!G:G),VLOOKUP(G23,FINAL!A:E,5,FALSE))</f>
        <v>11238.956</v>
      </c>
      <c r="R23" s="1">
        <f t="shared" si="0"/>
        <v>-0.247</v>
      </c>
      <c r="S23" s="1">
        <f t="shared" si="1"/>
        <v>-2.9999999999859028E-3</v>
      </c>
      <c r="T23" s="1">
        <f t="shared" si="2"/>
        <v>37729.201999999997</v>
      </c>
      <c r="U23" s="4"/>
      <c r="V23" s="4"/>
    </row>
    <row r="24" spans="1:22" ht="15" customHeight="1">
      <c r="A24" s="78" t="s">
        <v>143</v>
      </c>
      <c r="B24" s="78">
        <v>37592.843000000001</v>
      </c>
      <c r="C24" s="79">
        <v>68.569999999999993</v>
      </c>
      <c r="D24" s="78">
        <v>2577574.0099999998</v>
      </c>
      <c r="E24" s="78" t="s">
        <v>100</v>
      </c>
      <c r="F24" s="78" t="s">
        <v>101</v>
      </c>
      <c r="G24" s="78" t="s">
        <v>341</v>
      </c>
      <c r="H24" s="79">
        <v>-3043.79</v>
      </c>
      <c r="I24" s="79">
        <v>-2713.9740000000002</v>
      </c>
      <c r="J24" s="79">
        <v>82.42</v>
      </c>
      <c r="K24" s="79">
        <v>223685.73707999999</v>
      </c>
      <c r="L24" s="79">
        <v>34878.868999999999</v>
      </c>
      <c r="M24" s="78">
        <v>67.489999999999995</v>
      </c>
      <c r="N24" s="78">
        <v>2353888.27</v>
      </c>
      <c r="O24" s="3" t="s">
        <v>38</v>
      </c>
      <c r="P24" s="23">
        <f>IF(F24="Franchisee Rate Adjustment","",VLOOKUP(G24,FINAL!A:D,4,FALSE))</f>
        <v>2713.9740000000002</v>
      </c>
      <c r="Q24" s="23">
        <f>IF(F24="Franchisee Rate Adjustment",SUMIF('Fran Bank Payment'!A:A,G24,'Fran Bank Payment'!G:G),VLOOKUP(G24,FINAL!A:E,5,FALSE))</f>
        <v>223685.73699999999</v>
      </c>
      <c r="R24" s="1">
        <f t="shared" si="0"/>
        <v>0</v>
      </c>
      <c r="S24" s="1">
        <f t="shared" si="1"/>
        <v>0</v>
      </c>
      <c r="T24" s="1">
        <f t="shared" si="2"/>
        <v>37592.843000000001</v>
      </c>
      <c r="U24" s="4"/>
      <c r="V24" s="4"/>
    </row>
    <row r="25" spans="1:22" ht="15" customHeight="1">
      <c r="A25" s="78" t="s">
        <v>143</v>
      </c>
      <c r="B25" s="78">
        <v>34878.868999999999</v>
      </c>
      <c r="C25" s="79">
        <v>67.489999999999995</v>
      </c>
      <c r="D25" s="78">
        <v>2353888.27</v>
      </c>
      <c r="E25" s="78" t="s">
        <v>100</v>
      </c>
      <c r="F25" s="78" t="s">
        <v>101</v>
      </c>
      <c r="G25" s="78" t="s">
        <v>342</v>
      </c>
      <c r="H25" s="79">
        <v>-14.95</v>
      </c>
      <c r="I25" s="79">
        <v>-13.775</v>
      </c>
      <c r="J25" s="79">
        <v>82.42</v>
      </c>
      <c r="K25" s="79">
        <v>1135.3354999999999</v>
      </c>
      <c r="L25" s="79">
        <v>34865.093999999997</v>
      </c>
      <c r="M25" s="78">
        <v>67.48</v>
      </c>
      <c r="N25" s="78">
        <v>2352752.9300000002</v>
      </c>
      <c r="O25" s="3" t="s">
        <v>38</v>
      </c>
      <c r="P25" s="23">
        <f>IF(F25="Franchisee Rate Adjustment","",VLOOKUP(G25,FINAL!A:D,4,FALSE))</f>
        <v>13.775</v>
      </c>
      <c r="Q25" s="23">
        <f>IF(F25="Franchisee Rate Adjustment",SUMIF('Fran Bank Payment'!A:A,G25,'Fran Bank Payment'!G:G),VLOOKUP(G25,FINAL!A:E,5,FALSE))</f>
        <v>1135.336</v>
      </c>
      <c r="R25" s="1">
        <f t="shared" si="0"/>
        <v>-1E-3</v>
      </c>
      <c r="S25" s="1">
        <f t="shared" si="1"/>
        <v>0</v>
      </c>
      <c r="T25" s="1">
        <f t="shared" si="2"/>
        <v>34878.868999999999</v>
      </c>
      <c r="U25" s="4"/>
      <c r="V25" s="4"/>
    </row>
    <row r="26" spans="1:22" ht="15" customHeight="1">
      <c r="A26" s="78" t="s">
        <v>143</v>
      </c>
      <c r="B26" s="78">
        <v>34865.093999999997</v>
      </c>
      <c r="C26" s="79">
        <v>67.48</v>
      </c>
      <c r="D26" s="78">
        <v>2352752.9300000002</v>
      </c>
      <c r="E26" s="78" t="s">
        <v>100</v>
      </c>
      <c r="F26" s="78" t="s">
        <v>101</v>
      </c>
      <c r="G26" s="78" t="s">
        <v>343</v>
      </c>
      <c r="H26" s="79">
        <v>-1833.58</v>
      </c>
      <c r="I26" s="79">
        <v>-1608.7080000000001</v>
      </c>
      <c r="J26" s="79">
        <v>82.42</v>
      </c>
      <c r="K26" s="79">
        <v>132589.71335999999</v>
      </c>
      <c r="L26" s="79">
        <v>33256.385999999999</v>
      </c>
      <c r="M26" s="78">
        <v>66.760000000000005</v>
      </c>
      <c r="N26" s="78">
        <v>2220163.21</v>
      </c>
      <c r="O26" s="3" t="s">
        <v>38</v>
      </c>
      <c r="P26" s="23">
        <f>IF(F26="Franchisee Rate Adjustment","",VLOOKUP(G26,FINAL!A:D,4,FALSE))</f>
        <v>1608.7080000000001</v>
      </c>
      <c r="Q26" s="23">
        <f>IF(F26="Franchisee Rate Adjustment",SUMIF('Fran Bank Payment'!A:A,G26,'Fran Bank Payment'!G:G),VLOOKUP(G26,FINAL!A:E,5,FALSE))</f>
        <v>132589.71299999999</v>
      </c>
      <c r="R26" s="1">
        <f t="shared" si="0"/>
        <v>0</v>
      </c>
      <c r="S26" s="1">
        <f t="shared" si="1"/>
        <v>0</v>
      </c>
      <c r="T26" s="1">
        <f t="shared" si="2"/>
        <v>34865.093999999997</v>
      </c>
      <c r="U26" s="4"/>
      <c r="V26" s="4"/>
    </row>
    <row r="27" spans="1:22" ht="15" customHeight="1">
      <c r="A27" s="78" t="s">
        <v>143</v>
      </c>
      <c r="B27" s="78">
        <v>33256.385999999999</v>
      </c>
      <c r="C27" s="79">
        <v>66.760000000000005</v>
      </c>
      <c r="D27" s="78">
        <v>2220163.21</v>
      </c>
      <c r="E27" s="78" t="s">
        <v>100</v>
      </c>
      <c r="F27" s="78" t="s">
        <v>101</v>
      </c>
      <c r="G27" s="78" t="s">
        <v>344</v>
      </c>
      <c r="H27" s="79">
        <v>-68.55</v>
      </c>
      <c r="I27" s="79">
        <v>-63.008000000000003</v>
      </c>
      <c r="J27" s="79">
        <v>82.42</v>
      </c>
      <c r="K27" s="79">
        <v>5193.1193599999997</v>
      </c>
      <c r="L27" s="79">
        <v>33193.377999999997</v>
      </c>
      <c r="M27" s="78">
        <v>66.73</v>
      </c>
      <c r="N27" s="78">
        <v>2214970.09</v>
      </c>
      <c r="O27" s="3" t="s">
        <v>38</v>
      </c>
      <c r="P27" s="23">
        <f>IF(F27="Franchisee Rate Adjustment","",VLOOKUP(G27,FINAL!A:D,4,FALSE))</f>
        <v>63.01</v>
      </c>
      <c r="Q27" s="23">
        <f>IF(F27="Franchisee Rate Adjustment",SUMIF('Fran Bank Payment'!A:A,G27,'Fran Bank Payment'!G:G),VLOOKUP(G27,FINAL!A:E,5,FALSE))</f>
        <v>5193.2839999999997</v>
      </c>
      <c r="R27" s="1">
        <f t="shared" si="0"/>
        <v>-0.16500000000000001</v>
      </c>
      <c r="S27" s="1">
        <f t="shared" si="1"/>
        <v>-1.9999999999953388E-3</v>
      </c>
      <c r="T27" s="1">
        <f t="shared" si="2"/>
        <v>33256.385999999999</v>
      </c>
      <c r="U27" s="4"/>
      <c r="V27" s="4"/>
    </row>
    <row r="28" spans="1:22" ht="15" customHeight="1">
      <c r="A28" s="78" t="s">
        <v>143</v>
      </c>
      <c r="B28" s="78">
        <v>33193.377999999997</v>
      </c>
      <c r="C28" s="79">
        <v>66.73</v>
      </c>
      <c r="D28" s="78">
        <v>2214970.09</v>
      </c>
      <c r="E28" s="78" t="s">
        <v>100</v>
      </c>
      <c r="F28" s="78" t="s">
        <v>101</v>
      </c>
      <c r="G28" s="78" t="s">
        <v>345</v>
      </c>
      <c r="H28" s="79">
        <v>-70.92</v>
      </c>
      <c r="I28" s="79">
        <v>-65.436999999999998</v>
      </c>
      <c r="J28" s="79">
        <v>82.42</v>
      </c>
      <c r="K28" s="79">
        <v>5393.31754</v>
      </c>
      <c r="L28" s="79">
        <v>33127.940999999999</v>
      </c>
      <c r="M28" s="78">
        <v>66.7</v>
      </c>
      <c r="N28" s="78">
        <v>2209576.7599999998</v>
      </c>
      <c r="O28" s="3" t="s">
        <v>38</v>
      </c>
      <c r="P28" s="23">
        <f>IF(F28="Franchisee Rate Adjustment","",VLOOKUP(G28,FINAL!A:D,4,FALSE))</f>
        <v>65.436999999999998</v>
      </c>
      <c r="Q28" s="23">
        <f>IF(F28="Franchisee Rate Adjustment",SUMIF('Fran Bank Payment'!A:A,G28,'Fran Bank Payment'!G:G),VLOOKUP(G28,FINAL!A:E,5,FALSE))</f>
        <v>5393.3180000000002</v>
      </c>
      <c r="R28" s="1">
        <f t="shared" si="0"/>
        <v>0</v>
      </c>
      <c r="S28" s="1">
        <f t="shared" si="1"/>
        <v>0</v>
      </c>
      <c r="T28" s="1">
        <f t="shared" si="2"/>
        <v>33193.377999999997</v>
      </c>
      <c r="U28" s="4"/>
      <c r="V28" s="4"/>
    </row>
    <row r="29" spans="1:22" ht="15" customHeight="1">
      <c r="A29" s="78" t="s">
        <v>143</v>
      </c>
      <c r="B29" s="78">
        <v>33127.940999999999</v>
      </c>
      <c r="C29" s="79">
        <v>66.7</v>
      </c>
      <c r="D29" s="78">
        <v>2209576.7599999998</v>
      </c>
      <c r="E29" s="78" t="s">
        <v>100</v>
      </c>
      <c r="F29" s="78" t="s">
        <v>101</v>
      </c>
      <c r="G29" s="78" t="s">
        <v>346</v>
      </c>
      <c r="H29" s="79">
        <v>-58.45</v>
      </c>
      <c r="I29" s="79">
        <v>-54.023000000000003</v>
      </c>
      <c r="J29" s="79">
        <v>82.42</v>
      </c>
      <c r="K29" s="79">
        <v>4452.5756600000004</v>
      </c>
      <c r="L29" s="79">
        <v>33073.917999999998</v>
      </c>
      <c r="M29" s="78">
        <v>66.67</v>
      </c>
      <c r="N29" s="78">
        <v>2205124.1800000002</v>
      </c>
      <c r="O29" s="3" t="s">
        <v>38</v>
      </c>
      <c r="P29" s="23">
        <f>IF(F29="Franchisee Rate Adjustment","",VLOOKUP(G29,FINAL!A:D,4,FALSE))</f>
        <v>54.024000000000001</v>
      </c>
      <c r="Q29" s="23">
        <f>IF(F29="Franchisee Rate Adjustment",SUMIF('Fran Bank Payment'!A:A,G29,'Fran Bank Payment'!G:G),VLOOKUP(G29,FINAL!A:E,5,FALSE))</f>
        <v>4452.6580000000004</v>
      </c>
      <c r="R29" s="1">
        <f t="shared" si="0"/>
        <v>-8.2000000000000003E-2</v>
      </c>
      <c r="S29" s="1">
        <f t="shared" si="1"/>
        <v>-9.9999999999766942E-4</v>
      </c>
      <c r="T29" s="1">
        <f t="shared" si="2"/>
        <v>33127.940999999999</v>
      </c>
      <c r="U29" s="4"/>
      <c r="V29" s="4"/>
    </row>
    <row r="30" spans="1:22" ht="15" customHeight="1">
      <c r="A30" s="78" t="s">
        <v>143</v>
      </c>
      <c r="B30" s="78">
        <v>33073.917999999998</v>
      </c>
      <c r="C30" s="79">
        <v>66.67</v>
      </c>
      <c r="D30" s="78">
        <v>2205124.1800000002</v>
      </c>
      <c r="E30" s="78" t="s">
        <v>100</v>
      </c>
      <c r="F30" s="78" t="s">
        <v>101</v>
      </c>
      <c r="G30" s="78" t="s">
        <v>347</v>
      </c>
      <c r="H30" s="79">
        <v>-2104.86</v>
      </c>
      <c r="I30" s="79">
        <v>-1911.086</v>
      </c>
      <c r="J30" s="79">
        <v>82.42</v>
      </c>
      <c r="K30" s="79">
        <v>157511.70812</v>
      </c>
      <c r="L30" s="79">
        <v>31162.831999999999</v>
      </c>
      <c r="M30" s="78">
        <v>65.709999999999994</v>
      </c>
      <c r="N30" s="78">
        <v>2047612.47</v>
      </c>
      <c r="O30" s="3" t="s">
        <v>38</v>
      </c>
      <c r="P30" s="23">
        <f>IF(F30="Franchisee Rate Adjustment","",VLOOKUP(G30,FINAL!A:D,4,FALSE))</f>
        <v>1911.087</v>
      </c>
      <c r="Q30" s="23">
        <f>IF(F30="Franchisee Rate Adjustment",SUMIF('Fran Bank Payment'!A:A,G30,'Fran Bank Payment'!G:G),VLOOKUP(G30,FINAL!A:E,5,FALSE))</f>
        <v>157511.791</v>
      </c>
      <c r="R30" s="1">
        <f t="shared" si="0"/>
        <v>-8.3000000000000004E-2</v>
      </c>
      <c r="S30" s="1">
        <f t="shared" si="1"/>
        <v>-9.9999999997635314E-4</v>
      </c>
      <c r="T30" s="1">
        <f t="shared" si="2"/>
        <v>33073.917999999998</v>
      </c>
      <c r="U30" s="4"/>
      <c r="V30" s="4"/>
    </row>
    <row r="31" spans="1:22" ht="15" customHeight="1">
      <c r="A31" s="78" t="s">
        <v>143</v>
      </c>
      <c r="B31" s="78">
        <v>31162.831999999999</v>
      </c>
      <c r="C31" s="79">
        <v>65.709999999999994</v>
      </c>
      <c r="D31" s="78">
        <v>2047612.47</v>
      </c>
      <c r="E31" s="78" t="s">
        <v>100</v>
      </c>
      <c r="F31" s="78" t="s">
        <v>101</v>
      </c>
      <c r="G31" s="78" t="s">
        <v>348</v>
      </c>
      <c r="H31" s="79">
        <v>-34.22</v>
      </c>
      <c r="I31" s="79">
        <v>-31.652000000000001</v>
      </c>
      <c r="J31" s="79">
        <v>82.42</v>
      </c>
      <c r="K31" s="79">
        <v>2608.7578400000002</v>
      </c>
      <c r="L31" s="79">
        <v>31131.18</v>
      </c>
      <c r="M31" s="78">
        <v>65.69</v>
      </c>
      <c r="N31" s="78">
        <v>2045003.71</v>
      </c>
      <c r="O31" s="3" t="s">
        <v>38</v>
      </c>
      <c r="P31" s="23">
        <f>IF(F31="Franchisee Rate Adjustment","",VLOOKUP(G31,FINAL!A:D,4,FALSE))</f>
        <v>31.652000000000001</v>
      </c>
      <c r="Q31" s="23">
        <f>IF(F31="Franchisee Rate Adjustment",SUMIF('Fran Bank Payment'!A:A,G31,'Fran Bank Payment'!G:G),VLOOKUP(G31,FINAL!A:E,5,FALSE))</f>
        <v>2608.7579999999998</v>
      </c>
      <c r="R31" s="1">
        <f t="shared" si="0"/>
        <v>0</v>
      </c>
      <c r="S31" s="1">
        <f t="shared" si="1"/>
        <v>0</v>
      </c>
      <c r="T31" s="1">
        <f t="shared" si="2"/>
        <v>31162.831999999999</v>
      </c>
      <c r="U31" s="4"/>
      <c r="V31" s="4"/>
    </row>
    <row r="32" spans="1:22" ht="15" customHeight="1">
      <c r="A32" s="78" t="s">
        <v>143</v>
      </c>
      <c r="B32" s="78">
        <v>31131.18</v>
      </c>
      <c r="C32" s="79">
        <v>65.69</v>
      </c>
      <c r="D32" s="78">
        <v>2045003.71</v>
      </c>
      <c r="E32" s="78" t="s">
        <v>100</v>
      </c>
      <c r="F32" s="78" t="s">
        <v>101</v>
      </c>
      <c r="G32" s="78" t="s">
        <v>349</v>
      </c>
      <c r="H32" s="79">
        <v>-2018.17</v>
      </c>
      <c r="I32" s="79">
        <v>-1742.48</v>
      </c>
      <c r="J32" s="79">
        <v>82.42</v>
      </c>
      <c r="K32" s="79">
        <v>143615.2016</v>
      </c>
      <c r="L32" s="79">
        <v>29388.7</v>
      </c>
      <c r="M32" s="78">
        <v>64.7</v>
      </c>
      <c r="N32" s="78">
        <v>1901388.51</v>
      </c>
      <c r="O32" s="3" t="s">
        <v>38</v>
      </c>
      <c r="P32" s="23">
        <f>IF(F32="Franchisee Rate Adjustment","",VLOOKUP(G32,FINAL!A:D,4,FALSE))</f>
        <v>1742.48</v>
      </c>
      <c r="Q32" s="23">
        <f>IF(F32="Franchisee Rate Adjustment",SUMIF('Fran Bank Payment'!A:A,G32,'Fran Bank Payment'!G:G),VLOOKUP(G32,FINAL!A:E,5,FALSE))</f>
        <v>143615.20199999999</v>
      </c>
      <c r="R32" s="1">
        <f t="shared" si="0"/>
        <v>0</v>
      </c>
      <c r="S32" s="1">
        <f t="shared" si="1"/>
        <v>0</v>
      </c>
      <c r="T32" s="1">
        <f t="shared" si="2"/>
        <v>31131.18</v>
      </c>
      <c r="U32" s="4"/>
      <c r="V32" s="4"/>
    </row>
    <row r="33" spans="1:22" ht="15" customHeight="1">
      <c r="A33" s="78" t="s">
        <v>143</v>
      </c>
      <c r="B33" s="78">
        <v>29388.7</v>
      </c>
      <c r="C33" s="79">
        <v>64.7</v>
      </c>
      <c r="D33" s="78">
        <v>1901388.51</v>
      </c>
      <c r="E33" s="78" t="s">
        <v>100</v>
      </c>
      <c r="F33" s="78" t="s">
        <v>101</v>
      </c>
      <c r="G33" s="78" t="s">
        <v>350</v>
      </c>
      <c r="H33" s="79">
        <v>-4582.37</v>
      </c>
      <c r="I33" s="79">
        <v>-4037.402</v>
      </c>
      <c r="J33" s="79">
        <v>82.42</v>
      </c>
      <c r="K33" s="79">
        <v>332762.67284000001</v>
      </c>
      <c r="L33" s="79">
        <v>25351.297999999999</v>
      </c>
      <c r="M33" s="78">
        <v>61.88</v>
      </c>
      <c r="N33" s="78">
        <v>1568625.83</v>
      </c>
      <c r="O33" s="3" t="s">
        <v>38</v>
      </c>
      <c r="P33" s="23">
        <f>IF(F33="Franchisee Rate Adjustment","",VLOOKUP(G33,FINAL!A:D,4,FALSE))</f>
        <v>4037.402</v>
      </c>
      <c r="Q33" s="23">
        <f>IF(F33="Franchisee Rate Adjustment",SUMIF('Fran Bank Payment'!A:A,G33,'Fran Bank Payment'!G:G),VLOOKUP(G33,FINAL!A:E,5,FALSE))</f>
        <v>332762.67300000001</v>
      </c>
      <c r="R33" s="1">
        <f t="shared" si="0"/>
        <v>0</v>
      </c>
      <c r="S33" s="1">
        <f t="shared" si="1"/>
        <v>0</v>
      </c>
      <c r="T33" s="1">
        <f t="shared" si="2"/>
        <v>29388.699999999997</v>
      </c>
      <c r="U33" s="4"/>
      <c r="V33" s="4"/>
    </row>
    <row r="34" spans="1:22" ht="15" customHeight="1">
      <c r="A34" s="78" t="s">
        <v>194</v>
      </c>
      <c r="B34" s="78">
        <v>25351.297999999999</v>
      </c>
      <c r="C34" s="79">
        <v>61.88</v>
      </c>
      <c r="D34" s="78">
        <v>1568625.83</v>
      </c>
      <c r="E34" s="78" t="s">
        <v>100</v>
      </c>
      <c r="F34" s="78" t="s">
        <v>101</v>
      </c>
      <c r="G34" s="78" t="s">
        <v>351</v>
      </c>
      <c r="H34" s="79">
        <v>-998.45</v>
      </c>
      <c r="I34" s="79">
        <v>-968.49699999999996</v>
      </c>
      <c r="J34" s="79">
        <v>82.42</v>
      </c>
      <c r="K34" s="79">
        <v>79823.52274</v>
      </c>
      <c r="L34" s="79">
        <v>24382.800999999999</v>
      </c>
      <c r="M34" s="78">
        <v>61.06</v>
      </c>
      <c r="N34" s="78">
        <v>1488802.31</v>
      </c>
      <c r="O34" s="3" t="s">
        <v>38</v>
      </c>
      <c r="P34" s="23">
        <f>IF(F34="Franchisee Rate Adjustment","",VLOOKUP(G34,FINAL!A:D,4,FALSE))</f>
        <v>968.49699999999996</v>
      </c>
      <c r="Q34" s="23">
        <f>IF(F34="Franchisee Rate Adjustment",SUMIF('Fran Bank Payment'!A:A,G34,'Fran Bank Payment'!G:G),VLOOKUP(G34,FINAL!A:E,5,FALSE))</f>
        <v>79823.523000000001</v>
      </c>
      <c r="R34" s="1">
        <f t="shared" si="0"/>
        <v>0</v>
      </c>
      <c r="S34" s="1">
        <f t="shared" si="1"/>
        <v>0</v>
      </c>
      <c r="T34" s="1">
        <f t="shared" si="2"/>
        <v>25351.297999999999</v>
      </c>
      <c r="U34" s="4"/>
      <c r="V34" s="4"/>
    </row>
    <row r="35" spans="1:22" ht="15" customHeight="1">
      <c r="A35" s="78" t="s">
        <v>194</v>
      </c>
      <c r="B35" s="78">
        <v>24382.800999999999</v>
      </c>
      <c r="C35" s="79">
        <v>61.06</v>
      </c>
      <c r="D35" s="78">
        <v>1488802.31</v>
      </c>
      <c r="E35" s="78" t="s">
        <v>100</v>
      </c>
      <c r="F35" s="78" t="s">
        <v>101</v>
      </c>
      <c r="G35" s="78" t="s">
        <v>352</v>
      </c>
      <c r="H35" s="79">
        <v>-8.1999999999999993</v>
      </c>
      <c r="I35" s="79">
        <v>-7.5839999999999996</v>
      </c>
      <c r="J35" s="79">
        <v>82.42</v>
      </c>
      <c r="K35" s="79">
        <v>625.07327999999995</v>
      </c>
      <c r="L35" s="79">
        <v>24375.217000000001</v>
      </c>
      <c r="M35" s="78">
        <v>61.05</v>
      </c>
      <c r="N35" s="78">
        <v>1488177.24</v>
      </c>
      <c r="O35" s="3" t="s">
        <v>38</v>
      </c>
      <c r="P35" s="23">
        <f>IF(F35="Franchisee Rate Adjustment","",VLOOKUP(G35,FINAL!A:D,4,FALSE))</f>
        <v>7.5839999999999996</v>
      </c>
      <c r="Q35" s="23">
        <f>IF(F35="Franchisee Rate Adjustment",SUMIF('Fran Bank Payment'!A:A,G35,'Fran Bank Payment'!G:G),VLOOKUP(G35,FINAL!A:E,5,FALSE))</f>
        <v>625.07299999999998</v>
      </c>
      <c r="R35" s="1">
        <f t="shared" si="0"/>
        <v>0</v>
      </c>
      <c r="S35" s="1">
        <f t="shared" si="1"/>
        <v>0</v>
      </c>
      <c r="T35" s="1">
        <f t="shared" si="2"/>
        <v>24382.800999999999</v>
      </c>
      <c r="U35" s="4"/>
      <c r="V35" s="4"/>
    </row>
    <row r="36" spans="1:22" ht="15" customHeight="1">
      <c r="A36" s="78" t="s">
        <v>194</v>
      </c>
      <c r="B36" s="78">
        <v>24375.217000000001</v>
      </c>
      <c r="C36" s="79">
        <v>61.05</v>
      </c>
      <c r="D36" s="78">
        <v>1488177.24</v>
      </c>
      <c r="E36" s="78" t="s">
        <v>100</v>
      </c>
      <c r="F36" s="78" t="s">
        <v>101</v>
      </c>
      <c r="G36" s="78" t="s">
        <v>353</v>
      </c>
      <c r="H36" s="79">
        <v>-2777.5</v>
      </c>
      <c r="I36" s="79">
        <v>-2777.5</v>
      </c>
      <c r="J36" s="79">
        <v>82.42</v>
      </c>
      <c r="K36" s="79">
        <v>228921.55</v>
      </c>
      <c r="L36" s="79">
        <v>21597.717000000001</v>
      </c>
      <c r="M36" s="78">
        <v>58.31</v>
      </c>
      <c r="N36" s="78">
        <v>1259255.69</v>
      </c>
      <c r="O36" s="3" t="s">
        <v>38</v>
      </c>
      <c r="P36" s="23">
        <f>IF(F36="Franchisee Rate Adjustment","",VLOOKUP(G36,FINAL!A:D,4,FALSE))</f>
        <v>2777.5</v>
      </c>
      <c r="Q36" s="23">
        <f>IF(F36="Franchisee Rate Adjustment",SUMIF('Fran Bank Payment'!A:A,G36,'Fran Bank Payment'!G:G),VLOOKUP(G36,FINAL!A:E,5,FALSE))</f>
        <v>228921.55</v>
      </c>
      <c r="R36" s="1">
        <f t="shared" si="0"/>
        <v>0</v>
      </c>
      <c r="S36" s="1">
        <f t="shared" si="1"/>
        <v>0</v>
      </c>
      <c r="T36" s="1">
        <f t="shared" si="2"/>
        <v>24375.217000000001</v>
      </c>
      <c r="U36" s="4"/>
      <c r="V36" s="4"/>
    </row>
    <row r="37" spans="1:22" ht="15" customHeight="1">
      <c r="A37" s="78" t="s">
        <v>194</v>
      </c>
      <c r="B37" s="78">
        <v>21597.717000000001</v>
      </c>
      <c r="C37" s="79">
        <v>58.31</v>
      </c>
      <c r="D37" s="78">
        <v>1259255.69</v>
      </c>
      <c r="E37" s="78" t="s">
        <v>100</v>
      </c>
      <c r="F37" s="78" t="s">
        <v>101</v>
      </c>
      <c r="G37" s="78" t="s">
        <v>354</v>
      </c>
      <c r="H37" s="79">
        <v>-3.1</v>
      </c>
      <c r="I37" s="79">
        <v>-2.8679999999999999</v>
      </c>
      <c r="J37" s="79">
        <v>82.42</v>
      </c>
      <c r="K37" s="79">
        <v>236.38056</v>
      </c>
      <c r="L37" s="79">
        <v>21594.848999999998</v>
      </c>
      <c r="M37" s="78">
        <v>58.3</v>
      </c>
      <c r="N37" s="78">
        <v>1259019.31</v>
      </c>
      <c r="O37" s="3" t="s">
        <v>38</v>
      </c>
      <c r="P37" s="23">
        <f>IF(F37="Franchisee Rate Adjustment","",VLOOKUP(G37,FINAL!A:D,4,FALSE))</f>
        <v>2.8679999999999999</v>
      </c>
      <c r="Q37" s="23">
        <f>IF(F37="Franchisee Rate Adjustment",SUMIF('Fran Bank Payment'!A:A,G37,'Fran Bank Payment'!G:G),VLOOKUP(G37,FINAL!A:E,5,FALSE))</f>
        <v>236.381</v>
      </c>
      <c r="R37" s="1">
        <f t="shared" si="0"/>
        <v>0</v>
      </c>
      <c r="S37" s="1">
        <f t="shared" si="1"/>
        <v>0</v>
      </c>
      <c r="T37" s="1">
        <f t="shared" si="2"/>
        <v>21597.716999999997</v>
      </c>
      <c r="U37" s="4"/>
      <c r="V37" s="4"/>
    </row>
    <row r="38" spans="1:22" ht="15" customHeight="1">
      <c r="A38" s="78" t="s">
        <v>194</v>
      </c>
      <c r="B38" s="78">
        <v>21594.848999999998</v>
      </c>
      <c r="C38" s="79">
        <v>58.3</v>
      </c>
      <c r="D38" s="78">
        <v>1259019.31</v>
      </c>
      <c r="E38" s="78" t="s">
        <v>100</v>
      </c>
      <c r="F38" s="78" t="s">
        <v>101</v>
      </c>
      <c r="G38" s="78" t="s">
        <v>355</v>
      </c>
      <c r="H38" s="79">
        <v>-9.58</v>
      </c>
      <c r="I38" s="79">
        <v>-8.8620000000000001</v>
      </c>
      <c r="J38" s="79">
        <v>82.42</v>
      </c>
      <c r="K38" s="79">
        <v>730.40603999999996</v>
      </c>
      <c r="L38" s="79">
        <v>21585.987000000001</v>
      </c>
      <c r="M38" s="78">
        <v>58.29</v>
      </c>
      <c r="N38" s="78">
        <v>1258288.8999999999</v>
      </c>
      <c r="O38" s="3" t="s">
        <v>38</v>
      </c>
      <c r="P38" s="23">
        <f>IF(F38="Franchisee Rate Adjustment","",VLOOKUP(G38,FINAL!A:D,4,FALSE))</f>
        <v>8.8620000000000001</v>
      </c>
      <c r="Q38" s="23">
        <f>IF(F38="Franchisee Rate Adjustment",SUMIF('Fran Bank Payment'!A:A,G38,'Fran Bank Payment'!G:G),VLOOKUP(G38,FINAL!A:E,5,FALSE))</f>
        <v>730.40599999999995</v>
      </c>
      <c r="R38" s="1">
        <f t="shared" si="0"/>
        <v>0</v>
      </c>
      <c r="S38" s="1">
        <f t="shared" si="1"/>
        <v>0</v>
      </c>
      <c r="T38" s="1">
        <f t="shared" si="2"/>
        <v>21594.849000000002</v>
      </c>
      <c r="U38" s="4"/>
      <c r="V38" s="4"/>
    </row>
    <row r="39" spans="1:22" ht="15" customHeight="1">
      <c r="A39" s="78" t="s">
        <v>194</v>
      </c>
      <c r="B39" s="78">
        <v>21585.987000000001</v>
      </c>
      <c r="C39" s="79">
        <v>58.29</v>
      </c>
      <c r="D39" s="78">
        <v>1258288.8999999999</v>
      </c>
      <c r="E39" s="78" t="s">
        <v>100</v>
      </c>
      <c r="F39" s="78" t="s">
        <v>101</v>
      </c>
      <c r="G39" s="78" t="s">
        <v>356</v>
      </c>
      <c r="H39" s="79">
        <v>-7.03</v>
      </c>
      <c r="I39" s="79">
        <v>-6.6790000000000003</v>
      </c>
      <c r="J39" s="79">
        <v>82.42</v>
      </c>
      <c r="K39" s="79">
        <v>550.48317999999995</v>
      </c>
      <c r="L39" s="79">
        <v>21579.308000000001</v>
      </c>
      <c r="M39" s="78">
        <v>58.28</v>
      </c>
      <c r="N39" s="78">
        <v>1257738.42</v>
      </c>
      <c r="O39" s="3" t="s">
        <v>38</v>
      </c>
      <c r="P39" s="23">
        <f>IF(F39="Franchisee Rate Adjustment","",VLOOKUP(G39,FINAL!A:D,4,FALSE))</f>
        <v>6.6790000000000003</v>
      </c>
      <c r="Q39" s="23">
        <f>IF(F39="Franchisee Rate Adjustment",SUMIF('Fran Bank Payment'!A:A,G39,'Fran Bank Payment'!G:G),VLOOKUP(G39,FINAL!A:E,5,FALSE))</f>
        <v>550.48299999999995</v>
      </c>
      <c r="R39" s="1">
        <f t="shared" si="0"/>
        <v>0</v>
      </c>
      <c r="S39" s="1">
        <f t="shared" si="1"/>
        <v>0</v>
      </c>
      <c r="T39" s="1">
        <f t="shared" si="2"/>
        <v>21585.987000000001</v>
      </c>
      <c r="U39" s="4"/>
      <c r="V39" s="4"/>
    </row>
    <row r="40" spans="1:22" ht="15" customHeight="1">
      <c r="A40" s="78" t="s">
        <v>194</v>
      </c>
      <c r="B40" s="78">
        <v>21579.308000000001</v>
      </c>
      <c r="C40" s="79">
        <v>58.28</v>
      </c>
      <c r="D40" s="78">
        <v>1257738.42</v>
      </c>
      <c r="E40" s="78" t="s">
        <v>100</v>
      </c>
      <c r="F40" s="78" t="s">
        <v>101</v>
      </c>
      <c r="G40" s="78" t="s">
        <v>357</v>
      </c>
      <c r="H40" s="79">
        <v>-6.8</v>
      </c>
      <c r="I40" s="79">
        <v>-6.29</v>
      </c>
      <c r="J40" s="79">
        <v>82.42</v>
      </c>
      <c r="K40" s="79">
        <v>518.42179999999996</v>
      </c>
      <c r="L40" s="79">
        <v>21573.018</v>
      </c>
      <c r="M40" s="78">
        <v>58.28</v>
      </c>
      <c r="N40" s="78">
        <v>1257220</v>
      </c>
      <c r="O40" s="3" t="s">
        <v>38</v>
      </c>
      <c r="P40" s="23">
        <f>IF(F40="Franchisee Rate Adjustment","",VLOOKUP(G40,FINAL!A:D,4,FALSE))</f>
        <v>6.29</v>
      </c>
      <c r="Q40" s="23">
        <f>IF(F40="Franchisee Rate Adjustment",SUMIF('Fran Bank Payment'!A:A,G40,'Fran Bank Payment'!G:G),VLOOKUP(G40,FINAL!A:E,5,FALSE))</f>
        <v>518.42200000000003</v>
      </c>
      <c r="R40" s="1">
        <f t="shared" si="0"/>
        <v>0</v>
      </c>
      <c r="S40" s="1">
        <f t="shared" si="1"/>
        <v>0</v>
      </c>
      <c r="T40" s="1">
        <f t="shared" si="2"/>
        <v>21579.308000000001</v>
      </c>
      <c r="U40" s="4"/>
      <c r="V40" s="4"/>
    </row>
    <row r="41" spans="1:22" ht="15" customHeight="1">
      <c r="A41" s="78" t="s">
        <v>194</v>
      </c>
      <c r="B41" s="78">
        <v>21573.018</v>
      </c>
      <c r="C41" s="79">
        <v>58.28</v>
      </c>
      <c r="D41" s="78">
        <v>1257220</v>
      </c>
      <c r="E41" s="78" t="s">
        <v>100</v>
      </c>
      <c r="F41" s="78" t="s">
        <v>101</v>
      </c>
      <c r="G41" s="78" t="s">
        <v>358</v>
      </c>
      <c r="H41" s="79">
        <v>-9.8000000000000007</v>
      </c>
      <c r="I41" s="79">
        <v>-9.0649999999999995</v>
      </c>
      <c r="J41" s="79">
        <v>82.42</v>
      </c>
      <c r="K41" s="79">
        <v>747.13729999999998</v>
      </c>
      <c r="L41" s="79">
        <v>21563.953000000001</v>
      </c>
      <c r="M41" s="78">
        <v>58.27</v>
      </c>
      <c r="N41" s="78">
        <v>1256472.8600000001</v>
      </c>
      <c r="O41" s="3" t="s">
        <v>38</v>
      </c>
      <c r="P41" s="23">
        <f>IF(F41="Franchisee Rate Adjustment","",VLOOKUP(G41,FINAL!A:D,4,FALSE))</f>
        <v>9.0649999999999995</v>
      </c>
      <c r="Q41" s="23">
        <f>IF(F41="Franchisee Rate Adjustment",SUMIF('Fran Bank Payment'!A:A,G41,'Fran Bank Payment'!G:G),VLOOKUP(G41,FINAL!A:E,5,FALSE))</f>
        <v>747.13699999999994</v>
      </c>
      <c r="R41" s="1">
        <f t="shared" si="0"/>
        <v>0</v>
      </c>
      <c r="S41" s="1">
        <f t="shared" si="1"/>
        <v>0</v>
      </c>
      <c r="T41" s="1">
        <f t="shared" si="2"/>
        <v>21573.018</v>
      </c>
      <c r="U41" s="4"/>
      <c r="V41" s="4"/>
    </row>
    <row r="42" spans="1:22" ht="15" customHeight="1">
      <c r="A42" s="78" t="s">
        <v>194</v>
      </c>
      <c r="B42" s="78">
        <v>21563.953000000001</v>
      </c>
      <c r="C42" s="79">
        <v>58.27</v>
      </c>
      <c r="D42" s="78">
        <v>1256472.8600000001</v>
      </c>
      <c r="E42" s="78" t="s">
        <v>102</v>
      </c>
      <c r="F42" s="89" t="s">
        <v>104</v>
      </c>
      <c r="G42" s="78" t="s">
        <v>359</v>
      </c>
      <c r="H42" s="79">
        <v>0.76</v>
      </c>
      <c r="I42" s="79">
        <v>0.70299999999999996</v>
      </c>
      <c r="J42" s="79">
        <v>82.17</v>
      </c>
      <c r="K42" s="79">
        <v>57.765509999999999</v>
      </c>
      <c r="L42" s="79">
        <v>21564.655999999999</v>
      </c>
      <c r="M42" s="78">
        <v>58.27</v>
      </c>
      <c r="N42" s="78">
        <v>1256530.6299999999</v>
      </c>
      <c r="O42" s="3" t="s">
        <v>38</v>
      </c>
      <c r="P42" s="23">
        <f>IF(F42="Franchisee Rate Adjustment","",VLOOKUP(G42,FINAL!A:D,4,FALSE))</f>
        <v>0.70299999999999996</v>
      </c>
      <c r="Q42" s="23">
        <f>IF(F42="Franchisee Rate Adjustment",SUMIF('Fran Bank Payment'!A:A,G42,'Fran Bank Payment'!G:G),VLOOKUP(G42,FINAL!A:E,5,FALSE))</f>
        <v>57.765999999999998</v>
      </c>
      <c r="R42" s="1">
        <f t="shared" si="0"/>
        <v>0</v>
      </c>
      <c r="S42" s="1">
        <f t="shared" si="1"/>
        <v>0</v>
      </c>
      <c r="T42" s="1">
        <f t="shared" si="2"/>
        <v>21563.952999999998</v>
      </c>
      <c r="U42" s="4"/>
      <c r="V42" s="4"/>
    </row>
    <row r="43" spans="1:22" ht="15" customHeight="1">
      <c r="A43" s="78" t="s">
        <v>194</v>
      </c>
      <c r="B43" s="78">
        <v>21564.655999999999</v>
      </c>
      <c r="C43" s="79">
        <v>58.27</v>
      </c>
      <c r="D43" s="78">
        <v>1256530.6299999999</v>
      </c>
      <c r="E43" s="78" t="s">
        <v>102</v>
      </c>
      <c r="F43" s="89" t="s">
        <v>104</v>
      </c>
      <c r="G43" s="78" t="s">
        <v>360</v>
      </c>
      <c r="H43" s="79">
        <v>1415.36</v>
      </c>
      <c r="I43" s="79">
        <v>1329.212</v>
      </c>
      <c r="J43" s="79">
        <v>82.17</v>
      </c>
      <c r="K43" s="79">
        <v>109221.35004</v>
      </c>
      <c r="L43" s="79">
        <v>22893.867999999999</v>
      </c>
      <c r="M43" s="78">
        <v>59.66</v>
      </c>
      <c r="N43" s="78">
        <v>1365751.98</v>
      </c>
      <c r="O43" s="3" t="s">
        <v>38</v>
      </c>
      <c r="P43" s="23">
        <f>IF(F43="Franchisee Rate Adjustment","",VLOOKUP(G43,FINAL!A:D,4,FALSE))</f>
        <v>1329.212</v>
      </c>
      <c r="Q43" s="23">
        <f>IF(F43="Franchisee Rate Adjustment",SUMIF('Fran Bank Payment'!A:A,G43,'Fran Bank Payment'!G:G),VLOOKUP(G43,FINAL!A:E,5,FALSE))</f>
        <v>109221.35</v>
      </c>
      <c r="R43" s="1">
        <f t="shared" si="0"/>
        <v>0</v>
      </c>
      <c r="S43" s="1">
        <f t="shared" si="1"/>
        <v>0</v>
      </c>
      <c r="T43" s="1">
        <f t="shared" si="2"/>
        <v>21564.655999999999</v>
      </c>
      <c r="U43" s="4"/>
      <c r="V43" s="4"/>
    </row>
    <row r="44" spans="1:22" ht="15" customHeight="1">
      <c r="A44" s="78" t="s">
        <v>194</v>
      </c>
      <c r="B44" s="78">
        <v>22893.867999999999</v>
      </c>
      <c r="C44" s="79">
        <v>59.66</v>
      </c>
      <c r="D44" s="78">
        <v>1365751.98</v>
      </c>
      <c r="E44" s="78" t="s">
        <v>102</v>
      </c>
      <c r="F44" s="89" t="s">
        <v>104</v>
      </c>
      <c r="G44" s="78" t="s">
        <v>361</v>
      </c>
      <c r="H44" s="79">
        <v>7.65</v>
      </c>
      <c r="I44" s="79">
        <v>6.1680000000000001</v>
      </c>
      <c r="J44" s="79">
        <v>82.17</v>
      </c>
      <c r="K44" s="79">
        <v>506.82456000000002</v>
      </c>
      <c r="L44" s="79">
        <v>22900.036</v>
      </c>
      <c r="M44" s="78">
        <v>59.66</v>
      </c>
      <c r="N44" s="78">
        <v>1366258.8</v>
      </c>
      <c r="O44" s="3" t="s">
        <v>38</v>
      </c>
      <c r="P44" s="23">
        <f>IF(F44="Franchisee Rate Adjustment","",VLOOKUP(G44,FINAL!A:D,4,FALSE))</f>
        <v>6.1680000000000001</v>
      </c>
      <c r="Q44" s="23">
        <f>IF(F44="Franchisee Rate Adjustment",SUMIF('Fran Bank Payment'!A:A,G44,'Fran Bank Payment'!G:G),VLOOKUP(G44,FINAL!A:E,5,FALSE))</f>
        <v>506.82499999999999</v>
      </c>
      <c r="R44" s="1">
        <f t="shared" si="0"/>
        <v>0</v>
      </c>
      <c r="S44" s="1">
        <f t="shared" si="1"/>
        <v>0</v>
      </c>
      <c r="T44" s="1">
        <f t="shared" si="2"/>
        <v>22893.867999999999</v>
      </c>
      <c r="U44" s="4"/>
      <c r="V44" s="4"/>
    </row>
    <row r="45" spans="1:22" ht="15" customHeight="1">
      <c r="A45" s="78" t="s">
        <v>194</v>
      </c>
      <c r="B45" s="78">
        <v>22900.036</v>
      </c>
      <c r="C45" s="79">
        <v>59.66</v>
      </c>
      <c r="D45" s="78">
        <v>1366258.8</v>
      </c>
      <c r="E45" s="78" t="s">
        <v>102</v>
      </c>
      <c r="F45" s="89" t="s">
        <v>104</v>
      </c>
      <c r="G45" s="78" t="s">
        <v>362</v>
      </c>
      <c r="H45" s="79">
        <v>13297.58</v>
      </c>
      <c r="I45" s="79">
        <v>12787.616</v>
      </c>
      <c r="J45" s="79">
        <v>82.17</v>
      </c>
      <c r="K45" s="79">
        <v>1050758.4067200001</v>
      </c>
      <c r="L45" s="79">
        <v>35687.652000000002</v>
      </c>
      <c r="M45" s="78">
        <v>67.73</v>
      </c>
      <c r="N45" s="78">
        <v>2417017.21</v>
      </c>
      <c r="O45" s="3" t="s">
        <v>38</v>
      </c>
      <c r="P45" s="23">
        <f>IF(F45="Franchisee Rate Adjustment","",VLOOKUP(G45,FINAL!A:D,4,FALSE))</f>
        <v>12787.616</v>
      </c>
      <c r="Q45" s="23">
        <f>IF(F45="Franchisee Rate Adjustment",SUMIF('Fran Bank Payment'!A:A,G45,'Fran Bank Payment'!G:G),VLOOKUP(G45,FINAL!A:E,5,FALSE))</f>
        <v>1050758.4069999999</v>
      </c>
      <c r="R45" s="1">
        <f t="shared" si="0"/>
        <v>0</v>
      </c>
      <c r="S45" s="1">
        <f t="shared" si="1"/>
        <v>0</v>
      </c>
      <c r="T45" s="1">
        <f t="shared" si="2"/>
        <v>22900.036</v>
      </c>
      <c r="U45" s="4"/>
      <c r="V45" s="4"/>
    </row>
    <row r="46" spans="1:22" ht="15" customHeight="1">
      <c r="A46" s="78" t="s">
        <v>194</v>
      </c>
      <c r="B46" s="78">
        <v>35687.652000000002</v>
      </c>
      <c r="C46" s="79">
        <v>67.73</v>
      </c>
      <c r="D46" s="78">
        <v>2417017.21</v>
      </c>
      <c r="E46" s="78" t="s">
        <v>102</v>
      </c>
      <c r="F46" s="89" t="s">
        <v>104</v>
      </c>
      <c r="G46" s="78" t="s">
        <v>363</v>
      </c>
      <c r="H46" s="79">
        <v>14610.75</v>
      </c>
      <c r="I46" s="79">
        <v>14123.928</v>
      </c>
      <c r="J46" s="79">
        <v>82.17</v>
      </c>
      <c r="K46" s="79">
        <v>1160563.1637599999</v>
      </c>
      <c r="L46" s="79">
        <v>49811.58</v>
      </c>
      <c r="M46" s="78">
        <v>71.819999999999993</v>
      </c>
      <c r="N46" s="78">
        <v>3577580.37</v>
      </c>
      <c r="O46" s="3" t="s">
        <v>38</v>
      </c>
      <c r="P46" s="23">
        <f>IF(F46="Franchisee Rate Adjustment","",VLOOKUP(G46,FINAL!A:D,4,FALSE))</f>
        <v>14123.928</v>
      </c>
      <c r="Q46" s="23">
        <f>IF(F46="Franchisee Rate Adjustment",SUMIF('Fran Bank Payment'!A:A,G46,'Fran Bank Payment'!G:G),VLOOKUP(G46,FINAL!A:E,5,FALSE))</f>
        <v>1160563.1640000001</v>
      </c>
      <c r="R46" s="1">
        <f t="shared" si="0"/>
        <v>0</v>
      </c>
      <c r="S46" s="1">
        <f t="shared" si="1"/>
        <v>0</v>
      </c>
      <c r="T46" s="1">
        <f t="shared" si="2"/>
        <v>35687.652000000002</v>
      </c>
      <c r="U46" s="4"/>
      <c r="V46" s="4"/>
    </row>
    <row r="47" spans="1:22" ht="15" customHeight="1">
      <c r="A47" s="78" t="s">
        <v>194</v>
      </c>
      <c r="B47" s="78">
        <v>49811.58</v>
      </c>
      <c r="C47" s="79">
        <v>71.819999999999993</v>
      </c>
      <c r="D47" s="78">
        <v>3577580.37</v>
      </c>
      <c r="E47" s="78" t="s">
        <v>100</v>
      </c>
      <c r="F47" s="78" t="s">
        <v>101</v>
      </c>
      <c r="G47" s="78" t="s">
        <v>364</v>
      </c>
      <c r="H47" s="79">
        <v>-318.05</v>
      </c>
      <c r="I47" s="79">
        <v>-308.50900000000001</v>
      </c>
      <c r="J47" s="79">
        <v>82.27</v>
      </c>
      <c r="K47" s="79">
        <v>25381.03543</v>
      </c>
      <c r="L47" s="79">
        <v>49503.071000000004</v>
      </c>
      <c r="M47" s="78">
        <v>71.760000000000005</v>
      </c>
      <c r="N47" s="78">
        <v>3552199.33</v>
      </c>
      <c r="O47" s="3" t="s">
        <v>38</v>
      </c>
      <c r="P47" s="23">
        <f>IF(F47="Franchisee Rate Adjustment","",VLOOKUP(G47,FINAL!A:D,4,FALSE))</f>
        <v>308.50900000000001</v>
      </c>
      <c r="Q47" s="23">
        <f>IF(F47="Franchisee Rate Adjustment",SUMIF('Fran Bank Payment'!A:A,G47,'Fran Bank Payment'!G:G),VLOOKUP(G47,FINAL!A:E,5,FALSE))</f>
        <v>25381.035</v>
      </c>
      <c r="R47" s="1">
        <f t="shared" si="0"/>
        <v>0</v>
      </c>
      <c r="S47" s="1">
        <f t="shared" si="1"/>
        <v>0</v>
      </c>
      <c r="T47" s="1">
        <f t="shared" si="2"/>
        <v>49811.58</v>
      </c>
      <c r="U47" s="4"/>
      <c r="V47" s="4"/>
    </row>
    <row r="48" spans="1:22" ht="15" customHeight="1">
      <c r="A48" s="78" t="s">
        <v>232</v>
      </c>
      <c r="B48" s="78">
        <v>49503.071000000004</v>
      </c>
      <c r="C48" s="79">
        <v>71.760000000000005</v>
      </c>
      <c r="D48" s="78">
        <v>3552199.33</v>
      </c>
      <c r="E48" s="78" t="s">
        <v>102</v>
      </c>
      <c r="F48" s="89" t="s">
        <v>104</v>
      </c>
      <c r="G48" s="78" t="s">
        <v>365</v>
      </c>
      <c r="H48" s="79">
        <v>3479.18</v>
      </c>
      <c r="I48" s="79">
        <v>3076.5830000000001</v>
      </c>
      <c r="J48" s="79">
        <v>82.9</v>
      </c>
      <c r="K48" s="79">
        <v>255048.73069999999</v>
      </c>
      <c r="L48" s="79">
        <v>52579.654000000002</v>
      </c>
      <c r="M48" s="78">
        <v>72.41</v>
      </c>
      <c r="N48" s="78">
        <v>3807248.07</v>
      </c>
      <c r="O48" s="3" t="s">
        <v>38</v>
      </c>
      <c r="P48" s="23">
        <f>IF(F48="Franchisee Rate Adjustment","",VLOOKUP(G48,FINAL!A:D,4,FALSE))</f>
        <v>3076.5889999999999</v>
      </c>
      <c r="Q48" s="23">
        <f>IF(F48="Franchisee Rate Adjustment",SUMIF('Fran Bank Payment'!A:A,G48,'Fran Bank Payment'!G:G),VLOOKUP(G48,FINAL!A:E,5,FALSE))</f>
        <v>255049.228</v>
      </c>
      <c r="R48" s="1">
        <f t="shared" si="0"/>
        <v>0.497</v>
      </c>
      <c r="S48" s="1">
        <f t="shared" si="1"/>
        <v>5.9999999998581188E-3</v>
      </c>
      <c r="T48" s="1">
        <f t="shared" si="2"/>
        <v>49503.071000000004</v>
      </c>
      <c r="U48" s="4"/>
      <c r="V48" s="4"/>
    </row>
    <row r="49" spans="1:22" ht="15" customHeight="1">
      <c r="A49" s="78" t="s">
        <v>232</v>
      </c>
      <c r="B49" s="78">
        <v>52579.654000000002</v>
      </c>
      <c r="C49" s="79">
        <v>72.41</v>
      </c>
      <c r="D49" s="78">
        <v>3807248.07</v>
      </c>
      <c r="E49" s="78" t="s">
        <v>102</v>
      </c>
      <c r="F49" s="89" t="s">
        <v>104</v>
      </c>
      <c r="G49" s="78" t="s">
        <v>366</v>
      </c>
      <c r="H49" s="79">
        <v>147.15</v>
      </c>
      <c r="I49" s="79">
        <v>136.114</v>
      </c>
      <c r="J49" s="79">
        <v>82.9</v>
      </c>
      <c r="K49" s="79">
        <v>11283.8506</v>
      </c>
      <c r="L49" s="79">
        <v>52715.767999999996</v>
      </c>
      <c r="M49" s="78">
        <v>72.44</v>
      </c>
      <c r="N49" s="78">
        <v>3818531.92</v>
      </c>
      <c r="O49" s="3" t="s">
        <v>38</v>
      </c>
      <c r="P49" s="23">
        <f>IF(F49="Franchisee Rate Adjustment","",VLOOKUP(G49,FINAL!A:D,4,FALSE))</f>
        <v>136.114</v>
      </c>
      <c r="Q49" s="23">
        <f>IF(F49="Franchisee Rate Adjustment",SUMIF('Fran Bank Payment'!A:A,G49,'Fran Bank Payment'!G:G),VLOOKUP(G49,FINAL!A:E,5,FALSE))</f>
        <v>11283.851000000001</v>
      </c>
      <c r="R49" s="1">
        <f t="shared" si="0"/>
        <v>0</v>
      </c>
      <c r="S49" s="1">
        <f t="shared" si="1"/>
        <v>0</v>
      </c>
      <c r="T49" s="1">
        <f t="shared" si="2"/>
        <v>52579.653999999995</v>
      </c>
      <c r="U49" s="4"/>
      <c r="V49" s="4"/>
    </row>
    <row r="50" spans="1:22" ht="15" customHeight="1">
      <c r="A50" s="78" t="s">
        <v>232</v>
      </c>
      <c r="B50" s="78">
        <v>52715.767999999996</v>
      </c>
      <c r="C50" s="79">
        <v>72.44</v>
      </c>
      <c r="D50" s="78">
        <v>3818531.92</v>
      </c>
      <c r="E50" s="78" t="s">
        <v>102</v>
      </c>
      <c r="F50" s="89" t="s">
        <v>104</v>
      </c>
      <c r="G50" s="78" t="s">
        <v>367</v>
      </c>
      <c r="H50" s="79">
        <v>1011.4</v>
      </c>
      <c r="I50" s="79">
        <v>809.12</v>
      </c>
      <c r="J50" s="79">
        <v>82.9</v>
      </c>
      <c r="K50" s="79">
        <v>67076.047999999995</v>
      </c>
      <c r="L50" s="79">
        <v>53524.887999999999</v>
      </c>
      <c r="M50" s="78">
        <v>72.59</v>
      </c>
      <c r="N50" s="78">
        <v>3885607.97</v>
      </c>
      <c r="O50" s="3" t="s">
        <v>38</v>
      </c>
      <c r="P50" s="23">
        <f>IF(F50="Franchisee Rate Adjustment","",VLOOKUP(G50,FINAL!A:D,4,FALSE))</f>
        <v>809.12</v>
      </c>
      <c r="Q50" s="23">
        <f>IF(F50="Franchisee Rate Adjustment",SUMIF('Fran Bank Payment'!A:A,G50,'Fran Bank Payment'!G:G),VLOOKUP(G50,FINAL!A:E,5,FALSE))</f>
        <v>67076.047999999995</v>
      </c>
      <c r="R50" s="1">
        <f t="shared" si="0"/>
        <v>0</v>
      </c>
      <c r="S50" s="1">
        <f t="shared" si="1"/>
        <v>0</v>
      </c>
      <c r="T50" s="1">
        <f t="shared" si="2"/>
        <v>52715.767999999996</v>
      </c>
      <c r="U50" s="4"/>
      <c r="V50" s="4"/>
    </row>
    <row r="51" spans="1:22" ht="15" customHeight="1">
      <c r="A51" s="78" t="s">
        <v>232</v>
      </c>
      <c r="B51" s="78">
        <v>53524.887999999999</v>
      </c>
      <c r="C51" s="79">
        <v>72.59</v>
      </c>
      <c r="D51" s="78">
        <v>3885607.97</v>
      </c>
      <c r="E51" s="78" t="s">
        <v>102</v>
      </c>
      <c r="F51" s="89" t="s">
        <v>104</v>
      </c>
      <c r="G51" s="78" t="s">
        <v>368</v>
      </c>
      <c r="H51" s="79">
        <v>164.45</v>
      </c>
      <c r="I51" s="79">
        <v>118.34399999999999</v>
      </c>
      <c r="J51" s="79">
        <v>82.9</v>
      </c>
      <c r="K51" s="79">
        <v>9810.7175999999999</v>
      </c>
      <c r="L51" s="79">
        <v>53643.232000000004</v>
      </c>
      <c r="M51" s="78">
        <v>72.62</v>
      </c>
      <c r="N51" s="78">
        <v>3895418.68</v>
      </c>
      <c r="O51" s="3" t="s">
        <v>38</v>
      </c>
      <c r="P51" s="23">
        <f>IF(F51="Franchisee Rate Adjustment","",VLOOKUP(G51,FINAL!A:D,4,FALSE))</f>
        <v>118.34399999999999</v>
      </c>
      <c r="Q51" s="23">
        <f>IF(F51="Franchisee Rate Adjustment",SUMIF('Fran Bank Payment'!A:A,G51,'Fran Bank Payment'!G:G),VLOOKUP(G51,FINAL!A:E,5,FALSE))</f>
        <v>9810.7180000000008</v>
      </c>
      <c r="R51" s="1">
        <f t="shared" si="0"/>
        <v>0</v>
      </c>
      <c r="S51" s="1">
        <f t="shared" si="1"/>
        <v>0</v>
      </c>
      <c r="T51" s="1">
        <f t="shared" si="2"/>
        <v>53524.888000000006</v>
      </c>
      <c r="U51" s="4"/>
      <c r="V51" s="4"/>
    </row>
    <row r="52" spans="1:22" ht="15" customHeight="1">
      <c r="A52" s="78" t="s">
        <v>232</v>
      </c>
      <c r="B52" s="78">
        <v>53643.232000000004</v>
      </c>
      <c r="C52" s="79">
        <v>72.62</v>
      </c>
      <c r="D52" s="78">
        <v>3895418.68</v>
      </c>
      <c r="E52" s="78" t="s">
        <v>102</v>
      </c>
      <c r="F52" s="89" t="s">
        <v>104</v>
      </c>
      <c r="G52" s="78" t="s">
        <v>369</v>
      </c>
      <c r="H52" s="79">
        <v>46.85</v>
      </c>
      <c r="I52" s="79">
        <v>37.479999999999997</v>
      </c>
      <c r="J52" s="79">
        <v>82.9</v>
      </c>
      <c r="K52" s="79">
        <v>3107.0920000000001</v>
      </c>
      <c r="L52" s="79">
        <v>53680.712</v>
      </c>
      <c r="M52" s="78">
        <v>72.62</v>
      </c>
      <c r="N52" s="78">
        <v>3898525.77</v>
      </c>
      <c r="O52" s="3" t="s">
        <v>38</v>
      </c>
      <c r="P52" s="23">
        <f>IF(F52="Franchisee Rate Adjustment","",VLOOKUP(G52,FINAL!A:D,4,FALSE))</f>
        <v>37.479999999999997</v>
      </c>
      <c r="Q52" s="23">
        <f>IF(F52="Franchisee Rate Adjustment",SUMIF('Fran Bank Payment'!A:A,G52,'Fran Bank Payment'!G:G),VLOOKUP(G52,FINAL!A:E,5,FALSE))</f>
        <v>3107.0920000000001</v>
      </c>
      <c r="R52" s="1">
        <f t="shared" si="0"/>
        <v>0</v>
      </c>
      <c r="S52" s="1">
        <f t="shared" si="1"/>
        <v>0</v>
      </c>
      <c r="T52" s="1">
        <f t="shared" si="2"/>
        <v>53643.231999999996</v>
      </c>
      <c r="U52" s="4"/>
      <c r="V52" s="4"/>
    </row>
    <row r="53" spans="1:22" ht="15" customHeight="1">
      <c r="A53" s="78" t="s">
        <v>232</v>
      </c>
      <c r="B53" s="78">
        <v>53680.712</v>
      </c>
      <c r="C53" s="79">
        <v>72.62</v>
      </c>
      <c r="D53" s="78">
        <v>3898525.77</v>
      </c>
      <c r="E53" s="78" t="s">
        <v>102</v>
      </c>
      <c r="F53" s="89" t="s">
        <v>104</v>
      </c>
      <c r="G53" s="78" t="s">
        <v>370</v>
      </c>
      <c r="H53" s="79">
        <v>7.52</v>
      </c>
      <c r="I53" s="79">
        <v>6.016</v>
      </c>
      <c r="J53" s="79">
        <v>82.9</v>
      </c>
      <c r="K53" s="79">
        <v>498.72640000000001</v>
      </c>
      <c r="L53" s="79">
        <v>53686.728000000003</v>
      </c>
      <c r="M53" s="78">
        <v>72.63</v>
      </c>
      <c r="N53" s="78">
        <v>3899024.5</v>
      </c>
      <c r="O53" s="3" t="s">
        <v>38</v>
      </c>
      <c r="P53" s="23">
        <f>IF(F53="Franchisee Rate Adjustment","",VLOOKUP(G53,FINAL!A:D,4,FALSE))</f>
        <v>6.016</v>
      </c>
      <c r="Q53" s="23">
        <f>IF(F53="Franchisee Rate Adjustment",SUMIF('Fran Bank Payment'!A:A,G53,'Fran Bank Payment'!G:G),VLOOKUP(G53,FINAL!A:E,5,FALSE))</f>
        <v>498.726</v>
      </c>
      <c r="R53" s="1">
        <f t="shared" si="0"/>
        <v>0</v>
      </c>
      <c r="S53" s="1">
        <f t="shared" si="1"/>
        <v>0</v>
      </c>
      <c r="T53" s="1">
        <f t="shared" si="2"/>
        <v>53680.712</v>
      </c>
      <c r="U53" s="4"/>
      <c r="V53" s="4"/>
    </row>
    <row r="54" spans="1:22" ht="15" customHeight="1">
      <c r="A54" s="78" t="s">
        <v>232</v>
      </c>
      <c r="B54" s="78">
        <v>53686.728000000003</v>
      </c>
      <c r="C54" s="79">
        <v>72.63</v>
      </c>
      <c r="D54" s="78">
        <v>3899024.5</v>
      </c>
      <c r="E54" s="78" t="s">
        <v>102</v>
      </c>
      <c r="F54" s="89" t="s">
        <v>104</v>
      </c>
      <c r="G54" s="78" t="s">
        <v>371</v>
      </c>
      <c r="H54" s="79">
        <v>468.14</v>
      </c>
      <c r="I54" s="79">
        <v>429.13299999999998</v>
      </c>
      <c r="J54" s="79">
        <v>82.9</v>
      </c>
      <c r="K54" s="79">
        <v>35575.125699999997</v>
      </c>
      <c r="L54" s="79">
        <v>54115.860999999997</v>
      </c>
      <c r="M54" s="78">
        <v>72.709999999999994</v>
      </c>
      <c r="N54" s="78">
        <v>3934599.62</v>
      </c>
      <c r="O54" s="3" t="s">
        <v>38</v>
      </c>
      <c r="P54" s="23">
        <f>IF(F54="Franchisee Rate Adjustment","",VLOOKUP(G54,FINAL!A:D,4,FALSE))</f>
        <v>429.13299999999998</v>
      </c>
      <c r="Q54" s="23">
        <f>IF(F54="Franchisee Rate Adjustment",SUMIF('Fran Bank Payment'!A:A,G54,'Fran Bank Payment'!G:G),VLOOKUP(G54,FINAL!A:E,5,FALSE))</f>
        <v>35575.125999999997</v>
      </c>
      <c r="R54" s="1">
        <f t="shared" si="0"/>
        <v>0</v>
      </c>
      <c r="S54" s="1">
        <f t="shared" si="1"/>
        <v>0</v>
      </c>
      <c r="T54" s="1">
        <f t="shared" si="2"/>
        <v>53686.727999999996</v>
      </c>
      <c r="U54" s="4"/>
      <c r="V54" s="4"/>
    </row>
    <row r="55" spans="1:22" ht="15" customHeight="1">
      <c r="A55" s="78" t="s">
        <v>232</v>
      </c>
      <c r="B55" s="78">
        <v>54115.860999999997</v>
      </c>
      <c r="C55" s="79">
        <v>72.709999999999994</v>
      </c>
      <c r="D55" s="78">
        <v>3934599.62</v>
      </c>
      <c r="E55" s="78" t="s">
        <v>100</v>
      </c>
      <c r="F55" s="78" t="s">
        <v>101</v>
      </c>
      <c r="G55" s="78" t="s">
        <v>372</v>
      </c>
      <c r="H55" s="79">
        <v>-6.77</v>
      </c>
      <c r="I55" s="79">
        <v>-6.77</v>
      </c>
      <c r="J55" s="79">
        <v>82.33</v>
      </c>
      <c r="K55" s="79">
        <v>557.3741</v>
      </c>
      <c r="L55" s="79">
        <v>54109.091</v>
      </c>
      <c r="M55" s="78">
        <v>72.709999999999994</v>
      </c>
      <c r="N55" s="78">
        <v>3934042.25</v>
      </c>
      <c r="O55" s="3" t="s">
        <v>38</v>
      </c>
      <c r="P55" s="23">
        <f>IF(F55="Franchisee Rate Adjustment","",VLOOKUP(G55,FINAL!A:D,4,FALSE))</f>
        <v>6.77</v>
      </c>
      <c r="Q55" s="23">
        <f>IF(F55="Franchisee Rate Adjustment",SUMIF('Fran Bank Payment'!A:A,G55,'Fran Bank Payment'!G:G),VLOOKUP(G55,FINAL!A:E,5,FALSE))</f>
        <v>557.37400000000002</v>
      </c>
      <c r="R55" s="1">
        <f t="shared" si="0"/>
        <v>0</v>
      </c>
      <c r="S55" s="1">
        <f t="shared" si="1"/>
        <v>0</v>
      </c>
      <c r="T55" s="1">
        <f t="shared" si="2"/>
        <v>54115.860999999997</v>
      </c>
      <c r="U55" s="4"/>
      <c r="V55" s="4"/>
    </row>
    <row r="56" spans="1:22" ht="15" customHeight="1">
      <c r="A56" s="78" t="s">
        <v>232</v>
      </c>
      <c r="B56" s="78">
        <v>54109.091</v>
      </c>
      <c r="C56" s="79">
        <v>72.709999999999994</v>
      </c>
      <c r="D56" s="78">
        <v>3934042.25</v>
      </c>
      <c r="E56" s="78" t="s">
        <v>100</v>
      </c>
      <c r="F56" s="78" t="s">
        <v>101</v>
      </c>
      <c r="G56" s="78" t="s">
        <v>373</v>
      </c>
      <c r="H56" s="79">
        <v>-1906.78</v>
      </c>
      <c r="I56" s="79">
        <v>-1612.6510000000001</v>
      </c>
      <c r="J56" s="79">
        <v>82.33</v>
      </c>
      <c r="K56" s="79">
        <v>132769.55682999999</v>
      </c>
      <c r="L56" s="79">
        <v>52496.44</v>
      </c>
      <c r="M56" s="78">
        <v>72.41</v>
      </c>
      <c r="N56" s="78">
        <v>3801272.7</v>
      </c>
      <c r="O56" s="3" t="s">
        <v>38</v>
      </c>
      <c r="P56" s="23">
        <f>IF(F56="Franchisee Rate Adjustment","",VLOOKUP(G56,FINAL!A:D,4,FALSE))</f>
        <v>1612.6510000000001</v>
      </c>
      <c r="Q56" s="23">
        <f>IF(F56="Franchisee Rate Adjustment",SUMIF('Fran Bank Payment'!A:A,G56,'Fran Bank Payment'!G:G),VLOOKUP(G56,FINAL!A:E,5,FALSE))</f>
        <v>132769.557</v>
      </c>
      <c r="R56" s="1">
        <f t="shared" si="0"/>
        <v>0</v>
      </c>
      <c r="S56" s="1">
        <f t="shared" si="1"/>
        <v>0</v>
      </c>
      <c r="T56" s="1">
        <f t="shared" si="2"/>
        <v>54109.091</v>
      </c>
      <c r="U56" s="4"/>
      <c r="V56" s="4"/>
    </row>
    <row r="57" spans="1:22" ht="15" customHeight="1">
      <c r="A57" s="78" t="s">
        <v>232</v>
      </c>
      <c r="B57" s="78">
        <v>52496.44</v>
      </c>
      <c r="C57" s="79">
        <v>72.41</v>
      </c>
      <c r="D57" s="78">
        <v>3801272.7</v>
      </c>
      <c r="E57" s="78" t="s">
        <v>100</v>
      </c>
      <c r="F57" s="78" t="s">
        <v>101</v>
      </c>
      <c r="G57" s="78" t="s">
        <v>374</v>
      </c>
      <c r="H57" s="79">
        <v>-12.27</v>
      </c>
      <c r="I57" s="79">
        <v>-11.297000000000001</v>
      </c>
      <c r="J57" s="79">
        <v>82.33</v>
      </c>
      <c r="K57" s="79">
        <v>930.08200999999997</v>
      </c>
      <c r="L57" s="79">
        <v>52485.142999999996</v>
      </c>
      <c r="M57" s="78">
        <v>72.41</v>
      </c>
      <c r="N57" s="78">
        <v>3800342.62</v>
      </c>
      <c r="O57" s="3" t="s">
        <v>38</v>
      </c>
      <c r="P57" s="23">
        <f>IF(F57="Franchisee Rate Adjustment","",VLOOKUP(G57,FINAL!A:D,4,FALSE))</f>
        <v>11.297000000000001</v>
      </c>
      <c r="Q57" s="23">
        <f>IF(F57="Franchisee Rate Adjustment",SUMIF('Fran Bank Payment'!A:A,G57,'Fran Bank Payment'!G:G),VLOOKUP(G57,FINAL!A:E,5,FALSE))</f>
        <v>930.08199999999999</v>
      </c>
      <c r="R57" s="1">
        <f t="shared" si="0"/>
        <v>0</v>
      </c>
      <c r="S57" s="1">
        <f t="shared" si="1"/>
        <v>0</v>
      </c>
      <c r="T57" s="1">
        <f t="shared" si="2"/>
        <v>52496.439999999995</v>
      </c>
      <c r="U57" s="4"/>
      <c r="V57" s="4"/>
    </row>
    <row r="58" spans="1:22" ht="15" customHeight="1">
      <c r="A58" s="78" t="s">
        <v>232</v>
      </c>
      <c r="B58" s="78">
        <v>52485.142999999996</v>
      </c>
      <c r="C58" s="79">
        <v>72.41</v>
      </c>
      <c r="D58" s="78">
        <v>3800342.62</v>
      </c>
      <c r="E58" s="78" t="s">
        <v>100</v>
      </c>
      <c r="F58" s="78" t="s">
        <v>101</v>
      </c>
      <c r="G58" s="78" t="s">
        <v>375</v>
      </c>
      <c r="H58" s="79">
        <v>-88.21</v>
      </c>
      <c r="I58" s="79">
        <v>-81.484999999999999</v>
      </c>
      <c r="J58" s="79">
        <v>82.33</v>
      </c>
      <c r="K58" s="79">
        <v>6708.6600500000004</v>
      </c>
      <c r="L58" s="79">
        <v>52403.658000000003</v>
      </c>
      <c r="M58" s="78">
        <v>72.39</v>
      </c>
      <c r="N58" s="78">
        <v>3793633.96</v>
      </c>
      <c r="O58" s="3" t="s">
        <v>38</v>
      </c>
      <c r="P58" s="23">
        <f>IF(F58="Franchisee Rate Adjustment","",VLOOKUP(G58,FINAL!A:D,4,FALSE))</f>
        <v>81.484999999999999</v>
      </c>
      <c r="Q58" s="23">
        <f>IF(F58="Franchisee Rate Adjustment",SUMIF('Fran Bank Payment'!A:A,G58,'Fran Bank Payment'!G:G),VLOOKUP(G58,FINAL!A:E,5,FALSE))</f>
        <v>6708.66</v>
      </c>
      <c r="R58" s="1">
        <f t="shared" si="0"/>
        <v>0</v>
      </c>
      <c r="S58" s="1">
        <f t="shared" si="1"/>
        <v>0</v>
      </c>
      <c r="T58" s="1">
        <f t="shared" si="2"/>
        <v>52485.143000000004</v>
      </c>
      <c r="U58" s="4"/>
      <c r="V58" s="4"/>
    </row>
    <row r="59" spans="1:22" ht="15" customHeight="1">
      <c r="A59" s="78" t="s">
        <v>232</v>
      </c>
      <c r="B59" s="78">
        <v>52403.658000000003</v>
      </c>
      <c r="C59" s="79">
        <v>72.39</v>
      </c>
      <c r="D59" s="78">
        <v>3793633.96</v>
      </c>
      <c r="E59" s="78" t="s">
        <v>100</v>
      </c>
      <c r="F59" s="78" t="s">
        <v>101</v>
      </c>
      <c r="G59" s="78" t="s">
        <v>376</v>
      </c>
      <c r="H59" s="79">
        <v>-5656</v>
      </c>
      <c r="I59" s="79">
        <v>-5209.6490000000003</v>
      </c>
      <c r="J59" s="79">
        <v>82.33</v>
      </c>
      <c r="K59" s="79">
        <v>428910.40217000002</v>
      </c>
      <c r="L59" s="79">
        <v>47194.008999999998</v>
      </c>
      <c r="M59" s="78">
        <v>71.3</v>
      </c>
      <c r="N59" s="78">
        <v>3364723.56</v>
      </c>
      <c r="O59" s="3" t="s">
        <v>38</v>
      </c>
      <c r="P59" s="23">
        <f>IF(F59="Franchisee Rate Adjustment","",VLOOKUP(G59,FINAL!A:D,4,FALSE))</f>
        <v>5209.6509999999998</v>
      </c>
      <c r="Q59" s="23">
        <f>IF(F59="Franchisee Rate Adjustment",SUMIF('Fran Bank Payment'!A:A,G59,'Fran Bank Payment'!G:G),VLOOKUP(G59,FINAL!A:E,5,FALSE))</f>
        <v>428910.56699999998</v>
      </c>
      <c r="R59" s="1">
        <f t="shared" si="0"/>
        <v>-0.16500000000000001</v>
      </c>
      <c r="S59" s="1">
        <f t="shared" si="1"/>
        <v>-1.9999999994979589E-3</v>
      </c>
      <c r="T59" s="1">
        <f t="shared" si="2"/>
        <v>52403.657999999996</v>
      </c>
      <c r="U59" s="4"/>
      <c r="V59" s="4"/>
    </row>
    <row r="60" spans="1:22" ht="15" customHeight="1">
      <c r="A60" s="78" t="s">
        <v>247</v>
      </c>
      <c r="B60" s="78">
        <v>47194.008999999998</v>
      </c>
      <c r="C60" s="79">
        <v>71.3</v>
      </c>
      <c r="D60" s="78">
        <v>3364723.56</v>
      </c>
      <c r="E60" s="78" t="s">
        <v>100</v>
      </c>
      <c r="F60" s="78" t="s">
        <v>101</v>
      </c>
      <c r="G60" s="78" t="s">
        <v>377</v>
      </c>
      <c r="H60" s="79">
        <v>-111.73</v>
      </c>
      <c r="I60" s="79">
        <v>-103.297</v>
      </c>
      <c r="J60" s="79">
        <v>82.33</v>
      </c>
      <c r="K60" s="79">
        <v>8504.4420100000007</v>
      </c>
      <c r="L60" s="79">
        <v>47090.712</v>
      </c>
      <c r="M60" s="78">
        <v>71.27</v>
      </c>
      <c r="N60" s="78">
        <v>3356219.12</v>
      </c>
      <c r="O60" s="3" t="s">
        <v>38</v>
      </c>
      <c r="P60" s="23">
        <f>IF(F60="Franchisee Rate Adjustment","",VLOOKUP(G60,FINAL!A:D,4,FALSE))</f>
        <v>103.3</v>
      </c>
      <c r="Q60" s="23">
        <f>IF(F60="Franchisee Rate Adjustment",SUMIF('Fran Bank Payment'!A:A,G60,'Fran Bank Payment'!G:G),VLOOKUP(G60,FINAL!A:E,5,FALSE))</f>
        <v>8504.6890000000003</v>
      </c>
      <c r="R60" s="1">
        <f t="shared" si="0"/>
        <v>-0.247</v>
      </c>
      <c r="S60" s="1">
        <f t="shared" si="1"/>
        <v>-3.0000000000001137E-3</v>
      </c>
      <c r="T60" s="1">
        <f t="shared" si="2"/>
        <v>47194.008999999998</v>
      </c>
      <c r="U60" s="4"/>
      <c r="V60" s="4"/>
    </row>
    <row r="61" spans="1:22" ht="15" customHeight="1">
      <c r="A61" s="78" t="s">
        <v>247</v>
      </c>
      <c r="B61" s="78">
        <v>47090.712</v>
      </c>
      <c r="C61" s="79">
        <v>71.27</v>
      </c>
      <c r="D61" s="78">
        <v>3356219.12</v>
      </c>
      <c r="E61" s="78" t="s">
        <v>100</v>
      </c>
      <c r="F61" s="78" t="s">
        <v>101</v>
      </c>
      <c r="G61" s="78" t="s">
        <v>378</v>
      </c>
      <c r="H61" s="79">
        <v>-106.78</v>
      </c>
      <c r="I61" s="79">
        <v>-99.046000000000006</v>
      </c>
      <c r="J61" s="79">
        <v>82.33</v>
      </c>
      <c r="K61" s="79">
        <v>8154.4571800000003</v>
      </c>
      <c r="L61" s="79">
        <v>46991.665999999997</v>
      </c>
      <c r="M61" s="78">
        <v>71.25</v>
      </c>
      <c r="N61" s="78">
        <v>3348064.66</v>
      </c>
      <c r="O61" s="3" t="s">
        <v>38</v>
      </c>
      <c r="P61" s="23">
        <f>IF(F61="Franchisee Rate Adjustment","",VLOOKUP(G61,FINAL!A:D,4,FALSE))</f>
        <v>99.046000000000006</v>
      </c>
      <c r="Q61" s="23">
        <f>IF(F61="Franchisee Rate Adjustment",SUMIF('Fran Bank Payment'!A:A,G61,'Fran Bank Payment'!G:G),VLOOKUP(G61,FINAL!A:E,5,FALSE))</f>
        <v>8154.4570000000003</v>
      </c>
      <c r="R61" s="1">
        <f t="shared" si="0"/>
        <v>0</v>
      </c>
      <c r="S61" s="1">
        <f t="shared" si="1"/>
        <v>0</v>
      </c>
      <c r="T61" s="1">
        <f t="shared" si="2"/>
        <v>47090.712</v>
      </c>
      <c r="U61" s="4"/>
      <c r="V61" s="4"/>
    </row>
    <row r="62" spans="1:22" ht="15" customHeight="1">
      <c r="A62" s="78" t="s">
        <v>247</v>
      </c>
      <c r="B62" s="78">
        <v>46991.665999999997</v>
      </c>
      <c r="C62" s="79">
        <v>71.25</v>
      </c>
      <c r="D62" s="78">
        <v>3348064.66</v>
      </c>
      <c r="E62" s="78" t="s">
        <v>100</v>
      </c>
      <c r="F62" s="78" t="s">
        <v>101</v>
      </c>
      <c r="G62" s="78" t="s">
        <v>379</v>
      </c>
      <c r="H62" s="79">
        <v>-6160.04</v>
      </c>
      <c r="I62" s="79">
        <v>-5699.5389999999998</v>
      </c>
      <c r="J62" s="79">
        <v>82.33</v>
      </c>
      <c r="K62" s="79">
        <v>469243.04586999997</v>
      </c>
      <c r="L62" s="79">
        <v>41292.127</v>
      </c>
      <c r="M62" s="78">
        <v>69.72</v>
      </c>
      <c r="N62" s="78">
        <v>2878821.61</v>
      </c>
      <c r="O62" s="3" t="s">
        <v>38</v>
      </c>
      <c r="P62" s="23">
        <f>IF(F62="Franchisee Rate Adjustment","",VLOOKUP(G62,FINAL!A:D,4,FALSE))</f>
        <v>5699.54</v>
      </c>
      <c r="Q62" s="23">
        <f>IF(F62="Franchisee Rate Adjustment",SUMIF('Fran Bank Payment'!A:A,G62,'Fran Bank Payment'!G:G),VLOOKUP(G62,FINAL!A:E,5,FALSE))</f>
        <v>469243.12800000003</v>
      </c>
      <c r="R62" s="1">
        <f t="shared" si="0"/>
        <v>-8.2000000000000003E-2</v>
      </c>
      <c r="S62" s="1">
        <f t="shared" si="1"/>
        <v>-1.0000000002037268E-3</v>
      </c>
      <c r="T62" s="1">
        <f t="shared" si="2"/>
        <v>46991.665999999997</v>
      </c>
      <c r="U62" s="4"/>
      <c r="V62" s="4"/>
    </row>
    <row r="63" spans="1:22" ht="15" customHeight="1">
      <c r="A63" s="78" t="s">
        <v>247</v>
      </c>
      <c r="B63" s="78">
        <v>41292.127</v>
      </c>
      <c r="C63" s="79">
        <v>69.72</v>
      </c>
      <c r="D63" s="78">
        <v>2878821.61</v>
      </c>
      <c r="E63" s="78" t="s">
        <v>100</v>
      </c>
      <c r="F63" s="78" t="s">
        <v>101</v>
      </c>
      <c r="G63" s="78" t="s">
        <v>380</v>
      </c>
      <c r="H63" s="79">
        <v>-6192.82</v>
      </c>
      <c r="I63" s="79">
        <v>-5693.6949999999997</v>
      </c>
      <c r="J63" s="79">
        <v>82.33</v>
      </c>
      <c r="K63" s="79">
        <v>468761.90934999997</v>
      </c>
      <c r="L63" s="79">
        <v>35598.432000000001</v>
      </c>
      <c r="M63" s="78">
        <v>67.7</v>
      </c>
      <c r="N63" s="78">
        <v>2410059.7000000002</v>
      </c>
      <c r="O63" s="3" t="s">
        <v>38</v>
      </c>
      <c r="P63" s="23">
        <f>IF(F63="Franchisee Rate Adjustment","",VLOOKUP(G63,FINAL!A:D,4,FALSE))</f>
        <v>5693.6959999999999</v>
      </c>
      <c r="Q63" s="23">
        <f>IF(F63="Franchisee Rate Adjustment",SUMIF('Fran Bank Payment'!A:A,G63,'Fran Bank Payment'!G:G),VLOOKUP(G63,FINAL!A:E,5,FALSE))</f>
        <v>468761.99200000003</v>
      </c>
      <c r="R63" s="1">
        <f t="shared" si="0"/>
        <v>-8.3000000000000004E-2</v>
      </c>
      <c r="S63" s="1">
        <f t="shared" si="1"/>
        <v>-1.0000000002037268E-3</v>
      </c>
      <c r="T63" s="1">
        <f t="shared" si="2"/>
        <v>41292.127</v>
      </c>
      <c r="U63" s="4"/>
      <c r="V63" s="4"/>
    </row>
    <row r="64" spans="1:22" ht="15" customHeight="1">
      <c r="A64" s="78" t="s">
        <v>247</v>
      </c>
      <c r="B64" s="78">
        <v>35598.432000000001</v>
      </c>
      <c r="C64" s="79">
        <v>67.7</v>
      </c>
      <c r="D64" s="78">
        <v>2410059.7000000002</v>
      </c>
      <c r="E64" s="78" t="s">
        <v>100</v>
      </c>
      <c r="F64" s="78" t="s">
        <v>101</v>
      </c>
      <c r="G64" s="78" t="s">
        <v>381</v>
      </c>
      <c r="H64" s="79">
        <v>-64.12</v>
      </c>
      <c r="I64" s="79">
        <v>-59.311999999999998</v>
      </c>
      <c r="J64" s="79">
        <v>82.33</v>
      </c>
      <c r="K64" s="79">
        <v>4883.1569600000003</v>
      </c>
      <c r="L64" s="79">
        <v>35539.120000000003</v>
      </c>
      <c r="M64" s="78">
        <v>67.680000000000007</v>
      </c>
      <c r="N64" s="78">
        <v>2405176.54</v>
      </c>
      <c r="O64" s="3" t="s">
        <v>38</v>
      </c>
      <c r="P64" s="23">
        <f>IF(F64="Franchisee Rate Adjustment","",VLOOKUP(G64,FINAL!A:D,4,FALSE))</f>
        <v>59.311999999999998</v>
      </c>
      <c r="Q64" s="23">
        <f>IF(F64="Franchisee Rate Adjustment",SUMIF('Fran Bank Payment'!A:A,G64,'Fran Bank Payment'!G:G),VLOOKUP(G64,FINAL!A:E,5,FALSE))</f>
        <v>4883.1570000000002</v>
      </c>
      <c r="R64" s="1">
        <f t="shared" si="0"/>
        <v>0</v>
      </c>
      <c r="S64" s="1">
        <f t="shared" si="1"/>
        <v>0</v>
      </c>
      <c r="T64" s="1">
        <f t="shared" si="2"/>
        <v>35598.432000000001</v>
      </c>
      <c r="U64" s="4"/>
      <c r="V64" s="4"/>
    </row>
    <row r="65" spans="1:22" ht="15" customHeight="1">
      <c r="A65" s="78" t="s">
        <v>247</v>
      </c>
      <c r="B65" s="78">
        <v>35539.120000000003</v>
      </c>
      <c r="C65" s="79">
        <v>67.680000000000007</v>
      </c>
      <c r="D65" s="78">
        <v>2405176.54</v>
      </c>
      <c r="E65" s="78" t="s">
        <v>100</v>
      </c>
      <c r="F65" s="78" t="s">
        <v>101</v>
      </c>
      <c r="G65" s="78" t="s">
        <v>382</v>
      </c>
      <c r="H65" s="79">
        <v>-2326.91</v>
      </c>
      <c r="I65" s="79">
        <v>-2031.5350000000001</v>
      </c>
      <c r="J65" s="79">
        <v>82.33</v>
      </c>
      <c r="K65" s="79">
        <v>167256.27655000001</v>
      </c>
      <c r="L65" s="79">
        <v>33507.584999999999</v>
      </c>
      <c r="M65" s="78">
        <v>66.790000000000006</v>
      </c>
      <c r="N65" s="78">
        <v>2237920.2599999998</v>
      </c>
      <c r="O65" s="3" t="s">
        <v>38</v>
      </c>
      <c r="P65" s="23">
        <f>IF(F65="Franchisee Rate Adjustment","",VLOOKUP(G65,FINAL!A:D,4,FALSE))</f>
        <v>2031.5350000000001</v>
      </c>
      <c r="Q65" s="23">
        <f>IF(F65="Franchisee Rate Adjustment",SUMIF('Fran Bank Payment'!A:A,G65,'Fran Bank Payment'!G:G),VLOOKUP(G65,FINAL!A:E,5,FALSE))</f>
        <v>167256.277</v>
      </c>
      <c r="R65" s="1">
        <f t="shared" si="0"/>
        <v>0</v>
      </c>
      <c r="S65" s="1">
        <f t="shared" si="1"/>
        <v>0</v>
      </c>
      <c r="T65" s="1">
        <f t="shared" si="2"/>
        <v>35539.120000000003</v>
      </c>
      <c r="U65" s="4"/>
      <c r="V65" s="4"/>
    </row>
    <row r="66" spans="1:22" ht="15" customHeight="1">
      <c r="A66" s="78" t="s">
        <v>247</v>
      </c>
      <c r="B66" s="78">
        <v>33507.584999999999</v>
      </c>
      <c r="C66" s="79">
        <v>66.790000000000006</v>
      </c>
      <c r="D66" s="78">
        <v>2237920.2599999998</v>
      </c>
      <c r="E66" s="78" t="s">
        <v>100</v>
      </c>
      <c r="F66" s="78" t="s">
        <v>101</v>
      </c>
      <c r="G66" s="78" t="s">
        <v>383</v>
      </c>
      <c r="H66" s="79">
        <v>-3853.22</v>
      </c>
      <c r="I66" s="79">
        <v>-3533.0940000000001</v>
      </c>
      <c r="J66" s="79">
        <v>82.33</v>
      </c>
      <c r="K66" s="79">
        <v>290879.62901999999</v>
      </c>
      <c r="L66" s="79">
        <v>29974.491000000002</v>
      </c>
      <c r="M66" s="78">
        <v>64.959999999999994</v>
      </c>
      <c r="N66" s="78">
        <v>1947040.64</v>
      </c>
      <c r="O66" s="3" t="s">
        <v>38</v>
      </c>
      <c r="P66" s="23">
        <f>IF(F66="Franchisee Rate Adjustment","",VLOOKUP(G66,FINAL!A:D,4,FALSE))</f>
        <v>3533.0940000000001</v>
      </c>
      <c r="Q66" s="23">
        <f>IF(F66="Franchisee Rate Adjustment",SUMIF('Fran Bank Payment'!A:A,G66,'Fran Bank Payment'!G:G),VLOOKUP(G66,FINAL!A:E,5,FALSE))</f>
        <v>290879.62900000002</v>
      </c>
      <c r="R66" s="1">
        <f t="shared" si="0"/>
        <v>0</v>
      </c>
      <c r="S66" s="1">
        <f t="shared" si="1"/>
        <v>0</v>
      </c>
      <c r="T66" s="1">
        <f t="shared" si="2"/>
        <v>33507.584999999999</v>
      </c>
      <c r="U66" s="4"/>
      <c r="V66" s="4"/>
    </row>
    <row r="67" spans="1:22" ht="15" customHeight="1">
      <c r="A67" s="78" t="s">
        <v>247</v>
      </c>
      <c r="B67" s="78">
        <v>29974.491000000002</v>
      </c>
      <c r="C67" s="79">
        <v>64.959999999999994</v>
      </c>
      <c r="D67" s="78">
        <v>1947040.64</v>
      </c>
      <c r="E67" s="78" t="s">
        <v>100</v>
      </c>
      <c r="F67" s="78" t="s">
        <v>101</v>
      </c>
      <c r="G67" s="78" t="s">
        <v>384</v>
      </c>
      <c r="H67" s="79">
        <v>-69.239999999999995</v>
      </c>
      <c r="I67" s="79">
        <v>-63.884999999999998</v>
      </c>
      <c r="J67" s="79">
        <v>82.33</v>
      </c>
      <c r="K67" s="79">
        <v>5259.6520499999997</v>
      </c>
      <c r="L67" s="79">
        <v>29910.606</v>
      </c>
      <c r="M67" s="78">
        <v>64.92</v>
      </c>
      <c r="N67" s="78">
        <v>1941780.99</v>
      </c>
      <c r="O67" s="3" t="s">
        <v>38</v>
      </c>
      <c r="P67" s="23">
        <f>IF(F67="Franchisee Rate Adjustment","",VLOOKUP(G67,FINAL!A:D,4,FALSE))</f>
        <v>63.886000000000003</v>
      </c>
      <c r="Q67" s="23">
        <f>IF(F67="Franchisee Rate Adjustment",SUMIF('Fran Bank Payment'!A:A,G67,'Fran Bank Payment'!G:G),VLOOKUP(G67,FINAL!A:E,5,FALSE))</f>
        <v>5259.7340000000004</v>
      </c>
      <c r="R67" s="1">
        <f t="shared" si="0"/>
        <v>-8.2000000000000003E-2</v>
      </c>
      <c r="S67" s="1">
        <f t="shared" si="1"/>
        <v>-1.0000000000047748E-3</v>
      </c>
      <c r="T67" s="1">
        <f t="shared" si="2"/>
        <v>29974.490999999998</v>
      </c>
      <c r="U67" s="4"/>
      <c r="V67" s="4"/>
    </row>
    <row r="68" spans="1:22" ht="15" customHeight="1">
      <c r="A68" s="78" t="s">
        <v>247</v>
      </c>
      <c r="B68" s="78">
        <v>29910.606</v>
      </c>
      <c r="C68" s="79">
        <v>64.92</v>
      </c>
      <c r="D68" s="78">
        <v>1941780.99</v>
      </c>
      <c r="E68" s="78" t="s">
        <v>100</v>
      </c>
      <c r="F68" s="78" t="s">
        <v>101</v>
      </c>
      <c r="G68" s="78" t="s">
        <v>385</v>
      </c>
      <c r="H68" s="79">
        <v>-7687.56</v>
      </c>
      <c r="I68" s="79">
        <v>-7499.6629999999996</v>
      </c>
      <c r="J68" s="79">
        <v>82.33</v>
      </c>
      <c r="K68" s="79">
        <v>617447.25479000004</v>
      </c>
      <c r="L68" s="79">
        <v>22410.942999999999</v>
      </c>
      <c r="M68" s="78">
        <v>59.09</v>
      </c>
      <c r="N68" s="78">
        <v>1324333.73</v>
      </c>
      <c r="O68" s="3" t="s">
        <v>38</v>
      </c>
      <c r="P68" s="23">
        <f>IF(F68="Franchisee Rate Adjustment","",VLOOKUP(G68,FINAL!A:D,4,FALSE))</f>
        <v>7499.6629999999996</v>
      </c>
      <c r="Q68" s="23">
        <f>IF(F68="Franchisee Rate Adjustment",SUMIF('Fran Bank Payment'!A:A,G68,'Fran Bank Payment'!G:G),VLOOKUP(G68,FINAL!A:E,5,FALSE))</f>
        <v>617447.255</v>
      </c>
      <c r="R68" s="1">
        <f t="shared" si="0"/>
        <v>0</v>
      </c>
      <c r="S68" s="1">
        <f t="shared" si="1"/>
        <v>0</v>
      </c>
      <c r="T68" s="1">
        <f t="shared" si="2"/>
        <v>29910.606</v>
      </c>
      <c r="U68" s="4"/>
      <c r="V68" s="4"/>
    </row>
    <row r="69" spans="1:22" ht="15" customHeight="1">
      <c r="A69" s="78" t="s">
        <v>247</v>
      </c>
      <c r="B69" s="78">
        <v>22410.942999999999</v>
      </c>
      <c r="C69" s="79">
        <v>59.09</v>
      </c>
      <c r="D69" s="78">
        <v>1324333.73</v>
      </c>
      <c r="E69" s="78" t="s">
        <v>100</v>
      </c>
      <c r="F69" s="78" t="s">
        <v>101</v>
      </c>
      <c r="G69" s="78" t="s">
        <v>386</v>
      </c>
      <c r="H69" s="79">
        <v>-166.41</v>
      </c>
      <c r="I69" s="79">
        <v>-153.72399999999999</v>
      </c>
      <c r="J69" s="79">
        <v>82.33</v>
      </c>
      <c r="K69" s="79">
        <v>12656.09692</v>
      </c>
      <c r="L69" s="79">
        <v>22257.219000000001</v>
      </c>
      <c r="M69" s="78">
        <v>58.93</v>
      </c>
      <c r="N69" s="78">
        <v>1311677.6399999999</v>
      </c>
      <c r="O69" s="3" t="s">
        <v>38</v>
      </c>
      <c r="P69" s="23">
        <f>IF(F69="Franchisee Rate Adjustment","",VLOOKUP(G69,FINAL!A:D,4,FALSE))</f>
        <v>153.72399999999999</v>
      </c>
      <c r="Q69" s="23">
        <f>IF(F69="Franchisee Rate Adjustment",SUMIF('Fran Bank Payment'!A:A,G69,'Fran Bank Payment'!G:G),VLOOKUP(G69,FINAL!A:E,5,FALSE))</f>
        <v>12656.097</v>
      </c>
      <c r="R69" s="1">
        <f t="shared" si="0"/>
        <v>0</v>
      </c>
      <c r="S69" s="1">
        <f t="shared" si="1"/>
        <v>0</v>
      </c>
      <c r="T69" s="1">
        <f t="shared" si="2"/>
        <v>22410.942999999999</v>
      </c>
      <c r="U69" s="4"/>
      <c r="V69" s="4"/>
    </row>
    <row r="70" spans="1:22" ht="15" customHeight="1">
      <c r="A70" s="78" t="s">
        <v>247</v>
      </c>
      <c r="B70" s="78">
        <v>22257.219000000001</v>
      </c>
      <c r="C70" s="79">
        <v>58.93</v>
      </c>
      <c r="D70" s="78">
        <v>1311677.6399999999</v>
      </c>
      <c r="E70" s="78" t="s">
        <v>100</v>
      </c>
      <c r="F70" s="78" t="s">
        <v>101</v>
      </c>
      <c r="G70" s="78" t="s">
        <v>387</v>
      </c>
      <c r="H70" s="79">
        <v>-7270.08</v>
      </c>
      <c r="I70" s="79">
        <v>-7098.63</v>
      </c>
      <c r="J70" s="79">
        <v>82.33</v>
      </c>
      <c r="K70" s="79">
        <v>584430.20790000004</v>
      </c>
      <c r="L70" s="79">
        <v>15158.589</v>
      </c>
      <c r="M70" s="78">
        <v>47.98</v>
      </c>
      <c r="N70" s="78">
        <v>727247.43</v>
      </c>
      <c r="O70" s="3" t="s">
        <v>38</v>
      </c>
      <c r="P70" s="23">
        <f>IF(F70="Franchisee Rate Adjustment","",VLOOKUP(G70,FINAL!A:D,4,FALSE))</f>
        <v>7098.6319999999996</v>
      </c>
      <c r="Q70" s="23">
        <f>IF(F70="Franchisee Rate Adjustment",SUMIF('Fran Bank Payment'!A:A,G70,'Fran Bank Payment'!G:G),VLOOKUP(G70,FINAL!A:E,5,FALSE))</f>
        <v>584430.37300000002</v>
      </c>
      <c r="R70" s="1">
        <f t="shared" si="0"/>
        <v>-0.16500000000000001</v>
      </c>
      <c r="S70" s="1">
        <f t="shared" si="1"/>
        <v>-1.9999999994979589E-3</v>
      </c>
      <c r="T70" s="1">
        <f t="shared" si="2"/>
        <v>22257.219000000001</v>
      </c>
      <c r="U70" s="4"/>
      <c r="V70" s="4"/>
    </row>
    <row r="71" spans="1:22" ht="15" customHeight="1">
      <c r="A71" s="78" t="s">
        <v>247</v>
      </c>
      <c r="B71" s="78">
        <v>15158.589</v>
      </c>
      <c r="C71" s="79">
        <v>47.98</v>
      </c>
      <c r="D71" s="78">
        <v>727247.43</v>
      </c>
      <c r="E71" s="78" t="s">
        <v>100</v>
      </c>
      <c r="F71" s="78" t="s">
        <v>101</v>
      </c>
      <c r="G71" s="78" t="s">
        <v>388</v>
      </c>
      <c r="H71" s="79">
        <v>-3035.97</v>
      </c>
      <c r="I71" s="79">
        <v>-2641.4250000000002</v>
      </c>
      <c r="J71" s="79">
        <v>82.33</v>
      </c>
      <c r="K71" s="79">
        <v>217468.52025</v>
      </c>
      <c r="L71" s="79">
        <v>12517.164000000001</v>
      </c>
      <c r="M71" s="78">
        <v>40.729999999999997</v>
      </c>
      <c r="N71" s="78">
        <v>509778.91</v>
      </c>
      <c r="O71" s="3" t="s">
        <v>38</v>
      </c>
      <c r="P71" s="23">
        <f>IF(F71="Franchisee Rate Adjustment","",VLOOKUP(G71,FINAL!A:D,4,FALSE))</f>
        <v>2641.4250000000002</v>
      </c>
      <c r="Q71" s="23">
        <f>IF(F71="Franchisee Rate Adjustment",SUMIF('Fran Bank Payment'!A:A,G71,'Fran Bank Payment'!G:G),VLOOKUP(G71,FINAL!A:E,5,FALSE))</f>
        <v>217468.52</v>
      </c>
      <c r="R71" s="1">
        <f t="shared" si="0"/>
        <v>0</v>
      </c>
      <c r="S71" s="1">
        <f t="shared" si="1"/>
        <v>0</v>
      </c>
      <c r="T71" s="1">
        <f t="shared" si="2"/>
        <v>15158.589</v>
      </c>
      <c r="U71" s="4"/>
      <c r="V71" s="4"/>
    </row>
    <row r="72" spans="1:22" ht="15" customHeight="1">
      <c r="A72" s="78" t="s">
        <v>247</v>
      </c>
      <c r="B72" s="78">
        <v>12517.164000000001</v>
      </c>
      <c r="C72" s="79">
        <v>40.729999999999997</v>
      </c>
      <c r="D72" s="78">
        <v>509778.91</v>
      </c>
      <c r="E72" s="78" t="s">
        <v>100</v>
      </c>
      <c r="F72" s="78" t="s">
        <v>101</v>
      </c>
      <c r="G72" s="78" t="s">
        <v>389</v>
      </c>
      <c r="H72" s="79">
        <v>-70.86</v>
      </c>
      <c r="I72" s="79">
        <v>-65.738</v>
      </c>
      <c r="J72" s="79">
        <v>82.33</v>
      </c>
      <c r="K72" s="79">
        <v>5412.2095399999998</v>
      </c>
      <c r="L72" s="79">
        <v>12451.425999999999</v>
      </c>
      <c r="M72" s="78">
        <v>40.51</v>
      </c>
      <c r="N72" s="78">
        <v>504366.7</v>
      </c>
      <c r="O72" s="3" t="s">
        <v>38</v>
      </c>
      <c r="P72" s="23">
        <f>IF(F72="Franchisee Rate Adjustment","",VLOOKUP(G72,FINAL!A:D,4,FALSE))</f>
        <v>65.738</v>
      </c>
      <c r="Q72" s="23">
        <f>IF(F72="Franchisee Rate Adjustment",SUMIF('Fran Bank Payment'!A:A,G72,'Fran Bank Payment'!G:G),VLOOKUP(G72,FINAL!A:E,5,FALSE))</f>
        <v>5412.21</v>
      </c>
      <c r="R72" s="1">
        <f t="shared" si="0"/>
        <v>0</v>
      </c>
      <c r="S72" s="1">
        <f t="shared" si="1"/>
        <v>0</v>
      </c>
      <c r="T72" s="1">
        <f t="shared" si="2"/>
        <v>12517.163999999999</v>
      </c>
      <c r="U72" s="4"/>
      <c r="V72" s="4"/>
    </row>
    <row r="73" spans="1:22" ht="15" customHeight="1">
      <c r="A73" s="78" t="s">
        <v>247</v>
      </c>
      <c r="B73" s="78">
        <v>12451.425999999999</v>
      </c>
      <c r="C73" s="79">
        <v>40.51</v>
      </c>
      <c r="D73" s="78">
        <v>504366.7</v>
      </c>
      <c r="E73" s="78" t="s">
        <v>100</v>
      </c>
      <c r="F73" s="78" t="s">
        <v>101</v>
      </c>
      <c r="G73" s="78" t="s">
        <v>390</v>
      </c>
      <c r="H73" s="79">
        <v>-143.86000000000001</v>
      </c>
      <c r="I73" s="79">
        <v>-132.96600000000001</v>
      </c>
      <c r="J73" s="79">
        <v>82.33</v>
      </c>
      <c r="K73" s="79">
        <v>10947.09078</v>
      </c>
      <c r="L73" s="79">
        <v>12318.46</v>
      </c>
      <c r="M73" s="78">
        <v>40.06</v>
      </c>
      <c r="N73" s="78">
        <v>493419.61</v>
      </c>
      <c r="O73" s="3" t="s">
        <v>38</v>
      </c>
      <c r="P73" s="23">
        <f>IF(F73="Franchisee Rate Adjustment","",VLOOKUP(G73,FINAL!A:D,4,FALSE))</f>
        <v>132.96600000000001</v>
      </c>
      <c r="Q73" s="23">
        <f>IF(F73="Franchisee Rate Adjustment",SUMIF('Fran Bank Payment'!A:A,G73,'Fran Bank Payment'!G:G),VLOOKUP(G73,FINAL!A:E,5,FALSE))</f>
        <v>10947.091</v>
      </c>
      <c r="R73" s="1">
        <f t="shared" si="0"/>
        <v>0</v>
      </c>
      <c r="S73" s="1">
        <f t="shared" si="1"/>
        <v>0</v>
      </c>
      <c r="T73" s="1">
        <f t="shared" si="2"/>
        <v>12451.425999999999</v>
      </c>
      <c r="U73" s="4"/>
      <c r="V73" s="4"/>
    </row>
    <row r="74" spans="1:22" ht="15" customHeight="1">
      <c r="A74" s="78" t="s">
        <v>247</v>
      </c>
      <c r="B74" s="78">
        <v>12318.46</v>
      </c>
      <c r="C74" s="79">
        <v>40.06</v>
      </c>
      <c r="D74" s="78">
        <v>493419.61</v>
      </c>
      <c r="E74" s="78" t="s">
        <v>100</v>
      </c>
      <c r="F74" s="78" t="s">
        <v>101</v>
      </c>
      <c r="G74" s="78" t="s">
        <v>391</v>
      </c>
      <c r="H74" s="79">
        <v>-85.97</v>
      </c>
      <c r="I74" s="79">
        <v>-79.522000000000006</v>
      </c>
      <c r="J74" s="79">
        <v>82.33</v>
      </c>
      <c r="K74" s="79">
        <v>6547.0462600000001</v>
      </c>
      <c r="L74" s="79">
        <v>12238.938</v>
      </c>
      <c r="M74" s="78">
        <v>39.78</v>
      </c>
      <c r="N74" s="78">
        <v>486872.56</v>
      </c>
      <c r="O74" s="3" t="s">
        <v>38</v>
      </c>
      <c r="P74" s="23">
        <f>IF(F74="Franchisee Rate Adjustment","",VLOOKUP(G74,FINAL!A:D,4,FALSE))</f>
        <v>79.522000000000006</v>
      </c>
      <c r="Q74" s="23">
        <f>IF(F74="Franchisee Rate Adjustment",SUMIF('Fran Bank Payment'!A:A,G74,'Fran Bank Payment'!G:G),VLOOKUP(G74,FINAL!A:E,5,FALSE))</f>
        <v>6547.0460000000003</v>
      </c>
      <c r="R74" s="1">
        <f t="shared" si="0"/>
        <v>0</v>
      </c>
      <c r="S74" s="1">
        <f t="shared" si="1"/>
        <v>0</v>
      </c>
      <c r="T74" s="1">
        <f t="shared" si="2"/>
        <v>12318.460000000001</v>
      </c>
      <c r="U74" s="4"/>
      <c r="V74" s="4"/>
    </row>
    <row r="75" spans="1:22" ht="15" customHeight="1">
      <c r="A75" s="78" t="s">
        <v>247</v>
      </c>
      <c r="B75" s="78">
        <v>12238.938</v>
      </c>
      <c r="C75" s="79">
        <v>39.78</v>
      </c>
      <c r="D75" s="78">
        <v>486872.56</v>
      </c>
      <c r="E75" s="78" t="s">
        <v>100</v>
      </c>
      <c r="F75" s="78" t="s">
        <v>101</v>
      </c>
      <c r="G75" s="78" t="s">
        <v>392</v>
      </c>
      <c r="H75" s="79">
        <v>-2941.28</v>
      </c>
      <c r="I75" s="79">
        <v>-2693.5720000000001</v>
      </c>
      <c r="J75" s="79">
        <v>82.33</v>
      </c>
      <c r="K75" s="79">
        <v>221761.78276</v>
      </c>
      <c r="L75" s="79">
        <v>9545.366</v>
      </c>
      <c r="M75" s="78">
        <v>27.77</v>
      </c>
      <c r="N75" s="78">
        <v>265110.78000000003</v>
      </c>
      <c r="O75" s="3" t="s">
        <v>38</v>
      </c>
      <c r="P75" s="23">
        <f>IF(F75="Franchisee Rate Adjustment","",VLOOKUP(G75,FINAL!A:D,4,FALSE))</f>
        <v>2693.5740000000001</v>
      </c>
      <c r="Q75" s="23">
        <f>IF(F75="Franchisee Rate Adjustment",SUMIF('Fran Bank Payment'!A:A,G75,'Fran Bank Payment'!G:G),VLOOKUP(G75,FINAL!A:E,5,FALSE))</f>
        <v>221761.94699999999</v>
      </c>
      <c r="R75" s="1">
        <f t="shared" ref="R75:R126" si="3">IF(E75="LESS",-ROUND(Q75-K75,3),ROUND(Q75-K75,3))</f>
        <v>-0.16400000000000001</v>
      </c>
      <c r="S75" s="1">
        <f t="shared" ref="S75:S126" si="4">IF(E75="LESS",-(P75-ABS(I75)),P75-ABS(I75))</f>
        <v>-1.9999999999527063E-3</v>
      </c>
      <c r="T75" s="1">
        <f t="shared" ref="T75:T126" si="5">L75-I75</f>
        <v>12238.938</v>
      </c>
      <c r="U75" s="4"/>
      <c r="V75" s="4"/>
    </row>
    <row r="76" spans="1:22" ht="15" customHeight="1">
      <c r="A76" s="78" t="s">
        <v>247</v>
      </c>
      <c r="B76" s="78">
        <v>9545.366</v>
      </c>
      <c r="C76" s="79">
        <v>27.77</v>
      </c>
      <c r="D76" s="78">
        <v>265110.78000000003</v>
      </c>
      <c r="E76" s="78" t="s">
        <v>100</v>
      </c>
      <c r="F76" s="78" t="s">
        <v>101</v>
      </c>
      <c r="G76" s="78" t="s">
        <v>393</v>
      </c>
      <c r="H76" s="79">
        <v>-6961.34</v>
      </c>
      <c r="I76" s="79">
        <v>-6207.0690000000004</v>
      </c>
      <c r="J76" s="79">
        <v>82.33</v>
      </c>
      <c r="K76" s="79">
        <v>511027.99076999997</v>
      </c>
      <c r="L76" s="79">
        <v>3338.297</v>
      </c>
      <c r="M76" s="78">
        <v>73.67</v>
      </c>
      <c r="N76" s="78">
        <v>-245917.21</v>
      </c>
      <c r="O76" s="3" t="s">
        <v>38</v>
      </c>
      <c r="P76" s="23">
        <f>IF(F76="Franchisee Rate Adjustment","",VLOOKUP(G76,FINAL!A:D,4,FALSE))</f>
        <v>6207.0690000000004</v>
      </c>
      <c r="Q76" s="23">
        <f>IF(F76="Franchisee Rate Adjustment",SUMIF('Fran Bank Payment'!A:A,G76,'Fran Bank Payment'!G:G),VLOOKUP(G76,FINAL!A:E,5,FALSE))</f>
        <v>511027.99099999998</v>
      </c>
      <c r="R76" s="1">
        <f t="shared" si="3"/>
        <v>0</v>
      </c>
      <c r="S76" s="1">
        <f t="shared" si="4"/>
        <v>0</v>
      </c>
      <c r="T76" s="1">
        <f t="shared" si="5"/>
        <v>9545.366</v>
      </c>
      <c r="U76" s="4"/>
      <c r="V76" s="4"/>
    </row>
    <row r="77" spans="1:22" ht="15" customHeight="1">
      <c r="A77" s="78" t="s">
        <v>247</v>
      </c>
      <c r="B77" s="78">
        <v>3338.297</v>
      </c>
      <c r="C77" s="79">
        <v>73.67</v>
      </c>
      <c r="D77" s="78">
        <v>245917.21</v>
      </c>
      <c r="E77" s="78" t="s">
        <v>100</v>
      </c>
      <c r="F77" s="78" t="s">
        <v>101</v>
      </c>
      <c r="G77" s="78" t="s">
        <v>394</v>
      </c>
      <c r="H77" s="79">
        <v>-4.75</v>
      </c>
      <c r="I77" s="79">
        <v>-4.6070000000000002</v>
      </c>
      <c r="J77" s="79">
        <v>82.33</v>
      </c>
      <c r="K77" s="79">
        <v>379.29431</v>
      </c>
      <c r="L77" s="79">
        <v>3333.69</v>
      </c>
      <c r="M77" s="78">
        <v>73.88</v>
      </c>
      <c r="N77" s="78">
        <v>-246296.5</v>
      </c>
      <c r="O77" s="3" t="s">
        <v>38</v>
      </c>
      <c r="P77" s="23">
        <f>IF(F77="Franchisee Rate Adjustment","",VLOOKUP(G77,FINAL!A:D,4,FALSE))</f>
        <v>4.6070000000000002</v>
      </c>
      <c r="Q77" s="23">
        <f>IF(F77="Franchisee Rate Adjustment",SUMIF('Fran Bank Payment'!A:A,G77,'Fran Bank Payment'!G:G),VLOOKUP(G77,FINAL!A:E,5,FALSE))</f>
        <v>379.29399999999998</v>
      </c>
      <c r="R77" s="1">
        <f t="shared" si="3"/>
        <v>0</v>
      </c>
      <c r="S77" s="1">
        <f t="shared" si="4"/>
        <v>0</v>
      </c>
      <c r="T77" s="1">
        <f t="shared" si="5"/>
        <v>3338.297</v>
      </c>
      <c r="U77" s="4"/>
      <c r="V77" s="4"/>
    </row>
    <row r="78" spans="1:22" ht="15" customHeight="1">
      <c r="A78" s="78" t="s">
        <v>247</v>
      </c>
      <c r="B78" s="78">
        <v>3333.69</v>
      </c>
      <c r="C78" s="79">
        <v>73.88</v>
      </c>
      <c r="D78" s="78">
        <v>246296.5</v>
      </c>
      <c r="E78" s="78" t="s">
        <v>100</v>
      </c>
      <c r="F78" s="78" t="s">
        <v>101</v>
      </c>
      <c r="G78" s="78" t="s">
        <v>395</v>
      </c>
      <c r="H78" s="79">
        <v>-10.28</v>
      </c>
      <c r="I78" s="79">
        <v>-10.28</v>
      </c>
      <c r="J78" s="79">
        <v>82.33</v>
      </c>
      <c r="K78" s="79">
        <v>846.35239999999999</v>
      </c>
      <c r="L78" s="79">
        <v>3323.41</v>
      </c>
      <c r="M78" s="78">
        <v>74.36</v>
      </c>
      <c r="N78" s="78">
        <v>-247142.85</v>
      </c>
      <c r="O78" s="3" t="s">
        <v>38</v>
      </c>
      <c r="P78" s="23">
        <f>IF(F78="Franchisee Rate Adjustment","",VLOOKUP(G78,FINAL!A:D,4,FALSE))</f>
        <v>10.28</v>
      </c>
      <c r="Q78" s="23">
        <f>IF(F78="Franchisee Rate Adjustment",SUMIF('Fran Bank Payment'!A:A,G78,'Fran Bank Payment'!G:G),VLOOKUP(G78,FINAL!A:E,5,FALSE))</f>
        <v>846.35199999999998</v>
      </c>
      <c r="R78" s="1">
        <f t="shared" si="3"/>
        <v>0</v>
      </c>
      <c r="S78" s="1">
        <f t="shared" si="4"/>
        <v>0</v>
      </c>
      <c r="T78" s="1">
        <f t="shared" si="5"/>
        <v>3333.69</v>
      </c>
      <c r="U78" s="4"/>
      <c r="V78" s="4"/>
    </row>
    <row r="79" spans="1:22" ht="15" customHeight="1">
      <c r="A79" s="78" t="s">
        <v>247</v>
      </c>
      <c r="B79" s="78">
        <v>3323.41</v>
      </c>
      <c r="C79" s="79">
        <v>74.36</v>
      </c>
      <c r="D79" s="78">
        <v>247142.85</v>
      </c>
      <c r="E79" s="78" t="s">
        <v>100</v>
      </c>
      <c r="F79" s="78" t="s">
        <v>101</v>
      </c>
      <c r="G79" s="78" t="s">
        <v>396</v>
      </c>
      <c r="H79" s="79">
        <v>-830.8</v>
      </c>
      <c r="I79" s="79">
        <v>-768.49</v>
      </c>
      <c r="J79" s="79">
        <v>82.33</v>
      </c>
      <c r="K79" s="79">
        <v>63269.7817</v>
      </c>
      <c r="L79" s="79">
        <v>2554.92</v>
      </c>
      <c r="M79" s="78">
        <v>121.5</v>
      </c>
      <c r="N79" s="78">
        <v>-310412.63</v>
      </c>
      <c r="O79" s="3" t="s">
        <v>38</v>
      </c>
      <c r="P79" s="23">
        <f>IF(F79="Franchisee Rate Adjustment","",VLOOKUP(G79,FINAL!A:D,4,FALSE))</f>
        <v>768.49</v>
      </c>
      <c r="Q79" s="23">
        <f>IF(F79="Franchisee Rate Adjustment",SUMIF('Fran Bank Payment'!A:A,G79,'Fran Bank Payment'!G:G),VLOOKUP(G79,FINAL!A:E,5,FALSE))</f>
        <v>63269.781999999999</v>
      </c>
      <c r="R79" s="1">
        <f t="shared" si="3"/>
        <v>0</v>
      </c>
      <c r="S79" s="1">
        <f t="shared" si="4"/>
        <v>0</v>
      </c>
      <c r="T79" s="1">
        <f t="shared" si="5"/>
        <v>3323.41</v>
      </c>
      <c r="U79" s="4"/>
      <c r="V79" s="4"/>
    </row>
    <row r="80" spans="1:22" ht="15" customHeight="1">
      <c r="A80" s="78" t="s">
        <v>247</v>
      </c>
      <c r="B80" s="78">
        <v>2554.92</v>
      </c>
      <c r="C80" s="79">
        <v>121.5</v>
      </c>
      <c r="D80" s="78">
        <v>310412.63</v>
      </c>
      <c r="E80" s="78" t="s">
        <v>100</v>
      </c>
      <c r="F80" s="78" t="s">
        <v>101</v>
      </c>
      <c r="G80" s="78" t="s">
        <v>397</v>
      </c>
      <c r="H80" s="79">
        <v>-31.2</v>
      </c>
      <c r="I80" s="79">
        <v>-28.86</v>
      </c>
      <c r="J80" s="79">
        <v>82.33</v>
      </c>
      <c r="K80" s="79">
        <v>2376.0437999999999</v>
      </c>
      <c r="L80" s="79">
        <v>2526.06</v>
      </c>
      <c r="M80" s="78">
        <v>123.82</v>
      </c>
      <c r="N80" s="78">
        <v>-312788.67</v>
      </c>
      <c r="O80" s="3" t="s">
        <v>38</v>
      </c>
      <c r="P80" s="23">
        <f>IF(F80="Franchisee Rate Adjustment","",VLOOKUP(G80,FINAL!A:D,4,FALSE))</f>
        <v>28.86</v>
      </c>
      <c r="Q80" s="23">
        <f>IF(F80="Franchisee Rate Adjustment",SUMIF('Fran Bank Payment'!A:A,G80,'Fran Bank Payment'!G:G),VLOOKUP(G80,FINAL!A:E,5,FALSE))</f>
        <v>2376.0439999999999</v>
      </c>
      <c r="R80" s="1">
        <f t="shared" si="3"/>
        <v>0</v>
      </c>
      <c r="S80" s="1">
        <f t="shared" si="4"/>
        <v>0</v>
      </c>
      <c r="T80" s="1">
        <f t="shared" si="5"/>
        <v>2554.92</v>
      </c>
      <c r="U80" s="4"/>
      <c r="V80" s="4"/>
    </row>
    <row r="81" spans="1:22" ht="15" customHeight="1">
      <c r="A81" s="78" t="s">
        <v>247</v>
      </c>
      <c r="B81" s="78">
        <v>2526.06</v>
      </c>
      <c r="C81" s="79">
        <v>123.82</v>
      </c>
      <c r="D81" s="78">
        <v>312788.67</v>
      </c>
      <c r="E81" s="78" t="s">
        <v>100</v>
      </c>
      <c r="F81" s="78" t="s">
        <v>101</v>
      </c>
      <c r="G81" s="78" t="s">
        <v>398</v>
      </c>
      <c r="H81" s="79">
        <v>-397.46100000000001</v>
      </c>
      <c r="I81" s="79">
        <v>-394.36799999999999</v>
      </c>
      <c r="J81" s="79">
        <v>82.33</v>
      </c>
      <c r="K81" s="79">
        <v>32468.317439999999</v>
      </c>
      <c r="L81" s="79">
        <v>2131.692</v>
      </c>
      <c r="M81" s="78">
        <v>161.96</v>
      </c>
      <c r="N81" s="78">
        <v>-345256.98</v>
      </c>
      <c r="O81" s="3" t="s">
        <v>38</v>
      </c>
      <c r="P81" s="23">
        <f>IF(F81="Franchisee Rate Adjustment","",VLOOKUP(G81,FINAL!A:D,4,FALSE))</f>
        <v>394.36799999999999</v>
      </c>
      <c r="Q81" s="23">
        <f>IF(F81="Franchisee Rate Adjustment",SUMIF('Fran Bank Payment'!A:A,G81,'Fran Bank Payment'!G:G),VLOOKUP(G81,FINAL!A:E,5,FALSE))</f>
        <v>32468.316999999999</v>
      </c>
      <c r="R81" s="1">
        <f t="shared" si="3"/>
        <v>0</v>
      </c>
      <c r="S81" s="1">
        <f t="shared" si="4"/>
        <v>0</v>
      </c>
      <c r="T81" s="1">
        <f t="shared" si="5"/>
        <v>2526.06</v>
      </c>
      <c r="U81" s="4"/>
      <c r="V81" s="4"/>
    </row>
    <row r="82" spans="1:22" ht="15" customHeight="1">
      <c r="A82" s="78" t="s">
        <v>247</v>
      </c>
      <c r="B82" s="78">
        <v>2131.692</v>
      </c>
      <c r="C82" s="79">
        <v>161.96</v>
      </c>
      <c r="D82" s="78">
        <v>345256.98</v>
      </c>
      <c r="E82" s="78" t="s">
        <v>102</v>
      </c>
      <c r="F82" s="89" t="s">
        <v>104</v>
      </c>
      <c r="G82" s="78" t="s">
        <v>399</v>
      </c>
      <c r="H82" s="79">
        <v>72196.873999999996</v>
      </c>
      <c r="I82" s="79">
        <v>72196.873999999996</v>
      </c>
      <c r="J82" s="79">
        <v>81.2</v>
      </c>
      <c r="K82" s="79">
        <v>5862386.1688000001</v>
      </c>
      <c r="L82" s="79">
        <v>74328.566000000006</v>
      </c>
      <c r="M82" s="78">
        <v>74.23</v>
      </c>
      <c r="N82" s="78">
        <v>5517129.1900000004</v>
      </c>
      <c r="O82" s="3" t="s">
        <v>38</v>
      </c>
      <c r="P82" s="23">
        <f>IF(F82="Franchisee Rate Adjustment","",VLOOKUP(G82,FINAL!A:D,4,FALSE))</f>
        <v>72196.873999999996</v>
      </c>
      <c r="Q82" s="23">
        <f>IF(F82="Franchisee Rate Adjustment",SUMIF('Fran Bank Payment'!A:A,G82,'Fran Bank Payment'!G:G),VLOOKUP(G82,FINAL!A:E,5,FALSE))</f>
        <v>5862386.1689999998</v>
      </c>
      <c r="R82" s="1">
        <f t="shared" si="3"/>
        <v>0</v>
      </c>
      <c r="S82" s="1">
        <f t="shared" si="4"/>
        <v>0</v>
      </c>
      <c r="T82" s="1">
        <f t="shared" si="5"/>
        <v>2131.69200000001</v>
      </c>
      <c r="U82" s="4"/>
      <c r="V82" s="4"/>
    </row>
    <row r="83" spans="1:22" ht="15" customHeight="1">
      <c r="A83" s="78" t="s">
        <v>247</v>
      </c>
      <c r="B83" s="78">
        <v>74328.566000000006</v>
      </c>
      <c r="C83" s="79">
        <v>74.23</v>
      </c>
      <c r="D83" s="78">
        <v>5517129.1900000004</v>
      </c>
      <c r="E83" s="78" t="s">
        <v>100</v>
      </c>
      <c r="F83" s="78" t="s">
        <v>101</v>
      </c>
      <c r="G83" s="78" t="s">
        <v>400</v>
      </c>
      <c r="H83" s="79">
        <v>-135.63999999999999</v>
      </c>
      <c r="I83" s="79">
        <v>-125.467</v>
      </c>
      <c r="J83" s="79">
        <v>81.23</v>
      </c>
      <c r="K83" s="79">
        <v>10191.68441</v>
      </c>
      <c r="L83" s="79">
        <v>74203.099000000002</v>
      </c>
      <c r="M83" s="78">
        <v>74.209999999999994</v>
      </c>
      <c r="N83" s="78">
        <v>5506937.5099999998</v>
      </c>
      <c r="O83" s="3" t="s">
        <v>38</v>
      </c>
      <c r="P83" s="23">
        <f>IF(F83="Franchisee Rate Adjustment","",VLOOKUP(G83,FINAL!A:D,4,FALSE))</f>
        <v>125.467</v>
      </c>
      <c r="Q83" s="23">
        <f>IF(F83="Franchisee Rate Adjustment",SUMIF('Fran Bank Payment'!A:A,G83,'Fran Bank Payment'!G:G),VLOOKUP(G83,FINAL!A:E,5,FALSE))</f>
        <v>10191.683999999999</v>
      </c>
      <c r="R83" s="1">
        <f t="shared" si="3"/>
        <v>0</v>
      </c>
      <c r="S83" s="1">
        <f t="shared" si="4"/>
        <v>0</v>
      </c>
      <c r="T83" s="1">
        <f t="shared" si="5"/>
        <v>74328.566000000006</v>
      </c>
      <c r="U83" s="4"/>
      <c r="V83" s="4"/>
    </row>
    <row r="84" spans="1:22" ht="15" customHeight="1">
      <c r="A84" s="78" t="s">
        <v>247</v>
      </c>
      <c r="B84" s="78">
        <v>74203.099000000002</v>
      </c>
      <c r="C84" s="79">
        <v>74.209999999999994</v>
      </c>
      <c r="D84" s="78">
        <v>5506937.5099999998</v>
      </c>
      <c r="E84" s="78" t="s">
        <v>100</v>
      </c>
      <c r="F84" s="78" t="s">
        <v>101</v>
      </c>
      <c r="G84" s="78" t="s">
        <v>401</v>
      </c>
      <c r="H84" s="79">
        <v>-274.02</v>
      </c>
      <c r="I84" s="79">
        <v>-219.33099999999999</v>
      </c>
      <c r="J84" s="79">
        <v>81.23</v>
      </c>
      <c r="K84" s="79">
        <v>17816.257130000002</v>
      </c>
      <c r="L84" s="79">
        <v>73983.767999999996</v>
      </c>
      <c r="M84" s="78">
        <v>74.19</v>
      </c>
      <c r="N84" s="78">
        <v>5489121.25</v>
      </c>
      <c r="O84" s="3" t="s">
        <v>38</v>
      </c>
      <c r="P84" s="23">
        <f>IF(F84="Franchisee Rate Adjustment","",VLOOKUP(G84,FINAL!A:D,4,FALSE))</f>
        <v>219.33099999999999</v>
      </c>
      <c r="Q84" s="23">
        <f>IF(F84="Franchisee Rate Adjustment",SUMIF('Fran Bank Payment'!A:A,G84,'Fran Bank Payment'!G:G),VLOOKUP(G84,FINAL!A:E,5,FALSE))</f>
        <v>17816.257000000001</v>
      </c>
      <c r="R84" s="1">
        <f t="shared" si="3"/>
        <v>0</v>
      </c>
      <c r="S84" s="1">
        <f t="shared" si="4"/>
        <v>0</v>
      </c>
      <c r="T84" s="1">
        <f t="shared" si="5"/>
        <v>74203.099000000002</v>
      </c>
      <c r="U84" s="4"/>
      <c r="V84" s="4"/>
    </row>
    <row r="85" spans="1:22" ht="15" customHeight="1">
      <c r="A85" s="78" t="s">
        <v>247</v>
      </c>
      <c r="B85" s="78">
        <v>73983.767999999996</v>
      </c>
      <c r="C85" s="79">
        <v>74.19</v>
      </c>
      <c r="D85" s="78">
        <v>5489121.25</v>
      </c>
      <c r="E85" s="78" t="s">
        <v>100</v>
      </c>
      <c r="F85" s="78" t="s">
        <v>101</v>
      </c>
      <c r="G85" s="78" t="s">
        <v>402</v>
      </c>
      <c r="H85" s="79">
        <v>-3.4</v>
      </c>
      <c r="I85" s="79">
        <v>-3.145</v>
      </c>
      <c r="J85" s="79">
        <v>81.23</v>
      </c>
      <c r="K85" s="79">
        <v>255.46834999999999</v>
      </c>
      <c r="L85" s="79">
        <v>73980.623000000007</v>
      </c>
      <c r="M85" s="78">
        <v>74.19</v>
      </c>
      <c r="N85" s="78">
        <v>5488865.7800000003</v>
      </c>
      <c r="O85" s="3" t="s">
        <v>38</v>
      </c>
      <c r="P85" s="23">
        <f>IF(F85="Franchisee Rate Adjustment","",VLOOKUP(G85,FINAL!A:D,4,FALSE))</f>
        <v>3.145</v>
      </c>
      <c r="Q85" s="23">
        <f>IF(F85="Franchisee Rate Adjustment",SUMIF('Fran Bank Payment'!A:A,G85,'Fran Bank Payment'!G:G),VLOOKUP(G85,FINAL!A:E,5,FALSE))</f>
        <v>255.46799999999999</v>
      </c>
      <c r="R85" s="1">
        <f t="shared" si="3"/>
        <v>0</v>
      </c>
      <c r="S85" s="1">
        <f t="shared" si="4"/>
        <v>0</v>
      </c>
      <c r="T85" s="1">
        <f t="shared" si="5"/>
        <v>73983.768000000011</v>
      </c>
      <c r="U85" s="4"/>
      <c r="V85" s="4"/>
    </row>
    <row r="86" spans="1:22" ht="15" customHeight="1">
      <c r="A86" s="78" t="s">
        <v>247</v>
      </c>
      <c r="B86" s="78">
        <v>73980.623000000007</v>
      </c>
      <c r="C86" s="79">
        <v>74.19</v>
      </c>
      <c r="D86" s="78">
        <v>5488865.7800000003</v>
      </c>
      <c r="E86" s="78" t="s">
        <v>100</v>
      </c>
      <c r="F86" s="78" t="s">
        <v>101</v>
      </c>
      <c r="G86" s="78" t="s">
        <v>403</v>
      </c>
      <c r="H86" s="79">
        <v>-388.88</v>
      </c>
      <c r="I86" s="79">
        <v>-305.54899999999998</v>
      </c>
      <c r="J86" s="79">
        <v>81.23</v>
      </c>
      <c r="K86" s="79">
        <v>24819.745269999999</v>
      </c>
      <c r="L86" s="79">
        <v>73675.073999999993</v>
      </c>
      <c r="M86" s="78">
        <v>74.16</v>
      </c>
      <c r="N86" s="78">
        <v>5464046.04</v>
      </c>
      <c r="O86" s="3" t="s">
        <v>38</v>
      </c>
      <c r="P86" s="23">
        <f>IF(F86="Franchisee Rate Adjustment","",VLOOKUP(G86,FINAL!A:D,4,FALSE))</f>
        <v>305.54899999999998</v>
      </c>
      <c r="Q86" s="23">
        <f>IF(F86="Franchisee Rate Adjustment",SUMIF('Fran Bank Payment'!A:A,G86,'Fran Bank Payment'!G:G),VLOOKUP(G86,FINAL!A:E,5,FALSE))</f>
        <v>24819.744999999999</v>
      </c>
      <c r="R86" s="1">
        <f t="shared" si="3"/>
        <v>0</v>
      </c>
      <c r="S86" s="1">
        <f t="shared" si="4"/>
        <v>0</v>
      </c>
      <c r="T86" s="1">
        <f t="shared" si="5"/>
        <v>73980.622999999992</v>
      </c>
      <c r="U86" s="4"/>
      <c r="V86" s="4"/>
    </row>
    <row r="87" spans="1:22" ht="15" customHeight="1">
      <c r="A87" s="78" t="s">
        <v>247</v>
      </c>
      <c r="B87" s="78">
        <v>73675.073999999993</v>
      </c>
      <c r="C87" s="79">
        <v>74.16</v>
      </c>
      <c r="D87" s="78">
        <v>5464046.04</v>
      </c>
      <c r="E87" s="78" t="s">
        <v>100</v>
      </c>
      <c r="F87" s="78" t="s">
        <v>101</v>
      </c>
      <c r="G87" s="78" t="s">
        <v>404</v>
      </c>
      <c r="H87" s="79">
        <v>-3.8</v>
      </c>
      <c r="I87" s="79">
        <v>-3.516</v>
      </c>
      <c r="J87" s="79">
        <v>81.23</v>
      </c>
      <c r="K87" s="79">
        <v>285.60467999999997</v>
      </c>
      <c r="L87" s="79">
        <v>73671.558000000005</v>
      </c>
      <c r="M87" s="78">
        <v>74.16</v>
      </c>
      <c r="N87" s="78">
        <v>5463760.4400000004</v>
      </c>
      <c r="O87" s="3" t="s">
        <v>38</v>
      </c>
      <c r="P87" s="23">
        <f>IF(F87="Franchisee Rate Adjustment","",VLOOKUP(G87,FINAL!A:D,4,FALSE))</f>
        <v>3.516</v>
      </c>
      <c r="Q87" s="23">
        <f>IF(F87="Franchisee Rate Adjustment",SUMIF('Fran Bank Payment'!A:A,G87,'Fran Bank Payment'!G:G),VLOOKUP(G87,FINAL!A:E,5,FALSE))</f>
        <v>285.60500000000002</v>
      </c>
      <c r="R87" s="1">
        <f t="shared" si="3"/>
        <v>0</v>
      </c>
      <c r="S87" s="1">
        <f t="shared" si="4"/>
        <v>0</v>
      </c>
      <c r="T87" s="1">
        <f t="shared" si="5"/>
        <v>73675.074000000008</v>
      </c>
      <c r="U87" s="4"/>
      <c r="V87" s="4"/>
    </row>
    <row r="88" spans="1:22" ht="15" customHeight="1">
      <c r="A88" s="78" t="s">
        <v>247</v>
      </c>
      <c r="B88" s="78">
        <v>73671.558000000005</v>
      </c>
      <c r="C88" s="79">
        <v>74.16</v>
      </c>
      <c r="D88" s="78">
        <v>5463760.4400000004</v>
      </c>
      <c r="E88" s="78" t="s">
        <v>100</v>
      </c>
      <c r="F88" s="78" t="s">
        <v>101</v>
      </c>
      <c r="G88" s="78" t="s">
        <v>405</v>
      </c>
      <c r="H88" s="79">
        <v>-8.4</v>
      </c>
      <c r="I88" s="79">
        <v>-7.77</v>
      </c>
      <c r="J88" s="79">
        <v>81.23</v>
      </c>
      <c r="K88" s="79">
        <v>631.15710000000001</v>
      </c>
      <c r="L88" s="79">
        <v>73663.788</v>
      </c>
      <c r="M88" s="78">
        <v>74.16</v>
      </c>
      <c r="N88" s="78">
        <v>5463129.2800000003</v>
      </c>
      <c r="O88" s="3" t="s">
        <v>38</v>
      </c>
      <c r="P88" s="23">
        <f>IF(F88="Franchisee Rate Adjustment","",VLOOKUP(G88,FINAL!A:D,4,FALSE))</f>
        <v>7.77</v>
      </c>
      <c r="Q88" s="23">
        <f>IF(F88="Franchisee Rate Adjustment",SUMIF('Fran Bank Payment'!A:A,G88,'Fran Bank Payment'!G:G),VLOOKUP(G88,FINAL!A:E,5,FALSE))</f>
        <v>631.15700000000004</v>
      </c>
      <c r="R88" s="1">
        <f t="shared" si="3"/>
        <v>0</v>
      </c>
      <c r="S88" s="1">
        <f t="shared" si="4"/>
        <v>0</v>
      </c>
      <c r="T88" s="1">
        <f t="shared" si="5"/>
        <v>73671.558000000005</v>
      </c>
      <c r="U88" s="4"/>
      <c r="V88" s="4"/>
    </row>
    <row r="89" spans="1:22" ht="15" customHeight="1">
      <c r="A89" s="78" t="s">
        <v>247</v>
      </c>
      <c r="B89" s="78">
        <v>73663.788</v>
      </c>
      <c r="C89" s="79">
        <v>74.16</v>
      </c>
      <c r="D89" s="78">
        <v>5463129.2800000003</v>
      </c>
      <c r="E89" s="78" t="s">
        <v>100</v>
      </c>
      <c r="F89" s="78" t="s">
        <v>101</v>
      </c>
      <c r="G89" s="78" t="s">
        <v>406</v>
      </c>
      <c r="H89" s="79">
        <v>-643.09</v>
      </c>
      <c r="I89" s="79">
        <v>-510.71499999999997</v>
      </c>
      <c r="J89" s="79">
        <v>81.23</v>
      </c>
      <c r="K89" s="79">
        <v>41485.37945</v>
      </c>
      <c r="L89" s="79">
        <v>73153.073000000004</v>
      </c>
      <c r="M89" s="78">
        <v>74.11</v>
      </c>
      <c r="N89" s="78">
        <v>5421643.8899999997</v>
      </c>
      <c r="O89" s="3" t="s">
        <v>38</v>
      </c>
      <c r="P89" s="23">
        <f>IF(F89="Franchisee Rate Adjustment","",VLOOKUP(G89,FINAL!A:D,4,FALSE))</f>
        <v>510.71499999999997</v>
      </c>
      <c r="Q89" s="23">
        <f>IF(F89="Franchisee Rate Adjustment",SUMIF('Fran Bank Payment'!A:A,G89,'Fran Bank Payment'!G:G),VLOOKUP(G89,FINAL!A:E,5,FALSE))</f>
        <v>41485.379000000001</v>
      </c>
      <c r="R89" s="1">
        <f t="shared" si="3"/>
        <v>0</v>
      </c>
      <c r="S89" s="1">
        <f t="shared" si="4"/>
        <v>0</v>
      </c>
      <c r="T89" s="1">
        <f t="shared" si="5"/>
        <v>73663.788</v>
      </c>
      <c r="U89" s="4"/>
      <c r="V89" s="4"/>
    </row>
    <row r="90" spans="1:22" ht="15" customHeight="1">
      <c r="A90" s="78" t="s">
        <v>247</v>
      </c>
      <c r="B90" s="78">
        <v>73153.073000000004</v>
      </c>
      <c r="C90" s="79">
        <v>74.11</v>
      </c>
      <c r="D90" s="78">
        <v>5421643.8899999997</v>
      </c>
      <c r="E90" s="78" t="s">
        <v>100</v>
      </c>
      <c r="F90" s="78" t="s">
        <v>101</v>
      </c>
      <c r="G90" s="78" t="s">
        <v>407</v>
      </c>
      <c r="H90" s="79">
        <v>-16.48</v>
      </c>
      <c r="I90" s="79">
        <v>-15.246</v>
      </c>
      <c r="J90" s="79">
        <v>81.23</v>
      </c>
      <c r="K90" s="79">
        <v>1238.4325799999999</v>
      </c>
      <c r="L90" s="79">
        <v>73137.827000000005</v>
      </c>
      <c r="M90" s="78">
        <v>74.11</v>
      </c>
      <c r="N90" s="78">
        <v>5420405.46</v>
      </c>
      <c r="O90" s="3" t="s">
        <v>38</v>
      </c>
      <c r="P90" s="23">
        <f>IF(F90="Franchisee Rate Adjustment","",VLOOKUP(G90,FINAL!A:D,4,FALSE))</f>
        <v>15.246</v>
      </c>
      <c r="Q90" s="23">
        <f>IF(F90="Franchisee Rate Adjustment",SUMIF('Fran Bank Payment'!A:A,G90,'Fran Bank Payment'!G:G),VLOOKUP(G90,FINAL!A:E,5,FALSE))</f>
        <v>1238.433</v>
      </c>
      <c r="R90" s="1">
        <f t="shared" si="3"/>
        <v>0</v>
      </c>
      <c r="S90" s="1">
        <f t="shared" si="4"/>
        <v>0</v>
      </c>
      <c r="T90" s="1">
        <f t="shared" si="5"/>
        <v>73153.073000000004</v>
      </c>
      <c r="U90" s="4"/>
      <c r="V90" s="4"/>
    </row>
    <row r="91" spans="1:22" ht="15" customHeight="1">
      <c r="A91" s="78" t="s">
        <v>247</v>
      </c>
      <c r="B91" s="78">
        <v>73137.827000000005</v>
      </c>
      <c r="C91" s="79">
        <v>74.11</v>
      </c>
      <c r="D91" s="78">
        <v>5420405.46</v>
      </c>
      <c r="E91" s="78" t="s">
        <v>100</v>
      </c>
      <c r="F91" s="78" t="s">
        <v>101</v>
      </c>
      <c r="G91" s="78" t="s">
        <v>408</v>
      </c>
      <c r="H91" s="79">
        <v>-5.6</v>
      </c>
      <c r="I91" s="79">
        <v>-5.181</v>
      </c>
      <c r="J91" s="79">
        <v>81.23</v>
      </c>
      <c r="K91" s="79">
        <v>420.85262999999998</v>
      </c>
      <c r="L91" s="79">
        <v>73132.645999999993</v>
      </c>
      <c r="M91" s="78">
        <v>74.11</v>
      </c>
      <c r="N91" s="78">
        <v>5419984.6100000003</v>
      </c>
      <c r="O91" s="3" t="s">
        <v>38</v>
      </c>
      <c r="P91" s="23">
        <f>IF(F91="Franchisee Rate Adjustment","",VLOOKUP(G91,FINAL!A:D,4,FALSE))</f>
        <v>5.181</v>
      </c>
      <c r="Q91" s="23">
        <f>IF(F91="Franchisee Rate Adjustment",SUMIF('Fran Bank Payment'!A:A,G91,'Fran Bank Payment'!G:G),VLOOKUP(G91,FINAL!A:E,5,FALSE))</f>
        <v>420.85300000000001</v>
      </c>
      <c r="R91" s="1">
        <f t="shared" si="3"/>
        <v>0</v>
      </c>
      <c r="S91" s="1">
        <f t="shared" si="4"/>
        <v>0</v>
      </c>
      <c r="T91" s="1">
        <f t="shared" si="5"/>
        <v>73137.82699999999</v>
      </c>
      <c r="U91" s="4"/>
      <c r="V91" s="4"/>
    </row>
    <row r="92" spans="1:22" ht="15" customHeight="1">
      <c r="A92" s="78" t="s">
        <v>247</v>
      </c>
      <c r="B92" s="78">
        <v>73132.645999999993</v>
      </c>
      <c r="C92" s="79">
        <v>74.11</v>
      </c>
      <c r="D92" s="78">
        <v>5419984.6100000003</v>
      </c>
      <c r="E92" s="78" t="s">
        <v>100</v>
      </c>
      <c r="F92" s="78" t="s">
        <v>101</v>
      </c>
      <c r="G92" s="78" t="s">
        <v>409</v>
      </c>
      <c r="H92" s="79">
        <v>-908.54</v>
      </c>
      <c r="I92" s="79">
        <v>-745.91200000000003</v>
      </c>
      <c r="J92" s="79">
        <v>81.23</v>
      </c>
      <c r="K92" s="79">
        <v>60590.431759999999</v>
      </c>
      <c r="L92" s="79">
        <v>72386.733999999997</v>
      </c>
      <c r="M92" s="78">
        <v>74.040000000000006</v>
      </c>
      <c r="N92" s="78">
        <v>5359394.18</v>
      </c>
      <c r="O92" s="3" t="s">
        <v>38</v>
      </c>
      <c r="P92" s="23">
        <f>IF(F92="Franchisee Rate Adjustment","",VLOOKUP(G92,FINAL!A:D,4,FALSE))</f>
        <v>745.91200000000003</v>
      </c>
      <c r="Q92" s="23">
        <f>IF(F92="Franchisee Rate Adjustment",SUMIF('Fran Bank Payment'!A:A,G92,'Fran Bank Payment'!G:G),VLOOKUP(G92,FINAL!A:E,5,FALSE))</f>
        <v>60590.432000000001</v>
      </c>
      <c r="R92" s="1">
        <f t="shared" si="3"/>
        <v>0</v>
      </c>
      <c r="S92" s="1">
        <f t="shared" si="4"/>
        <v>0</v>
      </c>
      <c r="T92" s="1">
        <f t="shared" si="5"/>
        <v>73132.645999999993</v>
      </c>
      <c r="U92" s="4"/>
      <c r="V92" s="4"/>
    </row>
    <row r="93" spans="1:22" ht="15" customHeight="1">
      <c r="A93" s="78" t="s">
        <v>247</v>
      </c>
      <c r="B93" s="78">
        <v>72386.733999999997</v>
      </c>
      <c r="C93" s="79">
        <v>74.040000000000006</v>
      </c>
      <c r="D93" s="78">
        <v>5359394.18</v>
      </c>
      <c r="E93" s="78" t="s">
        <v>100</v>
      </c>
      <c r="F93" s="78" t="s">
        <v>101</v>
      </c>
      <c r="G93" s="78" t="s">
        <v>410</v>
      </c>
      <c r="H93" s="79">
        <v>-62.63</v>
      </c>
      <c r="I93" s="79">
        <v>-57.932000000000002</v>
      </c>
      <c r="J93" s="79">
        <v>81.23</v>
      </c>
      <c r="K93" s="79">
        <v>4705.8163599999998</v>
      </c>
      <c r="L93" s="79">
        <v>72328.801999999996</v>
      </c>
      <c r="M93" s="78">
        <v>74.03</v>
      </c>
      <c r="N93" s="78">
        <v>5354688.3600000003</v>
      </c>
      <c r="O93" s="3" t="s">
        <v>38</v>
      </c>
      <c r="P93" s="23">
        <f>IF(F93="Franchisee Rate Adjustment","",VLOOKUP(G93,FINAL!A:D,4,FALSE))</f>
        <v>57.932000000000002</v>
      </c>
      <c r="Q93" s="23">
        <f>IF(F93="Franchisee Rate Adjustment",SUMIF('Fran Bank Payment'!A:A,G93,'Fran Bank Payment'!G:G),VLOOKUP(G93,FINAL!A:E,5,FALSE))</f>
        <v>4705.8159999999998</v>
      </c>
      <c r="R93" s="1">
        <f t="shared" si="3"/>
        <v>0</v>
      </c>
      <c r="S93" s="1">
        <f t="shared" si="4"/>
        <v>0</v>
      </c>
      <c r="T93" s="1">
        <f t="shared" si="5"/>
        <v>72386.733999999997</v>
      </c>
      <c r="U93" s="4"/>
      <c r="V93" s="4"/>
    </row>
    <row r="94" spans="1:22" ht="15" customHeight="1">
      <c r="A94" s="78" t="s">
        <v>247</v>
      </c>
      <c r="B94" s="78">
        <v>72328.801999999996</v>
      </c>
      <c r="C94" s="79">
        <v>74.03</v>
      </c>
      <c r="D94" s="78">
        <v>5354688.3600000003</v>
      </c>
      <c r="E94" s="78" t="s">
        <v>100</v>
      </c>
      <c r="F94" s="78" t="s">
        <v>101</v>
      </c>
      <c r="G94" s="78" t="s">
        <v>411</v>
      </c>
      <c r="H94" s="79">
        <v>-275.56</v>
      </c>
      <c r="I94" s="79">
        <v>-222.601</v>
      </c>
      <c r="J94" s="79">
        <v>81.23</v>
      </c>
      <c r="K94" s="79">
        <v>18081.879229999999</v>
      </c>
      <c r="L94" s="79">
        <v>72106.201000000001</v>
      </c>
      <c r="M94" s="78">
        <v>74.010000000000005</v>
      </c>
      <c r="N94" s="78">
        <v>5336606.47</v>
      </c>
      <c r="O94" s="3" t="s">
        <v>38</v>
      </c>
      <c r="P94" s="23">
        <f>IF(F94="Franchisee Rate Adjustment","",VLOOKUP(G94,FINAL!A:D,4,FALSE))</f>
        <v>222.601</v>
      </c>
      <c r="Q94" s="23">
        <f>IF(F94="Franchisee Rate Adjustment",SUMIF('Fran Bank Payment'!A:A,G94,'Fran Bank Payment'!G:G),VLOOKUP(G94,FINAL!A:E,5,FALSE))</f>
        <v>18081.879000000001</v>
      </c>
      <c r="R94" s="1">
        <f t="shared" si="3"/>
        <v>0</v>
      </c>
      <c r="S94" s="1">
        <f t="shared" si="4"/>
        <v>0</v>
      </c>
      <c r="T94" s="1">
        <f t="shared" si="5"/>
        <v>72328.801999999996</v>
      </c>
      <c r="U94" s="4"/>
      <c r="V94" s="4"/>
    </row>
    <row r="95" spans="1:22" ht="15" customHeight="1">
      <c r="A95" s="78" t="s">
        <v>247</v>
      </c>
      <c r="B95" s="78">
        <v>72106.201000000001</v>
      </c>
      <c r="C95" s="79">
        <v>74.010000000000005</v>
      </c>
      <c r="D95" s="78">
        <v>5336606.47</v>
      </c>
      <c r="E95" s="78" t="s">
        <v>100</v>
      </c>
      <c r="F95" s="78" t="s">
        <v>101</v>
      </c>
      <c r="G95" s="78" t="s">
        <v>412</v>
      </c>
      <c r="H95" s="79">
        <v>-432.08</v>
      </c>
      <c r="I95" s="79">
        <v>-345.57400000000001</v>
      </c>
      <c r="J95" s="79">
        <v>81.23</v>
      </c>
      <c r="K95" s="79">
        <v>28070.976019999998</v>
      </c>
      <c r="L95" s="79">
        <v>71760.626999999993</v>
      </c>
      <c r="M95" s="78">
        <v>73.98</v>
      </c>
      <c r="N95" s="78">
        <v>5308535.49</v>
      </c>
      <c r="O95" s="3" t="s">
        <v>38</v>
      </c>
      <c r="P95" s="23">
        <f>IF(F95="Franchisee Rate Adjustment","",VLOOKUP(G95,FINAL!A:D,4,FALSE))</f>
        <v>345.57400000000001</v>
      </c>
      <c r="Q95" s="23">
        <f>IF(F95="Franchisee Rate Adjustment",SUMIF('Fran Bank Payment'!A:A,G95,'Fran Bank Payment'!G:G),VLOOKUP(G95,FINAL!A:E,5,FALSE))</f>
        <v>28070.975999999999</v>
      </c>
      <c r="R95" s="1">
        <f t="shared" si="3"/>
        <v>0</v>
      </c>
      <c r="S95" s="1">
        <f t="shared" si="4"/>
        <v>0</v>
      </c>
      <c r="T95" s="1">
        <f t="shared" si="5"/>
        <v>72106.200999999986</v>
      </c>
      <c r="U95" s="4"/>
      <c r="V95" s="4"/>
    </row>
    <row r="96" spans="1:22" ht="15" customHeight="1">
      <c r="A96" s="78" t="s">
        <v>247</v>
      </c>
      <c r="B96" s="78">
        <v>71760.626999999993</v>
      </c>
      <c r="C96" s="79">
        <v>73.98</v>
      </c>
      <c r="D96" s="78">
        <v>5308535.49</v>
      </c>
      <c r="E96" s="78" t="s">
        <v>100</v>
      </c>
      <c r="F96" s="78" t="s">
        <v>101</v>
      </c>
      <c r="G96" s="78" t="s">
        <v>413</v>
      </c>
      <c r="H96" s="79">
        <v>-525.32000000000005</v>
      </c>
      <c r="I96" s="79">
        <v>-415.20100000000002</v>
      </c>
      <c r="J96" s="79">
        <v>81.23</v>
      </c>
      <c r="K96" s="79">
        <v>33726.77723</v>
      </c>
      <c r="L96" s="79">
        <v>71345.426000000007</v>
      </c>
      <c r="M96" s="78">
        <v>73.930000000000007</v>
      </c>
      <c r="N96" s="78">
        <v>5274808.71</v>
      </c>
      <c r="O96" s="3" t="s">
        <v>38</v>
      </c>
      <c r="P96" s="23">
        <f>IF(F96="Franchisee Rate Adjustment","",VLOOKUP(G96,FINAL!A:D,4,FALSE))</f>
        <v>415.20100000000002</v>
      </c>
      <c r="Q96" s="23">
        <f>IF(F96="Franchisee Rate Adjustment",SUMIF('Fran Bank Payment'!A:A,G96,'Fran Bank Payment'!G:G),VLOOKUP(G96,FINAL!A:E,5,FALSE))</f>
        <v>33726.777000000002</v>
      </c>
      <c r="R96" s="1">
        <f t="shared" si="3"/>
        <v>0</v>
      </c>
      <c r="S96" s="1">
        <f t="shared" si="4"/>
        <v>0</v>
      </c>
      <c r="T96" s="1">
        <f t="shared" si="5"/>
        <v>71760.627000000008</v>
      </c>
      <c r="U96" s="4"/>
      <c r="V96" s="4"/>
    </row>
    <row r="97" spans="1:22" ht="15" customHeight="1">
      <c r="A97" s="78" t="s">
        <v>247</v>
      </c>
      <c r="B97" s="78">
        <v>71345.426000000007</v>
      </c>
      <c r="C97" s="79">
        <v>73.930000000000007</v>
      </c>
      <c r="D97" s="78">
        <v>5274808.71</v>
      </c>
      <c r="E97" s="78" t="s">
        <v>100</v>
      </c>
      <c r="F97" s="78" t="s">
        <v>101</v>
      </c>
      <c r="G97" s="78" t="s">
        <v>414</v>
      </c>
      <c r="H97" s="79">
        <v>-5</v>
      </c>
      <c r="I97" s="79">
        <v>-4.625</v>
      </c>
      <c r="J97" s="79">
        <v>81.23</v>
      </c>
      <c r="K97" s="79">
        <v>375.68875000000003</v>
      </c>
      <c r="L97" s="79">
        <v>71340.801000000007</v>
      </c>
      <c r="M97" s="78">
        <v>73.930000000000007</v>
      </c>
      <c r="N97" s="78">
        <v>5274433.0199999996</v>
      </c>
      <c r="O97" s="3" t="s">
        <v>38</v>
      </c>
      <c r="P97" s="23">
        <f>IF(F97="Franchisee Rate Adjustment","",VLOOKUP(G97,FINAL!A:D,4,FALSE))</f>
        <v>4.625</v>
      </c>
      <c r="Q97" s="23">
        <f>IF(F97="Franchisee Rate Adjustment",SUMIF('Fran Bank Payment'!A:A,G97,'Fran Bank Payment'!G:G),VLOOKUP(G97,FINAL!A:E,5,FALSE))</f>
        <v>375.68900000000002</v>
      </c>
      <c r="R97" s="1">
        <f t="shared" si="3"/>
        <v>0</v>
      </c>
      <c r="S97" s="1">
        <f t="shared" si="4"/>
        <v>0</v>
      </c>
      <c r="T97" s="1">
        <f t="shared" si="5"/>
        <v>71345.426000000007</v>
      </c>
      <c r="U97" s="4"/>
      <c r="V97" s="4"/>
    </row>
    <row r="98" spans="1:22" ht="15" customHeight="1">
      <c r="A98" s="78" t="s">
        <v>247</v>
      </c>
      <c r="B98" s="78">
        <v>71340.801000000007</v>
      </c>
      <c r="C98" s="79">
        <v>73.930000000000007</v>
      </c>
      <c r="D98" s="78">
        <v>5274433.0199999996</v>
      </c>
      <c r="E98" s="78" t="s">
        <v>100</v>
      </c>
      <c r="F98" s="78" t="s">
        <v>101</v>
      </c>
      <c r="G98" s="78" t="s">
        <v>415</v>
      </c>
      <c r="H98" s="79">
        <v>-1302.96</v>
      </c>
      <c r="I98" s="79">
        <v>-1115.972</v>
      </c>
      <c r="J98" s="79">
        <v>81.23</v>
      </c>
      <c r="K98" s="79">
        <v>90650.405559999999</v>
      </c>
      <c r="L98" s="79">
        <v>70224.828999999998</v>
      </c>
      <c r="M98" s="78">
        <v>73.819999999999993</v>
      </c>
      <c r="N98" s="78">
        <v>5183782.6100000003</v>
      </c>
      <c r="O98" s="3" t="s">
        <v>38</v>
      </c>
      <c r="P98" s="23">
        <f>IF(F98="Franchisee Rate Adjustment","",VLOOKUP(G98,FINAL!A:D,4,FALSE))</f>
        <v>1115.972</v>
      </c>
      <c r="Q98" s="23">
        <f>IF(F98="Franchisee Rate Adjustment",SUMIF('Fran Bank Payment'!A:A,G98,'Fran Bank Payment'!G:G),VLOOKUP(G98,FINAL!A:E,5,FALSE))</f>
        <v>90650.406000000003</v>
      </c>
      <c r="R98" s="1">
        <f t="shared" si="3"/>
        <v>0</v>
      </c>
      <c r="S98" s="1">
        <f t="shared" si="4"/>
        <v>0</v>
      </c>
      <c r="T98" s="1">
        <f t="shared" si="5"/>
        <v>71340.800999999992</v>
      </c>
      <c r="U98" s="4"/>
      <c r="V98" s="4"/>
    </row>
    <row r="99" spans="1:22" ht="15" customHeight="1">
      <c r="A99" s="78" t="s">
        <v>247</v>
      </c>
      <c r="B99" s="78">
        <v>70224.828999999998</v>
      </c>
      <c r="C99" s="79">
        <v>73.819999999999993</v>
      </c>
      <c r="D99" s="78">
        <v>5183782.6100000003</v>
      </c>
      <c r="E99" s="78" t="s">
        <v>100</v>
      </c>
      <c r="F99" s="78" t="s">
        <v>101</v>
      </c>
      <c r="G99" s="78" t="s">
        <v>416</v>
      </c>
      <c r="H99" s="79">
        <v>-4.5</v>
      </c>
      <c r="I99" s="79">
        <v>-4.1630000000000003</v>
      </c>
      <c r="J99" s="79">
        <v>81.23</v>
      </c>
      <c r="K99" s="79">
        <v>338.16048999999998</v>
      </c>
      <c r="L99" s="79">
        <v>70220.665999999997</v>
      </c>
      <c r="M99" s="78">
        <v>73.819999999999993</v>
      </c>
      <c r="N99" s="78">
        <v>5183444.45</v>
      </c>
      <c r="O99" s="3" t="s">
        <v>38</v>
      </c>
      <c r="P99" s="23">
        <f>IF(F99="Franchisee Rate Adjustment","",VLOOKUP(G99,FINAL!A:D,4,FALSE))</f>
        <v>4.1630000000000003</v>
      </c>
      <c r="Q99" s="23">
        <f>IF(F99="Franchisee Rate Adjustment",SUMIF('Fran Bank Payment'!A:A,G99,'Fran Bank Payment'!G:G),VLOOKUP(G99,FINAL!A:E,5,FALSE))</f>
        <v>338.16</v>
      </c>
      <c r="R99" s="1">
        <f t="shared" si="3"/>
        <v>0</v>
      </c>
      <c r="S99" s="1">
        <f t="shared" si="4"/>
        <v>0</v>
      </c>
      <c r="T99" s="1">
        <f t="shared" si="5"/>
        <v>70224.828999999998</v>
      </c>
      <c r="U99" s="4"/>
      <c r="V99" s="4"/>
    </row>
    <row r="100" spans="1:22" ht="15" customHeight="1">
      <c r="A100" s="78" t="s">
        <v>247</v>
      </c>
      <c r="B100" s="78">
        <v>70220.665999999997</v>
      </c>
      <c r="C100" s="79">
        <v>73.819999999999993</v>
      </c>
      <c r="D100" s="78">
        <v>5183444.45</v>
      </c>
      <c r="E100" s="78" t="s">
        <v>100</v>
      </c>
      <c r="F100" s="78" t="s">
        <v>101</v>
      </c>
      <c r="G100" s="78" t="s">
        <v>417</v>
      </c>
      <c r="H100" s="79">
        <v>-7.7</v>
      </c>
      <c r="I100" s="79">
        <v>-7.1230000000000002</v>
      </c>
      <c r="J100" s="79">
        <v>81.23</v>
      </c>
      <c r="K100" s="79">
        <v>578.60128999999995</v>
      </c>
      <c r="L100" s="79">
        <v>70213.543000000005</v>
      </c>
      <c r="M100" s="78">
        <v>73.819999999999993</v>
      </c>
      <c r="N100" s="78">
        <v>5182865.8499999996</v>
      </c>
      <c r="O100" s="3" t="s">
        <v>38</v>
      </c>
      <c r="P100" s="23">
        <f>IF(F100="Franchisee Rate Adjustment","",VLOOKUP(G100,FINAL!A:D,4,FALSE))</f>
        <v>7.1230000000000002</v>
      </c>
      <c r="Q100" s="23">
        <f>IF(F100="Franchisee Rate Adjustment",SUMIF('Fran Bank Payment'!A:A,G100,'Fran Bank Payment'!G:G),VLOOKUP(G100,FINAL!A:E,5,FALSE))</f>
        <v>578.601</v>
      </c>
      <c r="R100" s="1">
        <f t="shared" si="3"/>
        <v>0</v>
      </c>
      <c r="S100" s="1">
        <f t="shared" si="4"/>
        <v>0</v>
      </c>
      <c r="T100" s="1">
        <f t="shared" si="5"/>
        <v>70220.666000000012</v>
      </c>
      <c r="U100" s="4"/>
      <c r="V100" s="4"/>
    </row>
    <row r="101" spans="1:22" ht="15" customHeight="1">
      <c r="A101" s="78" t="s">
        <v>247</v>
      </c>
      <c r="B101" s="78">
        <v>70213.543000000005</v>
      </c>
      <c r="C101" s="79">
        <v>73.819999999999993</v>
      </c>
      <c r="D101" s="78">
        <v>5182865.8499999996</v>
      </c>
      <c r="E101" s="78" t="s">
        <v>100</v>
      </c>
      <c r="F101" s="78" t="s">
        <v>101</v>
      </c>
      <c r="G101" s="78" t="s">
        <v>418</v>
      </c>
      <c r="H101" s="79">
        <v>-499.89</v>
      </c>
      <c r="I101" s="79">
        <v>-392.21300000000002</v>
      </c>
      <c r="J101" s="79">
        <v>81.23</v>
      </c>
      <c r="K101" s="79">
        <v>31859.46199</v>
      </c>
      <c r="L101" s="79">
        <v>69821.33</v>
      </c>
      <c r="M101" s="78">
        <v>73.77</v>
      </c>
      <c r="N101" s="78">
        <v>5151006.38</v>
      </c>
      <c r="O101" s="3" t="s">
        <v>38</v>
      </c>
      <c r="P101" s="23">
        <f>IF(F101="Franchisee Rate Adjustment","",VLOOKUP(G101,FINAL!A:D,4,FALSE))</f>
        <v>392.21300000000002</v>
      </c>
      <c r="Q101" s="23">
        <f>IF(F101="Franchisee Rate Adjustment",SUMIF('Fran Bank Payment'!A:A,G101,'Fran Bank Payment'!G:G),VLOOKUP(G101,FINAL!A:E,5,FALSE))</f>
        <v>31859.462</v>
      </c>
      <c r="R101" s="1">
        <f t="shared" si="3"/>
        <v>0</v>
      </c>
      <c r="S101" s="1">
        <f t="shared" si="4"/>
        <v>0</v>
      </c>
      <c r="T101" s="1">
        <f t="shared" si="5"/>
        <v>70213.543000000005</v>
      </c>
      <c r="U101" s="4"/>
      <c r="V101" s="4"/>
    </row>
    <row r="102" spans="1:22" ht="15" customHeight="1">
      <c r="A102" s="78" t="s">
        <v>247</v>
      </c>
      <c r="B102" s="78">
        <v>69821.33</v>
      </c>
      <c r="C102" s="79">
        <v>73.77</v>
      </c>
      <c r="D102" s="78">
        <v>5151006.38</v>
      </c>
      <c r="E102" s="78" t="s">
        <v>100</v>
      </c>
      <c r="F102" s="78" t="s">
        <v>101</v>
      </c>
      <c r="G102" s="78" t="s">
        <v>419</v>
      </c>
      <c r="H102" s="79">
        <v>-7.3</v>
      </c>
      <c r="I102" s="79">
        <v>-6.7519999999999998</v>
      </c>
      <c r="J102" s="79">
        <v>81.23</v>
      </c>
      <c r="K102" s="79">
        <v>548.46496000000002</v>
      </c>
      <c r="L102" s="79">
        <v>69814.577999999994</v>
      </c>
      <c r="M102" s="78">
        <v>73.77</v>
      </c>
      <c r="N102" s="78">
        <v>5150457.92</v>
      </c>
      <c r="O102" s="3" t="s">
        <v>38</v>
      </c>
      <c r="P102" s="23">
        <f>IF(F102="Franchisee Rate Adjustment","",VLOOKUP(G102,FINAL!A:D,4,FALSE))</f>
        <v>6.7519999999999998</v>
      </c>
      <c r="Q102" s="23">
        <f>IF(F102="Franchisee Rate Adjustment",SUMIF('Fran Bank Payment'!A:A,G102,'Fran Bank Payment'!G:G),VLOOKUP(G102,FINAL!A:E,5,FALSE))</f>
        <v>548.46500000000003</v>
      </c>
      <c r="R102" s="1">
        <f t="shared" si="3"/>
        <v>0</v>
      </c>
      <c r="S102" s="1">
        <f t="shared" si="4"/>
        <v>0</v>
      </c>
      <c r="T102" s="1">
        <f t="shared" si="5"/>
        <v>69821.329999999987</v>
      </c>
      <c r="U102" s="4"/>
      <c r="V102" s="4"/>
    </row>
    <row r="103" spans="1:22" ht="15" customHeight="1">
      <c r="A103" s="78" t="s">
        <v>247</v>
      </c>
      <c r="B103" s="78">
        <v>69814.577999999994</v>
      </c>
      <c r="C103" s="79">
        <v>73.77</v>
      </c>
      <c r="D103" s="78">
        <v>5150457.92</v>
      </c>
      <c r="E103" s="78" t="s">
        <v>100</v>
      </c>
      <c r="F103" s="78" t="s">
        <v>101</v>
      </c>
      <c r="G103" s="78" t="s">
        <v>420</v>
      </c>
      <c r="H103" s="79">
        <v>-30.85</v>
      </c>
      <c r="I103" s="79">
        <v>-28.536000000000001</v>
      </c>
      <c r="J103" s="79">
        <v>81.23</v>
      </c>
      <c r="K103" s="79">
        <v>2317.97928</v>
      </c>
      <c r="L103" s="79">
        <v>69786.042000000001</v>
      </c>
      <c r="M103" s="78">
        <v>73.77</v>
      </c>
      <c r="N103" s="78">
        <v>5148139.9400000004</v>
      </c>
      <c r="O103" s="3" t="s">
        <v>38</v>
      </c>
      <c r="P103" s="23">
        <f>IF(F103="Franchisee Rate Adjustment","",VLOOKUP(G103,FINAL!A:D,4,FALSE))</f>
        <v>28.536000000000001</v>
      </c>
      <c r="Q103" s="23">
        <f>IF(F103="Franchisee Rate Adjustment",SUMIF('Fran Bank Payment'!A:A,G103,'Fran Bank Payment'!G:G),VLOOKUP(G103,FINAL!A:E,5,FALSE))</f>
        <v>2317.9789999999998</v>
      </c>
      <c r="R103" s="1">
        <f t="shared" si="3"/>
        <v>0</v>
      </c>
      <c r="S103" s="1">
        <f t="shared" si="4"/>
        <v>0</v>
      </c>
      <c r="T103" s="1">
        <f t="shared" si="5"/>
        <v>69814.577999999994</v>
      </c>
      <c r="U103" s="4"/>
      <c r="V103" s="4"/>
    </row>
    <row r="104" spans="1:22" ht="15" customHeight="1">
      <c r="A104" s="78" t="s">
        <v>247</v>
      </c>
      <c r="B104" s="78">
        <v>69786.042000000001</v>
      </c>
      <c r="C104" s="79">
        <v>73.77</v>
      </c>
      <c r="D104" s="78">
        <v>5148139.9400000004</v>
      </c>
      <c r="E104" s="78" t="s">
        <v>100</v>
      </c>
      <c r="F104" s="78" t="s">
        <v>101</v>
      </c>
      <c r="G104" s="78" t="s">
        <v>421</v>
      </c>
      <c r="H104" s="79">
        <v>-487.31</v>
      </c>
      <c r="I104" s="79">
        <v>-386.44099999999997</v>
      </c>
      <c r="J104" s="79">
        <v>81.23</v>
      </c>
      <c r="K104" s="79">
        <v>31390.602429999999</v>
      </c>
      <c r="L104" s="79">
        <v>69399.600999999995</v>
      </c>
      <c r="M104" s="78">
        <v>73.73</v>
      </c>
      <c r="N104" s="78">
        <v>5116749.33</v>
      </c>
      <c r="O104" s="3" t="s">
        <v>38</v>
      </c>
      <c r="P104" s="23">
        <f>IF(F104="Franchisee Rate Adjustment","",VLOOKUP(G104,FINAL!A:D,4,FALSE))</f>
        <v>386.44099999999997</v>
      </c>
      <c r="Q104" s="23">
        <f>IF(F104="Franchisee Rate Adjustment",SUMIF('Fran Bank Payment'!A:A,G104,'Fran Bank Payment'!G:G),VLOOKUP(G104,FINAL!A:E,5,FALSE))</f>
        <v>31390.601999999999</v>
      </c>
      <c r="R104" s="1">
        <f t="shared" si="3"/>
        <v>0</v>
      </c>
      <c r="S104" s="1">
        <f t="shared" si="4"/>
        <v>0</v>
      </c>
      <c r="T104" s="1">
        <f t="shared" si="5"/>
        <v>69786.042000000001</v>
      </c>
      <c r="U104" s="4"/>
      <c r="V104" s="4"/>
    </row>
    <row r="105" spans="1:22" ht="15" customHeight="1">
      <c r="A105" s="78" t="s">
        <v>247</v>
      </c>
      <c r="B105" s="78">
        <v>69399.600999999995</v>
      </c>
      <c r="C105" s="79">
        <v>73.73</v>
      </c>
      <c r="D105" s="78">
        <v>5116749.33</v>
      </c>
      <c r="E105" s="78" t="s">
        <v>100</v>
      </c>
      <c r="F105" s="78" t="s">
        <v>101</v>
      </c>
      <c r="G105" s="78" t="s">
        <v>422</v>
      </c>
      <c r="H105" s="79">
        <v>-1192.8900000000001</v>
      </c>
      <c r="I105" s="79">
        <v>-976.99900000000002</v>
      </c>
      <c r="J105" s="79">
        <v>81.23</v>
      </c>
      <c r="K105" s="79">
        <v>79361.628769999996</v>
      </c>
      <c r="L105" s="79">
        <v>68422.601999999999</v>
      </c>
      <c r="M105" s="78">
        <v>73.62</v>
      </c>
      <c r="N105" s="78">
        <v>5037387.7</v>
      </c>
      <c r="O105" s="3" t="s">
        <v>38</v>
      </c>
      <c r="P105" s="23">
        <f>IF(F105="Franchisee Rate Adjustment","",VLOOKUP(G105,FINAL!A:D,4,FALSE))</f>
        <v>976.99900000000002</v>
      </c>
      <c r="Q105" s="23">
        <f>IF(F105="Franchisee Rate Adjustment",SUMIF('Fran Bank Payment'!A:A,G105,'Fran Bank Payment'!G:G),VLOOKUP(G105,FINAL!A:E,5,FALSE))</f>
        <v>79361.629000000001</v>
      </c>
      <c r="R105" s="1">
        <f t="shared" si="3"/>
        <v>0</v>
      </c>
      <c r="S105" s="1">
        <f t="shared" si="4"/>
        <v>0</v>
      </c>
      <c r="T105" s="1">
        <f t="shared" si="5"/>
        <v>69399.600999999995</v>
      </c>
      <c r="U105" s="4"/>
      <c r="V105" s="4"/>
    </row>
    <row r="106" spans="1:22" ht="15" customHeight="1">
      <c r="A106" s="78" t="s">
        <v>288</v>
      </c>
      <c r="B106" s="78">
        <v>68422.601999999999</v>
      </c>
      <c r="C106" s="79">
        <v>73.62</v>
      </c>
      <c r="D106" s="78">
        <v>5037387.7</v>
      </c>
      <c r="E106" s="78" t="s">
        <v>100</v>
      </c>
      <c r="F106" s="78" t="s">
        <v>101</v>
      </c>
      <c r="G106" s="78" t="s">
        <v>423</v>
      </c>
      <c r="H106" s="79">
        <v>-108.42</v>
      </c>
      <c r="I106" s="79">
        <v>-100.288</v>
      </c>
      <c r="J106" s="79">
        <v>81.23</v>
      </c>
      <c r="K106" s="79">
        <v>8146.3942399999996</v>
      </c>
      <c r="L106" s="79">
        <v>68322.313999999998</v>
      </c>
      <c r="M106" s="78">
        <v>73.61</v>
      </c>
      <c r="N106" s="78">
        <v>5029241.3099999996</v>
      </c>
      <c r="O106" s="3" t="s">
        <v>38</v>
      </c>
      <c r="P106" s="23">
        <f>IF(F106="Franchisee Rate Adjustment","",VLOOKUP(G106,FINAL!A:D,4,FALSE))</f>
        <v>100.289</v>
      </c>
      <c r="Q106" s="23">
        <f>IF(F106="Franchisee Rate Adjustment",SUMIF('Fran Bank Payment'!A:A,G106,'Fran Bank Payment'!G:G),VLOOKUP(G106,FINAL!A:E,5,FALSE))</f>
        <v>8146.4750000000004</v>
      </c>
      <c r="R106" s="1">
        <f t="shared" si="3"/>
        <v>-8.1000000000000003E-2</v>
      </c>
      <c r="S106" s="1">
        <f t="shared" si="4"/>
        <v>-1.0000000000047748E-3</v>
      </c>
      <c r="T106" s="1">
        <f t="shared" si="5"/>
        <v>68422.601999999999</v>
      </c>
      <c r="U106" s="4"/>
      <c r="V106" s="4"/>
    </row>
    <row r="107" spans="1:22" ht="15" customHeight="1">
      <c r="A107" s="78" t="s">
        <v>288</v>
      </c>
      <c r="B107" s="78">
        <v>68322.313999999998</v>
      </c>
      <c r="C107" s="79">
        <v>73.61</v>
      </c>
      <c r="D107" s="78">
        <v>5029241.3099999996</v>
      </c>
      <c r="E107" s="78" t="s">
        <v>100</v>
      </c>
      <c r="F107" s="78" t="s">
        <v>101</v>
      </c>
      <c r="G107" s="78" t="s">
        <v>424</v>
      </c>
      <c r="H107" s="79">
        <v>-47.14</v>
      </c>
      <c r="I107" s="79">
        <v>-43.604999999999997</v>
      </c>
      <c r="J107" s="79">
        <v>81.23</v>
      </c>
      <c r="K107" s="79">
        <v>3542.03415</v>
      </c>
      <c r="L107" s="79">
        <v>68278.709000000003</v>
      </c>
      <c r="M107" s="78">
        <v>73.61</v>
      </c>
      <c r="N107" s="78">
        <v>5025699.28</v>
      </c>
      <c r="O107" s="3" t="s">
        <v>38</v>
      </c>
      <c r="P107" s="23">
        <f>IF(F107="Franchisee Rate Adjustment","",VLOOKUP(G107,FINAL!A:D,4,FALSE))</f>
        <v>43.604999999999997</v>
      </c>
      <c r="Q107" s="23">
        <f>IF(F107="Franchisee Rate Adjustment",SUMIF('Fran Bank Payment'!A:A,G107,'Fran Bank Payment'!G:G),VLOOKUP(G107,FINAL!A:E,5,FALSE))</f>
        <v>3542.0340000000001</v>
      </c>
      <c r="R107" s="1">
        <f t="shared" si="3"/>
        <v>0</v>
      </c>
      <c r="S107" s="1">
        <f t="shared" si="4"/>
        <v>0</v>
      </c>
      <c r="T107" s="1">
        <f t="shared" si="5"/>
        <v>68322.313999999998</v>
      </c>
      <c r="U107" s="4"/>
      <c r="V107" s="4"/>
    </row>
    <row r="108" spans="1:22" ht="15" customHeight="1">
      <c r="A108" s="78" t="s">
        <v>288</v>
      </c>
      <c r="B108" s="78">
        <v>68278.709000000003</v>
      </c>
      <c r="C108" s="79">
        <v>73.61</v>
      </c>
      <c r="D108" s="78">
        <v>5025699.28</v>
      </c>
      <c r="E108" s="78" t="s">
        <v>100</v>
      </c>
      <c r="F108" s="78" t="s">
        <v>101</v>
      </c>
      <c r="G108" s="78" t="s">
        <v>425</v>
      </c>
      <c r="H108" s="79">
        <v>-437.26</v>
      </c>
      <c r="I108" s="79">
        <v>-342.20100000000002</v>
      </c>
      <c r="J108" s="79">
        <v>81.23</v>
      </c>
      <c r="K108" s="79">
        <v>27796.987229999999</v>
      </c>
      <c r="L108" s="79">
        <v>67936.508000000002</v>
      </c>
      <c r="M108" s="78">
        <v>73.569999999999993</v>
      </c>
      <c r="N108" s="78">
        <v>4997902.3</v>
      </c>
      <c r="O108" s="3" t="s">
        <v>38</v>
      </c>
      <c r="P108" s="23">
        <f>IF(F108="Franchisee Rate Adjustment","",VLOOKUP(G108,FINAL!A:D,4,FALSE))</f>
        <v>342.20100000000002</v>
      </c>
      <c r="Q108" s="23">
        <f>IF(F108="Franchisee Rate Adjustment",SUMIF('Fran Bank Payment'!A:A,G108,'Fran Bank Payment'!G:G),VLOOKUP(G108,FINAL!A:E,5,FALSE))</f>
        <v>27796.987000000001</v>
      </c>
      <c r="R108" s="1">
        <f t="shared" si="3"/>
        <v>0</v>
      </c>
      <c r="S108" s="1">
        <f t="shared" si="4"/>
        <v>0</v>
      </c>
      <c r="T108" s="1">
        <f t="shared" si="5"/>
        <v>68278.709000000003</v>
      </c>
      <c r="U108" s="4"/>
      <c r="V108" s="4"/>
    </row>
    <row r="109" spans="1:22" ht="15" customHeight="1">
      <c r="A109" s="78" t="s">
        <v>288</v>
      </c>
      <c r="B109" s="78">
        <v>67936.508000000002</v>
      </c>
      <c r="C109" s="79">
        <v>73.569999999999993</v>
      </c>
      <c r="D109" s="78">
        <v>4997902.3</v>
      </c>
      <c r="E109" s="78" t="s">
        <v>100</v>
      </c>
      <c r="F109" s="78" t="s">
        <v>101</v>
      </c>
      <c r="G109" s="78" t="s">
        <v>426</v>
      </c>
      <c r="H109" s="79">
        <v>-1578.04</v>
      </c>
      <c r="I109" s="79">
        <v>-1268.683</v>
      </c>
      <c r="J109" s="79">
        <v>81.23</v>
      </c>
      <c r="K109" s="79">
        <v>103055.12009</v>
      </c>
      <c r="L109" s="79">
        <v>66667.824999999997</v>
      </c>
      <c r="M109" s="78">
        <v>73.42</v>
      </c>
      <c r="N109" s="78">
        <v>4894847.18</v>
      </c>
      <c r="O109" s="3" t="s">
        <v>38</v>
      </c>
      <c r="P109" s="23">
        <f>IF(F109="Franchisee Rate Adjustment","",VLOOKUP(G109,FINAL!A:D,4,FALSE))</f>
        <v>1268.683</v>
      </c>
      <c r="Q109" s="23">
        <f>IF(F109="Franchisee Rate Adjustment",SUMIF('Fran Bank Payment'!A:A,G109,'Fran Bank Payment'!G:G),VLOOKUP(G109,FINAL!A:E,5,FALSE))</f>
        <v>103055.12</v>
      </c>
      <c r="R109" s="1">
        <f t="shared" si="3"/>
        <v>0</v>
      </c>
      <c r="S109" s="1">
        <f t="shared" si="4"/>
        <v>0</v>
      </c>
      <c r="T109" s="1">
        <f t="shared" si="5"/>
        <v>67936.508000000002</v>
      </c>
      <c r="U109" s="4"/>
      <c r="V109" s="4"/>
    </row>
    <row r="110" spans="1:22" ht="15" customHeight="1">
      <c r="A110" s="78" t="s">
        <v>288</v>
      </c>
      <c r="B110" s="78">
        <v>66667.824999999997</v>
      </c>
      <c r="C110" s="79">
        <v>73.42</v>
      </c>
      <c r="D110" s="78">
        <v>4894847.18</v>
      </c>
      <c r="E110" s="78" t="s">
        <v>100</v>
      </c>
      <c r="F110" s="78" t="s">
        <v>101</v>
      </c>
      <c r="G110" s="78" t="s">
        <v>427</v>
      </c>
      <c r="H110" s="79">
        <v>-62.47</v>
      </c>
      <c r="I110" s="79">
        <v>-57.524000000000001</v>
      </c>
      <c r="J110" s="79">
        <v>81.23</v>
      </c>
      <c r="K110" s="79">
        <v>4672.6745199999996</v>
      </c>
      <c r="L110" s="79">
        <v>66610.301000000007</v>
      </c>
      <c r="M110" s="78">
        <v>73.41</v>
      </c>
      <c r="N110" s="78">
        <v>4890174.51</v>
      </c>
      <c r="O110" s="3" t="s">
        <v>38</v>
      </c>
      <c r="P110" s="23">
        <f>IF(F110="Franchisee Rate Adjustment","",VLOOKUP(G110,FINAL!A:D,4,FALSE))</f>
        <v>57.524000000000001</v>
      </c>
      <c r="Q110" s="23">
        <f>IF(F110="Franchisee Rate Adjustment",SUMIF('Fran Bank Payment'!A:A,G110,'Fran Bank Payment'!G:G),VLOOKUP(G110,FINAL!A:E,5,FALSE))</f>
        <v>4672.6750000000002</v>
      </c>
      <c r="R110" s="1">
        <f t="shared" si="3"/>
        <v>0</v>
      </c>
      <c r="S110" s="1">
        <f t="shared" si="4"/>
        <v>0</v>
      </c>
      <c r="T110" s="1">
        <f t="shared" si="5"/>
        <v>66667.825000000012</v>
      </c>
      <c r="U110" s="4"/>
      <c r="V110" s="4"/>
    </row>
    <row r="111" spans="1:22" ht="15" customHeight="1">
      <c r="A111" s="78" t="s">
        <v>288</v>
      </c>
      <c r="B111" s="78">
        <v>66610.301000000007</v>
      </c>
      <c r="C111" s="79">
        <v>73.41</v>
      </c>
      <c r="D111" s="78">
        <v>4890174.51</v>
      </c>
      <c r="E111" s="78" t="s">
        <v>100</v>
      </c>
      <c r="F111" s="78" t="s">
        <v>101</v>
      </c>
      <c r="G111" s="78" t="s">
        <v>428</v>
      </c>
      <c r="H111" s="79">
        <v>-84.29</v>
      </c>
      <c r="I111" s="79">
        <v>-77.900000000000006</v>
      </c>
      <c r="J111" s="79">
        <v>81.23</v>
      </c>
      <c r="K111" s="79">
        <v>6327.817</v>
      </c>
      <c r="L111" s="79">
        <v>66532.400999999998</v>
      </c>
      <c r="M111" s="78">
        <v>73.41</v>
      </c>
      <c r="N111" s="78">
        <v>4883846.6900000004</v>
      </c>
      <c r="O111" s="3" t="s">
        <v>38</v>
      </c>
      <c r="P111" s="23">
        <f>IF(F111="Franchisee Rate Adjustment","",VLOOKUP(G111,FINAL!A:D,4,FALSE))</f>
        <v>77.900999999999996</v>
      </c>
      <c r="Q111" s="23">
        <f>IF(F111="Franchisee Rate Adjustment",SUMIF('Fran Bank Payment'!A:A,G111,'Fran Bank Payment'!G:G),VLOOKUP(G111,FINAL!A:E,5,FALSE))</f>
        <v>6327.8980000000001</v>
      </c>
      <c r="R111" s="1">
        <f t="shared" si="3"/>
        <v>-8.1000000000000003E-2</v>
      </c>
      <c r="S111" s="1">
        <f t="shared" si="4"/>
        <v>-9.9999999999056399E-4</v>
      </c>
      <c r="T111" s="1">
        <f t="shared" si="5"/>
        <v>66610.300999999992</v>
      </c>
      <c r="U111" s="4"/>
      <c r="V111" s="4"/>
    </row>
    <row r="112" spans="1:22" ht="15" customHeight="1">
      <c r="A112" s="78" t="s">
        <v>288</v>
      </c>
      <c r="B112" s="78">
        <v>66532.400999999998</v>
      </c>
      <c r="C112" s="79">
        <v>73.41</v>
      </c>
      <c r="D112" s="78">
        <v>4883846.6900000004</v>
      </c>
      <c r="E112" s="78" t="s">
        <v>100</v>
      </c>
      <c r="F112" s="78" t="s">
        <v>101</v>
      </c>
      <c r="G112" s="78" t="s">
        <v>429</v>
      </c>
      <c r="H112" s="79">
        <v>-3278.68</v>
      </c>
      <c r="I112" s="79">
        <v>-2842.431</v>
      </c>
      <c r="J112" s="79">
        <v>81.23</v>
      </c>
      <c r="K112" s="79">
        <v>230890.67013000001</v>
      </c>
      <c r="L112" s="79">
        <v>63689.97</v>
      </c>
      <c r="M112" s="78">
        <v>73.06</v>
      </c>
      <c r="N112" s="78">
        <v>4652956.0199999996</v>
      </c>
      <c r="O112" s="3" t="s">
        <v>38</v>
      </c>
      <c r="P112" s="23">
        <f>IF(F112="Franchisee Rate Adjustment","",VLOOKUP(G112,FINAL!A:D,4,FALSE))</f>
        <v>2842.431</v>
      </c>
      <c r="Q112" s="23">
        <f>IF(F112="Franchisee Rate Adjustment",SUMIF('Fran Bank Payment'!A:A,G112,'Fran Bank Payment'!G:G),VLOOKUP(G112,FINAL!A:E,5,FALSE))</f>
        <v>230890.67</v>
      </c>
      <c r="R112" s="1">
        <f t="shared" si="3"/>
        <v>0</v>
      </c>
      <c r="S112" s="1">
        <f t="shared" si="4"/>
        <v>0</v>
      </c>
      <c r="T112" s="1">
        <f t="shared" si="5"/>
        <v>66532.400999999998</v>
      </c>
      <c r="U112" s="4"/>
      <c r="V112" s="4"/>
    </row>
    <row r="113" spans="1:22" ht="15" customHeight="1">
      <c r="A113" s="78" t="s">
        <v>288</v>
      </c>
      <c r="B113" s="78">
        <v>63689.97</v>
      </c>
      <c r="C113" s="79">
        <v>73.06</v>
      </c>
      <c r="D113" s="78">
        <v>4652956.0199999996</v>
      </c>
      <c r="E113" s="78" t="s">
        <v>100</v>
      </c>
      <c r="F113" s="78" t="s">
        <v>101</v>
      </c>
      <c r="G113" s="78" t="s">
        <v>430</v>
      </c>
      <c r="H113" s="79">
        <v>-102.36</v>
      </c>
      <c r="I113" s="79">
        <v>-94.680999999999997</v>
      </c>
      <c r="J113" s="79">
        <v>81.23</v>
      </c>
      <c r="K113" s="79">
        <v>7690.9376300000004</v>
      </c>
      <c r="L113" s="79">
        <v>63595.288999999997</v>
      </c>
      <c r="M113" s="78">
        <v>73.040000000000006</v>
      </c>
      <c r="N113" s="78">
        <v>4645265.08</v>
      </c>
      <c r="O113" s="3" t="s">
        <v>38</v>
      </c>
      <c r="P113" s="23">
        <f>IF(F113="Franchisee Rate Adjustment","",VLOOKUP(G113,FINAL!A:D,4,FALSE))</f>
        <v>94.680999999999997</v>
      </c>
      <c r="Q113" s="23">
        <f>IF(F113="Franchisee Rate Adjustment",SUMIF('Fran Bank Payment'!A:A,G113,'Fran Bank Payment'!G:G),VLOOKUP(G113,FINAL!A:E,5,FALSE))</f>
        <v>7690.9380000000001</v>
      </c>
      <c r="R113" s="1">
        <f t="shared" si="3"/>
        <v>0</v>
      </c>
      <c r="S113" s="1">
        <f t="shared" si="4"/>
        <v>0</v>
      </c>
      <c r="T113" s="1">
        <f t="shared" si="5"/>
        <v>63689.969999999994</v>
      </c>
      <c r="U113" s="4"/>
      <c r="V113" s="4"/>
    </row>
    <row r="114" spans="1:22" ht="15" customHeight="1">
      <c r="A114" s="78" t="s">
        <v>288</v>
      </c>
      <c r="B114" s="78">
        <v>63595.288999999997</v>
      </c>
      <c r="C114" s="79">
        <v>73.040000000000006</v>
      </c>
      <c r="D114" s="78">
        <v>4645265.08</v>
      </c>
      <c r="E114" s="78" t="s">
        <v>100</v>
      </c>
      <c r="F114" s="78" t="s">
        <v>101</v>
      </c>
      <c r="G114" s="78" t="s">
        <v>431</v>
      </c>
      <c r="H114" s="79">
        <v>-3288.74</v>
      </c>
      <c r="I114" s="79">
        <v>-2773.4110000000001</v>
      </c>
      <c r="J114" s="79">
        <v>81.23</v>
      </c>
      <c r="K114" s="79">
        <v>225284.17553000001</v>
      </c>
      <c r="L114" s="79">
        <v>60821.877999999997</v>
      </c>
      <c r="M114" s="78">
        <v>72.67</v>
      </c>
      <c r="N114" s="78">
        <v>4419980.91</v>
      </c>
      <c r="O114" s="3" t="s">
        <v>38</v>
      </c>
      <c r="P114" s="23">
        <f>IF(F114="Franchisee Rate Adjustment","",VLOOKUP(G114,FINAL!A:D,4,FALSE))</f>
        <v>2773.4119999999998</v>
      </c>
      <c r="Q114" s="23">
        <f>IF(F114="Franchisee Rate Adjustment",SUMIF('Fran Bank Payment'!A:A,G114,'Fran Bank Payment'!G:G),VLOOKUP(G114,FINAL!A:E,5,FALSE))</f>
        <v>225284.25700000001</v>
      </c>
      <c r="R114" s="1">
        <f t="shared" si="3"/>
        <v>-8.1000000000000003E-2</v>
      </c>
      <c r="S114" s="1">
        <f t="shared" si="4"/>
        <v>-9.9999999974897946E-4</v>
      </c>
      <c r="T114" s="1">
        <f t="shared" si="5"/>
        <v>63595.288999999997</v>
      </c>
      <c r="U114" s="4"/>
      <c r="V114" s="4"/>
    </row>
    <row r="115" spans="1:22" ht="15" customHeight="1">
      <c r="A115" s="78" t="s">
        <v>288</v>
      </c>
      <c r="B115" s="78">
        <v>60821.877999999997</v>
      </c>
      <c r="C115" s="79">
        <v>72.67</v>
      </c>
      <c r="D115" s="78">
        <v>4419980.91</v>
      </c>
      <c r="E115" s="78" t="s">
        <v>100</v>
      </c>
      <c r="F115" s="78" t="s">
        <v>101</v>
      </c>
      <c r="G115" s="78" t="s">
        <v>432</v>
      </c>
      <c r="H115" s="79">
        <v>-92.43</v>
      </c>
      <c r="I115" s="79">
        <v>-85.331999999999994</v>
      </c>
      <c r="J115" s="79">
        <v>81.23</v>
      </c>
      <c r="K115" s="79">
        <v>6931.51836</v>
      </c>
      <c r="L115" s="79">
        <v>60736.546000000002</v>
      </c>
      <c r="M115" s="78">
        <v>72.66</v>
      </c>
      <c r="N115" s="78">
        <v>4413049.3899999997</v>
      </c>
      <c r="O115" s="3" t="s">
        <v>38</v>
      </c>
      <c r="P115" s="23">
        <f>IF(F115="Franchisee Rate Adjustment","",VLOOKUP(G115,FINAL!A:D,4,FALSE))</f>
        <v>85.332999999999998</v>
      </c>
      <c r="Q115" s="23">
        <f>IF(F115="Franchisee Rate Adjustment",SUMIF('Fran Bank Payment'!A:A,G115,'Fran Bank Payment'!G:G),VLOOKUP(G115,FINAL!A:E,5,FALSE))</f>
        <v>6931.6</v>
      </c>
      <c r="R115" s="1">
        <f t="shared" si="3"/>
        <v>-8.2000000000000003E-2</v>
      </c>
      <c r="S115" s="1">
        <f t="shared" si="4"/>
        <v>-1.0000000000047748E-3</v>
      </c>
      <c r="T115" s="1">
        <f t="shared" si="5"/>
        <v>60821.878000000004</v>
      </c>
      <c r="U115" s="4"/>
      <c r="V115" s="4"/>
    </row>
    <row r="116" spans="1:22" ht="15" customHeight="1">
      <c r="A116" s="78" t="s">
        <v>288</v>
      </c>
      <c r="B116" s="78">
        <v>60736.546000000002</v>
      </c>
      <c r="C116" s="79">
        <v>72.66</v>
      </c>
      <c r="D116" s="78">
        <v>4413049.3899999997</v>
      </c>
      <c r="E116" s="78" t="s">
        <v>100</v>
      </c>
      <c r="F116" s="78" t="s">
        <v>101</v>
      </c>
      <c r="G116" s="78" t="s">
        <v>433</v>
      </c>
      <c r="H116" s="79">
        <v>-1562.38</v>
      </c>
      <c r="I116" s="79">
        <v>-1260.075</v>
      </c>
      <c r="J116" s="79">
        <v>81.23</v>
      </c>
      <c r="K116" s="79">
        <v>102355.89225</v>
      </c>
      <c r="L116" s="79">
        <v>59476.470999999998</v>
      </c>
      <c r="M116" s="78">
        <v>72.48</v>
      </c>
      <c r="N116" s="78">
        <v>4310693.49</v>
      </c>
      <c r="O116" s="3" t="s">
        <v>38</v>
      </c>
      <c r="P116" s="23">
        <f>IF(F116="Franchisee Rate Adjustment","",VLOOKUP(G116,FINAL!A:D,4,FALSE))</f>
        <v>1260.075</v>
      </c>
      <c r="Q116" s="23">
        <f>IF(F116="Franchisee Rate Adjustment",SUMIF('Fran Bank Payment'!A:A,G116,'Fran Bank Payment'!G:G),VLOOKUP(G116,FINAL!A:E,5,FALSE))</f>
        <v>102355.89200000001</v>
      </c>
      <c r="R116" s="1">
        <f t="shared" si="3"/>
        <v>0</v>
      </c>
      <c r="S116" s="1">
        <f t="shared" si="4"/>
        <v>0</v>
      </c>
      <c r="T116" s="1">
        <f t="shared" si="5"/>
        <v>60736.545999999995</v>
      </c>
      <c r="U116" s="4"/>
      <c r="V116" s="4"/>
    </row>
    <row r="117" spans="1:22" ht="15" customHeight="1">
      <c r="A117" s="78" t="s">
        <v>288</v>
      </c>
      <c r="B117" s="78">
        <v>59476.470999999998</v>
      </c>
      <c r="C117" s="79">
        <v>72.48</v>
      </c>
      <c r="D117" s="78">
        <v>4310693.49</v>
      </c>
      <c r="E117" s="78" t="s">
        <v>100</v>
      </c>
      <c r="F117" s="78" t="s">
        <v>101</v>
      </c>
      <c r="G117" s="78" t="s">
        <v>434</v>
      </c>
      <c r="H117" s="79">
        <v>-984.6</v>
      </c>
      <c r="I117" s="79">
        <v>-786.00699999999995</v>
      </c>
      <c r="J117" s="79">
        <v>81.23</v>
      </c>
      <c r="K117" s="79">
        <v>63847.348610000001</v>
      </c>
      <c r="L117" s="79">
        <v>58690.464</v>
      </c>
      <c r="M117" s="78">
        <v>72.36</v>
      </c>
      <c r="N117" s="78">
        <v>4246846.1399999997</v>
      </c>
      <c r="O117" s="3" t="s">
        <v>38</v>
      </c>
      <c r="P117" s="23">
        <f>IF(F117="Franchisee Rate Adjustment","",VLOOKUP(G117,FINAL!A:D,4,FALSE))</f>
        <v>786.00699999999995</v>
      </c>
      <c r="Q117" s="23">
        <f>IF(F117="Franchisee Rate Adjustment",SUMIF('Fran Bank Payment'!A:A,G117,'Fran Bank Payment'!G:G),VLOOKUP(G117,FINAL!A:E,5,FALSE))</f>
        <v>63847.349000000002</v>
      </c>
      <c r="R117" s="1">
        <f t="shared" si="3"/>
        <v>0</v>
      </c>
      <c r="S117" s="1">
        <f t="shared" si="4"/>
        <v>0</v>
      </c>
      <c r="T117" s="1">
        <f t="shared" si="5"/>
        <v>59476.470999999998</v>
      </c>
      <c r="U117" s="4"/>
      <c r="V117" s="4"/>
    </row>
    <row r="118" spans="1:22" ht="15" customHeight="1">
      <c r="A118" s="78" t="s">
        <v>288</v>
      </c>
      <c r="B118" s="78">
        <v>58690.464</v>
      </c>
      <c r="C118" s="79">
        <v>72.36</v>
      </c>
      <c r="D118" s="78">
        <v>4246846.1399999997</v>
      </c>
      <c r="E118" s="78" t="s">
        <v>100</v>
      </c>
      <c r="F118" s="78" t="s">
        <v>101</v>
      </c>
      <c r="G118" s="78" t="s">
        <v>435</v>
      </c>
      <c r="H118" s="79">
        <v>-55.26</v>
      </c>
      <c r="I118" s="79">
        <v>-51.113999999999997</v>
      </c>
      <c r="J118" s="79">
        <v>81.23</v>
      </c>
      <c r="K118" s="79">
        <v>4151.9902199999997</v>
      </c>
      <c r="L118" s="79">
        <v>58639.35</v>
      </c>
      <c r="M118" s="78">
        <v>72.349999999999994</v>
      </c>
      <c r="N118" s="78">
        <v>4242694.1500000004</v>
      </c>
      <c r="O118" s="3" t="s">
        <v>38</v>
      </c>
      <c r="P118" s="23">
        <f>IF(F118="Franchisee Rate Adjustment","",VLOOKUP(G118,FINAL!A:D,4,FALSE))</f>
        <v>51.113999999999997</v>
      </c>
      <c r="Q118" s="23">
        <f>IF(F118="Franchisee Rate Adjustment",SUMIF('Fran Bank Payment'!A:A,G118,'Fran Bank Payment'!G:G),VLOOKUP(G118,FINAL!A:E,5,FALSE))</f>
        <v>4151.99</v>
      </c>
      <c r="R118" s="1">
        <f t="shared" si="3"/>
        <v>0</v>
      </c>
      <c r="S118" s="1">
        <f t="shared" si="4"/>
        <v>0</v>
      </c>
      <c r="T118" s="1">
        <f t="shared" si="5"/>
        <v>58690.464</v>
      </c>
      <c r="U118" s="4"/>
      <c r="V118" s="4"/>
    </row>
    <row r="119" spans="1:22" ht="15" customHeight="1">
      <c r="A119" s="78" t="s">
        <v>288</v>
      </c>
      <c r="B119" s="78">
        <v>58639.35</v>
      </c>
      <c r="C119" s="79">
        <v>72.349999999999994</v>
      </c>
      <c r="D119" s="78">
        <v>4242694.1500000004</v>
      </c>
      <c r="E119" s="78" t="s">
        <v>100</v>
      </c>
      <c r="F119" s="78" t="s">
        <v>101</v>
      </c>
      <c r="G119" s="78" t="s">
        <v>436</v>
      </c>
      <c r="H119" s="79">
        <v>-598.39</v>
      </c>
      <c r="I119" s="79">
        <v>-465.32299999999998</v>
      </c>
      <c r="J119" s="79">
        <v>81.23</v>
      </c>
      <c r="K119" s="79">
        <v>37798.187290000002</v>
      </c>
      <c r="L119" s="79">
        <v>58174.027000000002</v>
      </c>
      <c r="M119" s="78">
        <v>72.28</v>
      </c>
      <c r="N119" s="78">
        <v>4204895.97</v>
      </c>
      <c r="O119" s="3" t="s">
        <v>38</v>
      </c>
      <c r="P119" s="23">
        <f>IF(F119="Franchisee Rate Adjustment","",VLOOKUP(G119,FINAL!A:D,4,FALSE))</f>
        <v>465.32299999999998</v>
      </c>
      <c r="Q119" s="23">
        <f>IF(F119="Franchisee Rate Adjustment",SUMIF('Fran Bank Payment'!A:A,G119,'Fran Bank Payment'!G:G),VLOOKUP(G119,FINAL!A:E,5,FALSE))</f>
        <v>37798.186999999998</v>
      </c>
      <c r="R119" s="1">
        <f t="shared" si="3"/>
        <v>0</v>
      </c>
      <c r="S119" s="1">
        <f t="shared" si="4"/>
        <v>0</v>
      </c>
      <c r="T119" s="1">
        <f t="shared" si="5"/>
        <v>58639.35</v>
      </c>
      <c r="U119" s="4"/>
      <c r="V119" s="4"/>
    </row>
    <row r="120" spans="1:22" ht="15" customHeight="1">
      <c r="A120" s="78" t="s">
        <v>288</v>
      </c>
      <c r="B120" s="78">
        <v>58174.027000000002</v>
      </c>
      <c r="C120" s="79">
        <v>72.28</v>
      </c>
      <c r="D120" s="78">
        <v>4204895.97</v>
      </c>
      <c r="E120" s="78" t="s">
        <v>100</v>
      </c>
      <c r="F120" s="78" t="s">
        <v>101</v>
      </c>
      <c r="G120" s="78" t="s">
        <v>437</v>
      </c>
      <c r="H120" s="79">
        <v>-70.540000000000006</v>
      </c>
      <c r="I120" s="79">
        <v>-65.125</v>
      </c>
      <c r="J120" s="79">
        <v>81.23</v>
      </c>
      <c r="K120" s="79">
        <v>5290.1037500000002</v>
      </c>
      <c r="L120" s="79">
        <v>58108.902000000002</v>
      </c>
      <c r="M120" s="78">
        <v>72.27</v>
      </c>
      <c r="N120" s="78">
        <v>4199605.87</v>
      </c>
      <c r="O120" s="3" t="s">
        <v>38</v>
      </c>
      <c r="P120" s="23">
        <f>IF(F120="Franchisee Rate Adjustment","",VLOOKUP(G120,FINAL!A:D,4,FALSE))</f>
        <v>65.125</v>
      </c>
      <c r="Q120" s="23">
        <f>IF(F120="Franchisee Rate Adjustment",SUMIF('Fran Bank Payment'!A:A,G120,'Fran Bank Payment'!G:G),VLOOKUP(G120,FINAL!A:E,5,FALSE))</f>
        <v>5290.1040000000003</v>
      </c>
      <c r="R120" s="1">
        <f t="shared" si="3"/>
        <v>0</v>
      </c>
      <c r="S120" s="1">
        <f t="shared" si="4"/>
        <v>0</v>
      </c>
      <c r="T120" s="1">
        <f t="shared" si="5"/>
        <v>58174.027000000002</v>
      </c>
      <c r="U120" s="4"/>
      <c r="V120" s="4"/>
    </row>
    <row r="121" spans="1:22" ht="15" customHeight="1">
      <c r="A121" s="78" t="s">
        <v>288</v>
      </c>
      <c r="B121" s="78">
        <v>58108.902000000002</v>
      </c>
      <c r="C121" s="79">
        <v>72.27</v>
      </c>
      <c r="D121" s="78">
        <v>4199605.87</v>
      </c>
      <c r="E121" s="78" t="s">
        <v>100</v>
      </c>
      <c r="F121" s="78" t="s">
        <v>101</v>
      </c>
      <c r="G121" s="78" t="s">
        <v>438</v>
      </c>
      <c r="H121" s="79">
        <v>-79.510000000000005</v>
      </c>
      <c r="I121" s="79">
        <v>-73.481999999999999</v>
      </c>
      <c r="J121" s="79">
        <v>81.23</v>
      </c>
      <c r="K121" s="79">
        <v>5968.9428600000001</v>
      </c>
      <c r="L121" s="79">
        <v>58035.42</v>
      </c>
      <c r="M121" s="78">
        <v>72.260000000000005</v>
      </c>
      <c r="N121" s="78">
        <v>4193636.93</v>
      </c>
      <c r="O121" s="3" t="s">
        <v>38</v>
      </c>
      <c r="P121" s="23">
        <f>IF(F121="Franchisee Rate Adjustment","",VLOOKUP(G121,FINAL!A:D,4,FALSE))</f>
        <v>73.481999999999999</v>
      </c>
      <c r="Q121" s="23">
        <f>IF(F121="Franchisee Rate Adjustment",SUMIF('Fran Bank Payment'!A:A,G121,'Fran Bank Payment'!G:G),VLOOKUP(G121,FINAL!A:E,5,FALSE))</f>
        <v>5968.9430000000002</v>
      </c>
      <c r="R121" s="1">
        <f t="shared" si="3"/>
        <v>0</v>
      </c>
      <c r="S121" s="1">
        <f t="shared" si="4"/>
        <v>0</v>
      </c>
      <c r="T121" s="1">
        <f t="shared" si="5"/>
        <v>58108.902000000002</v>
      </c>
      <c r="U121" s="4"/>
      <c r="V121" s="4"/>
    </row>
    <row r="122" spans="1:22" ht="15" customHeight="1">
      <c r="A122" s="78" t="s">
        <v>288</v>
      </c>
      <c r="B122" s="78">
        <v>58035.42</v>
      </c>
      <c r="C122" s="79">
        <v>72.260000000000005</v>
      </c>
      <c r="D122" s="78">
        <v>4193636.93</v>
      </c>
      <c r="E122" s="78" t="s">
        <v>100</v>
      </c>
      <c r="F122" s="78" t="s">
        <v>101</v>
      </c>
      <c r="G122" s="78" t="s">
        <v>439</v>
      </c>
      <c r="H122" s="79">
        <v>-65.67</v>
      </c>
      <c r="I122" s="79">
        <v>-60.741999999999997</v>
      </c>
      <c r="J122" s="79">
        <v>81.23</v>
      </c>
      <c r="K122" s="79">
        <v>4934.0726599999998</v>
      </c>
      <c r="L122" s="79">
        <v>57974.678</v>
      </c>
      <c r="M122" s="78">
        <v>72.25</v>
      </c>
      <c r="N122" s="78">
        <v>4188702.86</v>
      </c>
      <c r="O122" s="3" t="s">
        <v>38</v>
      </c>
      <c r="P122" s="23">
        <f>IF(F122="Franchisee Rate Adjustment","",VLOOKUP(G122,FINAL!A:D,4,FALSE))</f>
        <v>60.743000000000002</v>
      </c>
      <c r="Q122" s="23">
        <f>IF(F122="Franchisee Rate Adjustment",SUMIF('Fran Bank Payment'!A:A,G122,'Fran Bank Payment'!G:G),VLOOKUP(G122,FINAL!A:E,5,FALSE))</f>
        <v>4934.1540000000005</v>
      </c>
      <c r="R122" s="1">
        <f t="shared" si="3"/>
        <v>-8.1000000000000003E-2</v>
      </c>
      <c r="S122" s="1">
        <f t="shared" si="4"/>
        <v>-1.0000000000047748E-3</v>
      </c>
      <c r="T122" s="1">
        <f t="shared" si="5"/>
        <v>58035.42</v>
      </c>
      <c r="U122" s="4"/>
      <c r="V122" s="4"/>
    </row>
    <row r="123" spans="1:22" ht="15" customHeight="1">
      <c r="A123" s="78" t="s">
        <v>288</v>
      </c>
      <c r="B123" s="78">
        <v>57974.678</v>
      </c>
      <c r="C123" s="79">
        <v>72.25</v>
      </c>
      <c r="D123" s="78">
        <v>4188702.86</v>
      </c>
      <c r="E123" s="78" t="s">
        <v>100</v>
      </c>
      <c r="F123" s="78" t="s">
        <v>101</v>
      </c>
      <c r="G123" s="78" t="s">
        <v>440</v>
      </c>
      <c r="H123" s="79">
        <v>-2221.39</v>
      </c>
      <c r="I123" s="79">
        <v>-1819.7840000000001</v>
      </c>
      <c r="J123" s="79">
        <v>81.23</v>
      </c>
      <c r="K123" s="79">
        <v>147821.05432</v>
      </c>
      <c r="L123" s="79">
        <v>56154.894</v>
      </c>
      <c r="M123" s="78">
        <v>71.959999999999994</v>
      </c>
      <c r="N123" s="78">
        <v>4040881.8</v>
      </c>
      <c r="O123" s="3" t="s">
        <v>38</v>
      </c>
      <c r="P123" s="23">
        <f>IF(F123="Franchisee Rate Adjustment","",VLOOKUP(G123,FINAL!A:D,4,FALSE))</f>
        <v>1819.7840000000001</v>
      </c>
      <c r="Q123" s="23">
        <f>IF(F123="Franchisee Rate Adjustment",SUMIF('Fran Bank Payment'!A:A,G123,'Fran Bank Payment'!G:G),VLOOKUP(G123,FINAL!A:E,5,FALSE))</f>
        <v>147821.054</v>
      </c>
      <c r="R123" s="1">
        <f t="shared" si="3"/>
        <v>0</v>
      </c>
      <c r="S123" s="1">
        <f t="shared" si="4"/>
        <v>0</v>
      </c>
      <c r="T123" s="1">
        <f t="shared" si="5"/>
        <v>57974.678</v>
      </c>
      <c r="U123" s="4"/>
      <c r="V123" s="4"/>
    </row>
    <row r="124" spans="1:22" ht="15" customHeight="1">
      <c r="A124" s="78" t="s">
        <v>288</v>
      </c>
      <c r="B124" s="78">
        <v>56154.894</v>
      </c>
      <c r="C124" s="79">
        <v>71.959999999999994</v>
      </c>
      <c r="D124" s="78">
        <v>4040881.8</v>
      </c>
      <c r="E124" s="78" t="s">
        <v>100</v>
      </c>
      <c r="F124" s="78" t="s">
        <v>101</v>
      </c>
      <c r="G124" s="78" t="s">
        <v>441</v>
      </c>
      <c r="H124" s="79">
        <v>-1593.39</v>
      </c>
      <c r="I124" s="79">
        <v>-1294.777</v>
      </c>
      <c r="J124" s="79">
        <v>81.23</v>
      </c>
      <c r="K124" s="79">
        <v>105174.73570999999</v>
      </c>
      <c r="L124" s="79">
        <v>54860.116999999998</v>
      </c>
      <c r="M124" s="78">
        <v>71.739999999999995</v>
      </c>
      <c r="N124" s="78">
        <v>3935707.07</v>
      </c>
      <c r="O124" s="3" t="s">
        <v>38</v>
      </c>
      <c r="P124" s="23">
        <f>IF(F124="Franchisee Rate Adjustment","",VLOOKUP(G124,FINAL!A:D,4,FALSE))</f>
        <v>1294.777</v>
      </c>
      <c r="Q124" s="23">
        <f>IF(F124="Franchisee Rate Adjustment",SUMIF('Fran Bank Payment'!A:A,G124,'Fran Bank Payment'!G:G),VLOOKUP(G124,FINAL!A:E,5,FALSE))</f>
        <v>105174.736</v>
      </c>
      <c r="R124" s="1">
        <f t="shared" si="3"/>
        <v>0</v>
      </c>
      <c r="S124" s="1">
        <f t="shared" si="4"/>
        <v>0</v>
      </c>
      <c r="T124" s="1">
        <f t="shared" si="5"/>
        <v>56154.894</v>
      </c>
      <c r="U124" s="4"/>
      <c r="V124" s="4"/>
    </row>
    <row r="125" spans="1:22" ht="15" customHeight="1">
      <c r="A125" s="78" t="s">
        <v>288</v>
      </c>
      <c r="B125" s="78">
        <v>54860.116999999998</v>
      </c>
      <c r="C125" s="79">
        <v>71.739999999999995</v>
      </c>
      <c r="D125" s="78">
        <v>3935707.07</v>
      </c>
      <c r="E125" s="78" t="s">
        <v>100</v>
      </c>
      <c r="F125" s="78" t="s">
        <v>101</v>
      </c>
      <c r="G125" s="78" t="s">
        <v>442</v>
      </c>
      <c r="H125" s="79">
        <v>-1114.57</v>
      </c>
      <c r="I125" s="79">
        <v>-924.00099999999998</v>
      </c>
      <c r="J125" s="79">
        <v>81.23</v>
      </c>
      <c r="K125" s="79">
        <v>75056.60123</v>
      </c>
      <c r="L125" s="79">
        <v>53936.116000000002</v>
      </c>
      <c r="M125" s="78">
        <v>71.58</v>
      </c>
      <c r="N125" s="78">
        <v>3860650.47</v>
      </c>
      <c r="O125" s="3" t="s">
        <v>38</v>
      </c>
      <c r="P125" s="23">
        <f>IF(F125="Franchisee Rate Adjustment","",VLOOKUP(G125,FINAL!A:D,4,FALSE))</f>
        <v>924.00099999999998</v>
      </c>
      <c r="Q125" s="23">
        <f>IF(F125="Franchisee Rate Adjustment",SUMIF('Fran Bank Payment'!A:A,G125,'Fran Bank Payment'!G:G),VLOOKUP(G125,FINAL!A:E,5,FALSE))</f>
        <v>75056.600999999995</v>
      </c>
      <c r="R125" s="1">
        <f t="shared" si="3"/>
        <v>0</v>
      </c>
      <c r="S125" s="1">
        <f t="shared" si="4"/>
        <v>0</v>
      </c>
      <c r="T125" s="1">
        <f t="shared" si="5"/>
        <v>54860.116999999998</v>
      </c>
      <c r="U125" s="4"/>
      <c r="V125" s="4"/>
    </row>
    <row r="126" spans="1:22" ht="15" customHeight="1">
      <c r="A126" s="78" t="s">
        <v>288</v>
      </c>
      <c r="B126" s="78">
        <v>53936.116000000002</v>
      </c>
      <c r="C126" s="79">
        <v>71.58</v>
      </c>
      <c r="D126" s="78">
        <v>3860650.47</v>
      </c>
      <c r="E126" s="78" t="s">
        <v>100</v>
      </c>
      <c r="F126" s="78" t="s">
        <v>101</v>
      </c>
      <c r="G126" s="78" t="s">
        <v>443</v>
      </c>
      <c r="H126" s="79">
        <v>-56.45</v>
      </c>
      <c r="I126" s="79">
        <v>-52.154000000000003</v>
      </c>
      <c r="J126" s="79">
        <v>81.23</v>
      </c>
      <c r="K126" s="79">
        <v>4236.4694200000004</v>
      </c>
      <c r="L126" s="79">
        <v>53883.962</v>
      </c>
      <c r="M126" s="78">
        <v>71.569999999999993</v>
      </c>
      <c r="N126" s="78">
        <v>3856414</v>
      </c>
      <c r="O126" s="3" t="s">
        <v>38</v>
      </c>
      <c r="P126" s="23">
        <f>IF(F126="Franchisee Rate Adjustment","",VLOOKUP(G126,FINAL!A:D,4,FALSE))</f>
        <v>52.155999999999999</v>
      </c>
      <c r="Q126" s="23">
        <f>IF(F126="Franchisee Rate Adjustment",SUMIF('Fran Bank Payment'!A:A,G126,'Fran Bank Payment'!G:G),VLOOKUP(G126,FINAL!A:E,5,FALSE))</f>
        <v>4236.6319999999996</v>
      </c>
      <c r="R126" s="1">
        <f t="shared" si="3"/>
        <v>-0.16300000000000001</v>
      </c>
      <c r="S126" s="1">
        <f t="shared" si="4"/>
        <v>-1.9999999999953388E-3</v>
      </c>
      <c r="T126" s="1">
        <f t="shared" si="5"/>
        <v>53936.116000000002</v>
      </c>
      <c r="U126" s="4"/>
      <c r="V126" s="4"/>
    </row>
    <row r="127" spans="1:22" ht="1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3" t="s">
        <v>38</v>
      </c>
      <c r="P127" s="23"/>
      <c r="Q127" s="23"/>
      <c r="U127" s="4"/>
      <c r="V127" s="4"/>
    </row>
    <row r="128" spans="1:22" ht="1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3" t="s">
        <v>38</v>
      </c>
      <c r="P128" s="23"/>
      <c r="Q128" s="23"/>
      <c r="U128" s="4"/>
      <c r="V128" s="4"/>
    </row>
    <row r="129" spans="1:22" ht="1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3" t="s">
        <v>38</v>
      </c>
      <c r="P129" s="23"/>
      <c r="Q129" s="23"/>
      <c r="U129" s="4"/>
      <c r="V129" s="4"/>
    </row>
    <row r="130" spans="1:22" ht="1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3" t="s">
        <v>38</v>
      </c>
      <c r="P130" s="23"/>
      <c r="Q130" s="23"/>
      <c r="U130" s="4"/>
      <c r="V130" s="4"/>
    </row>
    <row r="131" spans="1:22" ht="1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3" t="s">
        <v>38</v>
      </c>
      <c r="P131" s="23"/>
      <c r="Q131" s="23"/>
      <c r="U131" s="4"/>
      <c r="V131" s="4"/>
    </row>
    <row r="132" spans="1:22" ht="1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3" t="s">
        <v>38</v>
      </c>
      <c r="P132" s="23"/>
      <c r="Q132" s="23"/>
      <c r="U132" s="4"/>
      <c r="V132" s="4"/>
    </row>
    <row r="133" spans="1:22" ht="1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3" t="s">
        <v>38</v>
      </c>
      <c r="P133" s="23"/>
      <c r="Q133" s="23"/>
      <c r="U133" s="4"/>
      <c r="V133" s="4"/>
    </row>
    <row r="134" spans="1:22" ht="1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3" t="s">
        <v>38</v>
      </c>
      <c r="P134" s="23"/>
      <c r="Q134" s="23"/>
      <c r="U134" s="4"/>
      <c r="V134" s="4"/>
    </row>
    <row r="135" spans="1:22" ht="1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3" t="s">
        <v>38</v>
      </c>
      <c r="P135" s="23"/>
      <c r="Q135" s="23"/>
      <c r="U135" s="4"/>
      <c r="V135" s="4"/>
    </row>
    <row r="136" spans="1:22" ht="1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3" t="s">
        <v>38</v>
      </c>
      <c r="P136" s="23"/>
      <c r="Q136" s="23"/>
      <c r="U136" s="4"/>
      <c r="V136" s="4"/>
    </row>
    <row r="137" spans="1:22" ht="1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3" t="s">
        <v>38</v>
      </c>
      <c r="P137" s="23"/>
      <c r="Q137" s="23"/>
      <c r="U137" s="4"/>
      <c r="V137" s="4"/>
    </row>
    <row r="138" spans="1:22" ht="1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3" t="s">
        <v>38</v>
      </c>
      <c r="P138" s="23"/>
      <c r="Q138" s="23"/>
      <c r="U138" s="4"/>
      <c r="V138" s="4"/>
    </row>
    <row r="139" spans="1:22" ht="1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3" t="s">
        <v>38</v>
      </c>
      <c r="P139" s="23"/>
      <c r="Q139" s="23"/>
      <c r="U139" s="4"/>
      <c r="V139" s="4"/>
    </row>
    <row r="140" spans="1:22" ht="1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3" t="s">
        <v>38</v>
      </c>
      <c r="P140" s="23"/>
      <c r="Q140" s="23"/>
      <c r="U140" s="4"/>
      <c r="V140" s="4"/>
    </row>
    <row r="141" spans="1:22" ht="1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3" t="s">
        <v>38</v>
      </c>
      <c r="P141" s="23"/>
      <c r="Q141" s="23"/>
      <c r="U141" s="4"/>
      <c r="V141" s="4"/>
    </row>
    <row r="142" spans="1:22" ht="1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3" t="s">
        <v>38</v>
      </c>
      <c r="P142" s="23"/>
      <c r="Q142" s="23"/>
      <c r="U142" s="4"/>
      <c r="V142" s="4"/>
    </row>
    <row r="143" spans="1:22" ht="1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3" t="s">
        <v>38</v>
      </c>
      <c r="P143" s="23"/>
      <c r="Q143" s="23"/>
      <c r="U143" s="4"/>
      <c r="V143" s="4"/>
    </row>
    <row r="144" spans="1:22" ht="1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3" t="s">
        <v>38</v>
      </c>
      <c r="P144" s="23"/>
      <c r="Q144" s="23"/>
      <c r="U144" s="4"/>
      <c r="V144" s="4"/>
    </row>
    <row r="145" spans="1:22" ht="1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3" t="s">
        <v>38</v>
      </c>
      <c r="P145" s="23"/>
      <c r="Q145" s="23"/>
      <c r="U145" s="4"/>
      <c r="V145" s="4"/>
    </row>
    <row r="146" spans="1:22" ht="1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3" t="s">
        <v>38</v>
      </c>
      <c r="P146" s="23"/>
      <c r="Q146" s="23"/>
      <c r="U146" s="4"/>
      <c r="V146" s="4"/>
    </row>
    <row r="147" spans="1:22" ht="1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3" t="s">
        <v>38</v>
      </c>
      <c r="P147" s="23"/>
      <c r="Q147" s="23"/>
      <c r="U147" s="4"/>
      <c r="V147" s="4"/>
    </row>
    <row r="148" spans="1:22" ht="1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3" t="s">
        <v>38</v>
      </c>
      <c r="P148" s="23"/>
      <c r="Q148" s="23"/>
      <c r="U148" s="4"/>
      <c r="V148" s="4"/>
    </row>
    <row r="149" spans="1:22" ht="1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3" t="s">
        <v>38</v>
      </c>
      <c r="P149" s="23"/>
      <c r="Q149" s="23"/>
      <c r="U149" s="4"/>
      <c r="V149" s="4"/>
    </row>
    <row r="150" spans="1:22" ht="1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3" t="s">
        <v>38</v>
      </c>
      <c r="P150" s="23"/>
      <c r="Q150" s="23"/>
      <c r="U150" s="4"/>
      <c r="V150" s="4"/>
    </row>
    <row r="151" spans="1:22" ht="1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3" t="s">
        <v>38</v>
      </c>
      <c r="P151" s="23"/>
      <c r="Q151" s="23"/>
      <c r="U151" s="4"/>
      <c r="V151" s="4"/>
    </row>
    <row r="152" spans="1:22" ht="1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3" t="s">
        <v>38</v>
      </c>
      <c r="P152" s="23"/>
      <c r="Q152" s="23"/>
      <c r="U152" s="4"/>
      <c r="V152" s="4"/>
    </row>
    <row r="153" spans="1:22" ht="1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3" t="s">
        <v>38</v>
      </c>
      <c r="P153" s="23"/>
      <c r="Q153" s="23"/>
      <c r="U153" s="4"/>
      <c r="V153" s="4"/>
    </row>
    <row r="154" spans="1:22" ht="1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3" t="s">
        <v>38</v>
      </c>
      <c r="P154" s="23"/>
      <c r="Q154" s="23"/>
      <c r="U154" s="4"/>
      <c r="V154" s="4"/>
    </row>
    <row r="155" spans="1:22" ht="1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3" t="s">
        <v>38</v>
      </c>
      <c r="P155" s="23"/>
      <c r="Q155" s="23"/>
      <c r="U155" s="4"/>
      <c r="V155" s="4"/>
    </row>
    <row r="156" spans="1:22" ht="1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3" t="s">
        <v>38</v>
      </c>
      <c r="P156" s="23"/>
      <c r="Q156" s="23"/>
      <c r="U156" s="4"/>
      <c r="V156" s="4"/>
    </row>
    <row r="157" spans="1:22" ht="1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3" t="s">
        <v>38</v>
      </c>
      <c r="P157" s="23"/>
      <c r="Q157" s="23"/>
      <c r="U157" s="4"/>
      <c r="V157" s="4"/>
    </row>
    <row r="158" spans="1:22" ht="1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3" t="s">
        <v>38</v>
      </c>
      <c r="P158" s="23"/>
      <c r="Q158" s="23"/>
      <c r="U158" s="4"/>
      <c r="V158" s="4"/>
    </row>
    <row r="159" spans="1:22" ht="1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3" t="s">
        <v>38</v>
      </c>
      <c r="P159" s="23"/>
      <c r="Q159" s="23"/>
      <c r="U159" s="4"/>
      <c r="V159" s="4"/>
    </row>
    <row r="160" spans="1:22" ht="1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3" t="s">
        <v>38</v>
      </c>
      <c r="P160" s="23"/>
      <c r="Q160" s="23"/>
      <c r="U160" s="4"/>
      <c r="V160" s="4"/>
    </row>
    <row r="161" spans="1:22" ht="1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3" t="s">
        <v>38</v>
      </c>
      <c r="P161" s="23"/>
      <c r="Q161" s="23"/>
      <c r="U161" s="4"/>
      <c r="V161" s="4"/>
    </row>
    <row r="162" spans="1:22" ht="1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3" t="s">
        <v>38</v>
      </c>
      <c r="P162" s="23"/>
      <c r="Q162" s="23"/>
      <c r="U162" s="4"/>
      <c r="V162" s="4"/>
    </row>
    <row r="163" spans="1:22" ht="1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3" t="s">
        <v>38</v>
      </c>
      <c r="P163" s="23"/>
      <c r="Q163" s="23"/>
      <c r="U163" s="4"/>
      <c r="V163" s="4"/>
    </row>
    <row r="164" spans="1:22" ht="1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3" t="s">
        <v>38</v>
      </c>
      <c r="P164" s="23"/>
      <c r="Q164" s="23"/>
      <c r="U164" s="4"/>
      <c r="V164" s="4"/>
    </row>
    <row r="165" spans="1:22" ht="1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3" t="s">
        <v>38</v>
      </c>
      <c r="P165" s="23"/>
      <c r="Q165" s="23"/>
      <c r="U165" s="4"/>
      <c r="V165" s="4"/>
    </row>
    <row r="166" spans="1:22" ht="1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3" t="s">
        <v>38</v>
      </c>
      <c r="P166" s="23"/>
      <c r="Q166" s="23"/>
      <c r="U166" s="4"/>
      <c r="V166" s="4"/>
    </row>
    <row r="167" spans="1:22" ht="1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3" t="s">
        <v>38</v>
      </c>
      <c r="P167" s="23"/>
      <c r="Q167" s="23"/>
      <c r="U167" s="4"/>
      <c r="V167" s="4"/>
    </row>
    <row r="168" spans="1:22" ht="1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3" t="s">
        <v>38</v>
      </c>
      <c r="P168" s="23"/>
      <c r="Q168" s="23"/>
      <c r="U168" s="4"/>
      <c r="V168" s="4"/>
    </row>
    <row r="169" spans="1:22" ht="1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3" t="s">
        <v>38</v>
      </c>
      <c r="P169" s="23"/>
      <c r="Q169" s="23"/>
      <c r="U169" s="4"/>
      <c r="V169" s="4"/>
    </row>
    <row r="170" spans="1:22" ht="1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3" t="s">
        <v>38</v>
      </c>
      <c r="P170" s="23"/>
      <c r="Q170" s="23"/>
      <c r="U170" s="4"/>
      <c r="V170" s="4"/>
    </row>
    <row r="171" spans="1:22" ht="1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3" t="s">
        <v>38</v>
      </c>
      <c r="P171" s="23"/>
      <c r="Q171" s="23"/>
      <c r="U171" s="4"/>
      <c r="V171" s="4"/>
    </row>
    <row r="172" spans="1:22" ht="1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3" t="s">
        <v>38</v>
      </c>
      <c r="P172" s="23"/>
      <c r="Q172" s="23"/>
      <c r="U172" s="4"/>
      <c r="V172" s="4"/>
    </row>
    <row r="173" spans="1:22" ht="1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3" t="s">
        <v>38</v>
      </c>
      <c r="P173" s="23"/>
      <c r="Q173" s="23"/>
      <c r="U173" s="4"/>
      <c r="V173" s="4"/>
    </row>
    <row r="174" spans="1:22" ht="1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3" t="s">
        <v>38</v>
      </c>
      <c r="P174" s="23"/>
      <c r="Q174" s="23"/>
      <c r="U174" s="4"/>
      <c r="V174" s="4"/>
    </row>
    <row r="175" spans="1:22" ht="1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3" t="s">
        <v>38</v>
      </c>
      <c r="P175" s="23"/>
      <c r="Q175" s="23"/>
      <c r="U175" s="4"/>
      <c r="V175" s="4"/>
    </row>
    <row r="176" spans="1:22" ht="1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3" t="s">
        <v>38</v>
      </c>
      <c r="P176" s="23"/>
      <c r="Q176" s="23"/>
      <c r="U176" s="4"/>
      <c r="V176" s="4"/>
    </row>
    <row r="177" spans="1:22" ht="1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3" t="s">
        <v>38</v>
      </c>
      <c r="P177" s="23"/>
      <c r="Q177" s="23"/>
      <c r="U177" s="4"/>
      <c r="V177" s="4"/>
    </row>
    <row r="178" spans="1:22" ht="1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3" t="s">
        <v>38</v>
      </c>
      <c r="P178" s="23"/>
      <c r="Q178" s="23"/>
      <c r="U178" s="4"/>
      <c r="V178" s="4"/>
    </row>
    <row r="179" spans="1:22" ht="1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3" t="s">
        <v>38</v>
      </c>
      <c r="P179" s="23"/>
      <c r="Q179" s="23"/>
      <c r="U179" s="4"/>
      <c r="V179" s="4"/>
    </row>
    <row r="180" spans="1:22" ht="1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3" t="s">
        <v>38</v>
      </c>
      <c r="P180" s="23"/>
      <c r="Q180" s="23"/>
      <c r="U180" s="4"/>
      <c r="V180" s="4"/>
    </row>
    <row r="181" spans="1:22" ht="1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3" t="s">
        <v>38</v>
      </c>
      <c r="P181" s="23"/>
      <c r="Q181" s="23"/>
      <c r="U181" s="4"/>
      <c r="V181" s="4"/>
    </row>
    <row r="182" spans="1:22" ht="1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3" t="s">
        <v>38</v>
      </c>
      <c r="P182" s="23"/>
      <c r="Q182" s="23"/>
      <c r="U182" s="4"/>
      <c r="V182" s="4"/>
    </row>
    <row r="183" spans="1:22" ht="1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3" t="s">
        <v>38</v>
      </c>
      <c r="P183" s="23"/>
      <c r="Q183" s="23"/>
      <c r="U183" s="4"/>
      <c r="V183" s="4"/>
    </row>
    <row r="184" spans="1:22" ht="1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3" t="s">
        <v>38</v>
      </c>
      <c r="P184" s="23"/>
      <c r="Q184" s="23"/>
      <c r="U184" s="4"/>
      <c r="V184" s="4"/>
    </row>
    <row r="185" spans="1:22" ht="1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3" t="s">
        <v>38</v>
      </c>
      <c r="P185" s="23"/>
      <c r="Q185" s="23"/>
      <c r="U185" s="4"/>
      <c r="V185" s="4"/>
    </row>
    <row r="186" spans="1:22" ht="1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3" t="s">
        <v>38</v>
      </c>
      <c r="P186" s="23"/>
      <c r="Q186" s="23"/>
      <c r="U186" s="4"/>
      <c r="V186" s="4"/>
    </row>
    <row r="187" spans="1:22" ht="1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3" t="s">
        <v>38</v>
      </c>
      <c r="P187" s="23"/>
      <c r="Q187" s="23"/>
      <c r="U187" s="4"/>
      <c r="V187" s="4"/>
    </row>
    <row r="188" spans="1:22" ht="1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3" t="s">
        <v>38</v>
      </c>
      <c r="P188" s="23"/>
      <c r="Q188" s="23"/>
      <c r="U188" s="4"/>
      <c r="V188" s="4"/>
    </row>
    <row r="189" spans="1:22" ht="1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3" t="s">
        <v>38</v>
      </c>
      <c r="P189" s="23"/>
      <c r="Q189" s="23"/>
      <c r="U189" s="4"/>
      <c r="V189" s="4"/>
    </row>
    <row r="190" spans="1:22" ht="1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3" t="s">
        <v>38</v>
      </c>
      <c r="P190" s="23"/>
      <c r="Q190" s="23"/>
      <c r="U190" s="4"/>
      <c r="V190" s="4"/>
    </row>
    <row r="191" spans="1:22" ht="1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3" t="s">
        <v>38</v>
      </c>
      <c r="P191" s="23"/>
      <c r="Q191" s="23"/>
      <c r="U191" s="4"/>
      <c r="V191" s="4"/>
    </row>
    <row r="192" spans="1:22" ht="1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3" t="s">
        <v>38</v>
      </c>
      <c r="P192" s="23"/>
      <c r="Q192" s="23"/>
      <c r="U192" s="4"/>
      <c r="V192" s="4"/>
    </row>
    <row r="193" spans="1:22" ht="1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3" t="s">
        <v>38</v>
      </c>
      <c r="P193" s="23"/>
      <c r="Q193" s="23"/>
      <c r="U193" s="4"/>
      <c r="V193" s="4"/>
    </row>
    <row r="194" spans="1:22" ht="1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3" t="s">
        <v>38</v>
      </c>
      <c r="P194" s="23"/>
      <c r="Q194" s="23"/>
      <c r="U194" s="4"/>
      <c r="V194" s="4"/>
    </row>
    <row r="195" spans="1:22" ht="1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3" t="s">
        <v>38</v>
      </c>
      <c r="P195" s="23"/>
      <c r="Q195" s="23"/>
      <c r="U195" s="4"/>
      <c r="V195" s="4"/>
    </row>
    <row r="196" spans="1:22" ht="1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3" t="s">
        <v>38</v>
      </c>
      <c r="P196" s="23"/>
      <c r="Q196" s="23"/>
      <c r="U196" s="4"/>
      <c r="V196" s="4"/>
    </row>
    <row r="197" spans="1:22" ht="1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3" t="s">
        <v>38</v>
      </c>
      <c r="P197" s="23"/>
      <c r="Q197" s="23"/>
      <c r="U197" s="4"/>
      <c r="V197" s="4"/>
    </row>
    <row r="198" spans="1:22" ht="1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3" t="s">
        <v>38</v>
      </c>
      <c r="P198" s="23"/>
      <c r="Q198" s="23"/>
      <c r="U198" s="4"/>
      <c r="V198" s="4"/>
    </row>
    <row r="199" spans="1:22" ht="1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3" t="s">
        <v>38</v>
      </c>
      <c r="P199" s="23"/>
      <c r="Q199" s="23"/>
      <c r="U199" s="4"/>
      <c r="V199" s="4"/>
    </row>
    <row r="200" spans="1:22" ht="1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3" t="s">
        <v>38</v>
      </c>
      <c r="P200" s="23"/>
      <c r="Q200" s="23"/>
      <c r="U200" s="4"/>
      <c r="V200" s="4"/>
    </row>
    <row r="201" spans="1:22" ht="1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3" t="s">
        <v>38</v>
      </c>
      <c r="P201" s="23"/>
      <c r="Q201" s="23"/>
      <c r="U201" s="4"/>
      <c r="V201" s="4"/>
    </row>
    <row r="202" spans="1:22" ht="1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3" t="s">
        <v>38</v>
      </c>
      <c r="P202" s="23"/>
      <c r="Q202" s="23"/>
      <c r="U202" s="4"/>
      <c r="V202" s="4"/>
    </row>
    <row r="203" spans="1:22" ht="1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3" t="s">
        <v>38</v>
      </c>
      <c r="P203" s="23"/>
      <c r="Q203" s="23"/>
      <c r="U203" s="4"/>
      <c r="V203" s="4"/>
    </row>
    <row r="204" spans="1:22" ht="1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3" t="s">
        <v>38</v>
      </c>
      <c r="P204" s="23"/>
      <c r="Q204" s="23"/>
      <c r="U204" s="4"/>
      <c r="V204" s="4"/>
    </row>
    <row r="205" spans="1:22" ht="1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3" t="s">
        <v>38</v>
      </c>
      <c r="P205" s="23"/>
      <c r="Q205" s="23"/>
      <c r="U205" s="4"/>
      <c r="V205" s="4"/>
    </row>
    <row r="206" spans="1:22" ht="1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3" t="s">
        <v>38</v>
      </c>
      <c r="P206" s="23"/>
      <c r="Q206" s="23"/>
      <c r="U206" s="4"/>
      <c r="V206" s="4"/>
    </row>
    <row r="207" spans="1:22" ht="1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3" t="s">
        <v>38</v>
      </c>
      <c r="P207" s="23"/>
      <c r="Q207" s="23"/>
      <c r="U207" s="4"/>
      <c r="V207" s="4"/>
    </row>
    <row r="208" spans="1:22" ht="1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3" t="s">
        <v>38</v>
      </c>
      <c r="P208" s="23"/>
      <c r="Q208" s="23"/>
      <c r="U208" s="4"/>
      <c r="V208" s="4"/>
    </row>
    <row r="209" spans="1:22" ht="1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3" t="s">
        <v>38</v>
      </c>
      <c r="P209" s="23"/>
      <c r="Q209" s="23"/>
      <c r="U209" s="4"/>
      <c r="V209" s="4"/>
    </row>
    <row r="210" spans="1:22" ht="1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3" t="s">
        <v>38</v>
      </c>
      <c r="P210" s="23"/>
      <c r="Q210" s="23"/>
      <c r="U210" s="4"/>
      <c r="V210" s="4"/>
    </row>
    <row r="211" spans="1:22" ht="1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3" t="s">
        <v>38</v>
      </c>
      <c r="P211" s="23"/>
      <c r="Q211" s="23"/>
      <c r="U211" s="4"/>
      <c r="V211" s="4"/>
    </row>
    <row r="212" spans="1:22" ht="1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3" t="s">
        <v>38</v>
      </c>
      <c r="P212" s="23"/>
      <c r="Q212" s="23"/>
      <c r="U212" s="4"/>
      <c r="V212" s="4"/>
    </row>
    <row r="213" spans="1:22" ht="1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3" t="s">
        <v>38</v>
      </c>
      <c r="P213" s="23"/>
      <c r="Q213" s="23"/>
      <c r="U213" s="4"/>
      <c r="V213" s="4"/>
    </row>
    <row r="214" spans="1:22" ht="1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3" t="s">
        <v>38</v>
      </c>
      <c r="P214" s="23"/>
      <c r="Q214" s="23"/>
      <c r="U214" s="4"/>
      <c r="V214" s="4"/>
    </row>
    <row r="215" spans="1:22" ht="1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3" t="s">
        <v>38</v>
      </c>
      <c r="P215" s="23"/>
      <c r="Q215" s="23"/>
      <c r="U215" s="4"/>
      <c r="V215" s="4"/>
    </row>
    <row r="216" spans="1:22" ht="1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3" t="s">
        <v>38</v>
      </c>
      <c r="P216" s="23"/>
      <c r="Q216" s="23"/>
      <c r="U216" s="4"/>
      <c r="V216" s="4"/>
    </row>
    <row r="217" spans="1:22" ht="1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3" t="s">
        <v>38</v>
      </c>
      <c r="P217" s="23"/>
      <c r="Q217" s="23"/>
      <c r="U217" s="4"/>
      <c r="V217" s="4"/>
    </row>
    <row r="218" spans="1:22" ht="1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3" t="s">
        <v>38</v>
      </c>
      <c r="P218" s="23"/>
      <c r="Q218" s="23"/>
      <c r="U218" s="4"/>
      <c r="V218" s="4"/>
    </row>
    <row r="219" spans="1:22" ht="1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3" t="s">
        <v>38</v>
      </c>
      <c r="P219" s="23"/>
      <c r="Q219" s="23"/>
      <c r="U219" s="4"/>
      <c r="V219" s="4"/>
    </row>
    <row r="220" spans="1:22" ht="1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3" t="s">
        <v>38</v>
      </c>
      <c r="P220" s="23"/>
      <c r="Q220" s="23"/>
      <c r="U220" s="4"/>
      <c r="V220" s="4"/>
    </row>
    <row r="221" spans="1:22" ht="1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3" t="s">
        <v>38</v>
      </c>
      <c r="P221" s="23"/>
      <c r="Q221" s="23"/>
      <c r="U221" s="4"/>
      <c r="V221" s="4"/>
    </row>
    <row r="222" spans="1:22" ht="1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3" t="s">
        <v>38</v>
      </c>
      <c r="P222" s="23"/>
      <c r="Q222" s="23"/>
      <c r="U222" s="4"/>
      <c r="V222" s="4"/>
    </row>
    <row r="223" spans="1:22" ht="1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3" t="s">
        <v>38</v>
      </c>
      <c r="P223" s="23"/>
      <c r="Q223" s="23"/>
      <c r="U223" s="4"/>
      <c r="V223" s="4"/>
    </row>
    <row r="224" spans="1:22" ht="1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3" t="s">
        <v>38</v>
      </c>
      <c r="P224" s="23"/>
      <c r="Q224" s="23"/>
      <c r="U224" s="4"/>
      <c r="V224" s="4"/>
    </row>
    <row r="225" spans="1:22" ht="1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3" t="s">
        <v>38</v>
      </c>
      <c r="P225" s="23"/>
      <c r="Q225" s="23"/>
      <c r="U225" s="4"/>
      <c r="V225" s="4"/>
    </row>
    <row r="226" spans="1:22" ht="1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3" t="s">
        <v>38</v>
      </c>
      <c r="P226" s="23"/>
      <c r="Q226" s="23"/>
      <c r="U226" s="4"/>
      <c r="V226" s="4"/>
    </row>
    <row r="227" spans="1:22" ht="1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3" t="s">
        <v>38</v>
      </c>
      <c r="P227" s="23"/>
      <c r="Q227" s="23"/>
      <c r="U227" s="4"/>
      <c r="V227" s="4"/>
    </row>
    <row r="228" spans="1:22" ht="1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3" t="s">
        <v>38</v>
      </c>
      <c r="P228" s="23"/>
      <c r="Q228" s="23"/>
      <c r="U228" s="4"/>
      <c r="V228" s="4"/>
    </row>
    <row r="229" spans="1:22" ht="1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3" t="s">
        <v>38</v>
      </c>
      <c r="P229" s="23"/>
      <c r="Q229" s="23"/>
      <c r="U229" s="4"/>
      <c r="V229" s="4"/>
    </row>
    <row r="230" spans="1:22" ht="1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3" t="s">
        <v>38</v>
      </c>
      <c r="P230" s="23"/>
      <c r="Q230" s="23"/>
      <c r="U230" s="4"/>
      <c r="V230" s="4"/>
    </row>
    <row r="231" spans="1:22" ht="1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3" t="s">
        <v>38</v>
      </c>
      <c r="P231" s="23"/>
      <c r="Q231" s="23"/>
      <c r="U231" s="4"/>
      <c r="V231" s="4"/>
    </row>
    <row r="232" spans="1:22" ht="1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3" t="s">
        <v>38</v>
      </c>
      <c r="P232" s="23"/>
      <c r="Q232" s="23"/>
      <c r="U232" s="4"/>
      <c r="V232" s="4"/>
    </row>
    <row r="233" spans="1:22" ht="1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3" t="s">
        <v>38</v>
      </c>
      <c r="P233" s="23"/>
      <c r="Q233" s="23"/>
      <c r="U233" s="4"/>
      <c r="V233" s="4"/>
    </row>
    <row r="234" spans="1:22" ht="1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3" t="s">
        <v>38</v>
      </c>
      <c r="P234" s="23"/>
      <c r="Q234" s="23"/>
      <c r="U234" s="4"/>
      <c r="V234" s="4"/>
    </row>
    <row r="235" spans="1:22" ht="1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3" t="s">
        <v>38</v>
      </c>
      <c r="P235" s="23"/>
      <c r="Q235" s="23"/>
      <c r="U235" s="4"/>
      <c r="V235" s="4"/>
    </row>
    <row r="236" spans="1:22" ht="1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3" t="s">
        <v>38</v>
      </c>
      <c r="P236" s="23"/>
      <c r="Q236" s="23"/>
      <c r="U236" s="4"/>
      <c r="V236" s="4"/>
    </row>
    <row r="237" spans="1:22" ht="1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3" t="s">
        <v>38</v>
      </c>
      <c r="P237" s="23"/>
      <c r="Q237" s="23"/>
      <c r="U237" s="4"/>
      <c r="V237" s="4"/>
    </row>
    <row r="238" spans="1:22" ht="1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3" t="s">
        <v>38</v>
      </c>
      <c r="P238" s="23"/>
      <c r="Q238" s="23"/>
      <c r="U238" s="4"/>
      <c r="V238" s="4"/>
    </row>
    <row r="239" spans="1:22" ht="1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3" t="s">
        <v>38</v>
      </c>
      <c r="P239" s="23"/>
      <c r="Q239" s="23"/>
      <c r="U239" s="4"/>
      <c r="V239" s="4"/>
    </row>
    <row r="240" spans="1:22" ht="1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3" t="s">
        <v>38</v>
      </c>
      <c r="P240" s="23"/>
      <c r="Q240" s="23"/>
      <c r="U240" s="4"/>
      <c r="V240" s="4"/>
    </row>
    <row r="241" spans="1:22" ht="1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3" t="s">
        <v>38</v>
      </c>
      <c r="P241" s="23"/>
      <c r="Q241" s="23"/>
      <c r="U241" s="4"/>
      <c r="V241" s="4"/>
    </row>
    <row r="242" spans="1:22" ht="1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3" t="s">
        <v>38</v>
      </c>
      <c r="P242" s="23"/>
      <c r="Q242" s="23"/>
      <c r="U242" s="4"/>
      <c r="V242" s="4"/>
    </row>
    <row r="243" spans="1:22" ht="1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3" t="s">
        <v>38</v>
      </c>
      <c r="P243" s="23"/>
      <c r="Q243" s="23"/>
      <c r="U243" s="4"/>
      <c r="V243" s="4"/>
    </row>
    <row r="244" spans="1:22" ht="1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3" t="s">
        <v>38</v>
      </c>
      <c r="P244" s="23"/>
      <c r="Q244" s="23"/>
      <c r="U244" s="4"/>
      <c r="V244" s="4"/>
    </row>
    <row r="245" spans="1:22" ht="1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3" t="s">
        <v>38</v>
      </c>
      <c r="P245" s="23"/>
      <c r="Q245" s="23"/>
      <c r="U245" s="4"/>
      <c r="V245" s="4"/>
    </row>
    <row r="246" spans="1:22" ht="1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3" t="s">
        <v>38</v>
      </c>
      <c r="P246" s="23"/>
      <c r="Q246" s="23"/>
      <c r="U246" s="4"/>
      <c r="V246" s="4"/>
    </row>
    <row r="247" spans="1:22" ht="1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3" t="s">
        <v>38</v>
      </c>
      <c r="P247" s="23"/>
      <c r="Q247" s="23"/>
      <c r="U247" s="4"/>
      <c r="V247" s="4"/>
    </row>
    <row r="248" spans="1:22" ht="1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3" t="s">
        <v>38</v>
      </c>
      <c r="P248" s="23"/>
      <c r="Q248" s="23"/>
      <c r="U248" s="4"/>
      <c r="V248" s="4"/>
    </row>
    <row r="249" spans="1:22" ht="1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3" t="s">
        <v>38</v>
      </c>
      <c r="P249" s="23"/>
      <c r="Q249" s="23"/>
      <c r="U249" s="4"/>
      <c r="V249" s="4"/>
    </row>
    <row r="250" spans="1:22" ht="1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3" t="s">
        <v>38</v>
      </c>
      <c r="P250" s="23"/>
      <c r="Q250" s="23"/>
      <c r="U250" s="4"/>
      <c r="V250" s="4"/>
    </row>
    <row r="251" spans="1:22" ht="1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3" t="s">
        <v>38</v>
      </c>
      <c r="P251" s="23"/>
      <c r="Q251" s="23"/>
      <c r="U251" s="4"/>
      <c r="V251" s="4"/>
    </row>
    <row r="252" spans="1:22" ht="1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3" t="s">
        <v>38</v>
      </c>
      <c r="P252" s="23"/>
      <c r="Q252" s="23"/>
      <c r="U252" s="4"/>
      <c r="V252" s="4"/>
    </row>
    <row r="253" spans="1:22" ht="1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3" t="s">
        <v>38</v>
      </c>
      <c r="P253" s="23"/>
      <c r="Q253" s="23"/>
      <c r="U253" s="4"/>
      <c r="V253" s="4"/>
    </row>
    <row r="254" spans="1:22" ht="1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3" t="s">
        <v>38</v>
      </c>
      <c r="P254" s="23"/>
      <c r="Q254" s="23"/>
      <c r="U254" s="4"/>
      <c r="V254" s="4"/>
    </row>
    <row r="255" spans="1:22" ht="1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3" t="s">
        <v>38</v>
      </c>
      <c r="P255" s="23"/>
      <c r="Q255" s="23"/>
      <c r="U255" s="4"/>
      <c r="V255" s="4"/>
    </row>
    <row r="256" spans="1:22" ht="1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3" t="s">
        <v>38</v>
      </c>
      <c r="P256" s="23"/>
      <c r="Q256" s="23"/>
      <c r="U256" s="4"/>
      <c r="V256" s="4"/>
    </row>
    <row r="257" spans="1:22" ht="1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3" t="s">
        <v>38</v>
      </c>
      <c r="P257" s="23"/>
      <c r="Q257" s="23"/>
      <c r="U257" s="4"/>
      <c r="V257" s="4"/>
    </row>
    <row r="258" spans="1:22" ht="1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3" t="s">
        <v>38</v>
      </c>
      <c r="P258" s="23"/>
      <c r="Q258" s="23"/>
      <c r="U258" s="4"/>
      <c r="V258" s="4"/>
    </row>
    <row r="259" spans="1:22" ht="1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3" t="s">
        <v>38</v>
      </c>
      <c r="P259" s="23"/>
      <c r="Q259" s="23"/>
      <c r="U259" s="4"/>
      <c r="V259" s="4"/>
    </row>
    <row r="260" spans="1:22" ht="1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3" t="s">
        <v>38</v>
      </c>
      <c r="P260" s="23"/>
      <c r="Q260" s="23"/>
      <c r="U260" s="4"/>
      <c r="V260" s="4"/>
    </row>
    <row r="261" spans="1:22" ht="1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3" t="s">
        <v>38</v>
      </c>
      <c r="P261" s="23"/>
      <c r="Q261" s="23"/>
      <c r="U261" s="4"/>
      <c r="V261" s="4"/>
    </row>
    <row r="262" spans="1:22" ht="1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3" t="s">
        <v>38</v>
      </c>
      <c r="P262" s="23"/>
      <c r="Q262" s="23"/>
      <c r="U262" s="4"/>
      <c r="V262" s="4"/>
    </row>
    <row r="263" spans="1:22" ht="1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3" t="s">
        <v>38</v>
      </c>
      <c r="P263" s="23"/>
      <c r="Q263" s="23"/>
      <c r="U263" s="4"/>
      <c r="V263" s="4"/>
    </row>
    <row r="264" spans="1:22" ht="1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3" t="s">
        <v>38</v>
      </c>
      <c r="P264" s="23"/>
      <c r="Q264" s="23"/>
      <c r="U264" s="4"/>
      <c r="V264" s="4"/>
    </row>
    <row r="265" spans="1:22" ht="1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3" t="s">
        <v>38</v>
      </c>
      <c r="P265" s="23"/>
      <c r="Q265" s="23"/>
      <c r="U265" s="4"/>
      <c r="V265" s="4"/>
    </row>
    <row r="266" spans="1:22" ht="1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3" t="s">
        <v>38</v>
      </c>
      <c r="P266" s="23"/>
      <c r="Q266" s="23"/>
      <c r="U266" s="4"/>
      <c r="V266" s="4"/>
    </row>
    <row r="267" spans="1:22" ht="1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3" t="s">
        <v>38</v>
      </c>
      <c r="P267" s="23"/>
      <c r="Q267" s="23"/>
      <c r="U267" s="4"/>
      <c r="V267" s="4"/>
    </row>
    <row r="268" spans="1:22" ht="1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3" t="s">
        <v>38</v>
      </c>
      <c r="P268" s="23"/>
      <c r="Q268" s="23"/>
      <c r="U268" s="4"/>
      <c r="V268" s="4"/>
    </row>
    <row r="269" spans="1:22" ht="1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3" t="s">
        <v>38</v>
      </c>
      <c r="P269" s="23"/>
      <c r="Q269" s="23"/>
      <c r="U269" s="4"/>
      <c r="V269" s="4"/>
    </row>
    <row r="270" spans="1:22" ht="1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3" t="s">
        <v>38</v>
      </c>
      <c r="P270" s="23"/>
      <c r="Q270" s="23"/>
      <c r="U270" s="4"/>
      <c r="V270" s="4"/>
    </row>
    <row r="271" spans="1:22" ht="1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3" t="s">
        <v>38</v>
      </c>
      <c r="P271" s="23"/>
      <c r="Q271" s="23"/>
      <c r="U271" s="4"/>
      <c r="V271" s="4"/>
    </row>
    <row r="272" spans="1:22" ht="1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3" t="s">
        <v>38</v>
      </c>
      <c r="P272" s="23"/>
      <c r="Q272" s="23"/>
      <c r="U272" s="4"/>
      <c r="V272" s="4"/>
    </row>
    <row r="273" spans="1:22" ht="1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3" t="s">
        <v>38</v>
      </c>
      <c r="P273" s="23"/>
      <c r="Q273" s="23"/>
      <c r="U273" s="4"/>
      <c r="V273" s="4"/>
    </row>
    <row r="274" spans="1:22" ht="1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3" t="s">
        <v>38</v>
      </c>
      <c r="P274" s="23"/>
      <c r="Q274" s="23"/>
      <c r="U274" s="4"/>
      <c r="V274" s="4"/>
    </row>
    <row r="275" spans="1:22" ht="1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3" t="s">
        <v>38</v>
      </c>
      <c r="P275" s="23"/>
      <c r="Q275" s="23"/>
      <c r="U275" s="4"/>
      <c r="V275" s="4"/>
    </row>
    <row r="276" spans="1:22" ht="1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3" t="s">
        <v>38</v>
      </c>
      <c r="P276" s="23"/>
      <c r="Q276" s="23"/>
      <c r="U276" s="4"/>
      <c r="V276" s="4"/>
    </row>
    <row r="277" spans="1:22" ht="1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3" t="s">
        <v>38</v>
      </c>
      <c r="P277" s="23"/>
      <c r="Q277" s="23"/>
      <c r="U277" s="4"/>
      <c r="V277" s="4"/>
    </row>
    <row r="278" spans="1:22" ht="1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3" t="s">
        <v>38</v>
      </c>
      <c r="P278" s="23"/>
      <c r="Q278" s="23"/>
      <c r="U278" s="4"/>
      <c r="V278" s="4"/>
    </row>
    <row r="279" spans="1:22" ht="1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3" t="s">
        <v>38</v>
      </c>
      <c r="P279" s="23"/>
      <c r="Q279" s="23"/>
      <c r="U279" s="4"/>
      <c r="V279" s="4"/>
    </row>
    <row r="280" spans="1:22" ht="1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3" t="s">
        <v>38</v>
      </c>
      <c r="P280" s="23"/>
      <c r="Q280" s="23"/>
      <c r="U280" s="4"/>
      <c r="V280" s="4"/>
    </row>
    <row r="281" spans="1:22" ht="1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3" t="s">
        <v>38</v>
      </c>
      <c r="P281" s="23"/>
      <c r="Q281" s="23"/>
      <c r="U281" s="4"/>
      <c r="V281" s="4"/>
    </row>
    <row r="282" spans="1:22" ht="1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3" t="s">
        <v>38</v>
      </c>
      <c r="P282" s="23"/>
      <c r="Q282" s="23"/>
      <c r="U282" s="4"/>
      <c r="V282" s="4"/>
    </row>
    <row r="283" spans="1:22" ht="1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3" t="s">
        <v>38</v>
      </c>
      <c r="P283" s="23"/>
      <c r="Q283" s="23"/>
      <c r="U283" s="4"/>
      <c r="V283" s="4"/>
    </row>
    <row r="284" spans="1:22" ht="1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3" t="s">
        <v>38</v>
      </c>
      <c r="P284" s="23"/>
      <c r="Q284" s="23"/>
      <c r="U284" s="4"/>
      <c r="V284" s="4"/>
    </row>
    <row r="285" spans="1:22" ht="1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3" t="s">
        <v>38</v>
      </c>
      <c r="P285" s="23"/>
      <c r="Q285" s="23"/>
      <c r="U285" s="4"/>
      <c r="V285" s="4"/>
    </row>
    <row r="286" spans="1:22" ht="1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3" t="s">
        <v>38</v>
      </c>
      <c r="P286" s="23"/>
      <c r="Q286" s="23"/>
      <c r="U286" s="4"/>
      <c r="V286" s="4"/>
    </row>
    <row r="287" spans="1:22" ht="1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3" t="s">
        <v>38</v>
      </c>
      <c r="P287" s="23"/>
      <c r="Q287" s="23"/>
      <c r="U287" s="4"/>
      <c r="V287" s="4"/>
    </row>
    <row r="288" spans="1:22" ht="1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3" t="s">
        <v>38</v>
      </c>
      <c r="P288" s="23"/>
      <c r="Q288" s="23"/>
      <c r="U288" s="4"/>
      <c r="V288" s="4"/>
    </row>
    <row r="289" spans="1:22" ht="1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3" t="s">
        <v>38</v>
      </c>
      <c r="P289" s="23"/>
      <c r="Q289" s="23"/>
      <c r="U289" s="4"/>
      <c r="V289" s="4"/>
    </row>
    <row r="290" spans="1:22" ht="1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3" t="s">
        <v>38</v>
      </c>
      <c r="P290" s="23"/>
      <c r="Q290" s="23"/>
      <c r="U290" s="4"/>
      <c r="V290" s="4"/>
    </row>
    <row r="291" spans="1:22" ht="1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3" t="s">
        <v>38</v>
      </c>
      <c r="P291" s="23"/>
      <c r="Q291" s="23"/>
      <c r="U291" s="4"/>
      <c r="V291" s="4"/>
    </row>
    <row r="292" spans="1:22" ht="1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3" t="s">
        <v>38</v>
      </c>
      <c r="P292" s="23"/>
      <c r="Q292" s="23"/>
      <c r="U292" s="4"/>
      <c r="V292" s="4"/>
    </row>
    <row r="293" spans="1:22" ht="1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3" t="s">
        <v>38</v>
      </c>
      <c r="P293" s="23"/>
      <c r="Q293" s="23"/>
      <c r="U293" s="4"/>
      <c r="V293" s="4"/>
    </row>
    <row r="294" spans="1:22" ht="1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3" t="s">
        <v>38</v>
      </c>
      <c r="P294" s="23"/>
      <c r="Q294" s="23"/>
      <c r="U294" s="4"/>
      <c r="V294" s="4"/>
    </row>
    <row r="295" spans="1:22" ht="1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3" t="s">
        <v>38</v>
      </c>
      <c r="P295" s="23"/>
      <c r="Q295" s="23"/>
      <c r="U295" s="4"/>
      <c r="V295" s="4"/>
    </row>
    <row r="296" spans="1:22" ht="1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3" t="s">
        <v>38</v>
      </c>
      <c r="P296" s="23"/>
      <c r="Q296" s="23"/>
      <c r="U296" s="4"/>
      <c r="V296" s="4"/>
    </row>
    <row r="297" spans="1:22" ht="1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3" t="s">
        <v>38</v>
      </c>
      <c r="P297" s="23"/>
      <c r="Q297" s="23"/>
      <c r="U297" s="4"/>
      <c r="V297" s="4"/>
    </row>
    <row r="298" spans="1:22" ht="1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3" t="s">
        <v>38</v>
      </c>
      <c r="P298" s="23"/>
      <c r="Q298" s="23"/>
      <c r="U298" s="4"/>
      <c r="V298" s="4"/>
    </row>
    <row r="299" spans="1:22" ht="1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3" t="s">
        <v>38</v>
      </c>
      <c r="P299" s="23"/>
      <c r="Q299" s="23"/>
      <c r="U299" s="4"/>
      <c r="V299" s="4"/>
    </row>
    <row r="300" spans="1:22" ht="1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3" t="s">
        <v>38</v>
      </c>
      <c r="P300" s="23"/>
      <c r="Q300" s="23"/>
      <c r="U300" s="4"/>
      <c r="V300" s="4"/>
    </row>
    <row r="301" spans="1:22" ht="1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3" t="s">
        <v>38</v>
      </c>
      <c r="P301" s="23"/>
      <c r="Q301" s="23"/>
      <c r="U301" s="4"/>
      <c r="V301" s="4"/>
    </row>
    <row r="302" spans="1:22" ht="1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3" t="s">
        <v>38</v>
      </c>
      <c r="P302" s="23"/>
      <c r="Q302" s="23"/>
      <c r="U302" s="4"/>
      <c r="V302" s="4"/>
    </row>
    <row r="303" spans="1:22" ht="1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3" t="s">
        <v>38</v>
      </c>
      <c r="P303" s="23"/>
      <c r="Q303" s="23"/>
      <c r="U303" s="4"/>
      <c r="V303" s="4"/>
    </row>
    <row r="304" spans="1:22" ht="1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3" t="s">
        <v>38</v>
      </c>
      <c r="P304" s="23"/>
      <c r="Q304" s="23"/>
      <c r="U304" s="4"/>
      <c r="V304" s="4"/>
    </row>
    <row r="305" spans="1:22" ht="1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3" t="s">
        <v>38</v>
      </c>
      <c r="P305" s="23"/>
      <c r="Q305" s="23"/>
      <c r="U305" s="4"/>
      <c r="V305" s="4"/>
    </row>
    <row r="306" spans="1:22" ht="1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3" t="s">
        <v>38</v>
      </c>
      <c r="P306" s="23"/>
      <c r="Q306" s="23"/>
      <c r="U306" s="4"/>
      <c r="V306" s="4"/>
    </row>
    <row r="307" spans="1:22" ht="1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3" t="s">
        <v>38</v>
      </c>
      <c r="P307" s="23"/>
      <c r="Q307" s="23"/>
      <c r="U307" s="4"/>
      <c r="V307" s="4"/>
    </row>
    <row r="308" spans="1:22" ht="1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3" t="s">
        <v>38</v>
      </c>
      <c r="P308" s="23"/>
      <c r="Q308" s="23"/>
      <c r="U308" s="4"/>
      <c r="V308" s="4"/>
    </row>
    <row r="309" spans="1:22" ht="1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3" t="s">
        <v>38</v>
      </c>
      <c r="P309" s="23"/>
      <c r="Q309" s="23"/>
      <c r="U309" s="4"/>
      <c r="V309" s="4"/>
    </row>
    <row r="310" spans="1:22" ht="1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3" t="s">
        <v>38</v>
      </c>
      <c r="P310" s="23"/>
      <c r="Q310" s="23"/>
      <c r="U310" s="4"/>
      <c r="V310" s="4"/>
    </row>
    <row r="311" spans="1:22" ht="1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3" t="s">
        <v>38</v>
      </c>
      <c r="P311" s="23"/>
      <c r="Q311" s="23"/>
      <c r="U311" s="4"/>
      <c r="V311" s="4"/>
    </row>
    <row r="312" spans="1:22" ht="1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3" t="s">
        <v>38</v>
      </c>
      <c r="P312" s="23"/>
      <c r="Q312" s="23"/>
      <c r="U312" s="4"/>
      <c r="V312" s="4"/>
    </row>
    <row r="313" spans="1:22" ht="1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3" t="s">
        <v>38</v>
      </c>
      <c r="P313" s="23"/>
      <c r="Q313" s="23"/>
      <c r="U313" s="4"/>
      <c r="V313" s="4"/>
    </row>
    <row r="314" spans="1:22" ht="1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3" t="s">
        <v>38</v>
      </c>
      <c r="P314" s="23"/>
      <c r="Q314" s="23"/>
      <c r="U314" s="4"/>
      <c r="V314" s="4"/>
    </row>
    <row r="315" spans="1:22" ht="1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3" t="s">
        <v>38</v>
      </c>
      <c r="P315" s="23"/>
      <c r="Q315" s="23"/>
      <c r="U315" s="4"/>
      <c r="V315" s="4"/>
    </row>
    <row r="316" spans="1:22" ht="1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3" t="s">
        <v>38</v>
      </c>
      <c r="P316" s="23"/>
      <c r="Q316" s="23"/>
      <c r="U316" s="4"/>
      <c r="V316" s="4"/>
    </row>
    <row r="317" spans="1:22" ht="1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3" t="s">
        <v>38</v>
      </c>
      <c r="P317" s="23"/>
      <c r="Q317" s="23"/>
      <c r="U317" s="4"/>
      <c r="V317" s="4"/>
    </row>
    <row r="318" spans="1:22" ht="1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3" t="s">
        <v>38</v>
      </c>
      <c r="P318" s="23"/>
      <c r="Q318" s="23"/>
      <c r="U318" s="4"/>
      <c r="V318" s="4"/>
    </row>
    <row r="319" spans="1:22" ht="1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3" t="s">
        <v>38</v>
      </c>
      <c r="P319" s="23"/>
      <c r="Q319" s="23"/>
      <c r="U319" s="4"/>
      <c r="V319" s="4"/>
    </row>
    <row r="320" spans="1:22" ht="1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3" t="s">
        <v>38</v>
      </c>
      <c r="P320" s="23"/>
      <c r="Q320" s="23"/>
      <c r="U320" s="4"/>
      <c r="V320" s="4"/>
    </row>
    <row r="321" spans="1:22" ht="1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3" t="s">
        <v>38</v>
      </c>
      <c r="P321" s="23"/>
      <c r="Q321" s="23"/>
      <c r="U321" s="4"/>
      <c r="V321" s="4"/>
    </row>
    <row r="322" spans="1:22" ht="1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3" t="s">
        <v>38</v>
      </c>
      <c r="P322" s="23"/>
      <c r="Q322" s="23"/>
      <c r="U322" s="4"/>
      <c r="V322" s="4"/>
    </row>
    <row r="323" spans="1:22" ht="1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3" t="s">
        <v>38</v>
      </c>
      <c r="P323" s="23"/>
      <c r="Q323" s="23"/>
      <c r="U323" s="4"/>
      <c r="V323" s="4"/>
    </row>
    <row r="324" spans="1:22" ht="1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3" t="s">
        <v>38</v>
      </c>
      <c r="P324" s="23"/>
      <c r="Q324" s="23"/>
      <c r="U324" s="4"/>
      <c r="V324" s="4"/>
    </row>
    <row r="325" spans="1:22" ht="1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3" t="s">
        <v>38</v>
      </c>
      <c r="P325" s="23"/>
      <c r="Q325" s="23"/>
      <c r="U325" s="4"/>
      <c r="V325" s="4"/>
    </row>
    <row r="326" spans="1:22" ht="1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3" t="s">
        <v>38</v>
      </c>
      <c r="P326" s="23"/>
      <c r="Q326" s="23"/>
      <c r="U326" s="4"/>
      <c r="V326" s="4"/>
    </row>
    <row r="327" spans="1:22" ht="1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3" t="s">
        <v>38</v>
      </c>
      <c r="P327" s="23"/>
      <c r="Q327" s="23"/>
      <c r="U327" s="4"/>
      <c r="V327" s="4"/>
    </row>
    <row r="328" spans="1:22" ht="1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3" t="s">
        <v>38</v>
      </c>
      <c r="P328" s="23"/>
      <c r="Q328" s="23"/>
      <c r="U328" s="4"/>
      <c r="V328" s="4"/>
    </row>
    <row r="329" spans="1:22" ht="1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3" t="s">
        <v>38</v>
      </c>
      <c r="P329" s="23"/>
      <c r="Q329" s="23"/>
      <c r="U329" s="4"/>
      <c r="V329" s="4"/>
    </row>
    <row r="330" spans="1:22" ht="1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3" t="s">
        <v>38</v>
      </c>
      <c r="P330" s="23"/>
      <c r="Q330" s="23"/>
      <c r="U330" s="4"/>
      <c r="V330" s="4"/>
    </row>
    <row r="331" spans="1:22" ht="1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3" t="s">
        <v>38</v>
      </c>
      <c r="P331" s="23"/>
      <c r="Q331" s="23"/>
      <c r="U331" s="4"/>
      <c r="V331" s="4"/>
    </row>
    <row r="332" spans="1:22" ht="1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3" t="s">
        <v>38</v>
      </c>
      <c r="P332" s="23"/>
      <c r="Q332" s="23"/>
      <c r="U332" s="4"/>
      <c r="V332" s="4"/>
    </row>
    <row r="333" spans="1:22" ht="1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3" t="s">
        <v>38</v>
      </c>
      <c r="P333" s="23"/>
      <c r="Q333" s="23"/>
      <c r="U333" s="4"/>
      <c r="V333" s="4"/>
    </row>
    <row r="334" spans="1:22" ht="1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3" t="s">
        <v>38</v>
      </c>
      <c r="P334" s="23"/>
      <c r="Q334" s="23"/>
      <c r="U334" s="4"/>
      <c r="V334" s="4"/>
    </row>
    <row r="335" spans="1:22" ht="1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3" t="s">
        <v>38</v>
      </c>
      <c r="P335" s="23"/>
      <c r="Q335" s="23"/>
      <c r="U335" s="4"/>
      <c r="V335" s="4"/>
    </row>
    <row r="336" spans="1:22" ht="1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3" t="s">
        <v>38</v>
      </c>
      <c r="P336" s="23"/>
      <c r="Q336" s="23"/>
      <c r="U336" s="4"/>
      <c r="V336" s="4"/>
    </row>
    <row r="337" spans="1:22" ht="1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3" t="s">
        <v>38</v>
      </c>
      <c r="P337" s="23"/>
      <c r="Q337" s="23"/>
      <c r="U337" s="4"/>
      <c r="V337" s="4"/>
    </row>
    <row r="338" spans="1:22" ht="1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3" t="s">
        <v>38</v>
      </c>
      <c r="P338" s="23"/>
      <c r="Q338" s="23"/>
      <c r="U338" s="4"/>
      <c r="V338" s="4"/>
    </row>
    <row r="339" spans="1:22" ht="1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3" t="s">
        <v>38</v>
      </c>
      <c r="P339" s="23"/>
      <c r="Q339" s="23"/>
      <c r="U339" s="4"/>
      <c r="V339" s="4"/>
    </row>
    <row r="340" spans="1:22" ht="1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3" t="s">
        <v>38</v>
      </c>
      <c r="P340" s="23"/>
      <c r="Q340" s="23"/>
      <c r="U340" s="4"/>
      <c r="V340" s="4"/>
    </row>
    <row r="341" spans="1:22" ht="1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3" t="s">
        <v>38</v>
      </c>
      <c r="P341" s="23"/>
      <c r="Q341" s="23"/>
      <c r="U341" s="4"/>
      <c r="V341" s="4"/>
    </row>
    <row r="342" spans="1:22" ht="1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3" t="s">
        <v>38</v>
      </c>
      <c r="P342" s="23"/>
      <c r="Q342" s="23"/>
      <c r="U342" s="4"/>
      <c r="V342" s="4"/>
    </row>
    <row r="343" spans="1:22" ht="1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3" t="s">
        <v>38</v>
      </c>
      <c r="P343" s="23"/>
      <c r="Q343" s="23"/>
      <c r="U343" s="4"/>
      <c r="V343" s="4"/>
    </row>
    <row r="344" spans="1:22" ht="1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3" t="s">
        <v>38</v>
      </c>
      <c r="P344" s="23"/>
      <c r="Q344" s="23"/>
      <c r="U344" s="4"/>
      <c r="V344" s="4"/>
    </row>
    <row r="345" spans="1:22" ht="1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3" t="s">
        <v>38</v>
      </c>
      <c r="P345" s="23"/>
      <c r="Q345" s="23"/>
      <c r="U345" s="4"/>
      <c r="V345" s="4"/>
    </row>
    <row r="346" spans="1:22" ht="1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3" t="s">
        <v>38</v>
      </c>
      <c r="P346" s="23"/>
      <c r="Q346" s="23"/>
      <c r="U346" s="4"/>
      <c r="V346" s="4"/>
    </row>
    <row r="347" spans="1:22" ht="1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3" t="s">
        <v>38</v>
      </c>
      <c r="P347" s="23"/>
      <c r="Q347" s="23"/>
      <c r="U347" s="4"/>
      <c r="V347" s="4"/>
    </row>
    <row r="348" spans="1:22" ht="1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3" t="s">
        <v>38</v>
      </c>
      <c r="P348" s="23"/>
      <c r="Q348" s="23"/>
      <c r="U348" s="4"/>
      <c r="V348" s="4"/>
    </row>
    <row r="349" spans="1:22" ht="1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3" t="s">
        <v>38</v>
      </c>
      <c r="P349" s="23"/>
      <c r="Q349" s="23"/>
      <c r="U349" s="4"/>
      <c r="V349" s="4"/>
    </row>
    <row r="350" spans="1:22" ht="1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3" t="s">
        <v>38</v>
      </c>
      <c r="P350" s="23"/>
      <c r="Q350" s="23"/>
      <c r="U350" s="4"/>
      <c r="V350" s="4"/>
    </row>
    <row r="351" spans="1:22" ht="1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3" t="s">
        <v>38</v>
      </c>
      <c r="P351" s="23"/>
      <c r="Q351" s="23"/>
      <c r="U351" s="4"/>
      <c r="V351" s="4"/>
    </row>
    <row r="352" spans="1:22" ht="1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3" t="s">
        <v>38</v>
      </c>
      <c r="P352" s="23"/>
      <c r="Q352" s="23"/>
      <c r="U352" s="4"/>
      <c r="V352" s="4"/>
    </row>
    <row r="353" spans="1:22" ht="1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3" t="s">
        <v>38</v>
      </c>
      <c r="P353" s="23"/>
      <c r="Q353" s="23"/>
      <c r="U353" s="4"/>
      <c r="V353" s="4"/>
    </row>
    <row r="354" spans="1:22" ht="1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3" t="s">
        <v>38</v>
      </c>
      <c r="P354" s="23"/>
      <c r="Q354" s="23"/>
      <c r="U354" s="4"/>
      <c r="V354" s="4"/>
    </row>
    <row r="355" spans="1:22" ht="1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3" t="s">
        <v>38</v>
      </c>
      <c r="P355" s="23"/>
      <c r="Q355" s="23"/>
      <c r="U355" s="4"/>
      <c r="V355" s="4"/>
    </row>
    <row r="356" spans="1:22" ht="1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3" t="s">
        <v>38</v>
      </c>
      <c r="P356" s="23"/>
      <c r="Q356" s="23"/>
      <c r="U356" s="4"/>
      <c r="V356" s="4"/>
    </row>
    <row r="357" spans="1:22" ht="1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3" t="s">
        <v>38</v>
      </c>
      <c r="P357" s="23"/>
      <c r="Q357" s="23"/>
      <c r="U357" s="4"/>
      <c r="V357" s="4"/>
    </row>
    <row r="358" spans="1:22" ht="1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3" t="s">
        <v>38</v>
      </c>
      <c r="P358" s="23"/>
      <c r="Q358" s="23"/>
      <c r="U358" s="4"/>
      <c r="V358" s="4"/>
    </row>
    <row r="359" spans="1:22" ht="1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3" t="s">
        <v>38</v>
      </c>
      <c r="P359" s="23"/>
      <c r="Q359" s="23"/>
      <c r="U359" s="4"/>
      <c r="V359" s="4"/>
    </row>
    <row r="360" spans="1:22" ht="1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3" t="s">
        <v>38</v>
      </c>
      <c r="P360" s="23"/>
      <c r="Q360" s="23"/>
      <c r="U360" s="4"/>
      <c r="V360" s="4"/>
    </row>
    <row r="361" spans="1:22" ht="1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3" t="s">
        <v>38</v>
      </c>
      <c r="P361" s="23"/>
      <c r="Q361" s="23"/>
      <c r="U361" s="4"/>
      <c r="V361" s="4"/>
    </row>
    <row r="362" spans="1:22" ht="1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3" t="s">
        <v>38</v>
      </c>
      <c r="P362" s="23"/>
      <c r="Q362" s="23"/>
      <c r="U362" s="4"/>
      <c r="V362" s="4"/>
    </row>
    <row r="363" spans="1:22" ht="1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3" t="s">
        <v>38</v>
      </c>
      <c r="P363" s="23"/>
      <c r="Q363" s="23"/>
      <c r="U363" s="4"/>
      <c r="V363" s="4"/>
    </row>
    <row r="364" spans="1:22" ht="1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3" t="s">
        <v>38</v>
      </c>
      <c r="P364" s="23"/>
      <c r="Q364" s="23"/>
      <c r="U364" s="4"/>
      <c r="V364" s="4"/>
    </row>
    <row r="365" spans="1:22" ht="1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3" t="s">
        <v>38</v>
      </c>
      <c r="P365" s="23"/>
      <c r="Q365" s="23"/>
      <c r="U365" s="4"/>
      <c r="V365" s="4"/>
    </row>
    <row r="366" spans="1:22" ht="1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3" t="s">
        <v>38</v>
      </c>
      <c r="P366" s="23"/>
      <c r="Q366" s="23"/>
      <c r="U366" s="4"/>
      <c r="V366" s="4"/>
    </row>
    <row r="367" spans="1:22" ht="1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3" t="s">
        <v>38</v>
      </c>
      <c r="P367" s="23"/>
      <c r="Q367" s="23"/>
      <c r="U367" s="4"/>
      <c r="V367" s="4"/>
    </row>
    <row r="368" spans="1:22" ht="1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3" t="s">
        <v>38</v>
      </c>
      <c r="P368" s="23"/>
      <c r="Q368" s="23"/>
      <c r="U368" s="4"/>
      <c r="V368" s="4"/>
    </row>
    <row r="369" spans="1:22" ht="1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3" t="s">
        <v>38</v>
      </c>
      <c r="P369" s="71"/>
      <c r="Q369" s="23"/>
      <c r="S369" s="72"/>
      <c r="U369" s="4"/>
      <c r="V369" s="4"/>
    </row>
    <row r="370" spans="1:22" ht="1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3" t="s">
        <v>38</v>
      </c>
      <c r="P370" s="23"/>
      <c r="Q370" s="23"/>
      <c r="U370" s="4"/>
      <c r="V370" s="4"/>
    </row>
    <row r="371" spans="1:22" ht="1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3" t="s">
        <v>38</v>
      </c>
      <c r="P371" s="23"/>
      <c r="Q371" s="23"/>
      <c r="U371" s="4"/>
      <c r="V371" s="4"/>
    </row>
    <row r="372" spans="1:22" ht="1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3" t="s">
        <v>38</v>
      </c>
      <c r="P372" s="23"/>
      <c r="Q372" s="23"/>
      <c r="U372" s="4"/>
      <c r="V372" s="4"/>
    </row>
    <row r="373" spans="1:22" ht="1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3" t="s">
        <v>38</v>
      </c>
      <c r="P373" s="23"/>
      <c r="Q373" s="23"/>
      <c r="R373" s="4"/>
      <c r="S373" s="4"/>
      <c r="U373" s="4"/>
    </row>
    <row r="374" spans="1:22" ht="1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3" t="s">
        <v>38</v>
      </c>
      <c r="P374" s="23"/>
      <c r="Q374" s="23"/>
      <c r="R374" s="4"/>
      <c r="S374" s="4"/>
      <c r="U374" s="4"/>
    </row>
    <row r="375" spans="1:22" ht="1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3" t="s">
        <v>38</v>
      </c>
      <c r="P375" s="23"/>
      <c r="Q375" s="23"/>
      <c r="R375" s="4"/>
      <c r="S375" s="4"/>
      <c r="U375" s="4"/>
    </row>
    <row r="376" spans="1:22" ht="1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3" t="s">
        <v>38</v>
      </c>
      <c r="P376" s="23"/>
      <c r="Q376" s="23"/>
      <c r="R376" s="4"/>
      <c r="S376" s="4"/>
      <c r="U376" s="4"/>
    </row>
    <row r="377" spans="1:22" ht="1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3" t="s">
        <v>38</v>
      </c>
      <c r="P377" s="23"/>
      <c r="Q377" s="23"/>
      <c r="R377" s="4"/>
      <c r="S377" s="4"/>
      <c r="U377" s="4"/>
    </row>
    <row r="378" spans="1:22" ht="1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3" t="s">
        <v>38</v>
      </c>
      <c r="P378" s="23"/>
      <c r="Q378" s="23"/>
      <c r="R378" s="4"/>
      <c r="S378" s="4"/>
      <c r="U378" s="4"/>
    </row>
    <row r="379" spans="1:22" ht="1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3" t="s">
        <v>38</v>
      </c>
      <c r="P379" s="23"/>
      <c r="Q379" s="23"/>
      <c r="R379" s="4"/>
      <c r="S379" s="4"/>
      <c r="U379" s="4"/>
    </row>
    <row r="380" spans="1:22" ht="1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3" t="s">
        <v>38</v>
      </c>
      <c r="P380" s="23"/>
      <c r="Q380" s="23"/>
      <c r="R380" s="4"/>
      <c r="S380" s="4"/>
      <c r="U380" s="4"/>
    </row>
    <row r="381" spans="1:22" ht="1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3" t="s">
        <v>38</v>
      </c>
      <c r="P381" s="23"/>
      <c r="Q381" s="23"/>
      <c r="R381" s="4"/>
      <c r="S381" s="4"/>
      <c r="U381" s="4"/>
    </row>
    <row r="382" spans="1:22" ht="1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3" t="s">
        <v>38</v>
      </c>
      <c r="P382" s="23"/>
      <c r="Q382" s="23"/>
      <c r="R382" s="4"/>
      <c r="S382" s="4"/>
      <c r="U382" s="4"/>
    </row>
    <row r="383" spans="1:22" ht="1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3" t="s">
        <v>38</v>
      </c>
      <c r="P383" s="23"/>
      <c r="Q383" s="23"/>
      <c r="R383" s="4"/>
      <c r="S383" s="4"/>
      <c r="U383" s="4"/>
    </row>
    <row r="384" spans="1:22" ht="1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3" t="s">
        <v>38</v>
      </c>
      <c r="P384" s="23"/>
      <c r="Q384" s="23"/>
      <c r="R384" s="4"/>
      <c r="S384" s="4"/>
      <c r="U384" s="4"/>
    </row>
    <row r="385" spans="1:21" ht="1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3" t="s">
        <v>38</v>
      </c>
      <c r="P385" s="23"/>
      <c r="Q385" s="23"/>
      <c r="R385" s="4"/>
      <c r="S385" s="4"/>
      <c r="U385" s="4"/>
    </row>
    <row r="386" spans="1:21" ht="1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3" t="s">
        <v>38</v>
      </c>
      <c r="P386" s="23"/>
      <c r="Q386" s="23"/>
      <c r="R386" s="4"/>
      <c r="S386" s="4"/>
      <c r="U386" s="4"/>
    </row>
    <row r="387" spans="1:21" ht="1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3" t="s">
        <v>38</v>
      </c>
      <c r="P387" s="23"/>
      <c r="Q387" s="23"/>
      <c r="R387" s="4"/>
      <c r="S387" s="4"/>
      <c r="U387" s="4"/>
    </row>
    <row r="388" spans="1:21" ht="1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3" t="s">
        <v>38</v>
      </c>
      <c r="P388" s="23"/>
      <c r="Q388" s="23"/>
      <c r="R388" s="4"/>
      <c r="S388" s="4"/>
      <c r="U388" s="4"/>
    </row>
    <row r="389" spans="1:21" ht="1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3" t="s">
        <v>38</v>
      </c>
      <c r="P389" s="23"/>
      <c r="Q389" s="23"/>
      <c r="R389" s="4"/>
      <c r="S389" s="4"/>
      <c r="U389" s="4"/>
    </row>
    <row r="390" spans="1:21" ht="1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3" t="s">
        <v>38</v>
      </c>
      <c r="P390" s="23"/>
      <c r="Q390" s="23"/>
      <c r="R390" s="4"/>
      <c r="S390" s="4"/>
      <c r="U390" s="4"/>
    </row>
    <row r="391" spans="1:21" ht="1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3" t="s">
        <v>38</v>
      </c>
      <c r="P391" s="23"/>
      <c r="Q391" s="23"/>
      <c r="R391" s="4"/>
      <c r="S391" s="4"/>
      <c r="U391" s="4"/>
    </row>
    <row r="392" spans="1:21" ht="1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3" t="s">
        <v>38</v>
      </c>
      <c r="P392" s="23"/>
      <c r="Q392" s="23"/>
      <c r="R392" s="4"/>
      <c r="S392" s="4"/>
      <c r="U392" s="4"/>
    </row>
    <row r="393" spans="1:21" ht="1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3" t="s">
        <v>38</v>
      </c>
      <c r="P393" s="23"/>
      <c r="Q393" s="23"/>
      <c r="R393" s="4"/>
      <c r="S393" s="4"/>
      <c r="U393" s="4"/>
    </row>
    <row r="394" spans="1:21" ht="1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3" t="s">
        <v>38</v>
      </c>
      <c r="P394" s="23"/>
      <c r="Q394" s="23"/>
      <c r="R394" s="4"/>
      <c r="S394" s="4"/>
      <c r="U394" s="4"/>
    </row>
    <row r="395" spans="1:21" ht="1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3" t="s">
        <v>38</v>
      </c>
      <c r="P395" s="23"/>
      <c r="Q395" s="23"/>
      <c r="R395" s="4"/>
      <c r="S395" s="4"/>
      <c r="U395" s="4"/>
    </row>
    <row r="396" spans="1:21" ht="1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3" t="s">
        <v>38</v>
      </c>
      <c r="P396" s="23"/>
      <c r="Q396" s="23"/>
      <c r="R396" s="4"/>
      <c r="S396" s="4"/>
      <c r="U396" s="4"/>
    </row>
    <row r="397" spans="1:21" ht="1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3" t="s">
        <v>38</v>
      </c>
      <c r="P397" s="23"/>
      <c r="Q397" s="23"/>
      <c r="R397" s="4"/>
      <c r="S397" s="4"/>
      <c r="U397" s="4"/>
    </row>
    <row r="398" spans="1:21" ht="1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3" t="s">
        <v>38</v>
      </c>
      <c r="P398" s="23"/>
      <c r="Q398" s="23"/>
      <c r="R398" s="4"/>
      <c r="S398" s="4"/>
      <c r="U398" s="4"/>
    </row>
    <row r="399" spans="1:21" ht="1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3" t="s">
        <v>38</v>
      </c>
      <c r="P399" s="23"/>
      <c r="Q399" s="23"/>
      <c r="R399" s="4"/>
      <c r="S399" s="4"/>
      <c r="U399" s="4"/>
    </row>
    <row r="400" spans="1:21" ht="1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3" t="s">
        <v>38</v>
      </c>
      <c r="P400" s="23"/>
      <c r="Q400" s="23"/>
      <c r="R400" s="4"/>
      <c r="S400" s="4"/>
      <c r="U400" s="4"/>
    </row>
    <row r="401" spans="1:21" ht="1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3" t="s">
        <v>38</v>
      </c>
      <c r="P401" s="23"/>
      <c r="Q401" s="23"/>
      <c r="R401" s="4"/>
      <c r="S401" s="4"/>
      <c r="U401" s="4"/>
    </row>
    <row r="402" spans="1:21" ht="1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3" t="s">
        <v>38</v>
      </c>
      <c r="P402" s="23"/>
      <c r="Q402" s="23"/>
      <c r="R402" s="4"/>
      <c r="S402" s="4"/>
      <c r="U402" s="4"/>
    </row>
    <row r="403" spans="1:21" ht="1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3" t="s">
        <v>38</v>
      </c>
      <c r="P403" s="23"/>
      <c r="Q403" s="23"/>
      <c r="R403" s="4"/>
      <c r="S403" s="4"/>
      <c r="U403" s="4"/>
    </row>
    <row r="404" spans="1:21" ht="1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3" t="s">
        <v>38</v>
      </c>
      <c r="P404" s="23"/>
      <c r="Q404" s="23"/>
      <c r="R404" s="4"/>
      <c r="S404" s="4"/>
      <c r="U404" s="4"/>
    </row>
    <row r="405" spans="1:21" ht="1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3" t="s">
        <v>38</v>
      </c>
      <c r="P405" s="23"/>
      <c r="Q405" s="23"/>
      <c r="R405" s="4"/>
      <c r="S405" s="4"/>
      <c r="U405" s="4"/>
    </row>
    <row r="406" spans="1:21" ht="1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3" t="s">
        <v>38</v>
      </c>
      <c r="P406" s="23"/>
      <c r="Q406" s="23"/>
      <c r="R406" s="4"/>
      <c r="S406" s="4"/>
      <c r="U406" s="4"/>
    </row>
    <row r="407" spans="1:21" ht="1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3" t="s">
        <v>38</v>
      </c>
      <c r="P407" s="23"/>
      <c r="Q407" s="23"/>
      <c r="R407" s="4"/>
      <c r="S407" s="4"/>
      <c r="U407" s="4"/>
    </row>
    <row r="408" spans="1:21" ht="1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3" t="s">
        <v>38</v>
      </c>
      <c r="P408" s="23"/>
      <c r="Q408" s="23"/>
      <c r="R408" s="4"/>
      <c r="S408" s="4"/>
      <c r="U408" s="4"/>
    </row>
    <row r="409" spans="1:21" ht="1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3" t="s">
        <v>38</v>
      </c>
      <c r="P409" s="23"/>
      <c r="Q409" s="23"/>
      <c r="R409" s="4"/>
      <c r="S409" s="4"/>
      <c r="U409" s="4"/>
    </row>
    <row r="410" spans="1:21" ht="1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3" t="s">
        <v>38</v>
      </c>
      <c r="P410" s="23"/>
      <c r="Q410" s="23"/>
      <c r="R410" s="4"/>
      <c r="S410" s="4"/>
      <c r="U410" s="4"/>
    </row>
    <row r="411" spans="1:21" ht="1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3" t="s">
        <v>38</v>
      </c>
      <c r="P411" s="23"/>
      <c r="Q411" s="23"/>
      <c r="R411" s="4"/>
      <c r="S411" s="4"/>
      <c r="U411" s="4"/>
    </row>
    <row r="412" spans="1:21" ht="1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3" t="s">
        <v>38</v>
      </c>
      <c r="P412" s="23"/>
      <c r="Q412" s="23"/>
      <c r="R412" s="4"/>
      <c r="S412" s="4"/>
      <c r="U412" s="4"/>
    </row>
    <row r="413" spans="1:21" ht="1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3" t="s">
        <v>38</v>
      </c>
      <c r="P413" s="23"/>
      <c r="Q413" s="23"/>
      <c r="R413" s="4"/>
      <c r="S413" s="4"/>
      <c r="U413" s="4"/>
    </row>
    <row r="414" spans="1:21" ht="1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3" t="s">
        <v>38</v>
      </c>
      <c r="P414" s="23"/>
      <c r="Q414" s="23"/>
      <c r="R414" s="4"/>
      <c r="S414" s="4"/>
      <c r="U414" s="4"/>
    </row>
    <row r="415" spans="1:21" ht="1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3" t="s">
        <v>38</v>
      </c>
      <c r="P415" s="23"/>
      <c r="Q415" s="23"/>
      <c r="R415" s="4"/>
      <c r="S415" s="4"/>
      <c r="U415" s="4"/>
    </row>
    <row r="416" spans="1:21" ht="1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3" t="s">
        <v>38</v>
      </c>
      <c r="P416" s="23"/>
      <c r="Q416" s="23"/>
      <c r="R416" s="4"/>
      <c r="S416" s="4"/>
      <c r="U416" s="4"/>
    </row>
    <row r="417" spans="1:21" ht="1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3" t="s">
        <v>38</v>
      </c>
      <c r="P417" s="23"/>
      <c r="Q417" s="23"/>
      <c r="R417" s="4"/>
      <c r="S417" s="4"/>
      <c r="U417" s="4"/>
    </row>
    <row r="418" spans="1:21" ht="1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3" t="s">
        <v>38</v>
      </c>
      <c r="P418" s="23"/>
      <c r="Q418" s="23"/>
      <c r="R418" s="4"/>
      <c r="S418" s="4"/>
      <c r="U418" s="4"/>
    </row>
    <row r="419" spans="1:21" ht="1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3" t="s">
        <v>38</v>
      </c>
      <c r="P419" s="23"/>
      <c r="Q419" s="23"/>
      <c r="R419" s="4"/>
      <c r="S419" s="4"/>
      <c r="U419" s="4"/>
    </row>
    <row r="420" spans="1:21" ht="1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3" t="s">
        <v>38</v>
      </c>
      <c r="P420" s="23"/>
      <c r="Q420" s="23"/>
      <c r="R420" s="4"/>
      <c r="S420" s="4"/>
      <c r="U420" s="4"/>
    </row>
    <row r="421" spans="1:21" ht="1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3" t="s">
        <v>38</v>
      </c>
      <c r="P421" s="23"/>
      <c r="Q421" s="23"/>
      <c r="R421" s="4"/>
      <c r="S421" s="4"/>
      <c r="U421" s="4"/>
    </row>
    <row r="422" spans="1:21" ht="1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3" t="s">
        <v>38</v>
      </c>
      <c r="P422" s="23"/>
      <c r="Q422" s="23"/>
      <c r="R422" s="4"/>
      <c r="S422" s="4"/>
      <c r="U422" s="4"/>
    </row>
    <row r="423" spans="1:21" ht="1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3" t="s">
        <v>38</v>
      </c>
      <c r="P423" s="23"/>
      <c r="Q423" s="23"/>
      <c r="R423" s="4"/>
      <c r="S423" s="4"/>
      <c r="U423" s="4"/>
    </row>
    <row r="424" spans="1:21" ht="1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3" t="s">
        <v>38</v>
      </c>
      <c r="P424" s="23"/>
      <c r="Q424" s="23"/>
      <c r="R424" s="4"/>
      <c r="S424" s="4"/>
      <c r="U424" s="4"/>
    </row>
    <row r="425" spans="1:21" ht="1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3" t="s">
        <v>38</v>
      </c>
      <c r="P425" s="23"/>
      <c r="Q425" s="23"/>
      <c r="R425" s="4"/>
      <c r="S425" s="4"/>
      <c r="U425" s="4"/>
    </row>
    <row r="426" spans="1:21" ht="1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3" t="s">
        <v>38</v>
      </c>
      <c r="P426" s="23"/>
      <c r="Q426" s="23"/>
      <c r="R426" s="4"/>
      <c r="S426" s="4"/>
      <c r="U426" s="4"/>
    </row>
    <row r="427" spans="1:21" ht="1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3" t="s">
        <v>38</v>
      </c>
      <c r="P427" s="23"/>
      <c r="Q427" s="23"/>
      <c r="R427" s="4"/>
      <c r="S427" s="4"/>
      <c r="U427" s="4"/>
    </row>
    <row r="428" spans="1:21" ht="1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3" t="s">
        <v>38</v>
      </c>
      <c r="P428" s="23"/>
      <c r="Q428" s="23"/>
      <c r="R428" s="4"/>
      <c r="S428" s="4"/>
      <c r="U428" s="4"/>
    </row>
    <row r="429" spans="1:21" ht="1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3" t="s">
        <v>38</v>
      </c>
      <c r="P429" s="23"/>
      <c r="Q429" s="23"/>
      <c r="R429" s="4"/>
      <c r="S429" s="4"/>
      <c r="U429" s="4"/>
    </row>
    <row r="430" spans="1:21" ht="1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3" t="s">
        <v>38</v>
      </c>
      <c r="P430" s="23"/>
      <c r="Q430" s="23"/>
      <c r="R430" s="4"/>
      <c r="S430" s="4"/>
      <c r="U430" s="4"/>
    </row>
    <row r="431" spans="1:21" ht="1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3" t="s">
        <v>38</v>
      </c>
      <c r="P431" s="23"/>
      <c r="Q431" s="23"/>
      <c r="R431" s="4"/>
      <c r="S431" s="4"/>
      <c r="U431" s="4"/>
    </row>
    <row r="432" spans="1:21" ht="1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3" t="s">
        <v>38</v>
      </c>
      <c r="P432" s="23"/>
      <c r="Q432" s="23"/>
      <c r="R432" s="4"/>
      <c r="S432" s="4"/>
      <c r="U432" s="4"/>
    </row>
    <row r="433" spans="1:21" ht="1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3" t="s">
        <v>38</v>
      </c>
      <c r="P433" s="23"/>
      <c r="Q433" s="23"/>
      <c r="R433" s="4"/>
      <c r="S433" s="4"/>
      <c r="U433" s="4"/>
    </row>
    <row r="434" spans="1:21" ht="1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3" t="s">
        <v>38</v>
      </c>
      <c r="P434" s="23"/>
      <c r="Q434" s="23"/>
      <c r="R434" s="4"/>
      <c r="S434" s="4"/>
      <c r="U434" s="4"/>
    </row>
    <row r="435" spans="1:21" ht="1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3" t="s">
        <v>38</v>
      </c>
      <c r="P435" s="23"/>
      <c r="Q435" s="23"/>
      <c r="R435" s="4"/>
      <c r="S435" s="4"/>
      <c r="U435" s="4"/>
    </row>
    <row r="436" spans="1:21" ht="1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3" t="s">
        <v>38</v>
      </c>
      <c r="P436" s="23"/>
      <c r="Q436" s="23"/>
      <c r="R436" s="4"/>
      <c r="S436" s="4"/>
      <c r="U436" s="4"/>
    </row>
    <row r="437" spans="1:21" ht="1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3" t="s">
        <v>38</v>
      </c>
      <c r="P437" s="23"/>
      <c r="Q437" s="23"/>
      <c r="R437" s="4"/>
      <c r="S437" s="4"/>
      <c r="U437" s="4"/>
    </row>
    <row r="438" spans="1:21" ht="1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3" t="s">
        <v>38</v>
      </c>
      <c r="P438" s="23"/>
      <c r="Q438" s="23"/>
      <c r="R438" s="4"/>
      <c r="S438" s="4"/>
      <c r="U438" s="4"/>
    </row>
    <row r="439" spans="1:21" ht="1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3" t="s">
        <v>38</v>
      </c>
      <c r="P439" s="23"/>
      <c r="Q439" s="23"/>
      <c r="R439" s="4"/>
      <c r="S439" s="4"/>
      <c r="U439" s="4"/>
    </row>
    <row r="440" spans="1:21" ht="1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3" t="s">
        <v>38</v>
      </c>
      <c r="P440" s="23"/>
      <c r="Q440" s="23"/>
      <c r="R440" s="4"/>
      <c r="S440" s="4"/>
      <c r="U440" s="4"/>
    </row>
    <row r="441" spans="1:21" ht="1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3" t="s">
        <v>38</v>
      </c>
      <c r="P441" s="23"/>
      <c r="Q441" s="23"/>
      <c r="R441" s="4"/>
      <c r="S441" s="4"/>
      <c r="U441" s="4"/>
    </row>
    <row r="442" spans="1:21" ht="1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3" t="s">
        <v>38</v>
      </c>
      <c r="P442" s="23"/>
      <c r="Q442" s="23"/>
      <c r="R442" s="4"/>
      <c r="S442" s="4"/>
      <c r="U442" s="4"/>
    </row>
    <row r="443" spans="1:21" ht="1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3" t="s">
        <v>38</v>
      </c>
      <c r="P443" s="23"/>
      <c r="Q443" s="23"/>
      <c r="R443" s="4"/>
      <c r="S443" s="4"/>
      <c r="U443" s="4"/>
    </row>
    <row r="444" spans="1:21" ht="1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3" t="s">
        <v>38</v>
      </c>
      <c r="P444" s="23"/>
      <c r="Q444" s="23"/>
      <c r="R444" s="4"/>
      <c r="S444" s="4"/>
      <c r="U444" s="4"/>
    </row>
    <row r="445" spans="1:21" ht="1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3" t="s">
        <v>38</v>
      </c>
      <c r="P445" s="23"/>
      <c r="Q445" s="23"/>
      <c r="R445" s="4"/>
      <c r="S445" s="4"/>
      <c r="U445" s="4"/>
    </row>
    <row r="446" spans="1:21" ht="1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3" t="s">
        <v>38</v>
      </c>
      <c r="P446" s="23"/>
      <c r="Q446" s="23"/>
      <c r="R446" s="4"/>
      <c r="S446" s="4"/>
      <c r="U446" s="4"/>
    </row>
    <row r="447" spans="1:21" ht="1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3" t="s">
        <v>38</v>
      </c>
      <c r="P447" s="23"/>
      <c r="Q447" s="23"/>
      <c r="R447" s="4"/>
      <c r="S447" s="4"/>
      <c r="U447" s="4"/>
    </row>
    <row r="448" spans="1:21" ht="1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3" t="s">
        <v>38</v>
      </c>
      <c r="P448" s="23"/>
      <c r="Q448" s="23"/>
      <c r="R448" s="4"/>
      <c r="S448" s="4"/>
      <c r="U448" s="4"/>
    </row>
    <row r="449" spans="1:21" ht="1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3" t="s">
        <v>38</v>
      </c>
      <c r="P449" s="23"/>
      <c r="Q449" s="23"/>
      <c r="R449" s="4"/>
      <c r="S449" s="4"/>
      <c r="U449" s="4"/>
    </row>
    <row r="450" spans="1:21" ht="1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3" t="s">
        <v>38</v>
      </c>
      <c r="P450" s="23"/>
      <c r="Q450" s="23"/>
      <c r="R450" s="4"/>
      <c r="S450" s="4"/>
      <c r="U450" s="4"/>
    </row>
    <row r="451" spans="1:21" ht="1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3" t="s">
        <v>38</v>
      </c>
      <c r="P451" s="23"/>
      <c r="Q451" s="23"/>
      <c r="R451" s="4"/>
      <c r="S451" s="4"/>
      <c r="U451" s="4"/>
    </row>
    <row r="452" spans="1:21" ht="1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3" t="s">
        <v>38</v>
      </c>
      <c r="P452" s="23"/>
      <c r="Q452" s="23"/>
      <c r="R452" s="4"/>
      <c r="S452" s="4"/>
      <c r="U452" s="4"/>
    </row>
    <row r="453" spans="1:21" ht="1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3" t="s">
        <v>38</v>
      </c>
      <c r="P453" s="23"/>
      <c r="Q453" s="23"/>
      <c r="R453" s="4"/>
      <c r="S453" s="4"/>
      <c r="U453" s="4"/>
    </row>
    <row r="454" spans="1:21" ht="1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3" t="s">
        <v>38</v>
      </c>
      <c r="P454" s="23"/>
      <c r="Q454" s="23"/>
      <c r="R454" s="4"/>
      <c r="S454" s="4"/>
      <c r="U454" s="4"/>
    </row>
    <row r="455" spans="1:21" ht="1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3" t="s">
        <v>38</v>
      </c>
      <c r="P455" s="23"/>
      <c r="Q455" s="23"/>
      <c r="R455" s="4"/>
      <c r="S455" s="4"/>
      <c r="U455" s="4"/>
    </row>
    <row r="456" spans="1:21" ht="1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3" t="s">
        <v>38</v>
      </c>
      <c r="P456" s="23"/>
      <c r="Q456" s="23"/>
      <c r="R456" s="4"/>
      <c r="S456" s="4"/>
      <c r="U456" s="4"/>
    </row>
    <row r="457" spans="1:21" ht="1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3" t="s">
        <v>38</v>
      </c>
      <c r="P457" s="23"/>
      <c r="Q457" s="23"/>
      <c r="R457" s="4"/>
      <c r="S457" s="4"/>
      <c r="U457" s="4"/>
    </row>
    <row r="458" spans="1:21" ht="1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3" t="s">
        <v>38</v>
      </c>
      <c r="P458" s="23"/>
      <c r="Q458" s="23"/>
      <c r="R458" s="4"/>
      <c r="S458" s="4"/>
      <c r="U458" s="4"/>
    </row>
    <row r="459" spans="1:21" ht="1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3" t="s">
        <v>38</v>
      </c>
      <c r="P459" s="23"/>
      <c r="Q459" s="23"/>
      <c r="R459" s="4"/>
      <c r="S459" s="4"/>
      <c r="U459" s="4"/>
    </row>
    <row r="460" spans="1:21" ht="1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3" t="s">
        <v>38</v>
      </c>
      <c r="P460" s="23"/>
      <c r="Q460" s="23"/>
      <c r="R460" s="4"/>
      <c r="S460" s="4"/>
      <c r="U460" s="4"/>
    </row>
    <row r="461" spans="1:21" ht="1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3" t="s">
        <v>38</v>
      </c>
      <c r="P461" s="23"/>
      <c r="Q461" s="23"/>
      <c r="R461" s="4"/>
      <c r="S461" s="4"/>
      <c r="U461" s="4"/>
    </row>
    <row r="462" spans="1:21" ht="1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3" t="s">
        <v>38</v>
      </c>
      <c r="P462" s="23"/>
      <c r="Q462" s="23"/>
      <c r="R462" s="4"/>
      <c r="S462" s="4"/>
      <c r="U462" s="4"/>
    </row>
    <row r="463" spans="1:21" ht="1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3" t="s">
        <v>38</v>
      </c>
      <c r="P463" s="23"/>
      <c r="Q463" s="23"/>
      <c r="R463" s="4"/>
      <c r="S463" s="4"/>
      <c r="U463" s="4"/>
    </row>
    <row r="464" spans="1:21" ht="1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3" t="s">
        <v>38</v>
      </c>
      <c r="P464" s="23"/>
      <c r="Q464" s="23"/>
      <c r="R464" s="4"/>
      <c r="S464" s="4"/>
      <c r="U464" s="4"/>
    </row>
    <row r="465" spans="1:21" ht="1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3" t="s">
        <v>38</v>
      </c>
      <c r="P465" s="23"/>
      <c r="Q465" s="23"/>
      <c r="R465" s="4"/>
      <c r="S465" s="4"/>
      <c r="U465" s="4"/>
    </row>
    <row r="466" spans="1:21" ht="1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3" t="s">
        <v>38</v>
      </c>
      <c r="P466" s="23"/>
      <c r="Q466" s="23"/>
      <c r="R466" s="4"/>
      <c r="S466" s="4"/>
      <c r="U466" s="4"/>
    </row>
    <row r="467" spans="1:21" ht="1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3" t="s">
        <v>38</v>
      </c>
      <c r="P467" s="23"/>
      <c r="Q467" s="23"/>
      <c r="R467" s="4"/>
      <c r="S467" s="4"/>
      <c r="U467" s="4"/>
    </row>
    <row r="468" spans="1:21" ht="1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3" t="s">
        <v>38</v>
      </c>
      <c r="P468" s="23"/>
      <c r="Q468" s="23"/>
      <c r="R468" s="4"/>
      <c r="S468" s="4"/>
      <c r="U468" s="4"/>
    </row>
    <row r="469" spans="1:21" ht="1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3" t="s">
        <v>38</v>
      </c>
      <c r="P469" s="23"/>
      <c r="Q469" s="23"/>
      <c r="R469" s="4"/>
      <c r="S469" s="4"/>
      <c r="U469" s="4"/>
    </row>
    <row r="470" spans="1:21" ht="1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3" t="s">
        <v>38</v>
      </c>
      <c r="P470" s="23"/>
      <c r="Q470" s="23"/>
      <c r="R470" s="4"/>
      <c r="S470" s="4"/>
      <c r="U470" s="4"/>
    </row>
    <row r="471" spans="1:21" ht="1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3" t="s">
        <v>38</v>
      </c>
      <c r="P471" s="23"/>
      <c r="Q471" s="23"/>
      <c r="R471" s="4"/>
      <c r="S471" s="4"/>
      <c r="U471" s="4"/>
    </row>
    <row r="472" spans="1:21" ht="1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3" t="s">
        <v>38</v>
      </c>
      <c r="P472" s="23"/>
      <c r="Q472" s="23"/>
      <c r="R472" s="4"/>
      <c r="S472" s="4"/>
      <c r="U472" s="4"/>
    </row>
    <row r="473" spans="1:21" ht="1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3" t="s">
        <v>38</v>
      </c>
      <c r="P473" s="23"/>
      <c r="Q473" s="23"/>
      <c r="R473" s="4"/>
      <c r="S473" s="4"/>
      <c r="U473" s="4"/>
    </row>
    <row r="474" spans="1:21" ht="1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3" t="s">
        <v>38</v>
      </c>
      <c r="P474" s="23"/>
      <c r="Q474" s="23"/>
      <c r="R474" s="4"/>
      <c r="S474" s="4"/>
      <c r="U474" s="4"/>
    </row>
    <row r="475" spans="1:21" ht="1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3" t="s">
        <v>38</v>
      </c>
      <c r="P475" s="23"/>
      <c r="Q475" s="23"/>
      <c r="R475" s="4"/>
      <c r="S475" s="4"/>
      <c r="U475" s="4"/>
    </row>
    <row r="476" spans="1:21" ht="1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3" t="s">
        <v>38</v>
      </c>
      <c r="P476" s="23"/>
      <c r="Q476" s="23"/>
      <c r="R476" s="4"/>
      <c r="S476" s="4"/>
      <c r="U476" s="4"/>
    </row>
    <row r="477" spans="1:21" ht="1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3" t="s">
        <v>38</v>
      </c>
      <c r="P477" s="23"/>
      <c r="Q477" s="23"/>
      <c r="R477" s="4"/>
      <c r="S477" s="4"/>
      <c r="U477" s="4"/>
    </row>
    <row r="478" spans="1:21" ht="1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3" t="s">
        <v>38</v>
      </c>
      <c r="P478" s="23"/>
      <c r="Q478" s="23"/>
      <c r="R478" s="4"/>
      <c r="S478" s="4"/>
      <c r="U478" s="4"/>
    </row>
    <row r="479" spans="1:21" ht="1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3" t="s">
        <v>38</v>
      </c>
      <c r="P479" s="23"/>
      <c r="Q479" s="23"/>
      <c r="R479" s="4"/>
      <c r="S479" s="4"/>
      <c r="U479" s="4"/>
    </row>
    <row r="480" spans="1:21" ht="1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3" t="s">
        <v>38</v>
      </c>
      <c r="P480" s="23"/>
      <c r="Q480" s="23"/>
      <c r="R480" s="4"/>
      <c r="S480" s="4"/>
      <c r="U480" s="4"/>
    </row>
    <row r="481" spans="1:21" ht="1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3" t="s">
        <v>38</v>
      </c>
      <c r="P481" s="23"/>
      <c r="Q481" s="23"/>
      <c r="R481" s="4"/>
      <c r="S481" s="4"/>
      <c r="U481" s="4"/>
    </row>
    <row r="482" spans="1:21" ht="1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3" t="s">
        <v>38</v>
      </c>
      <c r="P482" s="23"/>
      <c r="Q482" s="23"/>
      <c r="R482" s="4"/>
      <c r="S482" s="4"/>
      <c r="U482" s="4"/>
    </row>
    <row r="483" spans="1:21" ht="1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3" t="s">
        <v>38</v>
      </c>
      <c r="P483" s="23"/>
      <c r="Q483" s="23"/>
      <c r="R483" s="4"/>
      <c r="S483" s="4"/>
    </row>
  </sheetData>
  <autoFilter ref="A9:S483"/>
  <pageMargins left="0" right="0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H4" sqref="H4"/>
    </sheetView>
  </sheetViews>
  <sheetFormatPr defaultColWidth="9" defaultRowHeight="13.8"/>
  <cols>
    <col min="1" max="1" width="15.6640625" style="50" customWidth="1"/>
    <col min="2" max="2" width="10" style="51" customWidth="1"/>
    <col min="3" max="3" width="20" style="51" customWidth="1"/>
    <col min="4" max="4" width="19.109375" style="51" customWidth="1"/>
    <col min="5" max="5" width="39.21875" style="51" bestFit="1" customWidth="1"/>
    <col min="6" max="6" width="14.109375" style="51" bestFit="1" customWidth="1"/>
    <col min="7" max="7" width="17.88671875" style="51" bestFit="1" customWidth="1"/>
    <col min="8" max="8" width="16.77734375" style="51" customWidth="1"/>
    <col min="9" max="9" width="16.6640625" style="51" bestFit="1" customWidth="1"/>
    <col min="10" max="10" width="12.6640625" style="51" bestFit="1" customWidth="1"/>
    <col min="11" max="16384" width="9" style="51"/>
  </cols>
  <sheetData>
    <row r="1" spans="1:10">
      <c r="B1" s="53" t="s">
        <v>63</v>
      </c>
      <c r="C1" s="53"/>
      <c r="D1" s="53"/>
      <c r="E1" s="53"/>
      <c r="F1" s="53"/>
      <c r="G1" s="53"/>
      <c r="H1" s="53"/>
    </row>
    <row r="2" spans="1:10">
      <c r="B2" s="53" t="s">
        <v>64</v>
      </c>
      <c r="C2" s="53"/>
      <c r="D2" s="53"/>
      <c r="E2" s="53"/>
      <c r="F2" s="53"/>
      <c r="G2" s="80">
        <f>SUM(G6:G1048576)</f>
        <v>150675000</v>
      </c>
      <c r="H2" s="53"/>
      <c r="I2" s="54">
        <f>SUM(I6:I1048576)</f>
        <v>150675029.05000001</v>
      </c>
      <c r="J2" s="54">
        <f>SUM(J6:J1048576)</f>
        <v>0</v>
      </c>
    </row>
    <row r="3" spans="1:10">
      <c r="B3" s="53" t="s">
        <v>65</v>
      </c>
      <c r="C3" s="53"/>
      <c r="D3" s="53"/>
      <c r="E3" s="53"/>
      <c r="F3" s="53"/>
      <c r="G3" s="53"/>
      <c r="H3" s="82">
        <f>G2-I2-J2</f>
        <v>-29.050000011920929</v>
      </c>
    </row>
    <row r="4" spans="1:10">
      <c r="B4" s="53" t="s">
        <v>66</v>
      </c>
      <c r="C4" s="53"/>
      <c r="D4" s="53"/>
      <c r="E4" s="53"/>
      <c r="F4" s="53"/>
      <c r="G4" s="53"/>
      <c r="H4" s="83" t="s">
        <v>2</v>
      </c>
    </row>
    <row r="5" spans="1:10" ht="18" customHeight="1">
      <c r="B5" s="55" t="s">
        <v>22</v>
      </c>
      <c r="C5" s="55" t="s">
        <v>8</v>
      </c>
      <c r="D5" s="55" t="s">
        <v>23</v>
      </c>
      <c r="E5" s="55" t="s">
        <v>24</v>
      </c>
      <c r="F5" s="55" t="s">
        <v>27</v>
      </c>
      <c r="G5" s="55" t="s">
        <v>29</v>
      </c>
      <c r="H5" s="55" t="s">
        <v>30</v>
      </c>
      <c r="I5" s="51" t="s">
        <v>141</v>
      </c>
      <c r="J5" s="51" t="s">
        <v>142</v>
      </c>
    </row>
    <row r="6" spans="1:10" ht="15" customHeight="1">
      <c r="A6" s="21" t="s">
        <v>234</v>
      </c>
      <c r="B6" s="17" t="s">
        <v>232</v>
      </c>
      <c r="C6" s="17" t="s">
        <v>444</v>
      </c>
      <c r="D6" s="17" t="s">
        <v>67</v>
      </c>
      <c r="E6" s="17" t="s">
        <v>43</v>
      </c>
      <c r="F6" s="19">
        <v>0</v>
      </c>
      <c r="G6" s="19">
        <v>102675000</v>
      </c>
      <c r="H6" s="19">
        <v>0</v>
      </c>
      <c r="I6" s="81">
        <f>'Gold-Fran'!K98</f>
        <v>102675045</v>
      </c>
    </row>
    <row r="7" spans="1:10" ht="15" customHeight="1">
      <c r="A7" s="21" t="s">
        <v>140</v>
      </c>
      <c r="B7" s="17" t="s">
        <v>247</v>
      </c>
      <c r="C7" s="17" t="s">
        <v>445</v>
      </c>
      <c r="D7" s="17" t="s">
        <v>67</v>
      </c>
      <c r="E7" s="17" t="s">
        <v>43</v>
      </c>
      <c r="F7" s="19">
        <v>0</v>
      </c>
      <c r="G7" s="19">
        <v>34200000</v>
      </c>
      <c r="H7" s="19">
        <v>0</v>
      </c>
      <c r="I7" s="51">
        <f>'Gold-Fran'!K124</f>
        <v>34199990.75</v>
      </c>
    </row>
    <row r="8" spans="1:10" ht="15" customHeight="1">
      <c r="A8" s="21" t="s">
        <v>139</v>
      </c>
      <c r="B8" s="17" t="s">
        <v>288</v>
      </c>
      <c r="C8" s="17" t="s">
        <v>446</v>
      </c>
      <c r="D8" s="17" t="s">
        <v>67</v>
      </c>
      <c r="E8" s="17" t="s">
        <v>43</v>
      </c>
      <c r="F8" s="19">
        <v>0</v>
      </c>
      <c r="G8" s="19">
        <v>13800000</v>
      </c>
      <c r="H8" s="19">
        <v>0</v>
      </c>
      <c r="I8" s="51">
        <f>'Gold-Fran'!K157</f>
        <v>13799993.300000001</v>
      </c>
      <c r="J8" s="51">
        <v>0</v>
      </c>
    </row>
    <row r="9" spans="1:10" ht="15" customHeight="1">
      <c r="B9" s="17"/>
      <c r="C9" s="17"/>
      <c r="D9" s="17"/>
      <c r="E9" s="17"/>
      <c r="F9" s="19"/>
      <c r="G9" s="19"/>
      <c r="H9" s="19"/>
      <c r="I9" s="52"/>
    </row>
    <row r="10" spans="1:10">
      <c r="B10" s="17"/>
      <c r="C10" s="17"/>
      <c r="D10" s="17"/>
      <c r="E10" s="17"/>
      <c r="F10" s="19"/>
      <c r="G10" s="19"/>
      <c r="H10" s="19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3" sqref="C13"/>
    </sheetView>
  </sheetViews>
  <sheetFormatPr defaultColWidth="9.109375" defaultRowHeight="14.4"/>
  <cols>
    <col min="2" max="2" width="11.33203125" bestFit="1" customWidth="1"/>
  </cols>
  <sheetData>
    <row r="1" spans="1:6">
      <c r="A1" s="76" t="s">
        <v>68</v>
      </c>
      <c r="B1" s="76" t="s">
        <v>69</v>
      </c>
      <c r="C1" s="76" t="s">
        <v>10</v>
      </c>
    </row>
    <row r="2" spans="1:6">
      <c r="A2" s="76" t="s">
        <v>70</v>
      </c>
      <c r="B2" s="76" t="s">
        <v>19</v>
      </c>
      <c r="C2" s="76" t="s">
        <v>18</v>
      </c>
    </row>
    <row r="3" spans="1:6">
      <c r="A3" s="76" t="s">
        <v>71</v>
      </c>
      <c r="B3" s="76" t="s">
        <v>19</v>
      </c>
      <c r="C3" s="76" t="s">
        <v>20</v>
      </c>
    </row>
    <row r="4" spans="1:6">
      <c r="A4" s="76" t="s">
        <v>72</v>
      </c>
      <c r="B4" s="76" t="s">
        <v>4</v>
      </c>
      <c r="C4" s="76" t="s">
        <v>20</v>
      </c>
    </row>
    <row r="5" spans="1:6">
      <c r="A5" s="76" t="s">
        <v>73</v>
      </c>
      <c r="B5" s="76" t="s">
        <v>4</v>
      </c>
      <c r="C5" s="76" t="s">
        <v>18</v>
      </c>
    </row>
    <row r="6" spans="1:6">
      <c r="A6" s="76" t="s">
        <v>74</v>
      </c>
      <c r="B6" s="76" t="s">
        <v>4</v>
      </c>
      <c r="C6" s="76" t="s">
        <v>20</v>
      </c>
    </row>
    <row r="7" spans="1:6">
      <c r="A7" s="76" t="s">
        <v>75</v>
      </c>
      <c r="B7" s="76" t="s">
        <v>76</v>
      </c>
      <c r="C7" s="76" t="s">
        <v>20</v>
      </c>
      <c r="F7" s="78"/>
    </row>
    <row r="8" spans="1:6">
      <c r="A8" s="76" t="s">
        <v>77</v>
      </c>
      <c r="B8" s="76" t="s">
        <v>76</v>
      </c>
      <c r="C8" s="76" t="s">
        <v>20</v>
      </c>
    </row>
    <row r="9" spans="1:6">
      <c r="A9" s="76" t="s">
        <v>78</v>
      </c>
      <c r="B9" s="76" t="s">
        <v>21</v>
      </c>
      <c r="C9" s="76" t="s">
        <v>20</v>
      </c>
    </row>
    <row r="10" spans="1:6">
      <c r="A10" s="76" t="s">
        <v>79</v>
      </c>
      <c r="B10" s="76" t="s">
        <v>21</v>
      </c>
      <c r="C10" s="76" t="s">
        <v>18</v>
      </c>
    </row>
    <row r="11" spans="1:6">
      <c r="A11" s="76" t="s">
        <v>99</v>
      </c>
      <c r="B11" s="76" t="s">
        <v>76</v>
      </c>
      <c r="C11" s="76" t="s">
        <v>18</v>
      </c>
    </row>
    <row r="12" spans="1:6">
      <c r="A12" s="76" t="s">
        <v>105</v>
      </c>
      <c r="B12" s="76" t="s">
        <v>19</v>
      </c>
      <c r="C12" s="76" t="s">
        <v>20</v>
      </c>
    </row>
    <row r="13" spans="1:6">
      <c r="A13" s="76" t="s">
        <v>106</v>
      </c>
      <c r="B13" s="76" t="s">
        <v>19</v>
      </c>
      <c r="C13" s="76" t="s">
        <v>20</v>
      </c>
    </row>
    <row r="14" spans="1:6">
      <c r="A14" s="76" t="s">
        <v>73</v>
      </c>
      <c r="B14" s="76" t="s">
        <v>4</v>
      </c>
      <c r="C14" s="76" t="s">
        <v>18</v>
      </c>
    </row>
    <row r="18" spans="1:1">
      <c r="A18" s="43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FINAL</vt:lpstr>
      <vt:lpstr>Fran CSJ Docs</vt:lpstr>
      <vt:lpstr>Gold-Fran</vt:lpstr>
      <vt:lpstr>Silver-Fran</vt:lpstr>
      <vt:lpstr>Fran Bank Payment</vt:lpstr>
      <vt:lpstr>MASTER</vt:lpstr>
      <vt:lpstr>issue</vt:lpstr>
      <vt:lpstr>'Gold-Fran'!JR_PAGE_ANCHOR_1_1</vt:lpstr>
      <vt:lpstr>JR_PAGE_ANCHOR_1_1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2024-07-03T10:02:00Z</dcterms:created>
  <dcterms:modified xsi:type="dcterms:W3CDTF">2024-08-31T08:12:47Z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